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codeName="ThisWorkbook"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154A8DC1-926F-420E-B498-4B913F1F9C53}"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'1T'!$A$1:$F$220</definedName>
    <definedName name="_xlnm.Print_Area" localSheetId="3">'2T'!$A$1:$F$220</definedName>
    <definedName name="_xlnm.Print_Area" localSheetId="5">'3T'!$A$1:$F$218</definedName>
    <definedName name="_xlnm.Print_Area" localSheetId="7">'4T'!$A$1:$F$219</definedName>
    <definedName name="_xlnm.Print_Area" localSheetId="8">Anual!$A$1:$G$119</definedName>
    <definedName name="_xlnm.Print_Area" localSheetId="0">Calendario!$A$1:$F$13</definedName>
    <definedName name="_xlnm.Print_Area" localSheetId="4">'I Semestre'!$A$1:$F$125</definedName>
    <definedName name="_xlnm.Print_Area" localSheetId="6">'III T Acum'!$A$1:$F$58</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0" i="20" l="1"/>
  <c r="D130" i="20"/>
  <c r="C130" i="20"/>
  <c r="E27" i="20" l="1"/>
  <c r="D27" i="20"/>
  <c r="C27" i="20"/>
  <c r="E24" i="20"/>
  <c r="D24" i="20"/>
  <c r="C24" i="20"/>
  <c r="E26" i="20"/>
  <c r="E42" i="20"/>
  <c r="D21" i="20"/>
  <c r="E21" i="20" s="1"/>
  <c r="E23" i="20"/>
  <c r="E18" i="20"/>
  <c r="E20" i="20"/>
  <c r="C21" i="20" l="1"/>
  <c r="E40" i="20"/>
  <c r="C40" i="20"/>
  <c r="D18" i="20" l="1"/>
  <c r="C18" i="20"/>
  <c r="C20" i="20"/>
  <c r="E130" i="19" l="1"/>
  <c r="D130" i="19"/>
  <c r="C130" i="19"/>
  <c r="E27" i="19" l="1"/>
  <c r="D27" i="19"/>
  <c r="C27" i="19"/>
  <c r="D24" i="19"/>
  <c r="E24" i="19" s="1"/>
  <c r="C24" i="19"/>
  <c r="E21" i="19"/>
  <c r="D21" i="19"/>
  <c r="C21" i="19" l="1"/>
  <c r="E18" i="19"/>
  <c r="C18" i="19"/>
  <c r="C18" i="17"/>
  <c r="E130" i="17" l="1"/>
  <c r="D130" i="17"/>
  <c r="C130" i="17"/>
  <c r="E27" i="17"/>
  <c r="D27" i="17"/>
  <c r="C27" i="17"/>
  <c r="E24" i="17"/>
  <c r="D24" i="17"/>
  <c r="C24" i="17"/>
  <c r="D18" i="17"/>
  <c r="E18" i="17" s="1"/>
  <c r="D18" i="19" s="1"/>
  <c r="E21" i="17"/>
  <c r="D21" i="17"/>
  <c r="C21" i="17"/>
  <c r="E27" i="1" l="1"/>
  <c r="D27" i="1"/>
  <c r="E24" i="1"/>
  <c r="D24" i="1"/>
  <c r="E26" i="1"/>
  <c r="C24" i="1"/>
  <c r="E44" i="1"/>
  <c r="D21" i="1"/>
  <c r="E21" i="1" s="1"/>
  <c r="E23" i="1"/>
  <c r="C21" i="1"/>
  <c r="E42" i="1"/>
  <c r="E20" i="1"/>
  <c r="D18" i="1"/>
  <c r="E18" i="1" s="1"/>
  <c r="C18" i="1"/>
  <c r="E40" i="1" l="1"/>
  <c r="E107" i="1" l="1"/>
  <c r="D167" i="19" l="1"/>
  <c r="B86" i="19"/>
  <c r="B86" i="17"/>
  <c r="D41" i="24" l="1"/>
  <c r="E41" i="24"/>
  <c r="E42" i="24"/>
  <c r="D17" i="24"/>
  <c r="D22" i="24"/>
  <c r="D27" i="24"/>
  <c r="F46" i="20"/>
  <c r="F43" i="24" s="1"/>
  <c r="F45" i="20"/>
  <c r="F42" i="24" s="1"/>
  <c r="F44" i="20"/>
  <c r="F41" i="24" s="1"/>
  <c r="F43" i="20"/>
  <c r="F40" i="24" s="1"/>
  <c r="F42" i="20"/>
  <c r="F39" i="24" s="1"/>
  <c r="F41" i="20"/>
  <c r="F38" i="24" s="1"/>
  <c r="F40" i="20"/>
  <c r="F37" i="24" s="1"/>
  <c r="F39" i="20"/>
  <c r="F36" i="24" s="1"/>
  <c r="E37" i="20"/>
  <c r="D37" i="20"/>
  <c r="C37" i="20"/>
  <c r="F29" i="20"/>
  <c r="F27" i="24" s="1"/>
  <c r="F28" i="20"/>
  <c r="F26" i="24" s="1"/>
  <c r="F27" i="20"/>
  <c r="F25" i="24" s="1"/>
  <c r="G25" i="24" s="1"/>
  <c r="F26" i="20"/>
  <c r="F24" i="24" s="1"/>
  <c r="F25" i="20"/>
  <c r="F23" i="24" s="1"/>
  <c r="F24" i="20"/>
  <c r="F22" i="24" s="1"/>
  <c r="G22" i="24" s="1"/>
  <c r="F23" i="20"/>
  <c r="F21" i="24" s="1"/>
  <c r="F22" i="20"/>
  <c r="F20" i="24" s="1"/>
  <c r="F21" i="20"/>
  <c r="F19" i="24" s="1"/>
  <c r="G19" i="24" s="1"/>
  <c r="F20" i="20"/>
  <c r="F18" i="24" s="1"/>
  <c r="F19" i="20"/>
  <c r="F17" i="24" s="1"/>
  <c r="F18" i="20"/>
  <c r="F16" i="24" s="1"/>
  <c r="G16" i="24" s="1"/>
  <c r="E16" i="20"/>
  <c r="D16" i="20"/>
  <c r="C16" i="20"/>
  <c r="D41" i="32"/>
  <c r="E42" i="32"/>
  <c r="D36" i="32"/>
  <c r="F46" i="19"/>
  <c r="E43" i="32" s="1"/>
  <c r="F45" i="19"/>
  <c r="F44" i="19"/>
  <c r="E41" i="32" s="1"/>
  <c r="F43" i="19"/>
  <c r="E40" i="32" s="1"/>
  <c r="F42" i="19"/>
  <c r="E39" i="24" s="1"/>
  <c r="F41" i="19"/>
  <c r="E38" i="24" s="1"/>
  <c r="F40" i="19"/>
  <c r="E37" i="24" s="1"/>
  <c r="F39" i="19"/>
  <c r="E37" i="19"/>
  <c r="D37" i="19"/>
  <c r="C37" i="19"/>
  <c r="F29" i="19"/>
  <c r="E27" i="24" s="1"/>
  <c r="F28" i="19"/>
  <c r="E26" i="24" s="1"/>
  <c r="F27" i="19"/>
  <c r="E25" i="32" s="1"/>
  <c r="F25" i="32" s="1"/>
  <c r="F26" i="19"/>
  <c r="E24" i="32" s="1"/>
  <c r="F25" i="19"/>
  <c r="E23" i="24" s="1"/>
  <c r="F24" i="19"/>
  <c r="E22" i="24" s="1"/>
  <c r="F23" i="19"/>
  <c r="E21" i="24" s="1"/>
  <c r="F22" i="19"/>
  <c r="E20" i="32" s="1"/>
  <c r="F21" i="19"/>
  <c r="E19" i="32" s="1"/>
  <c r="F19" i="32" s="1"/>
  <c r="F20" i="19"/>
  <c r="E18" i="24" s="1"/>
  <c r="F19" i="19"/>
  <c r="E17" i="24" s="1"/>
  <c r="F18" i="19"/>
  <c r="E16" i="24" s="1"/>
  <c r="E16" i="19"/>
  <c r="D16" i="19"/>
  <c r="C16" i="19"/>
  <c r="D38" i="22"/>
  <c r="D44" i="22"/>
  <c r="D22" i="22"/>
  <c r="E22" i="22" s="1"/>
  <c r="F46" i="17"/>
  <c r="D43" i="24" s="1"/>
  <c r="F45" i="17"/>
  <c r="D43" i="22" s="1"/>
  <c r="F44" i="17"/>
  <c r="D42" i="22" s="1"/>
  <c r="F43" i="17"/>
  <c r="D40" i="24" s="1"/>
  <c r="F42" i="17"/>
  <c r="D40" i="22" s="1"/>
  <c r="F41" i="17"/>
  <c r="D39" i="22" s="1"/>
  <c r="F40" i="17"/>
  <c r="D37" i="24" s="1"/>
  <c r="F39" i="17"/>
  <c r="D37" i="22" s="1"/>
  <c r="E37" i="17"/>
  <c r="D37" i="17"/>
  <c r="C37" i="17"/>
  <c r="F29" i="17"/>
  <c r="D27" i="22" s="1"/>
  <c r="F28" i="17"/>
  <c r="D26" i="32" s="1"/>
  <c r="F27" i="17"/>
  <c r="D25" i="32" s="1"/>
  <c r="F26" i="17"/>
  <c r="D24" i="24" s="1"/>
  <c r="F25" i="17"/>
  <c r="D23" i="22" s="1"/>
  <c r="F24" i="17"/>
  <c r="D22" i="32" s="1"/>
  <c r="F23" i="17"/>
  <c r="D21" i="22" s="1"/>
  <c r="F22" i="17"/>
  <c r="D20" i="24" s="1"/>
  <c r="F21" i="17"/>
  <c r="D19" i="22" s="1"/>
  <c r="E19" i="22" s="1"/>
  <c r="F20" i="17"/>
  <c r="D18" i="24" s="1"/>
  <c r="F19" i="17"/>
  <c r="D17" i="32" s="1"/>
  <c r="F18" i="17"/>
  <c r="D16" i="24" s="1"/>
  <c r="E16" i="17"/>
  <c r="D16" i="17"/>
  <c r="C16" i="17"/>
  <c r="D37" i="1"/>
  <c r="F29" i="1"/>
  <c r="C27" i="32" s="1"/>
  <c r="F28" i="1"/>
  <c r="C26" i="24" s="1"/>
  <c r="F27" i="1"/>
  <c r="C25" i="24" s="1"/>
  <c r="F26" i="1"/>
  <c r="C24" i="24" s="1"/>
  <c r="F25" i="1"/>
  <c r="C23" i="24" s="1"/>
  <c r="F24" i="1"/>
  <c r="C22" i="24" s="1"/>
  <c r="F23" i="1"/>
  <c r="C21" i="32" s="1"/>
  <c r="F22" i="1"/>
  <c r="C20" i="22" s="1"/>
  <c r="F21" i="1"/>
  <c r="C19" i="24" s="1"/>
  <c r="F20" i="1"/>
  <c r="C18" i="24" s="1"/>
  <c r="F19" i="1"/>
  <c r="C17" i="22" s="1"/>
  <c r="F40" i="1"/>
  <c r="C37" i="24" s="1"/>
  <c r="F41" i="1"/>
  <c r="C39" i="22" s="1"/>
  <c r="F42" i="1"/>
  <c r="C40" i="22" s="1"/>
  <c r="F43" i="1"/>
  <c r="C41" i="22" s="1"/>
  <c r="F44" i="1"/>
  <c r="C41" i="24" s="1"/>
  <c r="F45" i="1"/>
  <c r="C43" i="22" s="1"/>
  <c r="F46" i="1"/>
  <c r="C43" i="32" s="1"/>
  <c r="F39" i="1"/>
  <c r="C36" i="32" s="1"/>
  <c r="E37" i="1"/>
  <c r="C37" i="1"/>
  <c r="F18" i="1"/>
  <c r="C16" i="32" s="1"/>
  <c r="D16" i="1"/>
  <c r="E16" i="1"/>
  <c r="C16" i="1"/>
  <c r="F37" i="20" l="1"/>
  <c r="F34" i="24"/>
  <c r="F16" i="20"/>
  <c r="F14" i="24"/>
  <c r="E43" i="24"/>
  <c r="E27" i="32"/>
  <c r="E40" i="24"/>
  <c r="E39" i="32"/>
  <c r="E38" i="32"/>
  <c r="F37" i="19"/>
  <c r="E37" i="32"/>
  <c r="E36" i="24"/>
  <c r="E34" i="24" s="1"/>
  <c r="E36" i="32"/>
  <c r="E22" i="32"/>
  <c r="F22" i="32" s="1"/>
  <c r="F16" i="19"/>
  <c r="E23" i="32"/>
  <c r="E21" i="32"/>
  <c r="E20" i="24"/>
  <c r="E18" i="32"/>
  <c r="E16" i="32"/>
  <c r="F16" i="32" s="1"/>
  <c r="E17" i="32"/>
  <c r="E25" i="24"/>
  <c r="E19" i="24"/>
  <c r="E24" i="24"/>
  <c r="E26" i="32"/>
  <c r="D42" i="24"/>
  <c r="D43" i="32"/>
  <c r="F43" i="32"/>
  <c r="D42" i="32"/>
  <c r="E43" i="22"/>
  <c r="D27" i="32"/>
  <c r="D26" i="22"/>
  <c r="D26" i="24"/>
  <c r="G26" i="24" s="1"/>
  <c r="D25" i="22"/>
  <c r="E25" i="22" s="1"/>
  <c r="D25" i="24"/>
  <c r="D41" i="22"/>
  <c r="E41" i="22" s="1"/>
  <c r="D40" i="32"/>
  <c r="G41" i="24"/>
  <c r="D24" i="32"/>
  <c r="D24" i="22"/>
  <c r="D23" i="24"/>
  <c r="G23" i="24" s="1"/>
  <c r="D23" i="32"/>
  <c r="D37" i="32"/>
  <c r="D36" i="24"/>
  <c r="D18" i="22"/>
  <c r="D18" i="32"/>
  <c r="D17" i="22"/>
  <c r="D16" i="32"/>
  <c r="D16" i="22"/>
  <c r="E16" i="22" s="1"/>
  <c r="G18" i="24"/>
  <c r="D19" i="32"/>
  <c r="D19" i="24"/>
  <c r="F16" i="17"/>
  <c r="D39" i="32"/>
  <c r="D39" i="24"/>
  <c r="D38" i="24"/>
  <c r="D38" i="32"/>
  <c r="F37" i="17"/>
  <c r="E39" i="22"/>
  <c r="D21" i="24"/>
  <c r="D21" i="32"/>
  <c r="D20" i="32"/>
  <c r="D20" i="22"/>
  <c r="E20" i="22" s="1"/>
  <c r="C25" i="22"/>
  <c r="C25" i="32"/>
  <c r="C27" i="24"/>
  <c r="G27" i="24" s="1"/>
  <c r="C27" i="22"/>
  <c r="E27" i="22" s="1"/>
  <c r="C26" i="32"/>
  <c r="C26" i="22"/>
  <c r="E26" i="22" s="1"/>
  <c r="C43" i="24"/>
  <c r="G43" i="24" s="1"/>
  <c r="C44" i="22"/>
  <c r="E44" i="22" s="1"/>
  <c r="C42" i="32"/>
  <c r="C42" i="24"/>
  <c r="G42" i="24"/>
  <c r="C24" i="32"/>
  <c r="F24" i="32" s="1"/>
  <c r="C24" i="22"/>
  <c r="E24" i="22" s="1"/>
  <c r="C22" i="32"/>
  <c r="C22" i="22"/>
  <c r="C23" i="22"/>
  <c r="E23" i="22" s="1"/>
  <c r="C23" i="32"/>
  <c r="C40" i="32"/>
  <c r="F40" i="32" s="1"/>
  <c r="C41" i="32"/>
  <c r="F41" i="32"/>
  <c r="C42" i="22"/>
  <c r="E42" i="22" s="1"/>
  <c r="C40" i="24"/>
  <c r="G40" i="24" s="1"/>
  <c r="C19" i="22"/>
  <c r="C19" i="32"/>
  <c r="C21" i="24"/>
  <c r="C21" i="22"/>
  <c r="E21" i="22" s="1"/>
  <c r="C20" i="32"/>
  <c r="C20" i="24"/>
  <c r="G20" i="24" s="1"/>
  <c r="E40" i="22"/>
  <c r="C39" i="32"/>
  <c r="F39" i="32" s="1"/>
  <c r="C39" i="24"/>
  <c r="G39" i="24" s="1"/>
  <c r="C38" i="32"/>
  <c r="C38" i="24"/>
  <c r="G38" i="24" s="1"/>
  <c r="C16" i="22"/>
  <c r="C16" i="24"/>
  <c r="C18" i="32"/>
  <c r="C18" i="22"/>
  <c r="F16" i="1"/>
  <c r="C17" i="24"/>
  <c r="C17" i="32"/>
  <c r="F37" i="1"/>
  <c r="C37" i="22"/>
  <c r="E37" i="22" s="1"/>
  <c r="G37" i="24"/>
  <c r="C38" i="22"/>
  <c r="E38" i="22" s="1"/>
  <c r="C37" i="32"/>
  <c r="C36" i="24"/>
  <c r="G36" i="24" s="1"/>
  <c r="E17" i="22"/>
  <c r="F27" i="32" l="1"/>
  <c r="E34" i="32"/>
  <c r="F36" i="32"/>
  <c r="E14" i="24"/>
  <c r="F18" i="32"/>
  <c r="E14" i="32"/>
  <c r="F21" i="32"/>
  <c r="F17" i="32"/>
  <c r="G24" i="24"/>
  <c r="F26" i="32"/>
  <c r="F42" i="32"/>
  <c r="D35" i="22"/>
  <c r="D14" i="24"/>
  <c r="F23" i="32"/>
  <c r="F37" i="32"/>
  <c r="D34" i="32"/>
  <c r="D34" i="24"/>
  <c r="E18" i="22"/>
  <c r="D14" i="32"/>
  <c r="G21" i="24"/>
  <c r="F38" i="32"/>
  <c r="F20" i="32"/>
  <c r="D14" i="22"/>
  <c r="E35" i="22"/>
  <c r="G34" i="24"/>
  <c r="C14" i="22"/>
  <c r="C14" i="32"/>
  <c r="C14" i="24"/>
  <c r="G17" i="24"/>
  <c r="C34" i="32"/>
  <c r="C35" i="22"/>
  <c r="C34" i="24"/>
  <c r="F111" i="20"/>
  <c r="E110" i="20"/>
  <c r="D110" i="20"/>
  <c r="D109" i="20" s="1"/>
  <c r="D108" i="20" s="1"/>
  <c r="C110" i="20"/>
  <c r="C109" i="20" s="1"/>
  <c r="C108" i="20" s="1"/>
  <c r="F111" i="19"/>
  <c r="E110" i="19"/>
  <c r="E109" i="19" s="1"/>
  <c r="E108" i="19" s="1"/>
  <c r="D110" i="19"/>
  <c r="D109" i="19" s="1"/>
  <c r="D108" i="19" s="1"/>
  <c r="C110" i="19"/>
  <c r="C109" i="19" s="1"/>
  <c r="C110" i="17"/>
  <c r="C109" i="17" s="1"/>
  <c r="C108" i="17" s="1"/>
  <c r="C123" i="1"/>
  <c r="F111" i="17"/>
  <c r="D65" i="22" s="1"/>
  <c r="D64" i="22" s="1"/>
  <c r="D63" i="22" s="1"/>
  <c r="D62" i="22" s="1"/>
  <c r="E110" i="17"/>
  <c r="E109" i="17" s="1"/>
  <c r="E108" i="17" s="1"/>
  <c r="D110" i="17"/>
  <c r="F111" i="1"/>
  <c r="C65" i="22" s="1"/>
  <c r="E110" i="1"/>
  <c r="E109" i="1" s="1"/>
  <c r="E108" i="1" s="1"/>
  <c r="D110" i="1"/>
  <c r="D109" i="1" s="1"/>
  <c r="D108" i="1" s="1"/>
  <c r="C110" i="1"/>
  <c r="C109" i="1" s="1"/>
  <c r="F107" i="1"/>
  <c r="D106" i="1"/>
  <c r="D105" i="1" s="1"/>
  <c r="D104" i="1" s="1"/>
  <c r="E106" i="1"/>
  <c r="E105" i="1" s="1"/>
  <c r="E104" i="1" s="1"/>
  <c r="C106" i="1"/>
  <c r="C105" i="1" s="1"/>
  <c r="F34" i="32" l="1"/>
  <c r="G14" i="24"/>
  <c r="F14" i="32"/>
  <c r="E14" i="22"/>
  <c r="E103" i="1"/>
  <c r="E101" i="1" s="1"/>
  <c r="F110" i="20"/>
  <c r="E65" i="22"/>
  <c r="E109" i="20"/>
  <c r="E108" i="20" s="1"/>
  <c r="F108" i="20" s="1"/>
  <c r="F109" i="19"/>
  <c r="C108" i="19"/>
  <c r="F108" i="19" s="1"/>
  <c r="F110" i="19"/>
  <c r="C64" i="22"/>
  <c r="C63" i="22" s="1"/>
  <c r="C62" i="22" s="1"/>
  <c r="E62" i="22" s="1"/>
  <c r="D103" i="1"/>
  <c r="D101" i="1" s="1"/>
  <c r="F106" i="1"/>
  <c r="F110" i="17"/>
  <c r="D109" i="17"/>
  <c r="D108" i="17" s="1"/>
  <c r="F108" i="17" s="1"/>
  <c r="C104" i="1"/>
  <c r="F105" i="1"/>
  <c r="F109" i="1"/>
  <c r="C108" i="1"/>
  <c r="F108" i="1" s="1"/>
  <c r="F110" i="1"/>
  <c r="F193" i="20"/>
  <c r="F192" i="20"/>
  <c r="F191" i="20"/>
  <c r="F190" i="20"/>
  <c r="F189" i="20"/>
  <c r="F188" i="20"/>
  <c r="F187" i="20"/>
  <c r="F186" i="20"/>
  <c r="F185" i="20"/>
  <c r="F184" i="20"/>
  <c r="E183" i="20"/>
  <c r="D183" i="20"/>
  <c r="C183" i="20"/>
  <c r="F193" i="19"/>
  <c r="F192" i="19"/>
  <c r="F191" i="19"/>
  <c r="F190" i="19"/>
  <c r="F189" i="19"/>
  <c r="F188" i="19"/>
  <c r="F187" i="19"/>
  <c r="F186" i="19"/>
  <c r="F185" i="19"/>
  <c r="F184" i="19"/>
  <c r="E183" i="19"/>
  <c r="D183" i="19"/>
  <c r="C183" i="19"/>
  <c r="F193" i="17"/>
  <c r="F192" i="17"/>
  <c r="F191" i="17"/>
  <c r="F190" i="17"/>
  <c r="F189" i="17"/>
  <c r="F180" i="17" s="1"/>
  <c r="F188" i="17"/>
  <c r="F187" i="17"/>
  <c r="F186" i="17"/>
  <c r="F185" i="17"/>
  <c r="F184" i="17"/>
  <c r="E183" i="17"/>
  <c r="D183" i="17"/>
  <c r="C183" i="17"/>
  <c r="F190" i="1"/>
  <c r="E183" i="1"/>
  <c r="D183" i="1"/>
  <c r="C183" i="1"/>
  <c r="F193" i="1"/>
  <c r="F192" i="1"/>
  <c r="F191" i="1"/>
  <c r="F189" i="1"/>
  <c r="F188" i="1"/>
  <c r="F187" i="1"/>
  <c r="F186" i="1"/>
  <c r="F185" i="1"/>
  <c r="F184" i="1"/>
  <c r="E64" i="22" l="1"/>
  <c r="E63" i="22"/>
  <c r="F109" i="20"/>
  <c r="F109" i="17"/>
  <c r="C103" i="1"/>
  <c r="C101" i="1" s="1"/>
  <c r="F104" i="1"/>
  <c r="F103" i="1" s="1"/>
  <c r="B52" i="32" s="1"/>
  <c r="F183" i="20"/>
  <c r="F180" i="20" s="1"/>
  <c r="F183" i="19"/>
  <c r="F180" i="19" s="1"/>
  <c r="F183" i="17"/>
  <c r="F183" i="1"/>
  <c r="F180" i="1" s="1"/>
  <c r="B53" i="32" l="1"/>
  <c r="F101" i="1"/>
  <c r="C7" i="32"/>
  <c r="C6" i="32"/>
  <c r="C5" i="32"/>
  <c r="F111" i="24" l="1"/>
  <c r="F110" i="24"/>
  <c r="E111" i="24"/>
  <c r="E110" i="24"/>
  <c r="D111" i="24"/>
  <c r="D110" i="24"/>
  <c r="C111" i="24"/>
  <c r="C110" i="24"/>
  <c r="C106" i="24"/>
  <c r="C105" i="24"/>
  <c r="D81" i="24"/>
  <c r="D174" i="20"/>
  <c r="E136" i="20"/>
  <c r="E135" i="20" s="1"/>
  <c r="D136" i="20"/>
  <c r="D135" i="20" s="1"/>
  <c r="C136" i="20"/>
  <c r="C135" i="20" s="1"/>
  <c r="F125" i="20"/>
  <c r="F73" i="24" s="1"/>
  <c r="F126" i="20"/>
  <c r="F74" i="24" s="1"/>
  <c r="F127" i="20"/>
  <c r="F75" i="24" s="1"/>
  <c r="F128" i="20"/>
  <c r="F76" i="24" s="1"/>
  <c r="F129" i="20"/>
  <c r="F77" i="24" s="1"/>
  <c r="F130" i="20"/>
  <c r="F78" i="24" s="1"/>
  <c r="F131" i="20"/>
  <c r="F79" i="24" s="1"/>
  <c r="F132" i="20"/>
  <c r="F80" i="24" s="1"/>
  <c r="F133" i="20"/>
  <c r="F81" i="24" s="1"/>
  <c r="D123" i="20"/>
  <c r="E123" i="20"/>
  <c r="C123" i="20"/>
  <c r="D106" i="20"/>
  <c r="D105" i="20" s="1"/>
  <c r="D104" i="20" s="1"/>
  <c r="E106" i="20"/>
  <c r="E105" i="20" s="1"/>
  <c r="E104" i="20" s="1"/>
  <c r="C106" i="20"/>
  <c r="C105" i="20" s="1"/>
  <c r="C104" i="20" s="1"/>
  <c r="B84" i="1"/>
  <c r="E87" i="19"/>
  <c r="D87" i="19"/>
  <c r="F87" i="17"/>
  <c r="F86" i="17"/>
  <c r="F87" i="19"/>
  <c r="F86" i="19"/>
  <c r="F86" i="20"/>
  <c r="F87" i="20"/>
  <c r="E87" i="20"/>
  <c r="D87" i="20"/>
  <c r="B87" i="20"/>
  <c r="B87" i="19"/>
  <c r="E87" i="17"/>
  <c r="D87" i="17"/>
  <c r="B87" i="17"/>
  <c r="E86" i="20"/>
  <c r="D86" i="20"/>
  <c r="B86" i="20"/>
  <c r="D174" i="19"/>
  <c r="C150" i="19"/>
  <c r="D150" i="19"/>
  <c r="B150" i="19"/>
  <c r="C136" i="19"/>
  <c r="C135" i="19" s="1"/>
  <c r="C123" i="19"/>
  <c r="D106" i="17"/>
  <c r="D105" i="17" s="1"/>
  <c r="D104" i="17" s="1"/>
  <c r="D103" i="17" s="1"/>
  <c r="E106" i="17"/>
  <c r="E105" i="17" s="1"/>
  <c r="E104" i="17" s="1"/>
  <c r="E103" i="17" s="1"/>
  <c r="C106" i="17"/>
  <c r="E106" i="19"/>
  <c r="E105" i="19" s="1"/>
  <c r="E104" i="19" s="1"/>
  <c r="E103" i="19" s="1"/>
  <c r="D106" i="19"/>
  <c r="D105" i="19" s="1"/>
  <c r="D104" i="19" s="1"/>
  <c r="D103" i="19" s="1"/>
  <c r="C106" i="19"/>
  <c r="C105" i="19" s="1"/>
  <c r="C104" i="19" s="1"/>
  <c r="C103" i="19" s="1"/>
  <c r="E150" i="19" l="1"/>
  <c r="B209" i="1"/>
  <c r="C87" i="1"/>
  <c r="C103" i="20"/>
  <c r="C101" i="20" s="1"/>
  <c r="D103" i="20"/>
  <c r="D101" i="20" s="1"/>
  <c r="E103" i="20"/>
  <c r="E101" i="20" s="1"/>
  <c r="C105" i="17"/>
  <c r="F106" i="17"/>
  <c r="F112" i="24"/>
  <c r="E112" i="24"/>
  <c r="D112" i="24"/>
  <c r="C107" i="24"/>
  <c r="C112" i="24"/>
  <c r="C121" i="19"/>
  <c r="E136" i="19"/>
  <c r="E135" i="19" s="1"/>
  <c r="D136" i="19"/>
  <c r="D135" i="19" s="1"/>
  <c r="F125" i="19"/>
  <c r="E73" i="24" s="1"/>
  <c r="F126" i="19"/>
  <c r="E74" i="24" s="1"/>
  <c r="F127" i="19"/>
  <c r="E75" i="24" s="1"/>
  <c r="F128" i="19"/>
  <c r="E76" i="24" s="1"/>
  <c r="F129" i="19"/>
  <c r="E77" i="24" s="1"/>
  <c r="F130" i="19"/>
  <c r="E78" i="24" s="1"/>
  <c r="F131" i="19"/>
  <c r="E79" i="24" s="1"/>
  <c r="F132" i="19"/>
  <c r="E80" i="24" s="1"/>
  <c r="F133" i="19"/>
  <c r="E81" i="24" s="1"/>
  <c r="E123" i="19"/>
  <c r="E121" i="19" s="1"/>
  <c r="D123" i="19"/>
  <c r="D121" i="19" s="1"/>
  <c r="E86" i="19"/>
  <c r="D86" i="19"/>
  <c r="D117" i="22"/>
  <c r="D116" i="22"/>
  <c r="C117" i="22"/>
  <c r="C116" i="22"/>
  <c r="C112" i="22"/>
  <c r="C111" i="22"/>
  <c r="D174" i="17"/>
  <c r="C104" i="17" l="1"/>
  <c r="F105" i="17"/>
  <c r="C113" i="22"/>
  <c r="C118" i="22"/>
  <c r="C101" i="19"/>
  <c r="B148" i="19"/>
  <c r="E101" i="19"/>
  <c r="D148" i="19"/>
  <c r="D101" i="19"/>
  <c r="C148" i="19"/>
  <c r="D118" i="22"/>
  <c r="C103" i="17" l="1"/>
  <c r="C101" i="17" s="1"/>
  <c r="F104" i="17"/>
  <c r="F103" i="17" s="1"/>
  <c r="C52" i="32" s="1"/>
  <c r="D178" i="1"/>
  <c r="C116" i="24" s="1"/>
  <c r="D177" i="1"/>
  <c r="C115" i="24" s="1"/>
  <c r="D174" i="1"/>
  <c r="D169" i="1"/>
  <c r="D87" i="22"/>
  <c r="E136" i="1"/>
  <c r="E135" i="1" s="1"/>
  <c r="D136" i="1"/>
  <c r="D135" i="1" s="1"/>
  <c r="C136" i="1"/>
  <c r="C135" i="1" s="1"/>
  <c r="E136" i="17"/>
  <c r="E135" i="17" s="1"/>
  <c r="E123" i="1"/>
  <c r="B150" i="1"/>
  <c r="D123" i="1"/>
  <c r="D123" i="17"/>
  <c r="C150" i="17" s="1"/>
  <c r="E123" i="17"/>
  <c r="D150" i="17" s="1"/>
  <c r="C123" i="17"/>
  <c r="B150" i="17" s="1"/>
  <c r="C136" i="17"/>
  <c r="C135" i="17" s="1"/>
  <c r="F137" i="17"/>
  <c r="D136" i="17"/>
  <c r="D135" i="17" s="1"/>
  <c r="F137" i="1"/>
  <c r="F131" i="17"/>
  <c r="F130" i="17"/>
  <c r="F129" i="17"/>
  <c r="F128" i="17"/>
  <c r="D83" i="22" l="1"/>
  <c r="D77" i="24"/>
  <c r="D82" i="22"/>
  <c r="D76" i="24"/>
  <c r="D84" i="22"/>
  <c r="D78" i="24"/>
  <c r="D85" i="22"/>
  <c r="D79" i="24"/>
  <c r="F136" i="17"/>
  <c r="F135" i="17" s="1"/>
  <c r="D85" i="24"/>
  <c r="D84" i="24" s="1"/>
  <c r="D83" i="24" s="1"/>
  <c r="C117" i="24"/>
  <c r="F136" i="1"/>
  <c r="C85" i="24"/>
  <c r="C84" i="24" s="1"/>
  <c r="C83" i="24" s="1"/>
  <c r="C121" i="22"/>
  <c r="D167" i="17"/>
  <c r="D105" i="24" s="1"/>
  <c r="C122" i="22"/>
  <c r="D168" i="17"/>
  <c r="D106" i="24" s="1"/>
  <c r="E150" i="17"/>
  <c r="D91" i="22"/>
  <c r="D90" i="22" s="1"/>
  <c r="D89" i="22" s="1"/>
  <c r="D179" i="1"/>
  <c r="C91" i="22"/>
  <c r="B148" i="1"/>
  <c r="B149" i="1" s="1"/>
  <c r="B151" i="1" s="1"/>
  <c r="C147" i="1" s="1"/>
  <c r="C102" i="22" l="1"/>
  <c r="D107" i="24"/>
  <c r="C123" i="22"/>
  <c r="D169" i="17"/>
  <c r="D112" i="22"/>
  <c r="D178" i="17"/>
  <c r="D177" i="17"/>
  <c r="D111" i="22"/>
  <c r="E91" i="22"/>
  <c r="E90" i="22" s="1"/>
  <c r="E89" i="22" s="1"/>
  <c r="C90" i="22"/>
  <c r="C89" i="22" s="1"/>
  <c r="E86" i="17"/>
  <c r="D86" i="17"/>
  <c r="C61" i="22"/>
  <c r="C60" i="22" s="1"/>
  <c r="C59" i="22" s="1"/>
  <c r="C58" i="22" s="1"/>
  <c r="C57" i="22" s="1"/>
  <c r="F132" i="1"/>
  <c r="F131" i="1"/>
  <c r="F130" i="1"/>
  <c r="F129" i="1"/>
  <c r="F128" i="1"/>
  <c r="D113" i="22" l="1"/>
  <c r="C82" i="22"/>
  <c r="E82" i="22" s="1"/>
  <c r="C76" i="24"/>
  <c r="C85" i="22"/>
  <c r="E85" i="22" s="1"/>
  <c r="C79" i="24"/>
  <c r="C83" i="22"/>
  <c r="E83" i="22" s="1"/>
  <c r="C77" i="24"/>
  <c r="C84" i="22"/>
  <c r="E84" i="22" s="1"/>
  <c r="C78" i="24"/>
  <c r="D167" i="20"/>
  <c r="F105" i="24" s="1"/>
  <c r="D115" i="24"/>
  <c r="D168" i="20"/>
  <c r="D116" i="24"/>
  <c r="C86" i="22"/>
  <c r="C80" i="24"/>
  <c r="D179" i="17"/>
  <c r="D168" i="19"/>
  <c r="D122" i="22"/>
  <c r="E105" i="24"/>
  <c r="D121" i="22"/>
  <c r="C148" i="1"/>
  <c r="D123" i="22" l="1"/>
  <c r="D169" i="20"/>
  <c r="D177" i="20"/>
  <c r="F115" i="24" s="1"/>
  <c r="D117" i="24"/>
  <c r="D178" i="20"/>
  <c r="F116" i="24" s="1"/>
  <c r="F106" i="24"/>
  <c r="F107" i="24" s="1"/>
  <c r="D178" i="19"/>
  <c r="E116" i="24" s="1"/>
  <c r="E106" i="24"/>
  <c r="E107" i="24" s="1"/>
  <c r="D177" i="19"/>
  <c r="D169" i="19"/>
  <c r="F217" i="1"/>
  <c r="C7" i="24"/>
  <c r="C6" i="24"/>
  <c r="C5" i="24"/>
  <c r="C7" i="20"/>
  <c r="C6" i="20"/>
  <c r="C5" i="20"/>
  <c r="C7" i="19"/>
  <c r="C6" i="19"/>
  <c r="C5" i="19"/>
  <c r="C7" i="22"/>
  <c r="C6" i="22"/>
  <c r="C5" i="22"/>
  <c r="C7" i="17"/>
  <c r="C6" i="17"/>
  <c r="C5" i="17"/>
  <c r="F117" i="24" l="1"/>
  <c r="D179" i="19"/>
  <c r="E115" i="24"/>
  <c r="E117" i="24" s="1"/>
  <c r="D179" i="20"/>
  <c r="F104" i="19"/>
  <c r="F103" i="19" s="1"/>
  <c r="D52" i="32" s="1"/>
  <c r="E52" i="32" s="1"/>
  <c r="F101" i="19" l="1"/>
  <c r="E60" i="24" s="1"/>
  <c r="E59" i="24" s="1"/>
  <c r="E58" i="24" s="1"/>
  <c r="E57" i="24" s="1"/>
  <c r="E56" i="24" s="1"/>
  <c r="E54" i="24" s="1"/>
  <c r="E148" i="19"/>
  <c r="B84" i="20" l="1"/>
  <c r="B84" i="19"/>
  <c r="B84" i="17"/>
  <c r="C92" i="1"/>
  <c r="F215" i="20" l="1"/>
  <c r="B207" i="20"/>
  <c r="B207" i="19"/>
  <c r="F215" i="19"/>
  <c r="B209" i="17"/>
  <c r="F217" i="17"/>
  <c r="C87" i="20"/>
  <c r="C91" i="20"/>
  <c r="C91" i="19"/>
  <c r="C87" i="19"/>
  <c r="C87" i="17"/>
  <c r="C90" i="17"/>
  <c r="C91" i="17"/>
  <c r="C91" i="1"/>
  <c r="C90" i="1"/>
  <c r="C86" i="1"/>
  <c r="C92" i="20"/>
  <c r="C90" i="20"/>
  <c r="C92" i="19"/>
  <c r="C90" i="19"/>
  <c r="C92" i="17"/>
  <c r="C89" i="1"/>
  <c r="C88" i="1"/>
  <c r="C84" i="1" l="1"/>
  <c r="F136" i="20" l="1"/>
  <c r="F135" i="20" s="1"/>
  <c r="F124" i="20"/>
  <c r="F106" i="19"/>
  <c r="F105" i="19"/>
  <c r="F123" i="20" l="1"/>
  <c r="F72" i="24"/>
  <c r="F209" i="19"/>
  <c r="B208" i="19"/>
  <c r="B209" i="19" s="1"/>
  <c r="D94" i="24"/>
  <c r="F137" i="20" l="1"/>
  <c r="F85" i="24" s="1"/>
  <c r="F84" i="24" s="1"/>
  <c r="F83" i="24" s="1"/>
  <c r="F107" i="20"/>
  <c r="F106" i="20"/>
  <c r="F105" i="20"/>
  <c r="F104" i="20"/>
  <c r="F103" i="20" s="1"/>
  <c r="D148" i="20"/>
  <c r="C148" i="20"/>
  <c r="B148" i="20"/>
  <c r="C89" i="20"/>
  <c r="F137" i="19"/>
  <c r="F136" i="19"/>
  <c r="F135" i="19" s="1"/>
  <c r="F124" i="19"/>
  <c r="F107" i="19"/>
  <c r="C88" i="19"/>
  <c r="E121" i="17"/>
  <c r="D121" i="17"/>
  <c r="C121" i="17"/>
  <c r="F132" i="17"/>
  <c r="F127" i="17"/>
  <c r="F126" i="17"/>
  <c r="F125" i="17"/>
  <c r="F124" i="17"/>
  <c r="D72" i="24" s="1"/>
  <c r="F107" i="17"/>
  <c r="B148" i="17"/>
  <c r="C89" i="17"/>
  <c r="F125" i="1"/>
  <c r="C73" i="24" s="1"/>
  <c r="F126" i="1"/>
  <c r="C74" i="24" s="1"/>
  <c r="F127" i="1"/>
  <c r="C75" i="24" s="1"/>
  <c r="F133" i="1"/>
  <c r="F124" i="1"/>
  <c r="C72" i="24" s="1"/>
  <c r="D121" i="1"/>
  <c r="E121" i="1"/>
  <c r="C121" i="1"/>
  <c r="C150" i="1"/>
  <c r="D150" i="1"/>
  <c r="D61" i="22" l="1"/>
  <c r="D60" i="22" s="1"/>
  <c r="F123" i="19"/>
  <c r="D54" i="32" s="1"/>
  <c r="E54" i="32" s="1"/>
  <c r="E72" i="24"/>
  <c r="D86" i="22"/>
  <c r="E86" i="22" s="1"/>
  <c r="D80" i="24"/>
  <c r="D81" i="22"/>
  <c r="D75" i="24"/>
  <c r="D79" i="22"/>
  <c r="D73" i="24"/>
  <c r="D80" i="22"/>
  <c r="D74" i="24"/>
  <c r="C87" i="22"/>
  <c r="E87" i="22" s="1"/>
  <c r="C81" i="24"/>
  <c r="D150" i="20"/>
  <c r="E121" i="20"/>
  <c r="B150" i="20"/>
  <c r="C121" i="20"/>
  <c r="E148" i="20"/>
  <c r="C150" i="20"/>
  <c r="D121" i="20"/>
  <c r="F101" i="20"/>
  <c r="F60" i="24" s="1"/>
  <c r="F59" i="24" s="1"/>
  <c r="F58" i="24" s="1"/>
  <c r="F57" i="24" s="1"/>
  <c r="F56" i="24" s="1"/>
  <c r="F54" i="24" s="1"/>
  <c r="F123" i="17"/>
  <c r="C54" i="32" s="1"/>
  <c r="E150" i="1"/>
  <c r="B210" i="1"/>
  <c r="B211" i="1" s="1"/>
  <c r="F123" i="1"/>
  <c r="B54" i="32" s="1"/>
  <c r="B55" i="32" s="1"/>
  <c r="C51" i="32" s="1"/>
  <c r="C53" i="32" s="1"/>
  <c r="C148" i="17"/>
  <c r="D101" i="17"/>
  <c r="D148" i="17"/>
  <c r="E101" i="17"/>
  <c r="F135" i="1"/>
  <c r="D148" i="1"/>
  <c r="C78" i="22"/>
  <c r="C80" i="22"/>
  <c r="C79" i="22"/>
  <c r="E85" i="24"/>
  <c r="D78" i="22"/>
  <c r="F71" i="24"/>
  <c r="F69" i="24" s="1"/>
  <c r="F121" i="20"/>
  <c r="C88" i="20"/>
  <c r="B212" i="20"/>
  <c r="C81" i="22"/>
  <c r="C86" i="20"/>
  <c r="B212" i="19"/>
  <c r="C89" i="19"/>
  <c r="C86" i="19"/>
  <c r="B214" i="17"/>
  <c r="C86" i="17"/>
  <c r="C88" i="17"/>
  <c r="E150" i="20" l="1"/>
  <c r="C55" i="32"/>
  <c r="D51" i="32" s="1"/>
  <c r="D53" i="32" s="1"/>
  <c r="D55" i="32" s="1"/>
  <c r="B102" i="22"/>
  <c r="D102" i="22" s="1"/>
  <c r="D59" i="22"/>
  <c r="E60" i="22"/>
  <c r="E61" i="22"/>
  <c r="F121" i="19"/>
  <c r="B215" i="1"/>
  <c r="E148" i="17"/>
  <c r="E84" i="24"/>
  <c r="E83" i="24" s="1"/>
  <c r="G85" i="24"/>
  <c r="G84" i="24" s="1"/>
  <c r="G83" i="24" s="1"/>
  <c r="C60" i="24"/>
  <c r="C59" i="24" s="1"/>
  <c r="C58" i="24" s="1"/>
  <c r="C57" i="24" s="1"/>
  <c r="C56" i="24" s="1"/>
  <c r="C54" i="24" s="1"/>
  <c r="C84" i="20"/>
  <c r="F209" i="20"/>
  <c r="B208" i="20"/>
  <c r="B209" i="20" s="1"/>
  <c r="E94" i="24"/>
  <c r="F216" i="20"/>
  <c r="F217" i="20" s="1"/>
  <c r="B213" i="20"/>
  <c r="B214" i="20" s="1"/>
  <c r="F210" i="20"/>
  <c r="E96" i="24"/>
  <c r="F216" i="19"/>
  <c r="F217" i="19" s="1"/>
  <c r="B213" i="19"/>
  <c r="B214" i="19" s="1"/>
  <c r="F210" i="19"/>
  <c r="F211" i="19" s="1"/>
  <c r="D96" i="24"/>
  <c r="C149" i="1"/>
  <c r="C151" i="1" s="1"/>
  <c r="E148" i="1"/>
  <c r="F121" i="17"/>
  <c r="F101" i="17"/>
  <c r="D60" i="24" s="1"/>
  <c r="D59" i="24" s="1"/>
  <c r="D58" i="24" s="1"/>
  <c r="D57" i="24" s="1"/>
  <c r="D56" i="24" s="1"/>
  <c r="D54" i="24" s="1"/>
  <c r="F211" i="17"/>
  <c r="B210" i="17"/>
  <c r="B211" i="17" s="1"/>
  <c r="C94" i="24"/>
  <c r="B215" i="17"/>
  <c r="B216" i="17" s="1"/>
  <c r="F212" i="17"/>
  <c r="F218" i="17"/>
  <c r="F219" i="17" s="1"/>
  <c r="C96" i="24"/>
  <c r="F218" i="1"/>
  <c r="F219" i="1" s="1"/>
  <c r="F121" i="1"/>
  <c r="F211" i="1"/>
  <c r="C84" i="17"/>
  <c r="C84" i="19"/>
  <c r="B96" i="24"/>
  <c r="F212" i="1"/>
  <c r="B94" i="24"/>
  <c r="E79" i="22"/>
  <c r="E78" i="22"/>
  <c r="E81" i="22"/>
  <c r="C71" i="24"/>
  <c r="C69" i="24" s="1"/>
  <c r="E80" i="22"/>
  <c r="G81" i="24"/>
  <c r="G76" i="24"/>
  <c r="G78" i="24"/>
  <c r="G74" i="24"/>
  <c r="G73" i="24"/>
  <c r="G80" i="24"/>
  <c r="G79" i="24"/>
  <c r="G75" i="24"/>
  <c r="E71" i="24"/>
  <c r="E69" i="24" s="1"/>
  <c r="G77" i="24"/>
  <c r="D77" i="22"/>
  <c r="D75" i="22" s="1"/>
  <c r="G72" i="24"/>
  <c r="D71" i="24"/>
  <c r="D69" i="24" s="1"/>
  <c r="C77" i="22"/>
  <c r="E53" i="32" l="1"/>
  <c r="E55" i="32" s="1"/>
  <c r="E149" i="1"/>
  <c r="E151" i="1" s="1"/>
  <c r="C100" i="22"/>
  <c r="D58" i="22"/>
  <c r="E59" i="22"/>
  <c r="G60" i="24"/>
  <c r="C55" i="22"/>
  <c r="G59" i="24"/>
  <c r="G57" i="24"/>
  <c r="G56" i="24" s="1"/>
  <c r="G54" i="24" s="1"/>
  <c r="G58" i="24"/>
  <c r="F96" i="24"/>
  <c r="F211" i="20"/>
  <c r="E77" i="22"/>
  <c r="B100" i="22"/>
  <c r="C75" i="22"/>
  <c r="F213" i="17"/>
  <c r="F213" i="1"/>
  <c r="D147" i="1"/>
  <c r="B93" i="24" s="1"/>
  <c r="F94" i="24"/>
  <c r="G71" i="24"/>
  <c r="G69" i="24" s="1"/>
  <c r="D57" i="22" l="1"/>
  <c r="E58" i="22"/>
  <c r="D100" i="22"/>
  <c r="D101" i="22" s="1"/>
  <c r="D103" i="22" s="1"/>
  <c r="B101" i="22"/>
  <c r="B103" i="22" s="1"/>
  <c r="C99" i="22" s="1"/>
  <c r="C101" i="22" s="1"/>
  <c r="C103" i="22" s="1"/>
  <c r="E75" i="22"/>
  <c r="D149" i="1"/>
  <c r="D151" i="1" s="1"/>
  <c r="F93" i="24"/>
  <c r="F95" i="24" s="1"/>
  <c r="F97" i="24" s="1"/>
  <c r="B95" i="24"/>
  <c r="B97" i="24" s="1"/>
  <c r="B214" i="1"/>
  <c r="B216" i="1" s="1"/>
  <c r="D55" i="22" l="1"/>
  <c r="E57" i="22"/>
  <c r="E55" i="22" s="1"/>
  <c r="B147" i="17"/>
  <c r="E147" i="17" s="1"/>
  <c r="B149" i="17" l="1"/>
  <c r="B151" i="17" s="1"/>
  <c r="C147" i="17" s="1"/>
  <c r="E149" i="17"/>
  <c r="E151" i="17" l="1"/>
  <c r="B147" i="19" s="1"/>
  <c r="C149" i="17"/>
  <c r="C151" i="17" s="1"/>
  <c r="D147" i="17" s="1"/>
  <c r="B149" i="19" l="1"/>
  <c r="B151" i="19" s="1"/>
  <c r="C147" i="19" s="1"/>
  <c r="E147" i="19"/>
  <c r="E149" i="19" s="1"/>
  <c r="C93" i="24"/>
  <c r="C95" i="24" s="1"/>
  <c r="C97" i="24" s="1"/>
  <c r="D149" i="17"/>
  <c r="D151" i="17" s="1"/>
  <c r="C149" i="19" l="1"/>
  <c r="C151" i="19" s="1"/>
  <c r="D147" i="19" s="1"/>
  <c r="E151" i="19"/>
  <c r="D93" i="24"/>
  <c r="D95" i="24" s="1"/>
  <c r="D97" i="24" s="1"/>
  <c r="D149" i="19" l="1"/>
  <c r="D151" i="19" s="1"/>
  <c r="B147" i="20" s="1"/>
  <c r="B149" i="20" l="1"/>
  <c r="B151" i="20" s="1"/>
  <c r="C147" i="20" s="1"/>
  <c r="C149" i="20" s="1"/>
  <c r="C151" i="20" s="1"/>
  <c r="D147" i="20" s="1"/>
  <c r="D149" i="20" s="1"/>
  <c r="D151" i="20" s="1"/>
  <c r="E147" i="20"/>
  <c r="E149" i="20" l="1"/>
  <c r="E151" i="20" s="1"/>
  <c r="E93" i="24"/>
  <c r="E95" i="24" s="1"/>
  <c r="E9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7" authorId="0" shapeId="0" xr:uid="{615F8BD8-1606-4F36-B4A6-20D53B689CB0}">
      <text>
        <r>
          <rPr>
            <b/>
            <sz val="9"/>
            <color indexed="81"/>
            <rFont val="Tahoma"/>
            <family val="2"/>
          </rPr>
          <t>Esta fila solo se completa si aplica.</t>
        </r>
      </text>
    </comment>
    <comment ref="A98" authorId="0" shapeId="0" xr:uid="{B2DEAD28-80EB-4906-9132-D3050A3365E0}">
      <text>
        <r>
          <rPr>
            <b/>
            <sz val="9"/>
            <color indexed="81"/>
            <rFont val="Tahoma"/>
            <family val="2"/>
          </rPr>
          <t>No incluir ingresos de vigencias anteriores, esos se detallan en la tabla 9.</t>
        </r>
      </text>
    </comment>
    <comment ref="B162"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7" authorId="0" shapeId="0" xr:uid="{B4B6FA98-7967-4D05-B305-A27C6389BFAC}">
      <text>
        <r>
          <rPr>
            <b/>
            <sz val="9"/>
            <color indexed="81"/>
            <rFont val="Tahoma"/>
            <family val="2"/>
          </rPr>
          <t>Esta fila solo se completa si aplica.</t>
        </r>
      </text>
    </comment>
    <comment ref="B162"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200"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6"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7" authorId="0" shapeId="0" xr:uid="{CDAEE737-1DE4-45E0-AE73-2D967C45B379}">
      <text>
        <r>
          <rPr>
            <b/>
            <sz val="9"/>
            <color indexed="81"/>
            <rFont val="Tahoma"/>
            <family val="2"/>
          </rPr>
          <t>Esta fila solo se completa si aplica.</t>
        </r>
      </text>
    </comment>
    <comment ref="B162"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15"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62"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0"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<sst xmlns="http://schemas.openxmlformats.org/spreadsheetml/2006/main" count="1605" uniqueCount="357">
  <si>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</si>
  <si>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</si>
  <si>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</si>
  <si>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</si>
  <si>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</si>
  <si>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</si>
  <si>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</si>
  <si>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</si>
  <si>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</si>
  <si>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</si>
  <si>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</si>
  <si>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</si>
  <si>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</si>
  <si>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</si>
  <si>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</si>
  <si>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</si>
  <si>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</si>
  <si>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</si>
  <si>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</si>
  <si>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</si>
  <si>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</si>
  <si>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</si>
  <si>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</si>
  <si>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</si>
  <si>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</si>
  <si>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</si>
  <si>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</si>
  <si>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</si>
  <si>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</si>
  <si>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</si>
  <si>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</si>
  <si>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</si>
  <si>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</si>
  <si>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</si>
  <si>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</si>
  <si>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</si>
  <si>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</si>
  <si>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</si>
  <si>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</si>
  <si>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</si>
  <si>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</si>
  <si>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</si>
  <si>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</si>
  <si>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</si>
  <si>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</si>
  <si>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</si>
  <si>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</si>
  <si>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</si>
  <si>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</si>
  <si>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</si>
  <si>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</si>
  <si>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</si>
  <si>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</si>
  <si>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</si>
  <si>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</si>
  <si>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</si>
  <si>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</si>
  <si>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</si>
  <si>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</si>
  <si>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</si>
  <si>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</si>
  <si>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</si>
  <si>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</si>
  <si>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</si>
  <si>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</si>
  <si>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</si>
  <si>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</si>
  <si>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</si>
  <si>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</si>
  <si>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</si>
  <si>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</si>
  <si>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</si>
  <si>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</si>
  <si>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</si>
  <si>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</si>
  <si>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</si>
  <si>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</si>
  <si>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</si>
  <si>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</si>
  <si>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</si>
  <si>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</si>
  <si>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</si>
  <si>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</si>
  <si>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</si>
  <si>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</si>
  <si>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</si>
  <si>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</si>
  <si>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</si>
  <si>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</si>
  <si>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</si>
  <si>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</si>
  <si>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</si>
  <si>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</si>
  <si>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</si>
  <si>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</si>
  <si>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</si>
  <si>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</si>
  <si>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</si>
  <si>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</si>
  <si>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</si>
  <si>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</si>
  <si>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</si>
  <si>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</si>
  <si>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</si>
  <si>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</si>
  <si>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</si>
  <si>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En este espacio se establecen las observaciones y/o justificaciones relacionadas con el uso del Sinirube .</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</si>
  <si>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</si>
  <si>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</si>
  <si>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</si>
  <si>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</si>
  <si>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</si>
  <si>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</si>
  <si>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</si>
  <si>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</si>
  <si>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</si>
  <si>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</si>
  <si>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</si>
  <si>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</si>
  <si>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</si>
  <si>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</si>
  <si>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</si>
  <si>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</si>
  <si>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</si>
  <si>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</si>
  <si>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</si>
  <si>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</si>
  <si>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</si>
  <si>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</si>
  <si>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</si>
  <si>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</si>
  <si>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</si>
  <si>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</si>
  <si>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</si>
  <si>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</si>
  <si>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</si>
  <si>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</si>
  <si>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</si>
  <si>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</si>
  <si>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</si>
  <si>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</si>
  <si>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</si>
  <si>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</si>
  <si>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</si>
  <si>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</si>
  <si>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</si>
  <si>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</si>
  <si>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</si>
  <si>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</si>
  <si>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</si>
  <si>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</si>
  <si>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</si>
  <si>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</si>
  <si>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</si>
  <si>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</si>
  <si>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</si>
  <si>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</si>
  <si>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</si>
  <si>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</si>
  <si>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</si>
  <si>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</si>
  <si>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</si>
  <si>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</si>
  <si>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</si>
  <si>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</si>
  <si>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</si>
  <si>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</si>
  <si>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</si>
  <si>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</si>
  <si>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</si>
  <si>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</si>
  <si>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</si>
  <si>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</si>
  <si>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</si>
  <si>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</si>
  <si>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</si>
  <si>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</si>
  <si>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</si>
  <si>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</si>
  <si>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</si>
  <si>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</si>
  <si>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</si>
  <si>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</si>
  <si>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</si>
  <si>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</si>
  <si>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</si>
  <si>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</si>
  <si>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</si>
  <si>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</si>
  <si>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</si>
  <si>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</si>
  <si>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</si>
  <si>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</si>
  <si>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</si>
  <si>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</si>
  <si>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</si>
  <si>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</si>
  <si>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</si>
  <si>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</si>
  <si>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</si>
  <si>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</si>
  <si>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</si>
  <si>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</si>
  <si>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</si>
  <si>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</si>
  <si>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</si>
  <si>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</si>
  <si>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</si>
  <si>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</si>
  <si>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</si>
  <si>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</si>
  <si>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</si>
  <si>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</si>
  <si>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</si>
  <si>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</si>
  <si>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</si>
  <si>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</si>
  <si>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</si>
  <si>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</si>
  <si>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</si>
  <si>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</si>
  <si>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</si>
  <si>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</si>
  <si>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</si>
  <si>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</si>
  <si>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</si>
  <si>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</si>
  <si>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</si>
  <si>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</si>
  <si>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</si>
  <si>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</si>
  <si>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</si>
  <si>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</si>
  <si>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</si>
  <si>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</si>
  <si>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</si>
  <si>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</si>
  <si>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</si>
  <si>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</si>
  <si>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</si>
  <si>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</si>
  <si>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</si>
  <si>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</si>
  <si>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</si>
  <si>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</si>
  <si>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</si>
  <si>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</si>
  <si>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</si>
  <si>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</si>
  <si>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</si>
  <si>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</si>
  <si>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</si>
  <si>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</si>
  <si>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</si>
  <si>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</si>
  <si>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</si>
  <si>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</si>
  <si>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</si>
  <si>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</si>
  <si>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</si>
  <si>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</si>
  <si>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</si>
  <si>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</si>
  <si>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</si>
  <si>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</si>
  <si>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</si>
  <si>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</si>
  <si>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</si>
  <si>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</si>
  <si>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</si>
  <si>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</si>
  <si>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</si>
  <si>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</si>
  <si>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</si>
  <si>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</si>
  <si>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</si>
  <si>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</si>
  <si>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</si>
  <si>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</si>
  <si>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</si>
  <si>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</si>
  <si>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</si>
  <si>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</si>
  <si>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</si>
  <si>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</si>
  <si>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</si>
  <si>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Subsidio para la atención adultos mayores institucionalizados (OBS-Hogar)</t>
  </si>
  <si>
    <t xml:space="preserve">Compromisos acumulados </t>
  </si>
  <si>
    <t>Pagados en el mes</t>
  </si>
  <si>
    <t>Pago de compromisos</t>
  </si>
  <si>
    <t>Subsidio para la atención diurna de adultos mayores (centros diurnos)</t>
  </si>
  <si>
    <t>Subsidio Red de Cuido (OBS, Municipalidades)</t>
  </si>
  <si>
    <t xml:space="preserve"> Subsidio Personas de 65 años o más en Abandonados</t>
  </si>
  <si>
    <t>Pagos del período</t>
  </si>
  <si>
    <t>Compromisos cancelados</t>
  </si>
  <si>
    <t>Construyendo Lazos de Solidaridad</t>
  </si>
  <si>
    <t>Consejo Nacional de la Persona Adulta Mayor</t>
  </si>
  <si>
    <t>Dirección Área Técnica. Unidad de Fiscalización Operativa. CONAPAM</t>
  </si>
  <si>
    <t>Jueves 01 de febrero de 2024</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</si>
  <si>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</si>
  <si>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</si>
  <si>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</si>
  <si>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</si>
  <si>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</si>
  <si>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</si>
  <si>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</si>
  <si>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 xml:space="preserve">stephanie.salas@mtss.go.cr / karla.arias@mtss.go.cr </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</si>
  <si>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</si>
  <si>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</si>
  <si>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</si>
  <si>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</si>
  <si>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</si>
  <si>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</si>
  <si>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</si>
  <si>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</si>
  <si>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</si>
  <si>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</si>
  <si>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</si>
  <si>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</si>
  <si>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</si>
  <si>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</si>
  <si>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</si>
  <si>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</si>
  <si>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 xml:space="preserve">Stephanie Salas / Karla Arias </t>
  </si>
  <si>
    <t>Instituciones participantes 
(Ministerios)</t>
  </si>
  <si>
    <t>MP - CONAPAM</t>
  </si>
  <si>
    <t>MTSS - PRONAE</t>
  </si>
  <si>
    <t>MTSS - PRONAMYPE</t>
  </si>
  <si>
    <t>MTSS - CONAPDIS</t>
  </si>
  <si>
    <t>de 1 pm a 3 pm</t>
  </si>
  <si>
    <t>Tatiana Vargas</t>
  </si>
  <si>
    <t>tatiana.vargas@mtss.go.cr</t>
  </si>
  <si>
    <t>martes 16 de abril, 2024</t>
  </si>
  <si>
    <t>ALGREN ANCHIA VARGAS</t>
  </si>
  <si>
    <t>FISCALIZADOR</t>
  </si>
  <si>
    <t>UNIDAD DE FISCALIZACIÓN OPERATIVA</t>
  </si>
  <si>
    <t>SI</t>
  </si>
  <si>
    <t>Se utiliza para la Modalidad de abandonados</t>
  </si>
  <si>
    <t>diariamente</t>
  </si>
  <si>
    <t>Para la Modalidad de Abandonados</t>
  </si>
  <si>
    <t>Si</t>
  </si>
  <si>
    <t>Para las cuatro modalidades</t>
  </si>
  <si>
    <t>Mensualmente</t>
  </si>
  <si>
    <t>No par el CONAPAM, las Organizaciones de Bienestar Social, es importante que tengan acceso al SINIRUBE</t>
  </si>
  <si>
    <t>Se lleva un auxiliar que se estará actualizando</t>
  </si>
  <si>
    <t>MTSS-DMT-OF-626-2023;MTSS-DESAF-OF-569-2023 9-06-2023, MTSS-DESAF-OF-884-2023</t>
  </si>
  <si>
    <t>OFICIO-MTSS-DMT-DVAS-DESAF-107-2024</t>
  </si>
  <si>
    <t>x</t>
  </si>
  <si>
    <t>Parcialmente</t>
  </si>
  <si>
    <t>ANUAL</t>
  </si>
  <si>
    <r>
      <t xml:space="preserve">Observaciones: </t>
    </r>
    <r>
      <rPr>
        <sz val="11"/>
        <color theme="1"/>
        <rFont val="Palatino Linotype"/>
        <family val="1"/>
      </rPr>
      <t xml:space="preserve">
Está pendiente de incorporar al PAO un presupuesto adional que Fodesaf nos asignó por mil millones de colones, la cual se espera hacerse la modificación en el mes de diciembr 2024</t>
    </r>
  </si>
  <si>
    <t>El CONAPAM a recibido de enero aseptiembre un ingreso acumulado de ¢14,555,732,078,50 colones menos ¢11.267.961.136.62,00 de gasto acumulados, para un saldo final de ingros al 30-09-2024 de ¢3.287.770.991.07 colones</t>
  </si>
  <si>
    <t>Oficio-MTSS-DMT-DVAS-DESAF-672-2024</t>
  </si>
  <si>
    <t>Oficio-MTSS-DMT-1117-2024 02-09-2024</t>
  </si>
  <si>
    <t>Profesional</t>
  </si>
  <si>
    <t>Algren Anchia Vargas</t>
  </si>
  <si>
    <t>Unidad Fiscalización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</si>
</sst>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66"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1"/>
      <color rgb="FF00B050"/>
      <name val="Cambria"/>
      <family val="1"/>
      <scheme val="major"/>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sz val="7"/>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658">
    <xf numFmtId="0" fontId="0" fillId="0" borderId="0" xfId="0"/>
    <xf numFmtId="0" fontId="2" fillId="0" borderId="0" xfId="0" applyFont="1"/>
    <xf numFmtId="0" fontId="2" fillId="0" borderId="0" xfId="0" applyFont="1" applyAlignment="1">
      <alignmen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xf>
    <xf numFmtId="4" fontId="12"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165" fontId="13" fillId="2" borderId="1" xfId="1" applyNumberFormat="1" applyFont="1" applyFill="1" applyBorder="1" applyAlignment="1">
      <alignment horizontal="left" vertical="center" wrapText="1"/>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4" fontId="7" fillId="0" borderId="0" xfId="0" applyNumberFormat="1" applyFont="1" applyAlignment="1">
      <alignment vertical="center"/>
    </xf>
    <xf numFmtId="0" fontId="6" fillId="0" borderId="0" xfId="0" applyFont="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horizontal="left"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4" fontId="3" fillId="0" borderId="0"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165" fontId="13" fillId="0" borderId="0" xfId="1" applyNumberFormat="1" applyFont="1" applyFill="1" applyBorder="1" applyAlignment="1">
      <alignment horizontal="left" vertical="center" wrapText="1"/>
    </xf>
    <xf numFmtId="4" fontId="14" fillId="0" borderId="0" xfId="0" applyNumberFormat="1" applyFont="1" applyAlignment="1">
      <alignment horizontal="left"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7" xfId="0" applyFont="1" applyBorder="1" applyAlignment="1">
      <alignment vertical="center"/>
    </xf>
    <xf numFmtId="0" fontId="3" fillId="0" borderId="48" xfId="0" applyFont="1" applyBorder="1" applyAlignment="1">
      <alignment vertical="center"/>
    </xf>
    <xf numFmtId="0" fontId="3" fillId="0" borderId="47"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0" fontId="5" fillId="5" borderId="31" xfId="0" applyFont="1" applyFill="1" applyBorder="1" applyAlignment="1">
      <alignment horizontal="left" vertical="center" wrapText="1"/>
    </xf>
    <xf numFmtId="0" fontId="34" fillId="0" borderId="0" xfId="0" applyFont="1" applyAlignment="1">
      <alignment horizontal="center" vertical="center"/>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5" fillId="5" borderId="51" xfId="0" applyFont="1" applyFill="1" applyBorder="1" applyAlignment="1">
      <alignment horizontal="left" vertical="center"/>
    </xf>
    <xf numFmtId="0" fontId="5" fillId="5" borderId="52"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3" xfId="0" applyFont="1" applyFill="1" applyBorder="1" applyAlignment="1">
      <alignment horizontal="lef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wrapText="1"/>
    </xf>
    <xf numFmtId="0" fontId="6" fillId="0" borderId="60" xfId="0" applyFont="1" applyBorder="1" applyAlignment="1">
      <alignment vertical="center" wrapText="1"/>
    </xf>
    <xf numFmtId="4" fontId="6" fillId="0" borderId="62" xfId="0" applyNumberFormat="1" applyFont="1" applyBorder="1" applyAlignment="1">
      <alignment vertical="center"/>
    </xf>
    <xf numFmtId="4" fontId="3" fillId="0" borderId="62" xfId="0" applyNumberFormat="1" applyFont="1" applyBorder="1" applyAlignment="1">
      <alignment vertical="center"/>
    </xf>
    <xf numFmtId="4" fontId="3" fillId="0" borderId="48" xfId="0" applyNumberFormat="1" applyFont="1" applyBorder="1" applyAlignment="1">
      <alignment vertical="center"/>
    </xf>
    <xf numFmtId="4" fontId="3" fillId="0" borderId="61" xfId="0" applyNumberFormat="1" applyFont="1" applyBorder="1" applyAlignment="1">
      <alignment vertical="center"/>
    </xf>
    <xf numFmtId="9" fontId="6" fillId="0" borderId="63" xfId="6" applyFont="1" applyBorder="1" applyAlignment="1">
      <alignment vertical="center"/>
    </xf>
    <xf numFmtId="0" fontId="3" fillId="0" borderId="0" xfId="0" applyFont="1" applyAlignment="1">
      <alignment horizontal="left" vertical="center" wrapText="1"/>
    </xf>
    <xf numFmtId="0" fontId="3" fillId="0" borderId="2" xfId="0" applyFont="1" applyBorder="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0" fillId="0" borderId="0" xfId="0" applyNumberFormat="1" applyFont="1" applyAlignment="1">
      <alignment horizontal="right" vertical="center"/>
    </xf>
    <xf numFmtId="0" fontId="19" fillId="0" borderId="0" xfId="0" applyFont="1" applyAlignment="1">
      <alignment horizontal="left" vertical="center"/>
    </xf>
    <xf numFmtId="0" fontId="42" fillId="0" borderId="0" xfId="0" applyFont="1" applyAlignment="1">
      <alignment vertical="center"/>
    </xf>
    <xf numFmtId="0" fontId="19" fillId="0" borderId="1" xfId="0" applyFont="1" applyBorder="1" applyAlignment="1">
      <alignment horizontal="center"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4" fillId="0" borderId="15" xfId="0" applyNumberFormat="1" applyFont="1" applyBorder="1" applyAlignment="1">
      <alignment horizontal="left" vertical="center"/>
    </xf>
    <xf numFmtId="4" fontId="36" fillId="0" borderId="64" xfId="1" applyNumberFormat="1" applyFont="1" applyBorder="1" applyAlignment="1">
      <alignment horizontal="center" vertical="center"/>
    </xf>
    <xf numFmtId="0" fontId="6" fillId="0" borderId="47"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2" fillId="0" borderId="0" xfId="0" applyFont="1" applyAlignment="1">
      <alignment horizontal="left" vertical="center"/>
    </xf>
    <xf numFmtId="165" fontId="13" fillId="2" borderId="0" xfId="1" applyNumberFormat="1" applyFont="1" applyFill="1" applyBorder="1" applyAlignment="1">
      <alignment horizontal="left" vertical="center"/>
    </xf>
    <xf numFmtId="165" fontId="13" fillId="2" borderId="1" xfId="1" applyNumberFormat="1" applyFont="1" applyFill="1" applyBorder="1" applyAlignment="1">
      <alignment horizontal="left" vertical="center"/>
    </xf>
    <xf numFmtId="165" fontId="13" fillId="2" borderId="65"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0"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7" xfId="1" applyNumberFormat="1" applyFont="1" applyFill="1" applyBorder="1" applyAlignment="1">
      <alignment horizontal="center" vertical="center" wrapText="1"/>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0" fontId="19" fillId="0" borderId="1" xfId="1" applyNumberFormat="1" applyFont="1" applyFill="1" applyBorder="1" applyAlignment="1">
      <alignment horizontal="center" vertical="center" wrapText="1"/>
    </xf>
    <xf numFmtId="0" fontId="42" fillId="0" borderId="1" xfId="0" applyFont="1" applyBorder="1" applyAlignment="1">
      <alignment vertical="center"/>
    </xf>
    <xf numFmtId="4" fontId="3" fillId="2" borderId="1" xfId="1" applyNumberFormat="1" applyFont="1" applyFill="1" applyBorder="1" applyAlignment="1">
      <alignment horizontal="right" vertical="center"/>
    </xf>
    <xf numFmtId="0" fontId="3" fillId="0" borderId="66" xfId="0" applyFont="1" applyBorder="1" applyAlignment="1">
      <alignment vertical="center" wrapText="1"/>
    </xf>
    <xf numFmtId="165" fontId="7" fillId="4" borderId="0" xfId="1" applyNumberFormat="1" applyFont="1" applyFill="1" applyBorder="1" applyAlignment="1">
      <alignment horizontal="left" vertical="center" wrapText="1"/>
    </xf>
    <xf numFmtId="165" fontId="5" fillId="5" borderId="13" xfId="1" applyNumberFormat="1" applyFont="1" applyFill="1" applyBorder="1" applyAlignment="1">
      <alignment horizontal="center" vertical="center" wrapText="1"/>
    </xf>
    <xf numFmtId="165" fontId="50" fillId="2" borderId="0" xfId="1" applyNumberFormat="1" applyFont="1" applyFill="1" applyBorder="1" applyAlignment="1">
      <alignment horizontal="left" vertical="center"/>
    </xf>
    <xf numFmtId="0" fontId="52" fillId="0" borderId="0" xfId="0" applyFont="1" applyAlignment="1">
      <alignment vertical="center"/>
    </xf>
    <xf numFmtId="165" fontId="51" fillId="2" borderId="0" xfId="1" applyNumberFormat="1" applyFont="1" applyFill="1" applyBorder="1" applyAlignment="1">
      <alignment horizontal="left" vertical="center"/>
    </xf>
    <xf numFmtId="0" fontId="40"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9" fillId="0" borderId="0" xfId="0" applyFont="1" applyAlignment="1">
      <alignment vertical="center"/>
    </xf>
    <xf numFmtId="165" fontId="40" fillId="0" borderId="0" xfId="1" applyNumberFormat="1" applyFont="1" applyFill="1" applyAlignment="1">
      <alignment horizontal="left" vertical="center" wrapText="1"/>
    </xf>
    <xf numFmtId="165" fontId="40" fillId="0" borderId="0" xfId="1" applyNumberFormat="1" applyFont="1" applyFill="1" applyAlignment="1">
      <alignment horizontal="left" vertical="center"/>
    </xf>
    <xf numFmtId="165" fontId="40" fillId="0" borderId="0" xfId="1" applyNumberFormat="1" applyFont="1" applyFill="1" applyAlignment="1">
      <alignment vertical="center"/>
    </xf>
    <xf numFmtId="4" fontId="40" fillId="0" borderId="0" xfId="0" applyNumberFormat="1" applyFont="1" applyAlignment="1">
      <alignment vertical="center"/>
    </xf>
    <xf numFmtId="4" fontId="40" fillId="0" borderId="0" xfId="1" applyNumberFormat="1" applyFont="1" applyFill="1" applyBorder="1" applyAlignment="1">
      <alignment horizontal="right" vertical="center" wrapText="1"/>
    </xf>
    <xf numFmtId="0" fontId="39"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7"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165" fontId="40"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9" fillId="0" borderId="0" xfId="0" applyFont="1" applyAlignment="1">
      <alignment vertical="center"/>
    </xf>
    <xf numFmtId="165" fontId="5" fillId="5" borderId="12" xfId="1" applyNumberFormat="1" applyFont="1" applyFill="1" applyBorder="1" applyAlignment="1">
      <alignment horizontal="center" vertical="center" wrapText="1"/>
    </xf>
    <xf numFmtId="165" fontId="5" fillId="5" borderId="73" xfId="1" applyNumberFormat="1" applyFont="1" applyFill="1" applyBorder="1" applyAlignment="1">
      <alignment horizontal="center" vertical="center" wrapText="1"/>
    </xf>
    <xf numFmtId="0" fontId="54"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4" fontId="14" fillId="0" borderId="16" xfId="0" applyNumberFormat="1" applyFont="1" applyBorder="1" applyAlignment="1">
      <alignment horizontal="left" vertical="center"/>
    </xf>
    <xf numFmtId="165" fontId="5" fillId="5" borderId="74" xfId="1" applyNumberFormat="1" applyFont="1" applyFill="1" applyBorder="1" applyAlignment="1">
      <alignment horizontal="center" vertical="center" wrapText="1"/>
    </xf>
    <xf numFmtId="0" fontId="13" fillId="0" borderId="0" xfId="1" applyNumberFormat="1" applyFont="1" applyFill="1" applyBorder="1" applyAlignment="1">
      <alignment horizontal="left" vertical="center" wrapText="1"/>
    </xf>
    <xf numFmtId="4" fontId="14" fillId="0" borderId="15" xfId="0" applyNumberFormat="1" applyFont="1" applyBorder="1" applyAlignment="1">
      <alignment horizontal="left" vertical="center"/>
    </xf>
    <xf numFmtId="165" fontId="19" fillId="0" borderId="0" xfId="1" applyNumberFormat="1" applyFont="1" applyFill="1" applyBorder="1" applyAlignment="1">
      <alignment horizontal="left" vertical="center" wrapText="1"/>
    </xf>
    <xf numFmtId="165" fontId="19" fillId="4" borderId="0" xfId="1" applyNumberFormat="1" applyFont="1" applyFill="1" applyBorder="1" applyAlignment="1">
      <alignment horizontal="left" vertical="center" wrapText="1"/>
    </xf>
    <xf numFmtId="3" fontId="12"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3" fontId="19" fillId="4" borderId="0" xfId="1" applyNumberFormat="1" applyFont="1" applyFill="1" applyBorder="1" applyAlignment="1">
      <alignment horizontal="right" vertical="center" wrapText="1"/>
    </xf>
    <xf numFmtId="165" fontId="12" fillId="3" borderId="0" xfId="1" applyNumberFormat="1" applyFont="1" applyFill="1" applyBorder="1" applyAlignment="1">
      <alignment horizontal="left" vertical="center" wrapText="1"/>
    </xf>
    <xf numFmtId="3" fontId="12" fillId="3" borderId="0" xfId="1" applyNumberFormat="1" applyFont="1" applyFill="1" applyBorder="1" applyAlignment="1">
      <alignment horizontal="right" vertical="center" wrapText="1"/>
    </xf>
    <xf numFmtId="3" fontId="19" fillId="3" borderId="0" xfId="1" applyNumberFormat="1" applyFont="1" applyFill="1" applyBorder="1" applyAlignment="1">
      <alignment horizontal="right" vertical="center" wrapText="1"/>
    </xf>
    <xf numFmtId="165" fontId="12" fillId="3" borderId="0" xfId="1" applyNumberFormat="1" applyFont="1" applyFill="1" applyBorder="1" applyAlignment="1">
      <alignment horizontal="left" vertical="center"/>
    </xf>
    <xf numFmtId="165" fontId="12" fillId="3" borderId="1" xfId="1" applyNumberFormat="1" applyFont="1" applyFill="1" applyBorder="1" applyAlignment="1">
      <alignment horizontal="left" vertical="center"/>
    </xf>
    <xf numFmtId="4" fontId="13" fillId="3" borderId="0" xfId="1" applyNumberFormat="1" applyFont="1" applyFill="1" applyBorder="1" applyAlignment="1">
      <alignment horizontal="right" vertical="center" wrapText="1"/>
    </xf>
    <xf numFmtId="4" fontId="11" fillId="3" borderId="0" xfId="1" applyNumberFormat="1" applyFont="1" applyFill="1" applyBorder="1" applyAlignment="1">
      <alignment horizontal="right" vertical="center" wrapText="1"/>
    </xf>
    <xf numFmtId="4" fontId="12" fillId="3" borderId="0" xfId="0" applyNumberFormat="1" applyFont="1" applyFill="1" applyAlignment="1">
      <alignment horizontal="right" vertical="center"/>
    </xf>
    <xf numFmtId="4" fontId="12" fillId="3"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19" fillId="4" borderId="0" xfId="1" applyNumberFormat="1" applyFont="1" applyFill="1" applyBorder="1" applyAlignment="1">
      <alignment horizontal="right" vertical="center" wrapText="1"/>
    </xf>
    <xf numFmtId="0" fontId="19" fillId="0" borderId="0" xfId="1" applyNumberFormat="1" applyFont="1" applyFill="1" applyBorder="1" applyAlignment="1">
      <alignment horizontal="left" vertical="center" wrapText="1"/>
    </xf>
    <xf numFmtId="0" fontId="10" fillId="0" borderId="0" xfId="1" applyNumberFormat="1" applyFont="1" applyFill="1" applyBorder="1" applyAlignment="1">
      <alignment horizontal="right" vertical="center" wrapText="1"/>
    </xf>
    <xf numFmtId="0" fontId="13" fillId="3" borderId="0" xfId="1" applyNumberFormat="1" applyFont="1" applyFill="1" applyBorder="1" applyAlignment="1">
      <alignment horizontal="left" vertical="center" wrapText="1"/>
    </xf>
    <xf numFmtId="4" fontId="11" fillId="3" borderId="1" xfId="1" applyNumberFormat="1" applyFont="1" applyFill="1" applyBorder="1" applyAlignment="1">
      <alignment horizontal="right" vertical="center" wrapText="1"/>
    </xf>
    <xf numFmtId="3" fontId="12" fillId="3" borderId="1" xfId="1" applyNumberFormat="1" applyFont="1" applyFill="1" applyBorder="1" applyAlignment="1">
      <alignment horizontal="right" vertical="center" wrapText="1"/>
    </xf>
    <xf numFmtId="4" fontId="19" fillId="3" borderId="1" xfId="1" applyNumberFormat="1" applyFont="1" applyFill="1" applyBorder="1" applyAlignment="1">
      <alignment horizontal="right" vertical="center" wrapText="1"/>
    </xf>
    <xf numFmtId="4" fontId="12" fillId="3" borderId="1" xfId="0" applyNumberFormat="1" applyFont="1" applyFill="1" applyBorder="1" applyAlignment="1">
      <alignment horizontal="right" vertical="center"/>
    </xf>
    <xf numFmtId="0" fontId="40" fillId="0" borderId="66"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40"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63" fillId="2" borderId="0" xfId="0" applyFont="1" applyFill="1" applyAlignment="1">
      <alignment vertical="center"/>
    </xf>
    <xf numFmtId="0" fontId="64" fillId="0" borderId="0" xfId="0" applyFont="1" applyAlignment="1">
      <alignment vertical="center"/>
    </xf>
    <xf numFmtId="0" fontId="64" fillId="0" borderId="3" xfId="0" applyFont="1" applyBorder="1" applyAlignment="1">
      <alignment horizontal="center" vertical="center" wrapText="1"/>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5" xfId="0" applyFont="1" applyBorder="1" applyAlignment="1">
      <alignment horizontal="center" vertical="center"/>
    </xf>
    <xf numFmtId="0" fontId="3" fillId="0" borderId="6" xfId="0" applyFont="1" applyBorder="1" applyAlignment="1">
      <alignment vertical="center"/>
    </xf>
    <xf numFmtId="0" fontId="3" fillId="0" borderId="49"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2" fontId="12" fillId="2" borderId="0" xfId="1" applyNumberFormat="1" applyFont="1" applyFill="1" applyBorder="1" applyAlignment="1">
      <alignment horizontal="center" vertical="center"/>
    </xf>
    <xf numFmtId="2" fontId="12" fillId="2" borderId="65"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6" fillId="4"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0" borderId="0" xfId="0" applyNumberFormat="1" applyFont="1" applyAlignment="1">
      <alignmen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0" fontId="6" fillId="0" borderId="72" xfId="0" applyFont="1" applyBorder="1" applyAlignment="1">
      <alignment horizontal="center" vertical="center"/>
    </xf>
    <xf numFmtId="0" fontId="26" fillId="0" borderId="0" xfId="4" applyAlignment="1">
      <alignment vertical="center"/>
    </xf>
    <xf numFmtId="0" fontId="19" fillId="8" borderId="0" xfId="1" applyNumberFormat="1" applyFont="1" applyFill="1" applyBorder="1" applyAlignment="1">
      <alignment horizontal="center" vertical="center" wrapText="1"/>
    </xf>
    <xf numFmtId="0" fontId="42" fillId="8" borderId="0" xfId="0" applyFont="1" applyFill="1" applyAlignment="1">
      <alignment vertical="center"/>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3"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4" fontId="13" fillId="8" borderId="0" xfId="1" applyNumberFormat="1" applyFont="1" applyFill="1" applyBorder="1" applyAlignment="1">
      <alignment horizontal="right" vertical="center" wrapText="1"/>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0" fontId="42" fillId="8" borderId="0" xfId="0" applyFont="1" applyFill="1" applyAlignment="1">
      <alignment horizontal="left" vertical="center"/>
    </xf>
    <xf numFmtId="164" fontId="3" fillId="8" borderId="0" xfId="1" applyFont="1" applyFill="1" applyAlignment="1">
      <alignment vertical="center"/>
    </xf>
    <xf numFmtId="0" fontId="3" fillId="0" borderId="0" xfId="0" applyFont="1" applyAlignment="1" applyProtection="1">
      <alignment vertical="center"/>
      <protection locked="0"/>
    </xf>
    <xf numFmtId="165" fontId="8" fillId="2" borderId="0" xfId="1" applyNumberFormat="1" applyFont="1" applyFill="1" applyBorder="1" applyAlignment="1" applyProtection="1">
      <alignment horizontal="center" vertical="center" wrapText="1"/>
      <protection locked="0"/>
    </xf>
    <xf numFmtId="165" fontId="5" fillId="5" borderId="0" xfId="1" applyNumberFormat="1" applyFont="1" applyFill="1" applyBorder="1" applyAlignment="1" applyProtection="1">
      <alignment horizontal="center" vertical="center" wrapText="1"/>
      <protection locked="0"/>
    </xf>
    <xf numFmtId="165" fontId="5" fillId="5" borderId="14" xfId="1" applyNumberFormat="1" applyFont="1" applyFill="1" applyBorder="1" applyAlignment="1" applyProtection="1">
      <alignment horizontal="center" vertical="center" wrapText="1"/>
      <protection locked="0"/>
    </xf>
    <xf numFmtId="165" fontId="19" fillId="4" borderId="0" xfId="1" applyNumberFormat="1" applyFont="1" applyFill="1" applyBorder="1" applyAlignment="1" applyProtection="1">
      <alignment horizontal="left" vertical="center" wrapText="1"/>
      <protection locked="0"/>
    </xf>
    <xf numFmtId="3" fontId="19" fillId="4" borderId="0" xfId="1" applyNumberFormat="1" applyFont="1" applyFill="1" applyBorder="1" applyAlignment="1" applyProtection="1">
      <alignment horizontal="right" vertical="center" wrapText="1"/>
      <protection locked="0"/>
    </xf>
    <xf numFmtId="165" fontId="19" fillId="0" borderId="0" xfId="1" applyNumberFormat="1" applyFont="1" applyFill="1" applyBorder="1" applyAlignment="1" applyProtection="1">
      <alignment horizontal="left" vertical="center" wrapText="1"/>
      <protection locked="0"/>
    </xf>
    <xf numFmtId="3" fontId="12" fillId="0" borderId="0" xfId="1" applyNumberFormat="1" applyFont="1" applyFill="1" applyBorder="1" applyAlignment="1" applyProtection="1">
      <alignment horizontal="right" vertical="center" wrapText="1"/>
      <protection locked="0"/>
    </xf>
    <xf numFmtId="3" fontId="19" fillId="0" borderId="0" xfId="1" applyNumberFormat="1" applyFont="1" applyFill="1" applyBorder="1" applyAlignment="1" applyProtection="1">
      <alignment horizontal="right" vertical="center" wrapText="1"/>
      <protection locked="0"/>
    </xf>
    <xf numFmtId="165" fontId="12" fillId="0" borderId="0" xfId="1" applyNumberFormat="1" applyFont="1" applyFill="1" applyBorder="1" applyAlignment="1" applyProtection="1">
      <alignment horizontal="left" vertical="center" wrapText="1"/>
      <protection locked="0"/>
    </xf>
    <xf numFmtId="165" fontId="12" fillId="3" borderId="0" xfId="1" applyNumberFormat="1" applyFont="1" applyFill="1" applyBorder="1" applyAlignment="1" applyProtection="1">
      <alignment horizontal="left" vertical="center" wrapText="1"/>
      <protection locked="0"/>
    </xf>
    <xf numFmtId="3" fontId="12" fillId="3" borderId="0" xfId="1" applyNumberFormat="1" applyFont="1" applyFill="1" applyBorder="1" applyAlignment="1" applyProtection="1">
      <alignment horizontal="right" vertical="center" wrapText="1"/>
      <protection locked="0"/>
    </xf>
    <xf numFmtId="3" fontId="19" fillId="3" borderId="0" xfId="1" applyNumberFormat="1" applyFont="1" applyFill="1" applyBorder="1" applyAlignment="1" applyProtection="1">
      <alignment horizontal="right" vertical="center" wrapText="1"/>
      <protection locked="0"/>
    </xf>
    <xf numFmtId="165" fontId="12" fillId="0" borderId="0" xfId="1" applyNumberFormat="1" applyFont="1" applyFill="1" applyBorder="1" applyAlignment="1" applyProtection="1">
      <alignment horizontal="left" vertical="center"/>
      <protection locked="0"/>
    </xf>
    <xf numFmtId="165" fontId="12" fillId="3" borderId="0" xfId="1" applyNumberFormat="1" applyFont="1" applyFill="1" applyBorder="1" applyAlignment="1" applyProtection="1">
      <alignment horizontal="left" vertical="center"/>
      <protection locked="0"/>
    </xf>
    <xf numFmtId="3" fontId="12" fillId="3" borderId="0" xfId="0" applyNumberFormat="1" applyFont="1" applyFill="1" applyAlignment="1" applyProtection="1">
      <alignment horizontal="right" vertical="center"/>
      <protection locked="0"/>
    </xf>
    <xf numFmtId="165" fontId="12" fillId="3" borderId="1" xfId="1" applyNumberFormat="1" applyFont="1" applyFill="1" applyBorder="1" applyAlignment="1" applyProtection="1">
      <alignment horizontal="left" vertical="center"/>
      <protection locked="0"/>
    </xf>
    <xf numFmtId="4" fontId="14" fillId="0" borderId="16" xfId="0" applyNumberFormat="1" applyFont="1" applyBorder="1" applyAlignment="1" applyProtection="1">
      <alignment horizontal="right" vertical="center"/>
      <protection locked="0"/>
    </xf>
    <xf numFmtId="4" fontId="14" fillId="0" borderId="16" xfId="0" applyNumberFormat="1" applyFont="1" applyBorder="1" applyAlignment="1" applyProtection="1">
      <alignment horizontal="left" vertical="center"/>
      <protection locked="0"/>
    </xf>
    <xf numFmtId="4" fontId="14" fillId="0" borderId="16" xfId="0" applyNumberFormat="1" applyFont="1" applyBorder="1" applyAlignment="1" applyProtection="1">
      <alignment vertical="center"/>
      <protection locked="0"/>
    </xf>
    <xf numFmtId="0" fontId="3" fillId="0" borderId="0" xfId="0" applyFont="1" applyAlignment="1" applyProtection="1">
      <alignment vertical="top"/>
      <protection locked="0"/>
    </xf>
    <xf numFmtId="165" fontId="3" fillId="0" borderId="0" xfId="1" applyNumberFormat="1" applyFont="1" applyFill="1" applyAlignment="1" applyProtection="1">
      <alignment horizontal="left" vertical="center" wrapText="1"/>
      <protection locked="0"/>
    </xf>
    <xf numFmtId="165" fontId="3" fillId="0" borderId="0" xfId="1" applyNumberFormat="1" applyFont="1" applyFill="1" applyAlignment="1" applyProtection="1">
      <alignment horizontal="left" vertical="center"/>
      <protection locked="0"/>
    </xf>
    <xf numFmtId="165" fontId="3" fillId="0" borderId="0" xfId="1" applyNumberFormat="1" applyFont="1" applyFill="1" applyAlignment="1" applyProtection="1">
      <alignment vertical="center"/>
      <protection locked="0"/>
    </xf>
    <xf numFmtId="2" fontId="19" fillId="4" borderId="0" xfId="1" applyNumberFormat="1" applyFont="1" applyFill="1" applyBorder="1" applyAlignment="1" applyProtection="1">
      <alignment horizontal="right" vertical="center" wrapText="1"/>
      <protection locked="0"/>
    </xf>
    <xf numFmtId="4" fontId="11" fillId="4" borderId="0" xfId="1" applyNumberFormat="1" applyFont="1" applyFill="1" applyBorder="1" applyAlignment="1" applyProtection="1">
      <alignment horizontal="right" vertical="center" wrapText="1"/>
      <protection locked="0"/>
    </xf>
    <xf numFmtId="2" fontId="10" fillId="0" borderId="0" xfId="1" applyNumberFormat="1" applyFont="1" applyFill="1" applyBorder="1" applyAlignment="1" applyProtection="1">
      <alignment horizontal="right" vertical="center" wrapText="1"/>
      <protection locked="0"/>
    </xf>
    <xf numFmtId="4" fontId="13" fillId="0" borderId="0" xfId="1" applyNumberFormat="1" applyFont="1" applyFill="1" applyBorder="1" applyAlignment="1" applyProtection="1">
      <alignment horizontal="right" vertical="center" wrapText="1"/>
      <protection locked="0"/>
    </xf>
    <xf numFmtId="4" fontId="11" fillId="0" borderId="0" xfId="1" applyNumberFormat="1" applyFont="1" applyFill="1" applyBorder="1" applyAlignment="1" applyProtection="1">
      <alignment horizontal="right" vertical="center" wrapText="1"/>
      <protection locked="0"/>
    </xf>
    <xf numFmtId="4" fontId="13" fillId="0" borderId="0" xfId="1" applyNumberFormat="1" applyFont="1" applyFill="1" applyBorder="1" applyAlignment="1" applyProtection="1">
      <alignment horizontal="left" vertical="center" wrapText="1"/>
      <protection locked="0"/>
    </xf>
    <xf numFmtId="4" fontId="13" fillId="3" borderId="0" xfId="1" applyNumberFormat="1" applyFont="1" applyFill="1" applyBorder="1" applyAlignment="1" applyProtection="1">
      <alignment horizontal="left" vertical="center" wrapText="1"/>
      <protection locked="0"/>
    </xf>
    <xf numFmtId="4" fontId="13" fillId="3" borderId="0" xfId="1" applyNumberFormat="1" applyFont="1" applyFill="1" applyBorder="1" applyAlignment="1" applyProtection="1">
      <alignment horizontal="right" vertical="center" wrapText="1"/>
      <protection locked="0"/>
    </xf>
    <xf numFmtId="4" fontId="11" fillId="3" borderId="0" xfId="1" applyNumberFormat="1" applyFont="1" applyFill="1" applyBorder="1" applyAlignment="1" applyProtection="1">
      <alignment horizontal="right" vertical="center" wrapText="1"/>
      <protection locked="0"/>
    </xf>
    <xf numFmtId="4" fontId="12" fillId="0" borderId="0" xfId="1" applyNumberFormat="1" applyFont="1" applyFill="1" applyBorder="1" applyAlignment="1" applyProtection="1">
      <alignment horizontal="right" vertical="center" wrapText="1"/>
      <protection locked="0"/>
    </xf>
    <xf numFmtId="4" fontId="12" fillId="3" borderId="0" xfId="0" applyNumberFormat="1" applyFont="1" applyFill="1" applyAlignment="1" applyProtection="1">
      <alignment horizontal="right" vertical="center"/>
      <protection locked="0"/>
    </xf>
    <xf numFmtId="4" fontId="12" fillId="3" borderId="0" xfId="1" applyNumberFormat="1" applyFont="1" applyFill="1" applyBorder="1" applyAlignment="1" applyProtection="1">
      <alignment horizontal="right" vertical="center" wrapText="1"/>
      <protection locked="0"/>
    </xf>
    <xf numFmtId="4" fontId="12" fillId="3" borderId="1" xfId="1" applyNumberFormat="1" applyFont="1" applyFill="1" applyBorder="1" applyAlignment="1" applyProtection="1">
      <alignment horizontal="right" vertical="center" wrapText="1"/>
      <protection locked="0"/>
    </xf>
    <xf numFmtId="165" fontId="5" fillId="5" borderId="20" xfId="1" applyNumberFormat="1"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17" xfId="0" applyFont="1" applyFill="1" applyBorder="1" applyAlignment="1" applyProtection="1">
      <alignment vertical="center"/>
      <protection locked="0"/>
    </xf>
    <xf numFmtId="0" fontId="12" fillId="2" borderId="1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4" fontId="14" fillId="0" borderId="15" xfId="0" applyNumberFormat="1" applyFont="1" applyBorder="1" applyAlignment="1" applyProtection="1">
      <alignment vertical="center"/>
      <protection locked="0"/>
    </xf>
    <xf numFmtId="0" fontId="6" fillId="0" borderId="0" xfId="1" applyNumberFormat="1" applyFont="1" applyFill="1" applyBorder="1" applyAlignment="1" applyProtection="1">
      <alignment horizontal="left" vertical="center" wrapText="1"/>
      <protection locked="0"/>
    </xf>
    <xf numFmtId="0" fontId="12" fillId="2" borderId="17" xfId="0" applyFont="1" applyFill="1" applyBorder="1" applyAlignment="1" applyProtection="1">
      <alignment horizontal="center" vertical="center"/>
      <protection locked="0"/>
    </xf>
    <xf numFmtId="0" fontId="19" fillId="0" borderId="23"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12" fillId="2" borderId="26"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9" fillId="0" borderId="27" xfId="0" applyFont="1" applyBorder="1" applyAlignment="1" applyProtection="1">
      <alignment vertical="center"/>
      <protection locked="0"/>
    </xf>
    <xf numFmtId="0" fontId="12" fillId="0" borderId="2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3" fillId="0" borderId="15" xfId="0" applyFont="1" applyBorder="1" applyAlignment="1" applyProtection="1">
      <alignment vertical="center"/>
      <protection locked="0"/>
    </xf>
    <xf numFmtId="0" fontId="5" fillId="5" borderId="12" xfId="0" applyFont="1" applyFill="1" applyBorder="1" applyAlignment="1" applyProtection="1">
      <alignment horizontal="left" vertical="center" wrapText="1"/>
      <protection locked="0"/>
    </xf>
    <xf numFmtId="0" fontId="3" fillId="0" borderId="0" xfId="0" applyFont="1" applyProtection="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2" fillId="0" borderId="0" xfId="0" applyFont="1" applyAlignment="1" applyProtection="1">
      <alignment vertical="center"/>
      <protection locked="0"/>
    </xf>
    <xf numFmtId="0" fontId="55" fillId="0" borderId="0" xfId="0" applyFont="1" applyProtection="1">
      <protection locked="0"/>
    </xf>
    <xf numFmtId="0" fontId="0" fillId="0" borderId="0" xfId="0" applyProtection="1">
      <protection locked="0"/>
    </xf>
    <xf numFmtId="0" fontId="3" fillId="2" borderId="0" xfId="0" applyFont="1" applyFill="1" applyAlignment="1" applyProtection="1">
      <alignment vertical="center"/>
      <protection locked="0"/>
    </xf>
    <xf numFmtId="164" fontId="52" fillId="0" borderId="0" xfId="1" applyFont="1" applyAlignment="1" applyProtection="1">
      <alignment vertical="center"/>
      <protection locked="0"/>
    </xf>
    <xf numFmtId="0" fontId="36"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164" fontId="3" fillId="0" borderId="0" xfId="1" applyFont="1" applyAlignment="1" applyProtection="1">
      <alignment vertical="center"/>
      <protection locked="0"/>
    </xf>
    <xf numFmtId="164" fontId="3" fillId="0" borderId="0" xfId="1" applyFont="1" applyAlignment="1" applyProtection="1">
      <alignment vertical="top"/>
      <protection locked="0"/>
    </xf>
    <xf numFmtId="0" fontId="54" fillId="0" borderId="0" xfId="0" applyFont="1" applyAlignment="1" applyProtection="1">
      <alignment vertical="center"/>
      <protection locked="0"/>
    </xf>
    <xf numFmtId="4" fontId="7" fillId="4" borderId="0" xfId="1" applyNumberFormat="1" applyFont="1" applyFill="1" applyBorder="1" applyAlignment="1" applyProtection="1">
      <alignment horizontal="right" vertical="center" wrapText="1"/>
      <protection locked="0"/>
    </xf>
    <xf numFmtId="4" fontId="13" fillId="2" borderId="0" xfId="1" applyNumberFormat="1" applyFont="1" applyFill="1" applyBorder="1" applyAlignment="1" applyProtection="1">
      <alignment horizontal="right" vertical="center"/>
      <protection locked="0"/>
    </xf>
    <xf numFmtId="4" fontId="13" fillId="2" borderId="65" xfId="1" applyNumberFormat="1" applyFont="1" applyFill="1" applyBorder="1" applyAlignment="1" applyProtection="1">
      <alignment horizontal="right" vertical="center"/>
      <protection locked="0"/>
    </xf>
    <xf numFmtId="4" fontId="13" fillId="2" borderId="1" xfId="1" applyNumberFormat="1" applyFont="1" applyFill="1" applyBorder="1" applyAlignment="1" applyProtection="1">
      <alignment horizontal="right" vertical="center"/>
      <protection locked="0"/>
    </xf>
    <xf numFmtId="165" fontId="11" fillId="4" borderId="0" xfId="1" applyNumberFormat="1" applyFont="1" applyFill="1" applyBorder="1" applyAlignment="1" applyProtection="1">
      <alignment horizontal="center" vertical="center" wrapText="1"/>
      <protection locked="0"/>
    </xf>
    <xf numFmtId="0" fontId="13" fillId="2" borderId="0" xfId="1" applyNumberFormat="1" applyFont="1" applyFill="1" applyBorder="1" applyAlignment="1" applyProtection="1">
      <alignment horizontal="left" vertical="center"/>
      <protection locked="0"/>
    </xf>
    <xf numFmtId="0" fontId="13" fillId="2" borderId="65" xfId="1" applyNumberFormat="1" applyFont="1" applyFill="1" applyBorder="1" applyAlignment="1" applyProtection="1">
      <alignment horizontal="left" vertical="center"/>
      <protection locked="0"/>
    </xf>
    <xf numFmtId="0" fontId="3" fillId="0" borderId="0" xfId="0" applyFont="1" applyAlignment="1" applyProtection="1">
      <alignment horizontal="left"/>
      <protection locked="0"/>
    </xf>
    <xf numFmtId="0" fontId="12" fillId="0" borderId="1" xfId="0" applyFont="1" applyBorder="1" applyAlignment="1" applyProtection="1">
      <alignment horizontal="left" vertical="center"/>
      <protection locked="0"/>
    </xf>
    <xf numFmtId="4" fontId="12" fillId="8" borderId="0" xfId="1" applyNumberFormat="1" applyFont="1" applyFill="1" applyBorder="1" applyAlignment="1" applyProtection="1">
      <alignment horizontal="right" vertical="center" wrapText="1"/>
      <protection locked="0"/>
    </xf>
    <xf numFmtId="4" fontId="12" fillId="0" borderId="0" xfId="1" applyNumberFormat="1" applyFont="1" applyFill="1" applyBorder="1" applyAlignment="1" applyProtection="1">
      <alignment horizontal="right" vertical="center"/>
      <protection locked="0"/>
    </xf>
    <xf numFmtId="4" fontId="12" fillId="8" borderId="1" xfId="1" applyNumberFormat="1" applyFont="1" applyFill="1" applyBorder="1" applyAlignment="1" applyProtection="1">
      <alignment vertical="center"/>
      <protection locked="0"/>
    </xf>
    <xf numFmtId="0" fontId="12" fillId="0" borderId="0" xfId="0" applyFont="1" applyAlignment="1" applyProtection="1">
      <alignment vertical="center"/>
      <protection locked="0"/>
    </xf>
    <xf numFmtId="0" fontId="6" fillId="0" borderId="0" xfId="0" applyFont="1" applyAlignment="1" applyProtection="1">
      <alignment vertical="center"/>
      <protection locked="0"/>
    </xf>
    <xf numFmtId="165" fontId="5" fillId="2" borderId="0" xfId="1" applyNumberFormat="1" applyFont="1" applyFill="1" applyBorder="1" applyAlignment="1" applyProtection="1">
      <alignment horizontal="center" vertical="center" wrapText="1"/>
      <protection locked="0"/>
    </xf>
    <xf numFmtId="4" fontId="6" fillId="0" borderId="0" xfId="0" applyNumberFormat="1" applyFont="1" applyAlignment="1" applyProtection="1">
      <alignment horizontal="right" vertical="center"/>
      <protection locked="0"/>
    </xf>
    <xf numFmtId="4" fontId="44" fillId="0" borderId="0" xfId="0" applyNumberFormat="1" applyFont="1" applyAlignment="1" applyProtection="1">
      <alignment horizontal="left" vertical="center"/>
      <protection locked="0"/>
    </xf>
    <xf numFmtId="4" fontId="15" fillId="0" borderId="0" xfId="0" applyNumberFormat="1" applyFont="1" applyAlignment="1" applyProtection="1">
      <alignment vertical="center"/>
      <protection locked="0"/>
    </xf>
    <xf numFmtId="4" fontId="14" fillId="0" borderId="0" xfId="0" applyNumberFormat="1" applyFont="1" applyAlignment="1" applyProtection="1">
      <alignment vertical="center"/>
      <protection locked="0"/>
    </xf>
    <xf numFmtId="4" fontId="7" fillId="0" borderId="0" xfId="0" applyNumberFormat="1" applyFont="1" applyAlignment="1" applyProtection="1">
      <alignment vertical="center"/>
      <protection locked="0"/>
    </xf>
    <xf numFmtId="4" fontId="3" fillId="0" borderId="0" xfId="0" applyNumberFormat="1" applyFont="1" applyAlignment="1" applyProtection="1">
      <alignment horizontal="right" vertical="center"/>
      <protection locked="0"/>
    </xf>
    <xf numFmtId="4" fontId="12" fillId="0" borderId="1" xfId="1" applyNumberFormat="1" applyFont="1" applyFill="1" applyBorder="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165" fontId="10" fillId="5" borderId="0" xfId="1" applyNumberFormat="1" applyFont="1" applyFill="1" applyBorder="1" applyAlignment="1" applyProtection="1">
      <alignment horizontal="center" vertical="center" wrapText="1"/>
      <protection locked="0"/>
    </xf>
    <xf numFmtId="165" fontId="10" fillId="5" borderId="14" xfId="1" applyNumberFormat="1" applyFont="1" applyFill="1" applyBorder="1" applyAlignment="1" applyProtection="1">
      <alignment horizontal="center" vertical="center" wrapText="1"/>
      <protection locked="0"/>
    </xf>
    <xf numFmtId="165" fontId="10" fillId="5" borderId="20" xfId="1" applyNumberFormat="1" applyFont="1" applyFill="1" applyBorder="1" applyAlignment="1" applyProtection="1">
      <alignment horizontal="center" vertical="center" wrapText="1"/>
      <protection locked="0"/>
    </xf>
    <xf numFmtId="0" fontId="52" fillId="0" borderId="0" xfId="1" applyNumberFormat="1" applyFont="1" applyAlignment="1" applyProtection="1">
      <alignment vertical="center"/>
      <protection locked="0"/>
    </xf>
    <xf numFmtId="164" fontId="3" fillId="0" borderId="0" xfId="0" applyNumberFormat="1" applyFont="1" applyAlignment="1" applyProtection="1">
      <alignment vertical="center"/>
      <protection locked="0"/>
    </xf>
    <xf numFmtId="0" fontId="53" fillId="0" borderId="0" xfId="0" applyFont="1" applyAlignment="1" applyProtection="1">
      <alignment vertical="center"/>
      <protection locked="0"/>
    </xf>
    <xf numFmtId="4" fontId="13" fillId="2" borderId="0" xfId="1" applyNumberFormat="1" applyFont="1" applyFill="1" applyBorder="1" applyAlignment="1" applyProtection="1">
      <alignment horizontal="right" vertical="center" wrapText="1"/>
      <protection locked="0"/>
    </xf>
    <xf numFmtId="165" fontId="13" fillId="2" borderId="0" xfId="1" applyNumberFormat="1" applyFont="1" applyFill="1" applyBorder="1" applyAlignment="1" applyProtection="1">
      <alignment horizontal="center" vertical="center" wrapText="1"/>
      <protection locked="0"/>
    </xf>
    <xf numFmtId="0" fontId="15" fillId="2" borderId="0" xfId="1" applyNumberFormat="1"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165" fontId="51" fillId="2" borderId="0" xfId="1" applyNumberFormat="1" applyFont="1" applyFill="1" applyBorder="1" applyAlignment="1" applyProtection="1">
      <alignment horizontal="left" vertical="center"/>
      <protection locked="0"/>
    </xf>
    <xf numFmtId="165" fontId="3" fillId="0" borderId="0" xfId="1" applyNumberFormat="1" applyFont="1" applyFill="1" applyAlignment="1" applyProtection="1">
      <alignment horizontal="center" vertical="center"/>
      <protection locked="0"/>
    </xf>
    <xf numFmtId="0" fontId="6" fillId="0" borderId="0" xfId="1" applyNumberFormat="1" applyFont="1" applyFill="1" applyBorder="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5" fillId="5" borderId="31"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5" fillId="5" borderId="33" xfId="0" applyFont="1" applyFill="1" applyBorder="1" applyAlignment="1" applyProtection="1">
      <alignment horizontal="left" vertical="center" wrapText="1"/>
      <protection locked="0"/>
    </xf>
    <xf numFmtId="0" fontId="2" fillId="0" borderId="0" xfId="0" applyFont="1" applyProtection="1">
      <protection locked="0"/>
    </xf>
    <xf numFmtId="0" fontId="60" fillId="0" borderId="0" xfId="0" applyFont="1" applyAlignment="1" applyProtection="1">
      <alignment vertical="center"/>
      <protection locked="0"/>
    </xf>
    <xf numFmtId="4" fontId="2" fillId="0" borderId="0" xfId="0" applyNumberFormat="1" applyFont="1" applyAlignment="1" applyProtection="1">
      <alignment vertical="center"/>
      <protection locked="0"/>
    </xf>
    <xf numFmtId="4" fontId="12" fillId="8" borderId="0" xfId="1" applyNumberFormat="1" applyFont="1" applyFill="1" applyAlignment="1" applyProtection="1">
      <alignment vertical="center"/>
      <protection locked="0"/>
    </xf>
    <xf numFmtId="4" fontId="12" fillId="0" borderId="0" xfId="1" applyNumberFormat="1" applyFont="1" applyAlignment="1" applyProtection="1">
      <alignment vertical="center"/>
      <protection locked="0"/>
    </xf>
    <xf numFmtId="0" fontId="56" fillId="0" borderId="0" xfId="0" applyFont="1" applyProtection="1">
      <protection locked="0"/>
    </xf>
    <xf numFmtId="0" fontId="4" fillId="0" borderId="0" xfId="0" applyFont="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5" borderId="51" xfId="0" applyFont="1" applyFill="1" applyBorder="1" applyAlignment="1" applyProtection="1">
      <alignment horizontal="left" vertical="center"/>
      <protection locked="0"/>
    </xf>
    <xf numFmtId="0" fontId="5" fillId="0" borderId="12" xfId="0" applyFont="1" applyBorder="1" applyAlignment="1" applyProtection="1">
      <alignment horizontal="left" vertical="center" wrapText="1"/>
      <protection locked="0"/>
    </xf>
    <xf numFmtId="0" fontId="5" fillId="5" borderId="52" xfId="0" applyFont="1" applyFill="1" applyBorder="1" applyAlignment="1" applyProtection="1">
      <alignment horizontal="left" vertical="center" wrapText="1"/>
      <protection locked="0"/>
    </xf>
    <xf numFmtId="0" fontId="6" fillId="0" borderId="0" xfId="0" applyFont="1" applyAlignment="1" applyProtection="1">
      <alignment vertical="center" wrapText="1"/>
      <protection locked="0"/>
    </xf>
    <xf numFmtId="0" fontId="5" fillId="5" borderId="53" xfId="0" applyFont="1" applyFill="1" applyBorder="1" applyAlignment="1" applyProtection="1">
      <alignment horizontal="left" vertical="center"/>
      <protection locked="0"/>
    </xf>
    <xf numFmtId="165" fontId="7" fillId="0" borderId="9" xfId="1" applyNumberFormat="1" applyFont="1" applyFill="1" applyBorder="1" applyAlignment="1" applyProtection="1">
      <alignment horizontal="left" vertical="center" wrapText="1"/>
      <protection locked="0"/>
    </xf>
    <xf numFmtId="165" fontId="7" fillId="0" borderId="0" xfId="1" applyNumberFormat="1" applyFont="1" applyFill="1" applyBorder="1" applyAlignment="1" applyProtection="1">
      <alignment horizontal="center" vertical="center" wrapText="1"/>
      <protection locked="0"/>
    </xf>
    <xf numFmtId="165" fontId="10" fillId="5" borderId="11"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4" fontId="6" fillId="4" borderId="0" xfId="1" applyNumberFormat="1" applyFont="1" applyFill="1" applyBorder="1" applyAlignment="1" applyProtection="1">
      <alignment horizontal="center" vertical="center" wrapText="1"/>
      <protection locked="0"/>
    </xf>
    <xf numFmtId="165" fontId="13" fillId="2" borderId="0" xfId="1" applyNumberFormat="1" applyFont="1" applyFill="1" applyBorder="1" applyAlignment="1" applyProtection="1">
      <alignment horizontal="left" vertical="center" wrapText="1"/>
      <protection locked="0"/>
    </xf>
    <xf numFmtId="4" fontId="12" fillId="2" borderId="0" xfId="1" applyNumberFormat="1" applyFont="1" applyFill="1" applyBorder="1" applyAlignment="1" applyProtection="1">
      <alignment horizontal="center" vertical="center" wrapText="1"/>
      <protection locked="0"/>
    </xf>
    <xf numFmtId="165" fontId="13" fillId="2" borderId="0" xfId="1" applyNumberFormat="1" applyFont="1" applyFill="1" applyBorder="1" applyAlignment="1" applyProtection="1">
      <alignment horizontal="left" vertical="center"/>
      <protection locked="0"/>
    </xf>
    <xf numFmtId="165" fontId="13" fillId="2" borderId="65" xfId="1" applyNumberFormat="1" applyFont="1" applyFill="1" applyBorder="1" applyAlignment="1" applyProtection="1">
      <alignment horizontal="left" vertical="center"/>
      <protection locked="0"/>
    </xf>
    <xf numFmtId="2" fontId="12" fillId="2" borderId="65" xfId="1" applyNumberFormat="1" applyFont="1" applyFill="1" applyBorder="1" applyAlignment="1" applyProtection="1">
      <alignment horizontal="center" vertical="center"/>
      <protection locked="0"/>
    </xf>
    <xf numFmtId="165" fontId="13" fillId="2" borderId="1" xfId="1" applyNumberFormat="1" applyFont="1" applyFill="1" applyBorder="1" applyAlignment="1" applyProtection="1">
      <alignment horizontal="left" vertical="center" wrapText="1"/>
      <protection locked="0"/>
    </xf>
    <xf numFmtId="165" fontId="37" fillId="5" borderId="14" xfId="4" applyNumberFormat="1" applyFont="1" applyFill="1" applyBorder="1" applyAlignment="1" applyProtection="1">
      <alignment horizontal="center" vertical="center" wrapText="1"/>
      <protection locked="0"/>
    </xf>
    <xf numFmtId="165" fontId="5" fillId="5" borderId="11" xfId="1" applyNumberFormat="1" applyFont="1" applyFill="1" applyBorder="1" applyAlignment="1" applyProtection="1">
      <alignment horizontal="center" vertical="center" wrapText="1"/>
      <protection locked="0"/>
    </xf>
    <xf numFmtId="0" fontId="12" fillId="4" borderId="0" xfId="0" applyFont="1" applyFill="1" applyAlignment="1" applyProtection="1">
      <alignment vertical="center"/>
      <protection locked="0"/>
    </xf>
    <xf numFmtId="4" fontId="6" fillId="4" borderId="0" xfId="1" applyNumberFormat="1" applyFont="1" applyFill="1" applyBorder="1" applyAlignment="1" applyProtection="1">
      <alignment horizontal="right" vertical="center" wrapText="1"/>
      <protection locked="0"/>
    </xf>
    <xf numFmtId="165" fontId="11" fillId="0" borderId="0" xfId="1" applyNumberFormat="1" applyFont="1" applyFill="1" applyBorder="1" applyAlignment="1" applyProtection="1">
      <alignment horizontal="left" vertical="center" wrapText="1"/>
      <protection locked="0"/>
    </xf>
    <xf numFmtId="4" fontId="19" fillId="0" borderId="0" xfId="1" applyNumberFormat="1" applyFont="1" applyFill="1" applyBorder="1" applyAlignment="1" applyProtection="1">
      <alignment horizontal="right" vertical="center" wrapText="1"/>
      <protection locked="0"/>
    </xf>
    <xf numFmtId="4" fontId="6" fillId="0" borderId="0" xfId="1" applyNumberFormat="1" applyFont="1" applyFill="1" applyBorder="1" applyAlignment="1" applyProtection="1">
      <alignment horizontal="right" vertical="center" wrapText="1"/>
      <protection locked="0"/>
    </xf>
    <xf numFmtId="4" fontId="6" fillId="3" borderId="0" xfId="1" applyNumberFormat="1" applyFont="1" applyFill="1" applyBorder="1" applyAlignment="1" applyProtection="1">
      <alignment horizontal="right" vertical="center" wrapText="1"/>
      <protection locked="0"/>
    </xf>
    <xf numFmtId="0" fontId="19"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vertical="center"/>
      <protection locked="0"/>
    </xf>
    <xf numFmtId="4" fontId="6" fillId="2" borderId="0" xfId="1" applyNumberFormat="1" applyFont="1" applyFill="1" applyBorder="1" applyAlignment="1" applyProtection="1">
      <alignment horizontal="right" vertical="center"/>
      <protection locked="0"/>
    </xf>
    <xf numFmtId="4" fontId="3" fillId="2" borderId="0" xfId="1" applyNumberFormat="1" applyFont="1" applyFill="1" applyBorder="1" applyAlignment="1" applyProtection="1">
      <alignment horizontal="right" vertical="center"/>
      <protection locked="0"/>
    </xf>
    <xf numFmtId="0" fontId="19" fillId="8" borderId="0" xfId="1" applyNumberFormat="1" applyFont="1" applyFill="1" applyBorder="1" applyAlignment="1" applyProtection="1">
      <alignment horizontal="center" vertical="center" wrapText="1"/>
      <protection locked="0"/>
    </xf>
    <xf numFmtId="0" fontId="42" fillId="8" borderId="0" xfId="0" applyFont="1" applyFill="1" applyAlignment="1" applyProtection="1">
      <alignment vertical="center"/>
      <protection locked="0"/>
    </xf>
    <xf numFmtId="4" fontId="3" fillId="8" borderId="0" xfId="1" applyNumberFormat="1" applyFont="1" applyFill="1" applyBorder="1" applyAlignment="1" applyProtection="1">
      <alignment horizontal="right" vertical="center"/>
      <protection locked="0"/>
    </xf>
    <xf numFmtId="4" fontId="19" fillId="0" borderId="0" xfId="1" applyNumberFormat="1" applyFont="1" applyAlignment="1" applyProtection="1">
      <alignment vertical="center"/>
      <protection locked="0"/>
    </xf>
    <xf numFmtId="4" fontId="12" fillId="0" borderId="0" xfId="1" applyNumberFormat="1" applyFont="1" applyFill="1" applyAlignment="1" applyProtection="1">
      <alignment vertical="center"/>
      <protection locked="0"/>
    </xf>
    <xf numFmtId="4" fontId="3" fillId="0" borderId="0" xfId="1" applyNumberFormat="1" applyFont="1" applyFill="1" applyBorder="1" applyAlignment="1" applyProtection="1">
      <alignment horizontal="right" vertical="center"/>
      <protection locked="0"/>
    </xf>
    <xf numFmtId="165" fontId="12" fillId="0" borderId="1" xfId="1" applyNumberFormat="1" applyFont="1" applyFill="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2" fontId="3" fillId="0" borderId="0" xfId="0" applyNumberFormat="1" applyFont="1" applyAlignment="1" applyProtection="1">
      <alignment vertical="center"/>
      <protection locked="0"/>
    </xf>
    <xf numFmtId="0" fontId="19" fillId="8" borderId="1" xfId="0" applyFont="1" applyFill="1" applyBorder="1" applyAlignment="1" applyProtection="1">
      <alignment horizontal="center" vertical="center"/>
      <protection locked="0"/>
    </xf>
    <xf numFmtId="0" fontId="12" fillId="8" borderId="1" xfId="0" applyFont="1" applyFill="1" applyBorder="1" applyAlignment="1" applyProtection="1">
      <alignment vertical="center"/>
      <protection locked="0"/>
    </xf>
    <xf numFmtId="4" fontId="3" fillId="8" borderId="1" xfId="0" applyNumberFormat="1" applyFont="1" applyFill="1" applyBorder="1" applyAlignment="1" applyProtection="1">
      <alignment vertical="center"/>
      <protection locked="0"/>
    </xf>
    <xf numFmtId="165" fontId="53" fillId="2" borderId="0" xfId="1" applyNumberFormat="1" applyFont="1" applyFill="1" applyBorder="1" applyAlignment="1" applyProtection="1">
      <alignment horizontal="left" vertical="center"/>
      <protection locked="0"/>
    </xf>
    <xf numFmtId="0" fontId="13" fillId="0" borderId="0" xfId="0" applyFont="1" applyAlignment="1" applyProtection="1">
      <alignment vertical="center"/>
      <protection locked="0"/>
    </xf>
    <xf numFmtId="165" fontId="52" fillId="0" borderId="0" xfId="1" applyNumberFormat="1" applyFont="1" applyFill="1" applyAlignment="1" applyProtection="1">
      <alignment horizontal="left" vertical="center"/>
      <protection locked="0"/>
    </xf>
    <xf numFmtId="0" fontId="11" fillId="3" borderId="0" xfId="0" applyFont="1" applyFill="1" applyAlignment="1" applyProtection="1">
      <alignment vertical="center"/>
      <protection locked="0"/>
    </xf>
    <xf numFmtId="4" fontId="6" fillId="3" borderId="0" xfId="0" applyNumberFormat="1" applyFont="1" applyFill="1" applyAlignment="1" applyProtection="1">
      <alignment horizontal="right" vertical="center"/>
      <protection locked="0"/>
    </xf>
    <xf numFmtId="0" fontId="5" fillId="4" borderId="25" xfId="1" applyNumberFormat="1" applyFont="1" applyFill="1" applyBorder="1" applyAlignment="1" applyProtection="1">
      <alignment vertical="center" wrapText="1"/>
      <protection locked="0"/>
    </xf>
    <xf numFmtId="0" fontId="6" fillId="0" borderId="10" xfId="1" applyNumberFormat="1" applyFont="1" applyFill="1" applyBorder="1" applyAlignment="1" applyProtection="1">
      <alignment horizontal="left" vertical="center" wrapText="1"/>
      <protection locked="0"/>
    </xf>
    <xf numFmtId="0" fontId="3" fillId="0" borderId="15" xfId="1" applyNumberFormat="1" applyFont="1" applyFill="1" applyBorder="1" applyAlignment="1" applyProtection="1">
      <alignment horizontal="left" vertical="center" wrapText="1"/>
      <protection locked="0"/>
    </xf>
    <xf numFmtId="0" fontId="3" fillId="0" borderId="25" xfId="1" applyNumberFormat="1" applyFont="1" applyFill="1" applyBorder="1" applyAlignment="1" applyProtection="1">
      <alignment horizontal="left" vertical="center" wrapText="1"/>
      <protection locked="0"/>
    </xf>
    <xf numFmtId="4" fontId="14" fillId="0" borderId="0" xfId="0" applyNumberFormat="1" applyFont="1" applyAlignment="1" applyProtection="1">
      <alignment horizontal="left" vertical="center"/>
      <protection locked="0"/>
    </xf>
    <xf numFmtId="0" fontId="11" fillId="0" borderId="0" xfId="0" applyFont="1" applyAlignment="1" applyProtection="1">
      <alignment vertical="center"/>
      <protection locked="0"/>
    </xf>
    <xf numFmtId="4" fontId="6" fillId="3" borderId="44" xfId="0" applyNumberFormat="1" applyFont="1" applyFill="1" applyBorder="1" applyAlignment="1" applyProtection="1">
      <alignment horizontal="right" vertical="center"/>
      <protection locked="0"/>
    </xf>
    <xf numFmtId="4" fontId="44" fillId="0" borderId="15" xfId="0" applyNumberFormat="1" applyFont="1" applyBorder="1" applyAlignment="1" applyProtection="1">
      <alignment horizontal="left" vertical="center"/>
      <protection locked="0"/>
    </xf>
    <xf numFmtId="4" fontId="15" fillId="0" borderId="15" xfId="0" applyNumberFormat="1" applyFont="1" applyBorder="1" applyAlignment="1" applyProtection="1">
      <alignment vertical="center"/>
      <protection locked="0"/>
    </xf>
    <xf numFmtId="4" fontId="6" fillId="0" borderId="0" xfId="0" applyNumberFormat="1" applyFont="1" applyAlignment="1" applyProtection="1">
      <alignment vertical="center"/>
      <protection locked="0"/>
    </xf>
    <xf numFmtId="165" fontId="11" fillId="6" borderId="0" xfId="1" applyNumberFormat="1" applyFont="1" applyFill="1" applyBorder="1" applyAlignment="1" applyProtection="1">
      <alignment horizontal="left" vertical="center"/>
      <protection locked="0"/>
    </xf>
    <xf numFmtId="165" fontId="11" fillId="6" borderId="0" xfId="1" applyNumberFormat="1" applyFont="1" applyFill="1" applyBorder="1" applyAlignment="1" applyProtection="1">
      <alignment horizontal="left" vertical="center" wrapText="1"/>
      <protection locked="0"/>
    </xf>
    <xf numFmtId="4" fontId="7" fillId="6" borderId="0" xfId="1" applyNumberFormat="1" applyFont="1" applyFill="1" applyBorder="1" applyAlignment="1" applyProtection="1">
      <alignment horizontal="right" vertical="center" wrapText="1"/>
      <protection locked="0"/>
    </xf>
    <xf numFmtId="0" fontId="19" fillId="0" borderId="1" xfId="1" applyNumberFormat="1" applyFont="1" applyFill="1" applyBorder="1" applyAlignment="1" applyProtection="1">
      <alignment horizontal="center" vertical="center" wrapText="1"/>
      <protection locked="0"/>
    </xf>
    <xf numFmtId="0" fontId="42" fillId="0" borderId="1" xfId="0" applyFont="1" applyBorder="1" applyAlignment="1" applyProtection="1">
      <alignment vertical="center"/>
      <protection locked="0"/>
    </xf>
    <xf numFmtId="4" fontId="3" fillId="2" borderId="1" xfId="1" applyNumberFormat="1" applyFont="1" applyFill="1" applyBorder="1" applyAlignment="1" applyProtection="1">
      <alignment horizontal="right" vertical="center"/>
      <protection locked="0"/>
    </xf>
    <xf numFmtId="0" fontId="34" fillId="2" borderId="18" xfId="0" applyFont="1" applyFill="1" applyBorder="1" applyAlignment="1" applyProtection="1">
      <alignment horizontal="center" vertical="center"/>
      <protection locked="0"/>
    </xf>
    <xf numFmtId="0" fontId="65" fillId="0" borderId="0" xfId="0" applyFont="1" applyProtection="1">
      <protection locked="0"/>
    </xf>
    <xf numFmtId="0" fontId="58" fillId="0" borderId="0" xfId="1" applyNumberFormat="1" applyFont="1" applyFill="1" applyBorder="1" applyAlignment="1" applyProtection="1">
      <alignment horizontal="left" vertical="center"/>
      <protection locked="0"/>
    </xf>
    <xf numFmtId="3" fontId="3" fillId="0" borderId="0" xfId="0" applyNumberFormat="1" applyFont="1" applyAlignment="1" applyProtection="1">
      <alignment vertical="center"/>
      <protection locked="0"/>
    </xf>
    <xf numFmtId="164" fontId="2" fillId="0" borderId="0" xfId="1" applyFont="1" applyAlignment="1" applyProtection="1">
      <alignment vertical="center"/>
      <protection locked="0"/>
    </xf>
    <xf numFmtId="43" fontId="2" fillId="0" borderId="0" xfId="0" applyNumberFormat="1" applyFont="1" applyAlignment="1" applyProtection="1">
      <alignment vertical="center"/>
      <protection locked="0"/>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0" fillId="0" borderId="2" xfId="0" applyFont="1" applyBorder="1" applyAlignment="1">
      <alignment vertical="center" wrapText="1"/>
    </xf>
    <xf numFmtId="0" fontId="40" fillId="0" borderId="3" xfId="0" applyFont="1" applyBorder="1" applyAlignment="1">
      <alignment vertical="center"/>
    </xf>
    <xf numFmtId="0" fontId="28" fillId="3" borderId="72" xfId="0" applyFont="1" applyFill="1" applyBorder="1" applyAlignment="1">
      <alignment horizontal="left" vertical="center"/>
    </xf>
    <xf numFmtId="0" fontId="28" fillId="3" borderId="49"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25" fillId="3" borderId="0" xfId="0" applyFont="1" applyFill="1" applyAlignment="1">
      <alignment horizontal="left" vertical="center"/>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0"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wrapText="1"/>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48"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6" xfId="0" applyFont="1" applyFill="1" applyBorder="1" applyAlignment="1">
      <alignment horizontal="center" vertical="center"/>
    </xf>
    <xf numFmtId="0" fontId="3" fillId="0" borderId="7"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4" fillId="0" borderId="50"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5" xfId="0"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6" xfId="0" applyFont="1" applyBorder="1" applyAlignment="1" applyProtection="1">
      <alignment horizontal="center" vertical="center"/>
      <protection locked="0"/>
    </xf>
    <xf numFmtId="0" fontId="46" fillId="0" borderId="7"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8" xfId="0" applyFont="1" applyBorder="1" applyAlignment="1" applyProtection="1">
      <alignment horizontal="center" vertical="center"/>
      <protection locked="0"/>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4" fillId="0" borderId="15" xfId="0" applyNumberFormat="1" applyFont="1" applyBorder="1" applyAlignment="1">
      <alignment horizontal="center" vertical="center"/>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2" xfId="1" applyNumberFormat="1" applyFont="1" applyFill="1" applyBorder="1" applyAlignment="1" applyProtection="1">
      <alignment horizontal="left" vertical="center" wrapText="1"/>
      <protection locked="0"/>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pplyProtection="1">
      <alignment horizontal="left" vertical="center" wrapText="1"/>
      <protection locked="0"/>
    </xf>
    <xf numFmtId="0" fontId="6" fillId="0" borderId="16" xfId="1" applyNumberFormat="1" applyFont="1" applyFill="1" applyBorder="1" applyAlignment="1" applyProtection="1">
      <alignment horizontal="left" vertical="center" wrapText="1"/>
      <protection locked="0"/>
    </xf>
    <xf numFmtId="0" fontId="6" fillId="0" borderId="4" xfId="1" applyNumberFormat="1" applyFont="1" applyFill="1" applyBorder="1" applyAlignment="1" applyProtection="1">
      <alignment horizontal="left" vertical="center" wrapText="1"/>
      <protection locked="0"/>
    </xf>
    <xf numFmtId="0" fontId="6" fillId="0" borderId="49" xfId="1" applyNumberFormat="1" applyFont="1" applyFill="1" applyBorder="1" applyAlignment="1" applyProtection="1">
      <alignment horizontal="left" vertical="center" wrapText="1"/>
      <protection locked="0"/>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5" fontId="5" fillId="5" borderId="0" xfId="1" applyNumberFormat="1" applyFont="1" applyFill="1" applyBorder="1" applyAlignment="1" applyProtection="1">
      <alignment horizontal="center" vertical="center" wrapText="1"/>
      <protection locked="0"/>
    </xf>
    <xf numFmtId="0" fontId="12" fillId="2" borderId="17" xfId="0" applyFont="1" applyFill="1" applyBorder="1" applyAlignment="1" applyProtection="1">
      <alignment horizontal="left" vertical="center"/>
      <protection locked="0"/>
    </xf>
    <xf numFmtId="0" fontId="12" fillId="2" borderId="17" xfId="0" applyFont="1" applyFill="1" applyBorder="1" applyAlignment="1" applyProtection="1">
      <alignment horizontal="left" vertical="center" wrapText="1"/>
      <protection locked="0"/>
    </xf>
    <xf numFmtId="0" fontId="6" fillId="0" borderId="2" xfId="1" applyNumberFormat="1" applyFont="1" applyFill="1" applyBorder="1" applyAlignment="1" applyProtection="1">
      <alignment horizontal="left" vertical="top" wrapText="1"/>
      <protection locked="0"/>
    </xf>
    <xf numFmtId="4" fontId="6" fillId="4" borderId="3" xfId="0" applyNumberFormat="1" applyFont="1" applyFill="1" applyBorder="1" applyAlignment="1" applyProtection="1">
      <alignment horizontal="left" vertical="center" wrapText="1"/>
      <protection locked="0"/>
    </xf>
    <xf numFmtId="4" fontId="6" fillId="4" borderId="16" xfId="0" applyNumberFormat="1" applyFont="1" applyFill="1" applyBorder="1" applyAlignment="1" applyProtection="1">
      <alignment horizontal="left" vertical="center" wrapText="1"/>
      <protection locked="0"/>
    </xf>
    <xf numFmtId="4" fontId="6" fillId="4" borderId="4" xfId="0" applyNumberFormat="1" applyFont="1" applyFill="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2" fillId="2" borderId="22" xfId="0" applyFont="1" applyFill="1" applyBorder="1" applyAlignment="1" applyProtection="1">
      <alignment horizontal="left" vertical="center" wrapText="1"/>
      <protection locked="0"/>
    </xf>
    <xf numFmtId="0" fontId="16" fillId="2" borderId="17"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wrapText="1"/>
      <protection locked="0"/>
    </xf>
    <xf numFmtId="165" fontId="21" fillId="5" borderId="0" xfId="1" applyNumberFormat="1" applyFont="1" applyFill="1" applyBorder="1" applyAlignment="1" applyProtection="1">
      <alignment horizontal="center" vertical="center" wrapText="1"/>
      <protection locked="0"/>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7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3" fillId="0" borderId="0" xfId="0" applyFont="1" applyAlignment="1" applyProtection="1">
      <alignment horizontal="left" vertical="center" wrapText="1"/>
      <protection locked="0"/>
    </xf>
    <xf numFmtId="165" fontId="12" fillId="3" borderId="0" xfId="1" applyNumberFormat="1" applyFont="1" applyFill="1" applyBorder="1" applyAlignment="1" applyProtection="1">
      <alignment horizontal="left" vertical="center" wrapText="1"/>
      <protection locked="0"/>
    </xf>
    <xf numFmtId="165" fontId="12" fillId="0" borderId="0" xfId="1" applyNumberFormat="1" applyFont="1" applyFill="1" applyBorder="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165" fontId="13" fillId="0" borderId="0" xfId="1" applyNumberFormat="1" applyFont="1" applyFill="1" applyBorder="1" applyAlignment="1" applyProtection="1">
      <alignment horizontal="left" vertical="center" wrapText="1"/>
      <protection locked="0"/>
    </xf>
    <xf numFmtId="165" fontId="13" fillId="3" borderId="0" xfId="1" applyNumberFormat="1" applyFont="1" applyFill="1" applyBorder="1" applyAlignment="1" applyProtection="1">
      <alignment horizontal="left" vertical="center" wrapText="1"/>
      <protection locked="0"/>
    </xf>
    <xf numFmtId="165" fontId="13" fillId="3" borderId="1" xfId="1" applyNumberFormat="1" applyFont="1" applyFill="1" applyBorder="1" applyAlignment="1" applyProtection="1">
      <alignment horizontal="left" vertical="center" wrapText="1"/>
      <protection locked="0"/>
    </xf>
    <xf numFmtId="0" fontId="4" fillId="0" borderId="0" xfId="0" applyFont="1" applyAlignment="1">
      <alignment horizontal="center" vertical="center" wrapText="1"/>
    </xf>
    <xf numFmtId="0" fontId="6" fillId="0" borderId="3" xfId="1" applyNumberFormat="1" applyFont="1" applyFill="1" applyBorder="1" applyAlignment="1" applyProtection="1">
      <alignment horizontal="left" vertical="top" wrapText="1"/>
      <protection locked="0"/>
    </xf>
    <xf numFmtId="0" fontId="6" fillId="0" borderId="16" xfId="1" applyNumberFormat="1" applyFont="1" applyFill="1" applyBorder="1" applyAlignment="1" applyProtection="1">
      <alignment horizontal="left" vertical="top" wrapText="1"/>
      <protection locked="0"/>
    </xf>
    <xf numFmtId="0" fontId="6" fillId="0" borderId="4" xfId="1" applyNumberFormat="1" applyFont="1" applyFill="1" applyBorder="1" applyAlignment="1" applyProtection="1">
      <alignment horizontal="left" vertical="top" wrapText="1"/>
      <protection locked="0"/>
    </xf>
    <xf numFmtId="165" fontId="5" fillId="5" borderId="13" xfId="1" applyNumberFormat="1" applyFont="1" applyFill="1" applyBorder="1" applyAlignment="1" applyProtection="1">
      <alignment horizontal="center" vertical="center" wrapText="1"/>
      <protection locked="0"/>
    </xf>
    <xf numFmtId="165" fontId="7" fillId="0" borderId="0"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4" fontId="14" fillId="0" borderId="15" xfId="0" applyNumberFormat="1" applyFont="1" applyBorder="1" applyAlignment="1">
      <alignment horizontal="left" vertical="center"/>
    </xf>
    <xf numFmtId="4" fontId="14" fillId="0" borderId="16" xfId="0" applyNumberFormat="1" applyFont="1" applyBorder="1" applyAlignment="1">
      <alignment horizontal="left" vertical="center"/>
    </xf>
    <xf numFmtId="165" fontId="10" fillId="5" borderId="0" xfId="1" applyNumberFormat="1" applyFont="1" applyFill="1" applyBorder="1" applyAlignment="1" applyProtection="1">
      <alignment horizontal="center" vertical="center" wrapText="1"/>
      <protection locked="0"/>
    </xf>
    <xf numFmtId="165" fontId="10" fillId="5" borderId="13" xfId="1" applyNumberFormat="1"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0" xfId="0" applyFont="1" applyAlignment="1">
      <alignment horizontal="center" vertical="center" wrapText="1"/>
    </xf>
    <xf numFmtId="165" fontId="7" fillId="0" borderId="0" xfId="1" applyNumberFormat="1" applyFont="1" applyFill="1" applyBorder="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13" fillId="0" borderId="0" xfId="1" applyNumberFormat="1" applyFont="1" applyFill="1" applyBorder="1" applyAlignment="1">
      <alignment horizontal="left" vertical="center" wrapText="1"/>
    </xf>
    <xf numFmtId="0" fontId="13" fillId="3" borderId="0" xfId="1" applyNumberFormat="1" applyFont="1" applyFill="1" applyBorder="1" applyAlignment="1">
      <alignment horizontal="left" vertical="center" wrapText="1"/>
    </xf>
    <xf numFmtId="0" fontId="13" fillId="3" borderId="1" xfId="1" applyNumberFormat="1" applyFont="1" applyFill="1" applyBorder="1" applyAlignment="1">
      <alignment horizontal="left" vertical="center" wrapText="1"/>
    </xf>
    <xf numFmtId="165" fontId="5" fillId="5" borderId="13" xfId="1" applyNumberFormat="1" applyFont="1" applyFill="1" applyBorder="1" applyAlignment="1">
      <alignment horizontal="center" vertical="center" wrapText="1"/>
    </xf>
    <xf numFmtId="0" fontId="58" fillId="0" borderId="0" xfId="0" applyFont="1" applyAlignment="1">
      <alignment horizontal="center" vertical="center"/>
    </xf>
    <xf numFmtId="0" fontId="25" fillId="0" borderId="0" xfId="0" applyFont="1" applyAlignment="1">
      <alignment horizontal="center" vertical="center" wrapText="1"/>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165" fontId="12" fillId="0" borderId="0" xfId="1" applyNumberFormat="1" applyFont="1" applyFill="1" applyBorder="1" applyAlignment="1">
      <alignment horizontal="left" vertical="center" wrapText="1"/>
    </xf>
    <xf numFmtId="165" fontId="12" fillId="3" borderId="0" xfId="1" applyNumberFormat="1" applyFont="1" applyFill="1" applyBorder="1" applyAlignment="1">
      <alignment horizontal="left" vertical="center" wrapText="1"/>
    </xf>
    <xf numFmtId="0" fontId="19" fillId="4" borderId="0" xfId="1" applyNumberFormat="1" applyFont="1" applyFill="1" applyBorder="1" applyAlignment="1">
      <alignment horizontal="left" vertical="center" wrapText="1"/>
    </xf>
    <xf numFmtId="0" fontId="7" fillId="0" borderId="2" xfId="1" applyNumberFormat="1" applyFont="1" applyFill="1" applyBorder="1" applyAlignment="1">
      <alignment vertical="center" wrapTex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1"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12" fillId="3" borderId="0" xfId="0" applyFont="1" applyFill="1" applyAlignment="1">
      <alignment horizontal="left" vertical="center" wrapText="1"/>
    </xf>
    <xf numFmtId="0" fontId="12" fillId="3" borderId="1" xfId="0" applyFont="1" applyFill="1" applyBorder="1" applyAlignment="1">
      <alignment horizontal="left" vertical="center" wrapText="1"/>
    </xf>
    <xf numFmtId="0" fontId="6" fillId="0" borderId="16" xfId="0" applyFont="1" applyBorder="1" applyAlignment="1" applyProtection="1">
      <alignment horizontal="center" vertical="center"/>
      <protection locked="0"/>
    </xf>
    <xf numFmtId="0" fontId="3" fillId="0" borderId="7" xfId="0" applyFont="1" applyBorder="1" applyAlignment="1" applyProtection="1">
      <alignment horizontal="justify" vertical="justify"/>
      <protection locked="0"/>
    </xf>
    <xf numFmtId="0" fontId="3" fillId="0" borderId="1" xfId="0" applyFont="1" applyBorder="1" applyAlignment="1" applyProtection="1">
      <alignment horizontal="justify" vertical="justify"/>
      <protection locked="0"/>
    </xf>
    <xf numFmtId="0" fontId="3" fillId="0" borderId="8" xfId="0" applyFont="1" applyBorder="1" applyAlignment="1" applyProtection="1">
      <alignment horizontal="justify" vertical="justify"/>
      <protection locked="0"/>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4" fontId="44" fillId="0" borderId="15" xfId="0" applyNumberFormat="1" applyFont="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4" fontId="7" fillId="4" borderId="16" xfId="0" applyNumberFormat="1" applyFont="1" applyFill="1" applyBorder="1" applyAlignment="1" applyProtection="1">
      <alignment horizontal="left" vertical="center" wrapText="1"/>
      <protection locked="0"/>
    </xf>
    <xf numFmtId="165" fontId="5" fillId="5" borderId="0" xfId="1" applyNumberFormat="1" applyFont="1" applyFill="1" applyBorder="1" applyAlignment="1" applyProtection="1">
      <alignment horizontal="left" vertical="center"/>
      <protection locked="0"/>
    </xf>
    <xf numFmtId="0" fontId="3" fillId="0" borderId="7" xfId="1" applyNumberFormat="1" applyFont="1" applyFill="1" applyBorder="1" applyAlignment="1" applyProtection="1">
      <alignment horizontal="left" vertical="center" wrapText="1"/>
      <protection locked="0"/>
    </xf>
    <xf numFmtId="0" fontId="3" fillId="0" borderId="1" xfId="1" applyNumberFormat="1" applyFont="1" applyFill="1" applyBorder="1" applyAlignment="1" applyProtection="1">
      <alignment horizontal="left" vertical="center" wrapText="1"/>
      <protection locked="0"/>
    </xf>
    <xf numFmtId="0" fontId="3" fillId="0" borderId="8" xfId="1" applyNumberFormat="1" applyFont="1" applyFill="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5" xfId="1" applyNumberFormat="1" applyFont="1" applyFill="1" applyBorder="1" applyAlignment="1" applyProtection="1">
      <alignment horizontal="left" vertical="center" wrapText="1"/>
      <protection locked="0"/>
    </xf>
    <xf numFmtId="0" fontId="3" fillId="0" borderId="0" xfId="1" applyNumberFormat="1" applyFont="1" applyFill="1" applyBorder="1" applyAlignment="1" applyProtection="1">
      <alignment horizontal="left" vertical="center" wrapText="1"/>
      <protection locked="0"/>
    </xf>
    <xf numFmtId="0" fontId="3" fillId="0" borderId="6" xfId="1" applyNumberFormat="1" applyFont="1" applyFill="1" applyBorder="1" applyAlignment="1" applyProtection="1">
      <alignment horizontal="left" vertical="center" wrapText="1"/>
      <protection locked="0"/>
    </xf>
    <xf numFmtId="4" fontId="14" fillId="0" borderId="16" xfId="0" applyNumberFormat="1" applyFont="1" applyBorder="1" applyAlignment="1" applyProtection="1">
      <alignment horizontal="left" vertical="center"/>
      <protection locked="0"/>
    </xf>
    <xf numFmtId="0" fontId="25" fillId="4" borderId="10" xfId="1" applyNumberFormat="1" applyFont="1" applyFill="1" applyBorder="1" applyAlignment="1" applyProtection="1">
      <alignment horizontal="left" vertical="center" wrapText="1"/>
      <protection locked="0"/>
    </xf>
    <xf numFmtId="0" fontId="25" fillId="4" borderId="15" xfId="1" applyNumberFormat="1" applyFont="1" applyFill="1" applyBorder="1" applyAlignment="1" applyProtection="1">
      <alignment horizontal="left" vertical="center" wrapText="1"/>
      <protection locked="0"/>
    </xf>
    <xf numFmtId="0" fontId="34" fillId="0" borderId="0" xfId="0" applyFont="1" applyAlignment="1" applyProtection="1">
      <alignment horizontal="center" vertical="center"/>
      <protection locked="0"/>
    </xf>
    <xf numFmtId="0" fontId="45" fillId="0" borderId="36" xfId="0" applyFont="1" applyBorder="1" applyAlignment="1" applyProtection="1">
      <alignment horizontal="center" vertical="center"/>
      <protection locked="0"/>
    </xf>
    <xf numFmtId="0" fontId="45" fillId="0" borderId="45" xfId="0" applyFont="1" applyBorder="1" applyAlignment="1" applyProtection="1">
      <alignment horizontal="center" vertical="center"/>
      <protection locked="0"/>
    </xf>
    <xf numFmtId="0" fontId="45" fillId="0" borderId="37" xfId="0" applyFont="1" applyBorder="1" applyAlignment="1" applyProtection="1">
      <alignment horizontal="center" vertical="center"/>
      <protection locked="0"/>
    </xf>
    <xf numFmtId="0" fontId="45" fillId="0" borderId="35"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38" xfId="0" applyFont="1" applyBorder="1" applyAlignment="1" applyProtection="1">
      <alignment horizontal="center" vertical="center"/>
      <protection locked="0"/>
    </xf>
    <xf numFmtId="0" fontId="45" fillId="0" borderId="39" xfId="0" applyFont="1" applyBorder="1" applyAlignment="1" applyProtection="1">
      <alignment horizontal="center" vertical="center"/>
      <protection locked="0"/>
    </xf>
    <xf numFmtId="0" fontId="45" fillId="0" borderId="44" xfId="0" applyFont="1" applyBorder="1" applyAlignment="1" applyProtection="1">
      <alignment horizontal="center" vertical="center"/>
      <protection locked="0"/>
    </xf>
    <xf numFmtId="0" fontId="45" fillId="0" borderId="40" xfId="0" applyFont="1" applyBorder="1" applyAlignment="1" applyProtection="1">
      <alignment horizontal="center" vertical="center"/>
      <protection locked="0"/>
    </xf>
    <xf numFmtId="165" fontId="11" fillId="3" borderId="0" xfId="1" applyNumberFormat="1" applyFont="1" applyFill="1" applyBorder="1" applyAlignment="1" applyProtection="1">
      <alignment horizontal="left" vertical="center" wrapText="1"/>
      <protection locked="0"/>
    </xf>
    <xf numFmtId="165" fontId="20" fillId="0" borderId="15" xfId="1" applyNumberFormat="1" applyFont="1" applyFill="1" applyBorder="1" applyAlignment="1" applyProtection="1">
      <alignment horizontal="left" vertical="center" wrapText="1"/>
      <protection locked="0"/>
    </xf>
    <xf numFmtId="4" fontId="7" fillId="4" borderId="3" xfId="0" applyNumberFormat="1" applyFont="1" applyFill="1" applyBorder="1" applyAlignment="1" applyProtection="1">
      <alignment horizontal="left" vertical="center" wrapText="1"/>
      <protection locked="0"/>
    </xf>
    <xf numFmtId="4" fontId="7" fillId="4" borderId="4" xfId="0" applyNumberFormat="1"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4" fontId="14" fillId="0" borderId="0" xfId="0" applyNumberFormat="1" applyFont="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4" fillId="0" borderId="0" xfId="0" applyFont="1" applyAlignment="1">
      <alignment horizontal="center"/>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C5C8"/>
      <color rgb="FFCFAC65"/>
      <color rgb="FF979797"/>
      <color rgb="FF182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83BDC455-E5E2-4E26-8974-6C527E2B46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DF11CC26-C913-45C6-85CD-2331E5400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655E8AC2-1CE8-44F8-ABE2-7D0B6C704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2155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C3676A24-93F2-4633-87A0-3DC61F1C42E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631866</xdr:colOff>
      <xdr:row>2</xdr:row>
      <xdr:rowOff>134235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PAO 2024 aprobado"/>
      <sheetName val="Calendario"/>
      <sheetName val="Instrucciones"/>
      <sheetName val="1T"/>
      <sheetName val="2T"/>
      <sheetName val="I Semestre"/>
      <sheetName val="3T"/>
      <sheetName val="III T Acum"/>
      <sheetName val="4T"/>
      <sheetName val="Anual"/>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tiana.vargas@mtss.go.cr"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4.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6.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FBC6-DBCA-448A-8353-D4418EEF9BFB}">
  <sheetPr codeName="Hoja3">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16" customWidth="1"/>
    <col min="2" max="2" width="33.109375" style="16" customWidth="1"/>
    <col min="3" max="3" width="34.6640625" style="16" customWidth="1"/>
    <col min="4" max="4" width="25.6640625" style="16" customWidth="1"/>
    <col min="5" max="5" width="43" style="16" customWidth="1"/>
    <col min="6" max="6" width="24.44140625" style="16" customWidth="1"/>
    <col min="7" max="16384" width="11.44140625" style="16"/>
  </cols>
  <sheetData>
    <row r="5" spans="2:8" ht="19.8" x14ac:dyDescent="0.3">
      <c r="B5" s="468" t="s">
        <v>238</v>
      </c>
      <c r="C5" s="468"/>
      <c r="D5" s="468"/>
      <c r="E5" s="468"/>
      <c r="F5" s="468"/>
    </row>
    <row r="7" spans="2:8" ht="19.8" x14ac:dyDescent="0.3">
      <c r="B7" s="124" t="s">
        <v>178</v>
      </c>
      <c r="C7" s="124" t="s">
        <v>179</v>
      </c>
      <c r="D7" s="469" t="s">
        <v>180</v>
      </c>
      <c r="E7" s="470"/>
      <c r="F7" s="146" t="s">
        <v>252</v>
      </c>
    </row>
    <row r="8" spans="2:8" ht="34.799999999999997" x14ac:dyDescent="0.3">
      <c r="B8" s="147" t="s">
        <v>218</v>
      </c>
      <c r="C8" s="234" t="s">
        <v>298</v>
      </c>
      <c r="D8" s="471" t="s">
        <v>307</v>
      </c>
      <c r="E8" s="466"/>
      <c r="F8" s="163" t="s">
        <v>239</v>
      </c>
    </row>
    <row r="9" spans="2:8" ht="34.799999999999997" x14ac:dyDescent="0.3">
      <c r="B9" s="147" t="s">
        <v>219</v>
      </c>
      <c r="C9" s="234" t="s">
        <v>253</v>
      </c>
      <c r="D9" s="471" t="s">
        <v>308</v>
      </c>
      <c r="E9" s="466"/>
      <c r="F9" s="163" t="s">
        <v>239</v>
      </c>
      <c r="H9"/>
    </row>
    <row r="10" spans="2:8" ht="68.25" customHeight="1" x14ac:dyDescent="0.3">
      <c r="B10" s="147" t="s">
        <v>220</v>
      </c>
      <c r="C10" s="123" t="s">
        <v>254</v>
      </c>
      <c r="D10" s="472" t="s">
        <v>280</v>
      </c>
      <c r="E10" s="473"/>
      <c r="F10" s="163" t="s">
        <v>240</v>
      </c>
    </row>
    <row r="11" spans="2:8" ht="46.8" x14ac:dyDescent="0.3">
      <c r="B11" s="474" t="s">
        <v>221</v>
      </c>
      <c r="C11" s="233" t="s">
        <v>257</v>
      </c>
      <c r="D11" s="471" t="s">
        <v>256</v>
      </c>
      <c r="E11" s="466"/>
      <c r="F11" s="163" t="s">
        <v>255</v>
      </c>
    </row>
    <row r="12" spans="2:8" ht="62.4" x14ac:dyDescent="0.3">
      <c r="B12" s="475"/>
      <c r="C12" s="233" t="s">
        <v>272</v>
      </c>
      <c r="D12" s="476" t="s">
        <v>258</v>
      </c>
      <c r="E12" s="477"/>
      <c r="F12" s="230" t="s">
        <v>240</v>
      </c>
    </row>
    <row r="13" spans="2:8" ht="126" customHeight="1" x14ac:dyDescent="0.3">
      <c r="B13" s="147" t="s">
        <v>260</v>
      </c>
      <c r="C13" s="233" t="s">
        <v>259</v>
      </c>
      <c r="D13" s="466" t="s">
        <v>309</v>
      </c>
      <c r="E13" s="467"/>
      <c r="F13" s="163" t="s">
        <v>240</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29C1-037E-4E57-87A7-D92DE10E999A}">
  <sheetPr codeName="Hoja4">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16" customWidth="1"/>
    <col min="2" max="2" width="32" style="16" customWidth="1"/>
    <col min="3" max="6" width="31" style="16" customWidth="1"/>
    <col min="7" max="16384" width="10.88671875" style="16"/>
  </cols>
  <sheetData>
    <row r="1" spans="1:6" ht="15" customHeight="1" x14ac:dyDescent="0.3"/>
    <row r="2" spans="1:6" ht="15" customHeight="1" x14ac:dyDescent="0.3"/>
    <row r="3" spans="1:6" ht="15" customHeight="1" x14ac:dyDescent="0.3"/>
    <row r="4" spans="1:6" ht="15" customHeight="1" x14ac:dyDescent="0.3"/>
    <row r="5" spans="1:6" ht="42.6" customHeight="1" x14ac:dyDescent="0.3">
      <c r="A5" s="468" t="s">
        <v>81</v>
      </c>
      <c r="B5" s="468"/>
      <c r="C5" s="468"/>
      <c r="D5" s="468"/>
      <c r="E5" s="22"/>
      <c r="F5" s="22"/>
    </row>
    <row r="6" spans="1:6" ht="9.9" customHeight="1" x14ac:dyDescent="0.3">
      <c r="A6" s="231"/>
      <c r="B6" s="231"/>
      <c r="C6" s="231"/>
      <c r="D6" s="231"/>
      <c r="E6" s="22"/>
      <c r="F6" s="22"/>
    </row>
    <row r="7" spans="1:6" ht="16.2" customHeight="1" x14ac:dyDescent="0.3">
      <c r="A7" s="232" t="s">
        <v>90</v>
      </c>
      <c r="B7" s="231"/>
      <c r="C7" s="231"/>
      <c r="D7" s="231"/>
      <c r="E7" s="22"/>
      <c r="F7" s="22"/>
    </row>
    <row r="8" spans="1:6" ht="9.9" customHeight="1" x14ac:dyDescent="0.3">
      <c r="A8" s="122"/>
      <c r="B8" s="122"/>
      <c r="C8" s="122"/>
      <c r="D8" s="122"/>
      <c r="E8" s="50"/>
      <c r="F8" s="50"/>
    </row>
    <row r="9" spans="1:6" ht="50.1" customHeight="1" x14ac:dyDescent="0.3">
      <c r="A9" s="479" t="s">
        <v>92</v>
      </c>
      <c r="B9" s="479"/>
      <c r="C9" s="479"/>
      <c r="D9" s="479"/>
      <c r="E9" s="50"/>
      <c r="F9" s="50"/>
    </row>
    <row r="10" spans="1:6" ht="9.9" customHeight="1" x14ac:dyDescent="0.3">
      <c r="A10" s="122"/>
      <c r="B10" s="122"/>
      <c r="C10" s="122"/>
      <c r="D10" s="122"/>
      <c r="E10" s="50"/>
      <c r="F10" s="50"/>
    </row>
    <row r="11" spans="1:6" ht="87.9" customHeight="1" x14ac:dyDescent="0.3">
      <c r="A11" s="480" t="s">
        <v>89</v>
      </c>
      <c r="B11" s="480"/>
      <c r="C11" s="480"/>
      <c r="D11" s="480"/>
      <c r="E11" s="50"/>
      <c r="F11" s="50"/>
    </row>
    <row r="12" spans="1:6" ht="9.9" customHeight="1" x14ac:dyDescent="0.3">
      <c r="A12" s="235"/>
      <c r="B12" s="235"/>
      <c r="C12" s="235"/>
      <c r="D12" s="235"/>
      <c r="E12" s="50"/>
      <c r="F12" s="50"/>
    </row>
    <row r="13" spans="1:6" ht="105" customHeight="1" x14ac:dyDescent="0.3">
      <c r="A13" s="481" t="s">
        <v>273</v>
      </c>
      <c r="B13" s="481"/>
      <c r="C13" s="481"/>
      <c r="D13" s="481"/>
      <c r="E13" s="50"/>
      <c r="F13" s="50"/>
    </row>
    <row r="14" spans="1:6" ht="9.9" customHeight="1" x14ac:dyDescent="0.3">
      <c r="A14" s="236"/>
      <c r="B14" s="236"/>
      <c r="C14" s="236"/>
      <c r="D14" s="236"/>
      <c r="E14" s="50"/>
      <c r="F14" s="50"/>
    </row>
    <row r="15" spans="1:6" ht="80.099999999999994" customHeight="1" x14ac:dyDescent="0.3">
      <c r="A15" s="479" t="s">
        <v>114</v>
      </c>
      <c r="B15" s="479"/>
      <c r="C15" s="479"/>
      <c r="D15" s="479"/>
      <c r="E15" s="50"/>
      <c r="F15" s="50"/>
    </row>
    <row r="16" spans="1:6" ht="9.9" customHeight="1" x14ac:dyDescent="0.3">
      <c r="A16" s="122"/>
      <c r="B16" s="122"/>
      <c r="C16" s="122"/>
      <c r="D16" s="122"/>
      <c r="E16" s="50"/>
      <c r="F16" s="50"/>
    </row>
    <row r="17" spans="1:17" ht="20.399999999999999" customHeight="1" x14ac:dyDescent="0.3">
      <c r="A17" s="482" t="s">
        <v>91</v>
      </c>
      <c r="B17" s="482"/>
      <c r="C17" s="482"/>
      <c r="D17" s="482"/>
      <c r="E17" s="50"/>
      <c r="F17" s="50"/>
    </row>
    <row r="18" spans="1:17" ht="20.100000000000001" customHeight="1" x14ac:dyDescent="0.3">
      <c r="A18" s="39" t="s">
        <v>26</v>
      </c>
    </row>
    <row r="19" spans="1:17" ht="120" customHeight="1" x14ac:dyDescent="0.3">
      <c r="A19" s="483" t="s">
        <v>310</v>
      </c>
      <c r="B19" s="483"/>
      <c r="C19" s="483"/>
      <c r="D19" s="483"/>
      <c r="F19" s="50"/>
    </row>
    <row r="20" spans="1:17" ht="20.100000000000001" customHeight="1" x14ac:dyDescent="0.3">
      <c r="A20" s="39" t="s">
        <v>88</v>
      </c>
    </row>
    <row r="21" spans="1:17" ht="5.0999999999999996" customHeight="1" x14ac:dyDescent="0.3"/>
    <row r="22" spans="1:17" ht="18" customHeight="1" x14ac:dyDescent="0.3">
      <c r="A22" s="479" t="s">
        <v>299</v>
      </c>
      <c r="B22" s="479"/>
      <c r="C22" s="479"/>
      <c r="D22" s="479"/>
      <c r="E22" s="50"/>
      <c r="F22" s="50"/>
      <c r="G22" s="50"/>
      <c r="H22" s="50"/>
      <c r="I22" s="50"/>
      <c r="J22" s="50"/>
      <c r="K22" s="50"/>
      <c r="L22" s="50"/>
      <c r="M22" s="50"/>
      <c r="N22" s="50"/>
      <c r="O22" s="50"/>
      <c r="P22" s="50"/>
      <c r="Q22" s="50"/>
    </row>
    <row r="23" spans="1:17" ht="5.0999999999999996" customHeight="1" x14ac:dyDescent="0.3">
      <c r="A23" s="122"/>
      <c r="B23" s="122"/>
      <c r="C23" s="122"/>
      <c r="D23" s="122"/>
      <c r="E23" s="50"/>
      <c r="F23" s="50"/>
      <c r="G23" s="50"/>
      <c r="H23" s="50"/>
      <c r="I23" s="50"/>
      <c r="J23" s="50"/>
      <c r="K23" s="50"/>
      <c r="L23" s="50"/>
      <c r="M23" s="50"/>
      <c r="N23" s="50"/>
      <c r="O23" s="50"/>
      <c r="P23" s="50"/>
      <c r="Q23" s="50"/>
    </row>
    <row r="24" spans="1:17" ht="34.5" customHeight="1" x14ac:dyDescent="0.3">
      <c r="A24" s="484" t="s">
        <v>300</v>
      </c>
      <c r="B24" s="484"/>
      <c r="C24" s="484"/>
      <c r="D24" s="484"/>
      <c r="E24" s="50"/>
      <c r="F24" s="50"/>
      <c r="G24" s="50"/>
      <c r="H24" s="50"/>
      <c r="I24" s="50"/>
      <c r="J24" s="50"/>
      <c r="K24" s="50"/>
      <c r="L24" s="50"/>
      <c r="M24" s="50"/>
      <c r="N24" s="50"/>
      <c r="O24" s="50"/>
      <c r="P24" s="50"/>
      <c r="Q24" s="50"/>
    </row>
    <row r="25" spans="1:17" ht="9.9" customHeight="1" x14ac:dyDescent="0.3">
      <c r="A25" s="122"/>
      <c r="B25" s="122"/>
      <c r="C25" s="122"/>
      <c r="D25" s="122"/>
      <c r="E25" s="50"/>
      <c r="F25" s="50"/>
      <c r="G25" s="50"/>
      <c r="H25" s="50"/>
      <c r="I25" s="50"/>
      <c r="J25" s="50"/>
      <c r="K25" s="50"/>
      <c r="L25" s="50"/>
      <c r="M25" s="50"/>
      <c r="N25" s="50"/>
      <c r="O25" s="50"/>
      <c r="P25" s="50"/>
      <c r="Q25" s="50"/>
    </row>
    <row r="26" spans="1:17" ht="20.100000000000001" customHeight="1" x14ac:dyDescent="0.3">
      <c r="A26" s="478" t="s">
        <v>241</v>
      </c>
      <c r="B26" s="478"/>
      <c r="C26" s="478"/>
      <c r="D26" s="478"/>
    </row>
    <row r="27" spans="1:17" ht="18" customHeight="1" x14ac:dyDescent="0.3">
      <c r="A27" s="16" t="s">
        <v>242</v>
      </c>
    </row>
    <row r="28" spans="1:17" ht="18" customHeight="1" x14ac:dyDescent="0.3">
      <c r="A28" s="16" t="s">
        <v>115</v>
      </c>
    </row>
    <row r="29" spans="1:17" ht="32.1" customHeight="1" x14ac:dyDescent="0.3">
      <c r="A29" s="479" t="s">
        <v>116</v>
      </c>
      <c r="B29" s="479"/>
      <c r="C29" s="479"/>
      <c r="D29" s="479"/>
    </row>
    <row r="30" spans="1:17" ht="9.9" customHeight="1" x14ac:dyDescent="0.3"/>
    <row r="31" spans="1:17" ht="20.100000000000001" customHeight="1" x14ac:dyDescent="0.3">
      <c r="A31" s="478" t="s">
        <v>243</v>
      </c>
      <c r="B31" s="478"/>
      <c r="C31" s="478"/>
      <c r="D31" s="478"/>
    </row>
    <row r="32" spans="1:17" ht="18" customHeight="1" x14ac:dyDescent="0.3">
      <c r="A32" s="16" t="s">
        <v>301</v>
      </c>
    </row>
    <row r="33" spans="1:6" ht="18" customHeight="1" x14ac:dyDescent="0.3">
      <c r="A33" s="16" t="s">
        <v>115</v>
      </c>
    </row>
    <row r="34" spans="1:6" ht="32.1" customHeight="1" x14ac:dyDescent="0.3">
      <c r="A34" s="479" t="s">
        <v>116</v>
      </c>
      <c r="B34" s="479"/>
      <c r="C34" s="479"/>
      <c r="D34" s="479"/>
    </row>
    <row r="35" spans="1:6" ht="9.9" customHeight="1" x14ac:dyDescent="0.3"/>
    <row r="36" spans="1:6" ht="35.1" customHeight="1" x14ac:dyDescent="0.3">
      <c r="A36" s="485" t="s">
        <v>244</v>
      </c>
      <c r="B36" s="485"/>
      <c r="C36" s="485"/>
      <c r="D36" s="485"/>
    </row>
    <row r="37" spans="1:6" ht="18" customHeight="1" x14ac:dyDescent="0.3">
      <c r="A37" s="16" t="s">
        <v>117</v>
      </c>
    </row>
    <row r="38" spans="1:6" ht="18" customHeight="1" x14ac:dyDescent="0.3">
      <c r="A38" s="479" t="s">
        <v>118</v>
      </c>
      <c r="B38" s="479"/>
      <c r="C38" s="479"/>
      <c r="D38" s="479"/>
    </row>
    <row r="39" spans="1:6" ht="9.9" customHeight="1" x14ac:dyDescent="0.3">
      <c r="A39" s="16" t="s">
        <v>87</v>
      </c>
    </row>
    <row r="40" spans="1:6" ht="20.100000000000001" customHeight="1" x14ac:dyDescent="0.3">
      <c r="A40" s="485" t="s">
        <v>245</v>
      </c>
      <c r="B40" s="485"/>
      <c r="C40" s="485"/>
      <c r="D40" s="485"/>
    </row>
    <row r="41" spans="1:6" ht="18" customHeight="1" x14ac:dyDescent="0.3">
      <c r="A41" s="16" t="s">
        <v>117</v>
      </c>
    </row>
    <row r="42" spans="1:6" ht="32.1" customHeight="1" x14ac:dyDescent="0.3">
      <c r="A42" s="479" t="s">
        <v>311</v>
      </c>
      <c r="B42" s="479"/>
      <c r="C42" s="479"/>
      <c r="D42" s="479"/>
    </row>
    <row r="43" spans="1:6" ht="9.9" customHeight="1" x14ac:dyDescent="0.3"/>
    <row r="44" spans="1:6" ht="33" customHeight="1" x14ac:dyDescent="0.3">
      <c r="A44" s="484" t="s">
        <v>302</v>
      </c>
      <c r="B44" s="484"/>
      <c r="C44" s="484"/>
      <c r="D44" s="484"/>
    </row>
    <row r="45" spans="1:6" ht="9.9" customHeight="1" x14ac:dyDescent="0.3"/>
    <row r="46" spans="1:6" ht="20.100000000000001" customHeight="1" x14ac:dyDescent="0.35">
      <c r="A46" s="485" t="s">
        <v>246</v>
      </c>
      <c r="B46" s="485"/>
      <c r="C46" s="485"/>
      <c r="D46" s="485"/>
      <c r="E46" s="3"/>
      <c r="F46" s="22"/>
    </row>
    <row r="47" spans="1:6" ht="18" customHeight="1" x14ac:dyDescent="0.3">
      <c r="A47" s="16" t="s">
        <v>223</v>
      </c>
    </row>
    <row r="48" spans="1:6" ht="18" customHeight="1" x14ac:dyDescent="0.3">
      <c r="A48" s="16" t="s">
        <v>119</v>
      </c>
    </row>
    <row r="49" spans="1:6" ht="9.9" customHeight="1" x14ac:dyDescent="0.3"/>
    <row r="50" spans="1:6" ht="35.1" customHeight="1" x14ac:dyDescent="0.3">
      <c r="A50" s="485" t="s">
        <v>247</v>
      </c>
      <c r="B50" s="485"/>
      <c r="C50" s="485"/>
      <c r="D50" s="485"/>
    </row>
    <row r="51" spans="1:6" ht="48" customHeight="1" x14ac:dyDescent="0.3">
      <c r="A51" s="479" t="s">
        <v>224</v>
      </c>
      <c r="B51" s="479"/>
      <c r="C51" s="479"/>
      <c r="D51" s="479"/>
    </row>
    <row r="52" spans="1:6" ht="18" customHeight="1" x14ac:dyDescent="0.3">
      <c r="A52" s="16" t="s">
        <v>120</v>
      </c>
    </row>
    <row r="53" spans="1:6" ht="9.9" customHeight="1" x14ac:dyDescent="0.3"/>
    <row r="54" spans="1:6" ht="35.1" customHeight="1" x14ac:dyDescent="0.3">
      <c r="A54" s="485" t="s">
        <v>248</v>
      </c>
      <c r="B54" s="485"/>
      <c r="C54" s="485"/>
      <c r="D54" s="485"/>
      <c r="E54" s="4"/>
      <c r="F54" s="4"/>
    </row>
    <row r="55" spans="1:6" ht="48" customHeight="1" x14ac:dyDescent="0.3">
      <c r="A55" s="479" t="s">
        <v>225</v>
      </c>
      <c r="B55" s="479"/>
      <c r="C55" s="479"/>
      <c r="D55" s="479"/>
    </row>
    <row r="56" spans="1:6" ht="30" customHeight="1" x14ac:dyDescent="0.3">
      <c r="A56" s="479" t="s">
        <v>226</v>
      </c>
      <c r="B56" s="479"/>
      <c r="C56" s="479"/>
      <c r="D56" s="479"/>
    </row>
    <row r="57" spans="1:6" ht="9.9" customHeight="1" x14ac:dyDescent="0.3"/>
    <row r="58" spans="1:6" ht="20.100000000000001" customHeight="1" x14ac:dyDescent="0.3">
      <c r="A58" s="485" t="s">
        <v>249</v>
      </c>
      <c r="B58" s="485"/>
      <c r="C58" s="485"/>
      <c r="D58" s="485"/>
      <c r="E58" s="22"/>
      <c r="F58" s="22"/>
    </row>
    <row r="59" spans="1:6" ht="18" customHeight="1" x14ac:dyDescent="0.3">
      <c r="A59" s="16" t="s">
        <v>227</v>
      </c>
    </row>
    <row r="60" spans="1:6" ht="18" customHeight="1" x14ac:dyDescent="0.3">
      <c r="A60" s="16" t="s">
        <v>121</v>
      </c>
    </row>
    <row r="61" spans="1:6" ht="9.9" customHeight="1" x14ac:dyDescent="0.3"/>
    <row r="62" spans="1:6" ht="17.399999999999999" x14ac:dyDescent="0.3">
      <c r="A62" s="485" t="s">
        <v>250</v>
      </c>
      <c r="B62" s="485"/>
      <c r="C62" s="485"/>
      <c r="D62" s="485"/>
    </row>
    <row r="63" spans="1:6" ht="18" customHeight="1" x14ac:dyDescent="0.3">
      <c r="A63" s="16" t="s">
        <v>165</v>
      </c>
    </row>
    <row r="64" spans="1:6" ht="18" customHeight="1" x14ac:dyDescent="0.3">
      <c r="A64" s="16" t="s">
        <v>166</v>
      </c>
    </row>
    <row r="65" spans="1:4" ht="9.9" customHeight="1" x14ac:dyDescent="0.3"/>
    <row r="66" spans="1:4" ht="19.8" x14ac:dyDescent="0.3">
      <c r="A66" s="51" t="s">
        <v>93</v>
      </c>
    </row>
    <row r="67" spans="1:4" ht="84.9" customHeight="1" x14ac:dyDescent="0.3">
      <c r="A67" s="479" t="s">
        <v>285</v>
      </c>
      <c r="B67" s="479"/>
      <c r="C67" s="479"/>
      <c r="D67" s="479"/>
    </row>
    <row r="68" spans="1:4" ht="9.9" customHeight="1" x14ac:dyDescent="0.3">
      <c r="A68" s="122"/>
      <c r="B68" s="122"/>
      <c r="C68" s="122"/>
      <c r="D68" s="122"/>
    </row>
    <row r="69" spans="1:4" ht="20.100000000000001" customHeight="1" x14ac:dyDescent="0.3">
      <c r="A69" s="479" t="s">
        <v>96</v>
      </c>
      <c r="B69" s="479"/>
      <c r="C69" s="479"/>
      <c r="D69" s="479"/>
    </row>
    <row r="70" spans="1:4" ht="18" customHeight="1" x14ac:dyDescent="0.3">
      <c r="A70" s="22" t="s">
        <v>94</v>
      </c>
      <c r="C70" s="52" t="s">
        <v>95</v>
      </c>
      <c r="D70" s="53"/>
    </row>
    <row r="71" spans="1:4" ht="18" customHeight="1" x14ac:dyDescent="0.3">
      <c r="A71" s="22" t="s">
        <v>103</v>
      </c>
      <c r="C71" s="52" t="s">
        <v>102</v>
      </c>
      <c r="D71" s="53"/>
    </row>
    <row r="72" spans="1:4" ht="18" customHeight="1" x14ac:dyDescent="0.3">
      <c r="A72" s="22" t="s">
        <v>264</v>
      </c>
      <c r="C72" s="52" t="s">
        <v>177</v>
      </c>
    </row>
    <row r="73" spans="1:4" ht="9.9" customHeight="1" x14ac:dyDescent="0.3">
      <c r="A73" s="22"/>
      <c r="C73" s="52"/>
    </row>
    <row r="74" spans="1:4" ht="18" customHeight="1" x14ac:dyDescent="0.3">
      <c r="A74" s="16" t="s">
        <v>312</v>
      </c>
    </row>
    <row r="75" spans="1:4" ht="18" customHeight="1" x14ac:dyDescent="0.3">
      <c r="A75" s="16" t="s">
        <v>274</v>
      </c>
      <c r="B75" s="152"/>
    </row>
    <row r="76" spans="1:4" ht="18" customHeight="1" x14ac:dyDescent="0.3">
      <c r="A76" s="16" t="s">
        <v>275</v>
      </c>
      <c r="B76" s="152"/>
    </row>
    <row r="77" spans="1:4" ht="18" customHeight="1" x14ac:dyDescent="0.3">
      <c r="A77" s="16" t="s">
        <v>276</v>
      </c>
      <c r="B77" s="152"/>
    </row>
    <row r="78" spans="1:4" ht="18" customHeight="1" x14ac:dyDescent="0.3">
      <c r="A78" s="16" t="s">
        <v>277</v>
      </c>
      <c r="B78" s="152"/>
    </row>
    <row r="79" spans="1:4" ht="9.9" customHeight="1" x14ac:dyDescent="0.3">
      <c r="B79" s="152"/>
    </row>
    <row r="80" spans="1:4" ht="18" customHeight="1" x14ac:dyDescent="0.3">
      <c r="A80" s="16" t="s">
        <v>303</v>
      </c>
      <c r="B80" s="152"/>
    </row>
    <row r="81" spans="1:4" ht="18" customHeight="1" x14ac:dyDescent="0.3">
      <c r="A81" s="16" t="s">
        <v>304</v>
      </c>
      <c r="B81" s="152" t="s">
        <v>323</v>
      </c>
      <c r="C81" s="52" t="s">
        <v>306</v>
      </c>
    </row>
    <row r="82" spans="1:4" ht="18" customHeight="1" x14ac:dyDescent="0.3">
      <c r="A82" s="152" t="s">
        <v>305</v>
      </c>
      <c r="B82" s="152" t="s">
        <v>330</v>
      </c>
      <c r="C82" s="265" t="s">
        <v>331</v>
      </c>
    </row>
    <row r="83" spans="1:4" ht="9.9" customHeight="1" x14ac:dyDescent="0.3">
      <c r="A83" s="152"/>
      <c r="B83" s="152"/>
      <c r="C83" s="52"/>
    </row>
    <row r="84" spans="1:4" ht="18" customHeight="1" x14ac:dyDescent="0.3">
      <c r="A84" s="237" t="s">
        <v>313</v>
      </c>
      <c r="B84" s="152"/>
    </row>
    <row r="85" spans="1:4" ht="32.1" customHeight="1" x14ac:dyDescent="0.3">
      <c r="A85" s="489" t="s">
        <v>228</v>
      </c>
      <c r="B85" s="489"/>
      <c r="C85" s="489"/>
      <c r="D85" s="489"/>
    </row>
    <row r="86" spans="1:4" ht="32.1" customHeight="1" x14ac:dyDescent="0.3">
      <c r="A86" s="489" t="s">
        <v>314</v>
      </c>
      <c r="B86" s="489"/>
      <c r="C86" s="489"/>
      <c r="D86" s="489"/>
    </row>
    <row r="87" spans="1:4" ht="9.9" customHeight="1" x14ac:dyDescent="0.3"/>
    <row r="88" spans="1:4" ht="17.399999999999999" x14ac:dyDescent="0.3">
      <c r="A88" s="238" t="s">
        <v>315</v>
      </c>
      <c r="B88" s="156"/>
      <c r="C88" s="156"/>
    </row>
    <row r="89" spans="1:4" ht="9.9" customHeight="1" x14ac:dyDescent="0.3">
      <c r="A89" s="156"/>
      <c r="B89" s="156"/>
      <c r="C89" s="156"/>
    </row>
    <row r="90" spans="1:4" ht="55.5" customHeight="1" x14ac:dyDescent="0.3">
      <c r="A90" s="239" t="s">
        <v>324</v>
      </c>
      <c r="B90" s="486" t="s">
        <v>316</v>
      </c>
      <c r="C90" s="487"/>
    </row>
    <row r="91" spans="1:4" x14ac:dyDescent="0.3">
      <c r="A91" s="264" t="s">
        <v>325</v>
      </c>
      <c r="B91" s="107" t="s">
        <v>317</v>
      </c>
      <c r="C91" s="240" t="s">
        <v>332</v>
      </c>
    </row>
    <row r="92" spans="1:4" x14ac:dyDescent="0.3">
      <c r="A92" s="243" t="s">
        <v>326</v>
      </c>
      <c r="B92" s="241" t="s">
        <v>318</v>
      </c>
      <c r="C92" s="242" t="s">
        <v>329</v>
      </c>
    </row>
    <row r="93" spans="1:4" x14ac:dyDescent="0.3">
      <c r="A93" s="243" t="s">
        <v>327</v>
      </c>
      <c r="B93" s="241" t="s">
        <v>319</v>
      </c>
      <c r="C93" s="244" t="s">
        <v>320</v>
      </c>
    </row>
    <row r="94" spans="1:4" x14ac:dyDescent="0.35">
      <c r="A94" s="245" t="s">
        <v>328</v>
      </c>
      <c r="B94" s="246" t="s">
        <v>321</v>
      </c>
      <c r="C94" s="247" t="s">
        <v>322</v>
      </c>
    </row>
    <row r="95" spans="1:4" x14ac:dyDescent="0.3">
      <c r="D95" s="71"/>
    </row>
    <row r="96" spans="1:4" x14ac:dyDescent="0.3">
      <c r="A96" s="488" t="s">
        <v>122</v>
      </c>
      <c r="B96" s="488"/>
      <c r="C96" s="488"/>
      <c r="D96" s="488"/>
    </row>
  </sheetData>
  <mergeCells count="32">
    <mergeCell ref="B90:C90"/>
    <mergeCell ref="A96:D96"/>
    <mergeCell ref="A58:D58"/>
    <mergeCell ref="A62:D62"/>
    <mergeCell ref="A67:D67"/>
    <mergeCell ref="A69:D69"/>
    <mergeCell ref="A85:D85"/>
    <mergeCell ref="A86:D86"/>
    <mergeCell ref="A56:D56"/>
    <mergeCell ref="A34:D34"/>
    <mergeCell ref="A36:D36"/>
    <mergeCell ref="A38:D38"/>
    <mergeCell ref="A40:D40"/>
    <mergeCell ref="A42:D42"/>
    <mergeCell ref="A44:D44"/>
    <mergeCell ref="A46:D46"/>
    <mergeCell ref="A50:D50"/>
    <mergeCell ref="A51:D51"/>
    <mergeCell ref="A54:D54"/>
    <mergeCell ref="A55:D55"/>
    <mergeCell ref="A31:D31"/>
    <mergeCell ref="A5:D5"/>
    <mergeCell ref="A9:D9"/>
    <mergeCell ref="A11:D11"/>
    <mergeCell ref="A13:D13"/>
    <mergeCell ref="A15:D15"/>
    <mergeCell ref="A17:D17"/>
    <mergeCell ref="A19:D19"/>
    <mergeCell ref="A22:D22"/>
    <mergeCell ref="A24:D24"/>
    <mergeCell ref="A26:D26"/>
    <mergeCell ref="A29:D29"/>
  </mergeCells>
  <hyperlinks>
    <hyperlink ref="C71" r:id="rId1" xr:uid="{7CD08C58-3A90-417C-9B52-0396B73CF05C}"/>
    <hyperlink ref="C72" r:id="rId2" xr:uid="{8DF40A1A-BAA5-4E90-94AC-0B152C6083D7}"/>
    <hyperlink ref="C82" r:id="rId3" xr:uid="{0C6EB3C3-8C3F-40C3-9885-9449A24A61A7}"/>
  </hyperlinks>
  <printOptions horizontalCentered="1"/>
  <pageMargins left="0.31496062992125984" right="0.31496062992125984" top="0.35433070866141736" bottom="0.35433070866141736" header="0.11811023622047245" footer="0.11811023622047245"/>
  <pageSetup scale="65" orientation="portrait" r:id="rId4"/>
  <headerFooter>
    <oddFooter>&amp;L&amp;"Palatino Linotype,Normal"Ejecución programática y presupuestaria&amp;C&amp;"Palatino Linotype,Negrita"Fodesaf&amp;R&amp;"Palatino Linotype,Normal"&amp;10&amp;P</oddFooter>
  </headerFooter>
  <rowBreaks count="1" manualBreakCount="1">
    <brk id="43" max="3" man="1"/>
  </rowBreaks>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tabColor rgb="FF979797"/>
  </sheetPr>
  <dimension ref="A1:Z521"/>
  <sheetViews>
    <sheetView showGridLines="0" zoomScale="80" zoomScaleNormal="80" zoomScaleSheetLayoutView="100" workbookViewId="0">
      <selection sqref="A1:F2"/>
    </sheetView>
  </sheetViews>
  <sheetFormatPr baseColWidth="10" defaultColWidth="11.44140625" defaultRowHeight="15.6" x14ac:dyDescent="0.3"/>
  <cols>
    <col min="1" max="1" width="55.6640625" style="16" customWidth="1"/>
    <col min="2" max="2" width="26.33203125" style="16" customWidth="1"/>
    <col min="3" max="5" width="24.88671875" style="16" customWidth="1"/>
    <col min="6" max="6" width="20.6640625" style="16" customWidth="1"/>
    <col min="7" max="7" width="18.5546875" style="282" bestFit="1" customWidth="1"/>
    <col min="8" max="26" width="11.44140625" style="282"/>
    <col min="27" max="16384" width="11.44140625" style="16"/>
  </cols>
  <sheetData>
    <row r="1" spans="1:26" ht="18" customHeight="1" x14ac:dyDescent="0.3">
      <c r="A1" s="566" t="s">
        <v>123</v>
      </c>
      <c r="B1" s="566"/>
      <c r="C1" s="566"/>
      <c r="D1" s="566"/>
      <c r="E1" s="566"/>
      <c r="F1" s="566"/>
    </row>
    <row r="2" spans="1:26" ht="18" customHeight="1" x14ac:dyDescent="0.3">
      <c r="A2" s="566"/>
      <c r="B2" s="566"/>
      <c r="C2" s="566"/>
      <c r="D2" s="566"/>
      <c r="E2" s="566"/>
      <c r="F2" s="566"/>
    </row>
    <row r="3" spans="1:26" ht="18" customHeight="1" x14ac:dyDescent="0.3">
      <c r="A3" s="572" t="s">
        <v>147</v>
      </c>
      <c r="B3" s="572"/>
      <c r="C3" s="572"/>
      <c r="D3" s="572"/>
      <c r="E3" s="572"/>
      <c r="F3" s="572"/>
    </row>
    <row r="4" spans="1:26" ht="15" customHeight="1" thickBot="1" x14ac:dyDescent="0.35">
      <c r="A4" s="17"/>
      <c r="B4" s="17"/>
      <c r="C4" s="17"/>
      <c r="D4" s="17"/>
      <c r="E4" s="17"/>
      <c r="F4" s="17"/>
    </row>
    <row r="5" spans="1:26" ht="18" customHeight="1" x14ac:dyDescent="0.3">
      <c r="A5" s="37"/>
      <c r="B5" s="105" t="s">
        <v>22</v>
      </c>
      <c r="C5" s="549" t="s">
        <v>295</v>
      </c>
      <c r="D5" s="550"/>
      <c r="E5" s="551"/>
    </row>
    <row r="6" spans="1:26" ht="18" customHeight="1" x14ac:dyDescent="0.3">
      <c r="A6" s="38"/>
      <c r="B6" s="106" t="s">
        <v>33</v>
      </c>
      <c r="C6" s="552" t="s">
        <v>296</v>
      </c>
      <c r="D6" s="553"/>
      <c r="E6" s="554"/>
      <c r="F6" s="4"/>
    </row>
    <row r="7" spans="1:26" ht="18" customHeight="1" thickBot="1" x14ac:dyDescent="0.35">
      <c r="A7" s="38"/>
      <c r="B7" s="109" t="s">
        <v>34</v>
      </c>
      <c r="C7" s="555" t="s">
        <v>297</v>
      </c>
      <c r="D7" s="556"/>
      <c r="E7" s="557"/>
      <c r="F7" s="4"/>
    </row>
    <row r="8" spans="1:26" s="3" customFormat="1" ht="15" customHeight="1" x14ac:dyDescent="0.35">
      <c r="G8" s="337"/>
      <c r="H8" s="337"/>
      <c r="I8" s="337"/>
      <c r="J8" s="337"/>
      <c r="K8" s="337"/>
      <c r="L8" s="337"/>
      <c r="M8" s="337"/>
      <c r="N8" s="337"/>
      <c r="O8" s="337"/>
      <c r="P8" s="337"/>
      <c r="Q8" s="337"/>
      <c r="R8" s="337"/>
      <c r="S8" s="337"/>
      <c r="T8" s="337"/>
      <c r="U8" s="337"/>
      <c r="V8" s="337"/>
      <c r="W8" s="337"/>
      <c r="X8" s="337"/>
      <c r="Y8" s="337"/>
      <c r="Z8" s="337"/>
    </row>
    <row r="9" spans="1:26" s="282" customFormat="1" ht="21.9" customHeight="1" x14ac:dyDescent="0.3">
      <c r="A9" s="548" t="s">
        <v>35</v>
      </c>
      <c r="B9" s="548"/>
      <c r="C9" s="548"/>
      <c r="D9" s="548"/>
      <c r="E9" s="548"/>
      <c r="F9" s="548"/>
    </row>
    <row r="10" spans="1:26" s="282" customFormat="1" ht="15" customHeight="1" x14ac:dyDescent="0.3">
      <c r="A10" s="283"/>
      <c r="B10" s="283"/>
      <c r="C10" s="283"/>
      <c r="D10" s="283"/>
      <c r="E10" s="283"/>
      <c r="F10" s="283"/>
    </row>
    <row r="11" spans="1:26" s="282" customFormat="1" ht="50.25" customHeight="1" x14ac:dyDescent="0.3">
      <c r="A11" s="558" t="s">
        <v>281</v>
      </c>
      <c r="B11" s="558"/>
      <c r="C11" s="558"/>
      <c r="D11" s="558"/>
      <c r="E11" s="558"/>
      <c r="F11" s="558"/>
    </row>
    <row r="12" spans="1:26" s="282" customFormat="1" ht="15" customHeight="1" x14ac:dyDescent="0.3">
      <c r="A12" s="283"/>
      <c r="B12" s="283"/>
      <c r="C12" s="283"/>
      <c r="D12" s="283"/>
      <c r="E12" s="283"/>
      <c r="F12" s="283"/>
    </row>
    <row r="13" spans="1:26" s="282" customFormat="1" x14ac:dyDescent="0.3">
      <c r="A13" s="571" t="s">
        <v>36</v>
      </c>
      <c r="B13" s="571"/>
      <c r="C13" s="571"/>
      <c r="D13" s="571"/>
      <c r="E13" s="571"/>
      <c r="F13" s="571"/>
    </row>
    <row r="14" spans="1:26" s="282" customFormat="1" ht="15" customHeight="1" x14ac:dyDescent="0.3">
      <c r="A14" s="571" t="s">
        <v>19</v>
      </c>
      <c r="B14" s="571"/>
      <c r="C14" s="571"/>
      <c r="D14" s="571"/>
      <c r="E14" s="571"/>
      <c r="F14" s="571"/>
    </row>
    <row r="15" spans="1:26" s="282" customFormat="1" ht="16.95" customHeight="1" x14ac:dyDescent="0.3">
      <c r="A15" s="284" t="s">
        <v>17</v>
      </c>
      <c r="B15" s="285" t="s">
        <v>18</v>
      </c>
      <c r="C15" s="285" t="s">
        <v>0</v>
      </c>
      <c r="D15" s="285" t="s">
        <v>2</v>
      </c>
      <c r="E15" s="285" t="s">
        <v>1</v>
      </c>
      <c r="F15" s="284" t="s">
        <v>4</v>
      </c>
    </row>
    <row r="16" spans="1:26" s="282" customFormat="1" ht="16.95" customHeight="1" x14ac:dyDescent="0.3">
      <c r="A16" s="286" t="s">
        <v>16</v>
      </c>
      <c r="B16" s="286"/>
      <c r="C16" s="287">
        <f>+C19+C20+C22+C23+C25+C26+C28+C29</f>
        <v>13025</v>
      </c>
      <c r="D16" s="287">
        <f t="shared" ref="D16:E16" si="0">+D19+D20+D22+D23+D25+D26+D28+D29</f>
        <v>14123</v>
      </c>
      <c r="E16" s="287">
        <f t="shared" si="0"/>
        <v>14691</v>
      </c>
      <c r="F16" s="287">
        <f>+AVERAGE(C16:E16)</f>
        <v>13946.333333333334</v>
      </c>
    </row>
    <row r="17" spans="1:6" s="282" customFormat="1" ht="16.95" customHeight="1" x14ac:dyDescent="0.3">
      <c r="A17" s="288"/>
      <c r="B17" s="288"/>
      <c r="C17" s="289"/>
      <c r="D17" s="289"/>
      <c r="E17" s="289"/>
      <c r="F17" s="290"/>
    </row>
    <row r="18" spans="1:6" s="282" customFormat="1" ht="16.95" customHeight="1" x14ac:dyDescent="0.3">
      <c r="A18" s="560" t="s">
        <v>286</v>
      </c>
      <c r="B18" s="291" t="s">
        <v>287</v>
      </c>
      <c r="C18" s="289">
        <f>28+18</f>
        <v>46</v>
      </c>
      <c r="D18" s="289">
        <f>+(C18-D20+132+18)</f>
        <v>196</v>
      </c>
      <c r="E18" s="289">
        <f>+(D18-E20+40)</f>
        <v>76</v>
      </c>
      <c r="F18" s="290">
        <f>+E18</f>
        <v>76</v>
      </c>
    </row>
    <row r="19" spans="1:6" s="282" customFormat="1" ht="16.95" customHeight="1" x14ac:dyDescent="0.3">
      <c r="A19" s="560"/>
      <c r="B19" s="291" t="s">
        <v>288</v>
      </c>
      <c r="C19" s="289">
        <v>1511</v>
      </c>
      <c r="D19" s="289">
        <v>1458</v>
      </c>
      <c r="E19" s="289">
        <v>1505</v>
      </c>
      <c r="F19" s="290">
        <f>+AVERAGE(C19:E19)</f>
        <v>1491.3333333333333</v>
      </c>
    </row>
    <row r="20" spans="1:6" s="282" customFormat="1" ht="16.95" customHeight="1" x14ac:dyDescent="0.3">
      <c r="A20" s="560"/>
      <c r="B20" s="291" t="s">
        <v>289</v>
      </c>
      <c r="C20" s="289">
        <v>0</v>
      </c>
      <c r="D20" s="289">
        <v>0</v>
      </c>
      <c r="E20" s="289">
        <f>28+132</f>
        <v>160</v>
      </c>
      <c r="F20" s="290">
        <f>+AVERAGE(C20:E20)</f>
        <v>53.333333333333336</v>
      </c>
    </row>
    <row r="21" spans="1:6" s="282" customFormat="1" ht="16.95" customHeight="1" x14ac:dyDescent="0.3">
      <c r="A21" s="559" t="s">
        <v>290</v>
      </c>
      <c r="B21" s="292" t="s">
        <v>287</v>
      </c>
      <c r="C21" s="293">
        <f>+(40+15+7)</f>
        <v>62</v>
      </c>
      <c r="D21" s="293">
        <f>+(C21-D23+47)</f>
        <v>69</v>
      </c>
      <c r="E21" s="293">
        <f>+(D21-E23+156+7)</f>
        <v>61</v>
      </c>
      <c r="F21" s="294">
        <f>+E21</f>
        <v>61</v>
      </c>
    </row>
    <row r="22" spans="1:6" s="282" customFormat="1" ht="16.95" customHeight="1" x14ac:dyDescent="0.3">
      <c r="A22" s="559"/>
      <c r="B22" s="292" t="s">
        <v>288</v>
      </c>
      <c r="C22" s="293">
        <v>1395</v>
      </c>
      <c r="D22" s="293">
        <v>1330</v>
      </c>
      <c r="E22" s="293">
        <v>1451</v>
      </c>
      <c r="F22" s="294">
        <f>+AVERAGE(C22:E22)</f>
        <v>1392</v>
      </c>
    </row>
    <row r="23" spans="1:6" s="282" customFormat="1" ht="16.95" customHeight="1" x14ac:dyDescent="0.3">
      <c r="A23" s="559"/>
      <c r="B23" s="292" t="s">
        <v>289</v>
      </c>
      <c r="C23" s="293">
        <v>0</v>
      </c>
      <c r="D23" s="293">
        <v>40</v>
      </c>
      <c r="E23" s="293">
        <f>15+156</f>
        <v>171</v>
      </c>
      <c r="F23" s="294">
        <f>+AVERAGE(C23:E23)</f>
        <v>70.333333333333329</v>
      </c>
    </row>
    <row r="24" spans="1:6" s="282" customFormat="1" ht="16.95" customHeight="1" x14ac:dyDescent="0.3">
      <c r="A24" s="560" t="s">
        <v>291</v>
      </c>
      <c r="B24" s="291" t="s">
        <v>287</v>
      </c>
      <c r="C24" s="289">
        <f>+(665+289+22)</f>
        <v>976</v>
      </c>
      <c r="D24" s="289">
        <f>+(C24-D26+333+22)</f>
        <v>666</v>
      </c>
      <c r="E24" s="289">
        <f>+(D24-E26+80)</f>
        <v>124</v>
      </c>
      <c r="F24" s="290">
        <f>+E24</f>
        <v>124</v>
      </c>
    </row>
    <row r="25" spans="1:6" s="282" customFormat="1" ht="15" customHeight="1" x14ac:dyDescent="0.3">
      <c r="A25" s="560"/>
      <c r="B25" s="291" t="s">
        <v>288</v>
      </c>
      <c r="C25" s="289">
        <v>9108</v>
      </c>
      <c r="D25" s="289">
        <v>9616</v>
      </c>
      <c r="E25" s="289">
        <v>9766</v>
      </c>
      <c r="F25" s="290">
        <f>+AVERAGE(C25:E25)</f>
        <v>9496.6666666666661</v>
      </c>
    </row>
    <row r="26" spans="1:6" s="282" customFormat="1" ht="16.95" customHeight="1" x14ac:dyDescent="0.3">
      <c r="A26" s="560"/>
      <c r="B26" s="295" t="s">
        <v>289</v>
      </c>
      <c r="C26" s="289">
        <v>0</v>
      </c>
      <c r="D26" s="289">
        <v>665</v>
      </c>
      <c r="E26" s="289">
        <f>289+333</f>
        <v>622</v>
      </c>
      <c r="F26" s="290">
        <f>+AVERAGE(C26:E26)</f>
        <v>429</v>
      </c>
    </row>
    <row r="27" spans="1:6" s="282" customFormat="1" ht="16.95" customHeight="1" x14ac:dyDescent="0.3">
      <c r="A27" s="561" t="s">
        <v>292</v>
      </c>
      <c r="B27" s="296" t="s">
        <v>287</v>
      </c>
      <c r="C27" s="293">
        <v>3</v>
      </c>
      <c r="D27" s="293">
        <f>+(C27-D29+0)</f>
        <v>3</v>
      </c>
      <c r="E27" s="293">
        <f>+(D27-E29+0)</f>
        <v>3</v>
      </c>
      <c r="F27" s="294">
        <f>+E27</f>
        <v>3</v>
      </c>
    </row>
    <row r="28" spans="1:6" s="282" customFormat="1" ht="16.95" customHeight="1" x14ac:dyDescent="0.3">
      <c r="A28" s="561"/>
      <c r="B28" s="296" t="s">
        <v>288</v>
      </c>
      <c r="C28" s="297">
        <v>1011</v>
      </c>
      <c r="D28" s="293">
        <v>1014</v>
      </c>
      <c r="E28" s="293">
        <v>1016</v>
      </c>
      <c r="F28" s="294">
        <f>+AVERAGE(C28:E28)</f>
        <v>1013.6666666666666</v>
      </c>
    </row>
    <row r="29" spans="1:6" s="282" customFormat="1" ht="16.95" customHeight="1" x14ac:dyDescent="0.3">
      <c r="A29" s="562"/>
      <c r="B29" s="298" t="s">
        <v>289</v>
      </c>
      <c r="C29" s="293">
        <v>0</v>
      </c>
      <c r="D29" s="293">
        <v>0</v>
      </c>
      <c r="E29" s="293">
        <v>0</v>
      </c>
      <c r="F29" s="294">
        <f>+AVERAGE(C29:E29)</f>
        <v>0</v>
      </c>
    </row>
    <row r="30" spans="1:6" s="282" customFormat="1" x14ac:dyDescent="0.3">
      <c r="A30" s="299" t="s">
        <v>163</v>
      </c>
      <c r="B30" s="300" t="s">
        <v>164</v>
      </c>
      <c r="C30" s="301"/>
      <c r="D30" s="301"/>
      <c r="E30" s="301"/>
      <c r="F30" s="301"/>
    </row>
    <row r="31" spans="1:6" s="282" customFormat="1" ht="35.1" customHeight="1" x14ac:dyDescent="0.3">
      <c r="A31" s="539" t="s">
        <v>282</v>
      </c>
      <c r="B31" s="540"/>
      <c r="C31" s="540"/>
      <c r="D31" s="540"/>
      <c r="E31" s="540"/>
      <c r="F31" s="541"/>
    </row>
    <row r="32" spans="1:6" s="302" customFormat="1" ht="50.1" customHeight="1" x14ac:dyDescent="0.3">
      <c r="A32" s="567" t="s">
        <v>111</v>
      </c>
      <c r="B32" s="568"/>
      <c r="C32" s="568"/>
      <c r="D32" s="568"/>
      <c r="E32" s="568"/>
      <c r="F32" s="569"/>
    </row>
    <row r="33" spans="1:7" s="282" customFormat="1" x14ac:dyDescent="0.3">
      <c r="A33" s="303"/>
      <c r="B33" s="303"/>
      <c r="C33" s="303"/>
      <c r="D33" s="304"/>
      <c r="E33" s="304"/>
      <c r="F33" s="305"/>
    </row>
    <row r="34" spans="1:7" s="282" customFormat="1" x14ac:dyDescent="0.3">
      <c r="A34" s="571" t="s">
        <v>37</v>
      </c>
      <c r="B34" s="571"/>
      <c r="C34" s="571"/>
      <c r="D34" s="571"/>
      <c r="E34" s="571"/>
      <c r="F34" s="571"/>
    </row>
    <row r="35" spans="1:7" s="282" customFormat="1" ht="15" customHeight="1" x14ac:dyDescent="0.3">
      <c r="A35" s="571" t="s">
        <v>20</v>
      </c>
      <c r="B35" s="571"/>
      <c r="C35" s="571"/>
      <c r="D35" s="571"/>
      <c r="E35" s="571"/>
      <c r="F35" s="571"/>
    </row>
    <row r="36" spans="1:7" s="282" customFormat="1" ht="16.95" customHeight="1" x14ac:dyDescent="0.3">
      <c r="A36" s="535" t="s">
        <v>17</v>
      </c>
      <c r="B36" s="570"/>
      <c r="C36" s="285" t="s">
        <v>0</v>
      </c>
      <c r="D36" s="285" t="s">
        <v>2</v>
      </c>
      <c r="E36" s="285" t="s">
        <v>1</v>
      </c>
      <c r="F36" s="284" t="s">
        <v>4</v>
      </c>
    </row>
    <row r="37" spans="1:7" s="282" customFormat="1" ht="16.95" customHeight="1" x14ac:dyDescent="0.3">
      <c r="A37" s="286" t="s">
        <v>16</v>
      </c>
      <c r="B37" s="306"/>
      <c r="C37" s="307">
        <f>+SUM(C39:C46)</f>
        <v>842420782</v>
      </c>
      <c r="D37" s="307">
        <f>+SUM(D39:D46)</f>
        <v>1013955547.9499999</v>
      </c>
      <c r="E37" s="307">
        <f t="shared" ref="E37:F37" si="1">+SUM(E39:E46)</f>
        <v>1153990597.8</v>
      </c>
      <c r="F37" s="307">
        <f t="shared" si="1"/>
        <v>3010366927.7499995</v>
      </c>
    </row>
    <row r="38" spans="1:7" s="282" customFormat="1" ht="15" customHeight="1" x14ac:dyDescent="0.3">
      <c r="A38" s="288"/>
      <c r="B38" s="308"/>
      <c r="C38" s="309"/>
      <c r="D38" s="309"/>
      <c r="E38" s="309"/>
      <c r="F38" s="310"/>
    </row>
    <row r="39" spans="1:7" s="282" customFormat="1" ht="15" customHeight="1" x14ac:dyDescent="0.3">
      <c r="A39" s="563" t="s">
        <v>286</v>
      </c>
      <c r="B39" s="311" t="s">
        <v>293</v>
      </c>
      <c r="C39" s="309">
        <v>233889492</v>
      </c>
      <c r="D39" s="309">
        <v>281501842</v>
      </c>
      <c r="E39" s="309">
        <v>305451360</v>
      </c>
      <c r="F39" s="310">
        <f>+SUM(C39:E39)</f>
        <v>820842694</v>
      </c>
    </row>
    <row r="40" spans="1:7" s="282" customFormat="1" ht="15" customHeight="1" x14ac:dyDescent="0.3">
      <c r="A40" s="563"/>
      <c r="B40" s="311" t="s">
        <v>294</v>
      </c>
      <c r="C40" s="309">
        <v>0</v>
      </c>
      <c r="D40" s="309">
        <v>0</v>
      </c>
      <c r="E40" s="309">
        <f>4675754+26869392</f>
        <v>31545146</v>
      </c>
      <c r="F40" s="310">
        <f t="shared" ref="F40:F46" si="2">+SUM(C40:E40)</f>
        <v>31545146</v>
      </c>
    </row>
    <row r="41" spans="1:7" s="282" customFormat="1" ht="15" customHeight="1" x14ac:dyDescent="0.3">
      <c r="A41" s="564" t="s">
        <v>290</v>
      </c>
      <c r="B41" s="312" t="s">
        <v>293</v>
      </c>
      <c r="C41" s="313">
        <v>86246840</v>
      </c>
      <c r="D41" s="313">
        <v>91816058</v>
      </c>
      <c r="E41" s="313">
        <v>110633746</v>
      </c>
      <c r="F41" s="314">
        <f t="shared" si="2"/>
        <v>288696644</v>
      </c>
    </row>
    <row r="42" spans="1:7" s="282" customFormat="1" ht="15" customHeight="1" x14ac:dyDescent="0.3">
      <c r="A42" s="564"/>
      <c r="B42" s="312" t="s">
        <v>294</v>
      </c>
      <c r="C42" s="313"/>
      <c r="D42" s="313">
        <v>3256880</v>
      </c>
      <c r="E42" s="313">
        <f>1221330+12701832</f>
        <v>13923162</v>
      </c>
      <c r="F42" s="314">
        <f t="shared" si="2"/>
        <v>17180042</v>
      </c>
      <c r="G42" s="346"/>
    </row>
    <row r="43" spans="1:7" s="282" customFormat="1" ht="16.95" customHeight="1" x14ac:dyDescent="0.3">
      <c r="A43" s="563" t="s">
        <v>291</v>
      </c>
      <c r="B43" s="311" t="s">
        <v>293</v>
      </c>
      <c r="C43" s="315">
        <v>517734450.00000006</v>
      </c>
      <c r="D43" s="315">
        <v>576345116.54999995</v>
      </c>
      <c r="E43" s="315">
        <v>578558315.0999999</v>
      </c>
      <c r="F43" s="310">
        <f t="shared" si="2"/>
        <v>1672637881.6499999</v>
      </c>
    </row>
    <row r="44" spans="1:7" s="282" customFormat="1" ht="16.95" customHeight="1" x14ac:dyDescent="0.3">
      <c r="A44" s="563"/>
      <c r="B44" s="311" t="s">
        <v>294</v>
      </c>
      <c r="C44" s="315">
        <v>0</v>
      </c>
      <c r="D44" s="315">
        <v>35635651.399999999</v>
      </c>
      <c r="E44" s="315">
        <f>18702893.7+14325975</f>
        <v>33028868.699999999</v>
      </c>
      <c r="F44" s="310">
        <f t="shared" si="2"/>
        <v>68664520.099999994</v>
      </c>
    </row>
    <row r="45" spans="1:7" s="282" customFormat="1" ht="16.95" customHeight="1" x14ac:dyDescent="0.3">
      <c r="A45" s="564" t="s">
        <v>292</v>
      </c>
      <c r="B45" s="312" t="s">
        <v>293</v>
      </c>
      <c r="C45" s="316">
        <v>4550000</v>
      </c>
      <c r="D45" s="317">
        <v>25400000</v>
      </c>
      <c r="E45" s="317">
        <v>80850000</v>
      </c>
      <c r="F45" s="314">
        <f t="shared" si="2"/>
        <v>110800000</v>
      </c>
    </row>
    <row r="46" spans="1:7" s="282" customFormat="1" ht="16.95" customHeight="1" x14ac:dyDescent="0.3">
      <c r="A46" s="565"/>
      <c r="B46" s="312" t="s">
        <v>294</v>
      </c>
      <c r="C46" s="318">
        <v>0</v>
      </c>
      <c r="D46" s="318">
        <v>0</v>
      </c>
      <c r="E46" s="318">
        <v>0</v>
      </c>
      <c r="F46" s="314">
        <f t="shared" si="2"/>
        <v>0</v>
      </c>
    </row>
    <row r="47" spans="1:7" s="282" customFormat="1" ht="15" customHeight="1" x14ac:dyDescent="0.3">
      <c r="A47" s="299" t="s">
        <v>163</v>
      </c>
      <c r="B47" s="300" t="s">
        <v>164</v>
      </c>
      <c r="C47" s="301"/>
      <c r="D47" s="301"/>
      <c r="E47" s="301"/>
      <c r="F47" s="301"/>
    </row>
    <row r="48" spans="1:7" s="282" customFormat="1" ht="35.1" customHeight="1" x14ac:dyDescent="0.3">
      <c r="A48" s="539" t="s">
        <v>282</v>
      </c>
      <c r="B48" s="540"/>
      <c r="C48" s="540"/>
      <c r="D48" s="540"/>
      <c r="E48" s="540"/>
      <c r="F48" s="541"/>
    </row>
    <row r="49" spans="1:6" s="302" customFormat="1" ht="50.1" customHeight="1" x14ac:dyDescent="0.3">
      <c r="A49" s="567" t="s">
        <v>111</v>
      </c>
      <c r="B49" s="568"/>
      <c r="C49" s="568"/>
      <c r="D49" s="568"/>
      <c r="E49" s="568"/>
      <c r="F49" s="569"/>
    </row>
    <row r="50" spans="1:6" s="282" customFormat="1" x14ac:dyDescent="0.3"/>
    <row r="51" spans="1:6" s="282" customFormat="1" x14ac:dyDescent="0.3">
      <c r="A51" s="543" t="s">
        <v>38</v>
      </c>
      <c r="B51" s="543"/>
      <c r="C51" s="543"/>
      <c r="D51" s="543"/>
      <c r="E51" s="543"/>
      <c r="F51" s="543"/>
    </row>
    <row r="52" spans="1:6" s="282" customFormat="1" ht="31.5" customHeight="1" x14ac:dyDescent="0.3">
      <c r="A52" s="544" t="s">
        <v>39</v>
      </c>
      <c r="B52" s="544"/>
      <c r="C52" s="544"/>
      <c r="D52" s="544"/>
      <c r="E52" s="544"/>
      <c r="F52" s="544"/>
    </row>
    <row r="53" spans="1:6" s="282" customFormat="1" ht="35.4" customHeight="1" x14ac:dyDescent="0.3">
      <c r="A53" s="535" t="s">
        <v>23</v>
      </c>
      <c r="B53" s="535"/>
      <c r="C53" s="285" t="s">
        <v>40</v>
      </c>
      <c r="D53" s="284" t="s">
        <v>41</v>
      </c>
      <c r="E53" s="319" t="s">
        <v>43</v>
      </c>
      <c r="F53" s="284" t="s">
        <v>24</v>
      </c>
    </row>
    <row r="54" spans="1:6" s="282" customFormat="1" ht="27.9" customHeight="1" x14ac:dyDescent="0.3">
      <c r="A54" s="537" t="s">
        <v>28</v>
      </c>
      <c r="B54" s="545"/>
      <c r="C54" s="320" t="s">
        <v>336</v>
      </c>
      <c r="D54" s="320"/>
      <c r="E54" s="321" t="s">
        <v>337</v>
      </c>
      <c r="F54" s="322" t="s">
        <v>338</v>
      </c>
    </row>
    <row r="55" spans="1:6" s="282" customFormat="1" ht="27.9" customHeight="1" x14ac:dyDescent="0.3">
      <c r="A55" s="537" t="s">
        <v>29</v>
      </c>
      <c r="B55" s="537"/>
      <c r="C55" s="320" t="s">
        <v>40</v>
      </c>
      <c r="D55" s="320"/>
      <c r="E55" s="320" t="s">
        <v>339</v>
      </c>
      <c r="F55" s="323"/>
    </row>
    <row r="56" spans="1:6" s="282" customFormat="1" ht="27.9" customHeight="1" x14ac:dyDescent="0.3">
      <c r="A56" s="546" t="s">
        <v>27</v>
      </c>
      <c r="B56" s="546"/>
      <c r="C56" s="320" t="s">
        <v>340</v>
      </c>
      <c r="D56" s="320"/>
      <c r="E56" s="320" t="s">
        <v>341</v>
      </c>
      <c r="F56" s="323" t="s">
        <v>342</v>
      </c>
    </row>
    <row r="57" spans="1:6" s="282" customFormat="1" ht="27.9" customHeight="1" x14ac:dyDescent="0.3">
      <c r="A57" s="547" t="s">
        <v>30</v>
      </c>
      <c r="B57" s="547"/>
      <c r="C57" s="320"/>
      <c r="D57" s="320" t="s">
        <v>41</v>
      </c>
      <c r="E57" s="460" t="s">
        <v>343</v>
      </c>
      <c r="F57" s="324"/>
    </row>
    <row r="58" spans="1:6" s="282" customFormat="1" ht="16.95" customHeight="1" x14ac:dyDescent="0.3">
      <c r="A58" s="299" t="s">
        <v>163</v>
      </c>
      <c r="B58" s="300" t="s">
        <v>164</v>
      </c>
      <c r="C58" s="325"/>
      <c r="D58" s="325"/>
      <c r="E58" s="325"/>
      <c r="F58" s="325"/>
    </row>
    <row r="59" spans="1:6" s="282" customFormat="1" ht="35.1" customHeight="1" x14ac:dyDescent="0.3">
      <c r="A59" s="539" t="s">
        <v>283</v>
      </c>
      <c r="B59" s="540"/>
      <c r="C59" s="540"/>
      <c r="D59" s="540"/>
      <c r="E59" s="540"/>
      <c r="F59" s="541"/>
    </row>
    <row r="60" spans="1:6" s="282" customFormat="1" ht="50.1" customHeight="1" x14ac:dyDescent="0.3">
      <c r="A60" s="538" t="s">
        <v>77</v>
      </c>
      <c r="B60" s="538"/>
      <c r="C60" s="538"/>
      <c r="D60" s="538"/>
      <c r="E60" s="538"/>
      <c r="F60" s="538"/>
    </row>
    <row r="61" spans="1:6" s="282" customFormat="1" ht="15" customHeight="1" x14ac:dyDescent="0.3">
      <c r="A61" s="326"/>
      <c r="B61" s="326"/>
      <c r="C61" s="326"/>
      <c r="D61" s="326"/>
      <c r="E61" s="326"/>
      <c r="F61" s="326"/>
    </row>
    <row r="62" spans="1:6" s="282" customFormat="1" x14ac:dyDescent="0.3">
      <c r="A62" s="543" t="s">
        <v>44</v>
      </c>
      <c r="B62" s="543"/>
      <c r="C62" s="543"/>
      <c r="D62" s="543"/>
      <c r="E62" s="543"/>
      <c r="F62" s="543"/>
    </row>
    <row r="63" spans="1:6" s="282" customFormat="1" x14ac:dyDescent="0.3">
      <c r="A63" s="543" t="s">
        <v>25</v>
      </c>
      <c r="B63" s="543"/>
      <c r="C63" s="543"/>
      <c r="D63" s="543"/>
      <c r="E63" s="543"/>
      <c r="F63" s="543"/>
    </row>
    <row r="64" spans="1:6" s="282" customFormat="1" ht="32.4" customHeight="1" x14ac:dyDescent="0.3">
      <c r="A64" s="535" t="s">
        <v>23</v>
      </c>
      <c r="B64" s="535"/>
      <c r="C64" s="285" t="s">
        <v>40</v>
      </c>
      <c r="D64" s="284" t="s">
        <v>41</v>
      </c>
      <c r="E64" s="319" t="s">
        <v>76</v>
      </c>
      <c r="F64" s="284" t="s">
        <v>24</v>
      </c>
    </row>
    <row r="65" spans="1:6" s="329" customFormat="1" ht="30" customHeight="1" x14ac:dyDescent="0.3">
      <c r="A65" s="536" t="s">
        <v>31</v>
      </c>
      <c r="B65" s="536"/>
      <c r="C65" s="321"/>
      <c r="D65" s="321" t="s">
        <v>41</v>
      </c>
      <c r="E65" s="327" t="s">
        <v>344</v>
      </c>
      <c r="F65" s="328" t="s">
        <v>13</v>
      </c>
    </row>
    <row r="66" spans="1:6" s="329" customFormat="1" ht="30" customHeight="1" x14ac:dyDescent="0.3">
      <c r="A66" s="537" t="s">
        <v>32</v>
      </c>
      <c r="B66" s="537"/>
      <c r="C66" s="330" t="s">
        <v>340</v>
      </c>
      <c r="D66" s="330"/>
      <c r="E66" s="331"/>
      <c r="F66" s="332" t="s">
        <v>13</v>
      </c>
    </row>
    <row r="67" spans="1:6" s="329" customFormat="1" ht="30" customHeight="1" x14ac:dyDescent="0.3">
      <c r="A67" s="542" t="s">
        <v>251</v>
      </c>
      <c r="B67" s="542"/>
      <c r="C67" s="333" t="s">
        <v>340</v>
      </c>
      <c r="D67" s="333"/>
      <c r="E67" s="334"/>
      <c r="F67" s="332" t="s">
        <v>13</v>
      </c>
    </row>
    <row r="68" spans="1:6" s="282" customFormat="1" x14ac:dyDescent="0.3">
      <c r="A68" s="299" t="s">
        <v>163</v>
      </c>
      <c r="B68" s="300" t="s">
        <v>164</v>
      </c>
      <c r="C68" s="301"/>
      <c r="D68" s="301"/>
      <c r="E68" s="301"/>
      <c r="F68" s="301"/>
    </row>
    <row r="69" spans="1:6" s="282" customFormat="1" ht="35.1" customHeight="1" x14ac:dyDescent="0.3">
      <c r="A69" s="539" t="s">
        <v>284</v>
      </c>
      <c r="B69" s="540"/>
      <c r="C69" s="540"/>
      <c r="D69" s="540"/>
      <c r="E69" s="540"/>
      <c r="F69" s="541"/>
    </row>
    <row r="70" spans="1:6" s="282" customFormat="1" ht="50.1" customHeight="1" x14ac:dyDescent="0.3">
      <c r="A70" s="538" t="s">
        <v>55</v>
      </c>
      <c r="B70" s="538"/>
      <c r="C70" s="538"/>
      <c r="D70" s="538"/>
      <c r="E70" s="538"/>
      <c r="F70" s="538"/>
    </row>
    <row r="71" spans="1:6" s="282" customFormat="1" ht="9.9" customHeight="1" x14ac:dyDescent="0.3">
      <c r="E71" s="335"/>
    </row>
    <row r="72" spans="1:6" s="282" customFormat="1" ht="30" customHeight="1" x14ac:dyDescent="0.3">
      <c r="A72" s="336" t="s">
        <v>45</v>
      </c>
      <c r="B72" s="501" t="s">
        <v>333</v>
      </c>
      <c r="C72" s="502"/>
      <c r="D72" s="503" t="s">
        <v>48</v>
      </c>
      <c r="E72" s="504"/>
      <c r="F72" s="505"/>
    </row>
    <row r="73" spans="1:6" s="282" customFormat="1" ht="27.9" customHeight="1" x14ac:dyDescent="0.3">
      <c r="A73" s="336" t="s">
        <v>46</v>
      </c>
      <c r="B73" s="501" t="s">
        <v>334</v>
      </c>
      <c r="C73" s="502"/>
      <c r="D73" s="506"/>
      <c r="E73" s="507"/>
      <c r="F73" s="508"/>
    </row>
    <row r="74" spans="1:6" s="282" customFormat="1" ht="30.75" customHeight="1" x14ac:dyDescent="0.3">
      <c r="A74" s="336" t="s">
        <v>47</v>
      </c>
      <c r="B74" s="501" t="s">
        <v>335</v>
      </c>
      <c r="C74" s="502"/>
      <c r="D74" s="509"/>
      <c r="E74" s="510"/>
      <c r="F74" s="511"/>
    </row>
    <row r="75" spans="1:6" s="282" customFormat="1" x14ac:dyDescent="0.35">
      <c r="A75" s="337"/>
      <c r="B75" s="338"/>
      <c r="C75" s="338"/>
      <c r="D75" s="339"/>
      <c r="E75" s="339"/>
      <c r="F75" s="339"/>
    </row>
    <row r="76" spans="1:6" ht="21.9" customHeight="1" x14ac:dyDescent="0.3">
      <c r="A76" s="528" t="s">
        <v>49</v>
      </c>
      <c r="B76" s="528"/>
      <c r="C76" s="528"/>
      <c r="D76" s="528"/>
      <c r="E76" s="528"/>
      <c r="F76" s="528"/>
    </row>
    <row r="77" spans="1:6" ht="9.9" customHeight="1" x14ac:dyDescent="0.3"/>
    <row r="78" spans="1:6" ht="84.9" customHeight="1" x14ac:dyDescent="0.3">
      <c r="A78" s="479" t="s">
        <v>261</v>
      </c>
      <c r="B78" s="479"/>
      <c r="C78" s="479"/>
      <c r="D78" s="479"/>
      <c r="E78" s="479"/>
      <c r="F78" s="479"/>
    </row>
    <row r="79" spans="1:6" ht="9.9" customHeight="1" x14ac:dyDescent="0.3"/>
    <row r="80" spans="1:6" x14ac:dyDescent="0.3">
      <c r="A80" s="490" t="s">
        <v>50</v>
      </c>
      <c r="B80" s="490"/>
      <c r="C80" s="490"/>
      <c r="D80" s="490"/>
      <c r="E80" s="490"/>
      <c r="F80" s="490"/>
    </row>
    <row r="81" spans="1:26" x14ac:dyDescent="0.3">
      <c r="A81" s="490" t="s">
        <v>232</v>
      </c>
      <c r="B81" s="490"/>
      <c r="C81" s="490"/>
      <c r="D81" s="490"/>
      <c r="E81" s="490"/>
      <c r="F81" s="490"/>
    </row>
    <row r="82" spans="1:26" x14ac:dyDescent="0.3">
      <c r="A82" s="490" t="s">
        <v>51</v>
      </c>
      <c r="B82" s="490"/>
      <c r="C82" s="490"/>
      <c r="D82" s="490"/>
      <c r="E82" s="490"/>
      <c r="F82" s="490"/>
    </row>
    <row r="83" spans="1:26" ht="54" customHeight="1" x14ac:dyDescent="0.3">
      <c r="A83" s="66" t="s">
        <v>59</v>
      </c>
      <c r="B83" s="66" t="s">
        <v>190</v>
      </c>
      <c r="C83" s="66" t="s">
        <v>65</v>
      </c>
      <c r="D83" s="66" t="s">
        <v>62</v>
      </c>
      <c r="E83" s="66" t="s">
        <v>63</v>
      </c>
      <c r="F83" s="66" t="s">
        <v>153</v>
      </c>
    </row>
    <row r="84" spans="1:26" ht="18" customHeight="1" x14ac:dyDescent="0.3">
      <c r="A84" s="59" t="s">
        <v>16</v>
      </c>
      <c r="B84" s="350">
        <f>+SUM(B86:B89)</f>
        <v>19213316494</v>
      </c>
      <c r="C84" s="61">
        <f>+SUM(C86:C91)</f>
        <v>100</v>
      </c>
      <c r="D84" s="354"/>
      <c r="E84" s="354"/>
      <c r="F84" s="354"/>
      <c r="G84" s="340"/>
    </row>
    <row r="85" spans="1:26" customFormat="1" ht="9.9" customHeight="1" x14ac:dyDescent="0.3">
      <c r="B85" s="342"/>
      <c r="D85" s="342"/>
      <c r="E85" s="342"/>
      <c r="F85" s="342"/>
      <c r="G85" s="341"/>
      <c r="H85" s="342"/>
      <c r="I85" s="342"/>
      <c r="J85" s="342"/>
      <c r="K85" s="342"/>
      <c r="L85" s="342"/>
      <c r="M85" s="342"/>
      <c r="N85" s="342"/>
      <c r="O85" s="342"/>
      <c r="P85" s="342"/>
      <c r="Q85" s="342"/>
      <c r="R85" s="342"/>
      <c r="S85" s="342"/>
      <c r="T85" s="342"/>
      <c r="U85" s="342"/>
      <c r="V85" s="342"/>
      <c r="W85" s="342"/>
      <c r="X85" s="342"/>
      <c r="Y85" s="342"/>
      <c r="Z85" s="342"/>
    </row>
    <row r="86" spans="1:26" s="43" customFormat="1" ht="18" customHeight="1" x14ac:dyDescent="0.2">
      <c r="A86" s="143" t="s">
        <v>60</v>
      </c>
      <c r="B86" s="351">
        <v>19213316494</v>
      </c>
      <c r="C86" s="248">
        <f>+B86/$B$84*100</f>
        <v>100</v>
      </c>
      <c r="D86" s="461" t="s">
        <v>345</v>
      </c>
      <c r="E86" s="462" t="s">
        <v>346</v>
      </c>
      <c r="F86" s="355"/>
      <c r="G86" s="340"/>
      <c r="H86" s="343"/>
      <c r="I86" s="343"/>
      <c r="J86" s="343"/>
      <c r="K86" s="343"/>
      <c r="L86" s="343"/>
      <c r="M86" s="343"/>
      <c r="N86" s="343"/>
      <c r="O86" s="343"/>
      <c r="P86" s="343"/>
      <c r="Q86" s="343"/>
      <c r="R86" s="343"/>
      <c r="S86" s="343"/>
      <c r="T86" s="343"/>
      <c r="U86" s="343"/>
      <c r="V86" s="343"/>
      <c r="W86" s="343"/>
      <c r="X86" s="343"/>
      <c r="Y86" s="343"/>
      <c r="Z86" s="343"/>
    </row>
    <row r="87" spans="1:26" s="43" customFormat="1" ht="18" customHeight="1" x14ac:dyDescent="0.3">
      <c r="A87" s="143" t="s">
        <v>216</v>
      </c>
      <c r="B87" s="351">
        <v>0</v>
      </c>
      <c r="C87" s="248">
        <f>+B87/$B$84*100</f>
        <v>0</v>
      </c>
      <c r="D87" s="355"/>
      <c r="E87" s="355"/>
      <c r="F87" s="355"/>
      <c r="G87" s="340"/>
      <c r="H87" s="343"/>
      <c r="I87" s="343"/>
      <c r="J87" s="343"/>
      <c r="K87" s="343"/>
      <c r="L87" s="343"/>
      <c r="M87" s="343"/>
      <c r="N87" s="343"/>
      <c r="O87" s="343"/>
      <c r="P87" s="343"/>
      <c r="Q87" s="343"/>
      <c r="R87" s="343"/>
      <c r="S87" s="343"/>
      <c r="T87" s="343"/>
      <c r="U87" s="343"/>
      <c r="V87" s="343"/>
      <c r="W87" s="343"/>
      <c r="X87" s="343"/>
      <c r="Y87" s="343"/>
      <c r="Z87" s="343"/>
    </row>
    <row r="88" spans="1:26" s="43" customFormat="1" ht="18" customHeight="1" x14ac:dyDescent="0.3">
      <c r="A88" s="143" t="s">
        <v>142</v>
      </c>
      <c r="B88" s="351">
        <v>0</v>
      </c>
      <c r="C88" s="248">
        <f t="shared" ref="C88:C89" si="3">+B88/$B$84*100</f>
        <v>0</v>
      </c>
      <c r="D88" s="355"/>
      <c r="E88" s="355"/>
      <c r="F88" s="355"/>
      <c r="G88" s="340"/>
      <c r="H88" s="343"/>
      <c r="I88" s="343"/>
      <c r="J88" s="343"/>
      <c r="K88" s="343"/>
      <c r="L88" s="343"/>
      <c r="M88" s="343"/>
      <c r="N88" s="343"/>
      <c r="O88" s="343"/>
      <c r="P88" s="343"/>
      <c r="Q88" s="343"/>
      <c r="R88" s="343"/>
      <c r="S88" s="343"/>
      <c r="T88" s="343"/>
      <c r="U88" s="343"/>
      <c r="V88" s="343"/>
      <c r="W88" s="343"/>
      <c r="X88" s="343"/>
      <c r="Y88" s="343"/>
      <c r="Z88" s="343"/>
    </row>
    <row r="89" spans="1:26" s="43" customFormat="1" ht="18" customHeight="1" x14ac:dyDescent="0.3">
      <c r="A89" s="145" t="s">
        <v>143</v>
      </c>
      <c r="B89" s="352">
        <v>0</v>
      </c>
      <c r="C89" s="249">
        <f t="shared" si="3"/>
        <v>0</v>
      </c>
      <c r="D89" s="356"/>
      <c r="E89" s="356"/>
      <c r="F89" s="356"/>
      <c r="G89" s="340"/>
      <c r="H89" s="343"/>
      <c r="I89" s="343"/>
      <c r="J89" s="343"/>
      <c r="K89" s="343"/>
      <c r="L89" s="343"/>
      <c r="M89" s="343"/>
      <c r="N89" s="343"/>
      <c r="O89" s="343"/>
      <c r="P89" s="343"/>
      <c r="Q89" s="343"/>
      <c r="R89" s="343"/>
      <c r="S89" s="343"/>
      <c r="T89" s="343"/>
      <c r="U89" s="343"/>
      <c r="V89" s="343"/>
      <c r="W89" s="343"/>
      <c r="X89" s="343"/>
      <c r="Y89" s="343"/>
      <c r="Z89" s="343"/>
    </row>
    <row r="90" spans="1:26" s="43" customFormat="1" ht="18" customHeight="1" x14ac:dyDescent="0.3">
      <c r="A90" s="143" t="s">
        <v>144</v>
      </c>
      <c r="B90" s="351">
        <v>0</v>
      </c>
      <c r="C90" s="248">
        <f t="shared" ref="C90:C91" si="4">+B90/$B$84*100</f>
        <v>0</v>
      </c>
      <c r="D90" s="355"/>
      <c r="E90" s="355"/>
      <c r="F90" s="355"/>
      <c r="G90" s="340"/>
      <c r="H90" s="343"/>
      <c r="I90" s="343"/>
      <c r="J90" s="343"/>
      <c r="K90" s="343"/>
      <c r="L90" s="343"/>
      <c r="M90" s="343"/>
      <c r="N90" s="343"/>
      <c r="O90" s="343"/>
      <c r="P90" s="343"/>
      <c r="Q90" s="343"/>
      <c r="R90" s="343"/>
      <c r="S90" s="343"/>
      <c r="T90" s="343"/>
      <c r="U90" s="343"/>
      <c r="V90" s="343"/>
      <c r="W90" s="343"/>
      <c r="X90" s="343"/>
      <c r="Y90" s="343"/>
      <c r="Z90" s="343"/>
    </row>
    <row r="91" spans="1:26" ht="18" customHeight="1" x14ac:dyDescent="0.35">
      <c r="A91" s="143" t="s">
        <v>145</v>
      </c>
      <c r="B91" s="351">
        <v>0</v>
      </c>
      <c r="C91" s="248">
        <f t="shared" si="4"/>
        <v>0</v>
      </c>
      <c r="D91" s="357"/>
      <c r="E91" s="357"/>
      <c r="F91" s="357"/>
      <c r="G91" s="340"/>
    </row>
    <row r="92" spans="1:26" ht="18" customHeight="1" x14ac:dyDescent="0.3">
      <c r="A92" s="144" t="s">
        <v>146</v>
      </c>
      <c r="B92" s="353">
        <v>0</v>
      </c>
      <c r="C92" s="250">
        <f>+B92/$B$84*100</f>
        <v>0</v>
      </c>
      <c r="D92" s="358"/>
      <c r="E92" s="358"/>
      <c r="F92" s="358"/>
      <c r="G92" s="340"/>
    </row>
    <row r="93" spans="1:26" ht="18" customHeight="1" x14ac:dyDescent="0.3">
      <c r="A93" s="103" t="s">
        <v>163</v>
      </c>
      <c r="B93" s="57" t="s">
        <v>164</v>
      </c>
      <c r="C93" s="103"/>
      <c r="D93" s="103"/>
      <c r="E93" s="103"/>
      <c r="F93" s="103"/>
    </row>
    <row r="94" spans="1:26" ht="35.1" customHeight="1" x14ac:dyDescent="0.3">
      <c r="A94" s="533" t="s">
        <v>215</v>
      </c>
      <c r="B94" s="527"/>
      <c r="C94" s="527"/>
      <c r="D94" s="527"/>
      <c r="E94" s="527"/>
      <c r="F94" s="534"/>
    </row>
    <row r="95" spans="1:26" ht="50.1" customHeight="1" x14ac:dyDescent="0.3">
      <c r="A95" s="529" t="s">
        <v>198</v>
      </c>
      <c r="B95" s="530"/>
      <c r="C95" s="530"/>
      <c r="D95" s="530"/>
      <c r="E95" s="530"/>
      <c r="F95" s="531"/>
    </row>
    <row r="96" spans="1:26" ht="15" customHeight="1" x14ac:dyDescent="0.3">
      <c r="A96" s="14"/>
      <c r="B96" s="25"/>
      <c r="C96" s="13"/>
    </row>
    <row r="97" spans="1:7" x14ac:dyDescent="0.3">
      <c r="A97" s="490" t="s">
        <v>66</v>
      </c>
      <c r="B97" s="490"/>
      <c r="C97" s="490"/>
      <c r="D97" s="490"/>
      <c r="E97" s="490"/>
      <c r="F97" s="490"/>
    </row>
    <row r="98" spans="1:7" x14ac:dyDescent="0.3">
      <c r="A98" s="490" t="s">
        <v>148</v>
      </c>
      <c r="B98" s="490"/>
      <c r="C98" s="490"/>
      <c r="D98" s="490"/>
      <c r="E98" s="490"/>
      <c r="F98" s="490"/>
    </row>
    <row r="99" spans="1:7" x14ac:dyDescent="0.3">
      <c r="A99" s="490" t="s">
        <v>51</v>
      </c>
      <c r="B99" s="490"/>
      <c r="C99" s="490"/>
      <c r="D99" s="490"/>
      <c r="E99" s="490"/>
      <c r="F99" s="490"/>
    </row>
    <row r="100" spans="1:7" ht="31.2" x14ac:dyDescent="0.3">
      <c r="A100" s="97" t="s">
        <v>53</v>
      </c>
      <c r="B100" s="97" t="s">
        <v>150</v>
      </c>
      <c r="C100" s="64" t="s">
        <v>0</v>
      </c>
      <c r="D100" s="64" t="s">
        <v>2</v>
      </c>
      <c r="E100" s="64" t="s">
        <v>3</v>
      </c>
      <c r="F100" s="64" t="s">
        <v>4</v>
      </c>
    </row>
    <row r="101" spans="1:7" x14ac:dyDescent="0.3">
      <c r="A101" s="59" t="s">
        <v>16</v>
      </c>
      <c r="B101" s="67"/>
      <c r="C101" s="222">
        <f>+C103</f>
        <v>1601109707.8299999</v>
      </c>
      <c r="D101" s="222">
        <f>+D103</f>
        <v>1601109707.8329999</v>
      </c>
      <c r="E101" s="222">
        <f>+E103</f>
        <v>1601109707.8329999</v>
      </c>
      <c r="F101" s="251">
        <f>+F103</f>
        <v>4803329123.4960003</v>
      </c>
      <c r="G101" s="340"/>
    </row>
    <row r="102" spans="1:7" ht="9.9" customHeight="1" x14ac:dyDescent="0.3">
      <c r="A102" s="8"/>
      <c r="B102" s="26"/>
      <c r="C102" s="150"/>
      <c r="D102" s="150"/>
      <c r="E102" s="150"/>
      <c r="F102" s="151"/>
      <c r="G102" s="340"/>
    </row>
    <row r="103" spans="1:7" x14ac:dyDescent="0.3">
      <c r="A103" s="523" t="s">
        <v>161</v>
      </c>
      <c r="B103" s="523"/>
      <c r="C103" s="221">
        <f>+C104+C108</f>
        <v>1601109707.8299999</v>
      </c>
      <c r="D103" s="221">
        <f t="shared" ref="D103:E103" si="5">+D104+D108</f>
        <v>1601109707.8329999</v>
      </c>
      <c r="E103" s="221">
        <f t="shared" si="5"/>
        <v>1601109707.8329999</v>
      </c>
      <c r="F103" s="252">
        <f>+F104+F108</f>
        <v>4803329123.4960003</v>
      </c>
      <c r="G103" s="344"/>
    </row>
    <row r="104" spans="1:7" x14ac:dyDescent="0.3">
      <c r="A104" s="127" t="s">
        <v>196</v>
      </c>
      <c r="B104" s="132" t="s">
        <v>191</v>
      </c>
      <c r="C104" s="150">
        <f>+C105</f>
        <v>1601109707.8299999</v>
      </c>
      <c r="D104" s="150">
        <f t="shared" ref="D104:E106" si="6">+D105</f>
        <v>1601109707.8329999</v>
      </c>
      <c r="E104" s="150">
        <f t="shared" si="6"/>
        <v>1601109707.8329999</v>
      </c>
      <c r="F104" s="253">
        <f t="shared" ref="F104:F111" si="7">+C104+D104+E104</f>
        <v>4803329123.4960003</v>
      </c>
      <c r="G104" s="344"/>
    </row>
    <row r="105" spans="1:7" x14ac:dyDescent="0.3">
      <c r="A105" s="127" t="s">
        <v>195</v>
      </c>
      <c r="B105" s="132" t="s">
        <v>167</v>
      </c>
      <c r="C105" s="11">
        <f>+C106</f>
        <v>1601109707.8299999</v>
      </c>
      <c r="D105" s="11">
        <f t="shared" si="6"/>
        <v>1601109707.8329999</v>
      </c>
      <c r="E105" s="11">
        <f t="shared" si="6"/>
        <v>1601109707.8329999</v>
      </c>
      <c r="F105" s="29">
        <f t="shared" si="7"/>
        <v>4803329123.4960003</v>
      </c>
      <c r="G105" s="344"/>
    </row>
    <row r="106" spans="1:7" x14ac:dyDescent="0.3">
      <c r="A106" s="127" t="s">
        <v>194</v>
      </c>
      <c r="B106" s="132" t="s">
        <v>192</v>
      </c>
      <c r="C106" s="11">
        <f>+C107</f>
        <v>1601109707.8299999</v>
      </c>
      <c r="D106" s="11">
        <f t="shared" si="6"/>
        <v>1601109707.8329999</v>
      </c>
      <c r="E106" s="11">
        <f t="shared" si="6"/>
        <v>1601109707.8329999</v>
      </c>
      <c r="F106" s="29">
        <f t="shared" si="7"/>
        <v>4803329123.4960003</v>
      </c>
      <c r="G106" s="344"/>
    </row>
    <row r="107" spans="1:7" x14ac:dyDescent="0.3">
      <c r="A107" s="266" t="s">
        <v>197</v>
      </c>
      <c r="B107" s="267" t="s">
        <v>212</v>
      </c>
      <c r="C107" s="359">
        <v>1601109707.8299999</v>
      </c>
      <c r="D107" s="359">
        <v>1601109707.8329999</v>
      </c>
      <c r="E107" s="359">
        <f>+D107</f>
        <v>1601109707.8329999</v>
      </c>
      <c r="F107" s="268">
        <f t="shared" si="7"/>
        <v>4803329123.4960003</v>
      </c>
      <c r="G107" s="344"/>
    </row>
    <row r="108" spans="1:7" x14ac:dyDescent="0.3">
      <c r="A108" s="127" t="s">
        <v>265</v>
      </c>
      <c r="B108" s="132" t="s">
        <v>262</v>
      </c>
      <c r="C108" s="150">
        <f>+C109</f>
        <v>0</v>
      </c>
      <c r="D108" s="150">
        <f t="shared" ref="D108:D110" si="8">+D109</f>
        <v>0</v>
      </c>
      <c r="E108" s="150">
        <f t="shared" ref="E108:E110" si="9">+E109</f>
        <v>0</v>
      </c>
      <c r="F108" s="253">
        <f t="shared" si="7"/>
        <v>0</v>
      </c>
      <c r="G108" s="344"/>
    </row>
    <row r="109" spans="1:7" x14ac:dyDescent="0.3">
      <c r="A109" s="127" t="s">
        <v>266</v>
      </c>
      <c r="B109" s="132" t="s">
        <v>168</v>
      </c>
      <c r="C109" s="11">
        <f>+C110</f>
        <v>0</v>
      </c>
      <c r="D109" s="11">
        <f t="shared" si="8"/>
        <v>0</v>
      </c>
      <c r="E109" s="11">
        <f t="shared" si="9"/>
        <v>0</v>
      </c>
      <c r="F109" s="29">
        <f t="shared" si="7"/>
        <v>0</v>
      </c>
      <c r="G109" s="344"/>
    </row>
    <row r="110" spans="1:7" x14ac:dyDescent="0.3">
      <c r="A110" s="127" t="s">
        <v>268</v>
      </c>
      <c r="B110" s="132" t="s">
        <v>267</v>
      </c>
      <c r="C110" s="11">
        <f>+C111</f>
        <v>0</v>
      </c>
      <c r="D110" s="11">
        <f t="shared" si="8"/>
        <v>0</v>
      </c>
      <c r="E110" s="11">
        <f t="shared" si="9"/>
        <v>0</v>
      </c>
      <c r="F110" s="29">
        <f t="shared" si="7"/>
        <v>0</v>
      </c>
      <c r="G110" s="344"/>
    </row>
    <row r="111" spans="1:7" x14ac:dyDescent="0.3">
      <c r="A111" s="266" t="s">
        <v>269</v>
      </c>
      <c r="B111" s="267" t="s">
        <v>270</v>
      </c>
      <c r="C111" s="359">
        <v>0</v>
      </c>
      <c r="D111" s="359">
        <v>0</v>
      </c>
      <c r="E111" s="359">
        <v>0</v>
      </c>
      <c r="F111" s="268">
        <f t="shared" si="7"/>
        <v>0</v>
      </c>
      <c r="G111" s="344"/>
    </row>
    <row r="112" spans="1:7" ht="9.9" customHeight="1" x14ac:dyDescent="0.3">
      <c r="A112" s="83"/>
      <c r="B112" s="24"/>
      <c r="C112" s="34"/>
      <c r="D112" s="34"/>
      <c r="E112" s="34"/>
      <c r="F112" s="84"/>
    </row>
    <row r="113" spans="1:7" x14ac:dyDescent="0.3">
      <c r="A113" s="125" t="s">
        <v>163</v>
      </c>
      <c r="B113" s="126" t="s">
        <v>164</v>
      </c>
      <c r="C113" s="125"/>
      <c r="D113" s="125"/>
      <c r="E113" s="125"/>
      <c r="F113" s="125"/>
    </row>
    <row r="114" spans="1:7" ht="35.1" customHeight="1" x14ac:dyDescent="0.3">
      <c r="A114" s="527" t="s">
        <v>271</v>
      </c>
      <c r="B114" s="527"/>
      <c r="C114" s="527"/>
      <c r="D114" s="527"/>
      <c r="E114" s="527"/>
      <c r="F114" s="527"/>
    </row>
    <row r="115" spans="1:7" ht="50.1" customHeight="1" x14ac:dyDescent="0.3">
      <c r="A115" s="532" t="s">
        <v>104</v>
      </c>
      <c r="B115" s="532"/>
      <c r="C115" s="532"/>
      <c r="D115" s="532"/>
      <c r="E115" s="532"/>
      <c r="F115" s="532"/>
    </row>
    <row r="116" spans="1:7" ht="9.9" customHeight="1" x14ac:dyDescent="0.3">
      <c r="A116" s="14"/>
      <c r="B116" s="25"/>
      <c r="C116" s="13"/>
    </row>
    <row r="117" spans="1:7" x14ac:dyDescent="0.3">
      <c r="A117" s="490" t="s">
        <v>69</v>
      </c>
      <c r="B117" s="490"/>
      <c r="C117" s="490"/>
      <c r="D117" s="490"/>
      <c r="E117" s="490"/>
      <c r="F117" s="490"/>
    </row>
    <row r="118" spans="1:7" ht="32.25" customHeight="1" x14ac:dyDescent="0.3">
      <c r="A118" s="513" t="s">
        <v>124</v>
      </c>
      <c r="B118" s="513"/>
      <c r="C118" s="513"/>
      <c r="D118" s="513"/>
      <c r="E118" s="513"/>
      <c r="F118" s="513"/>
    </row>
    <row r="119" spans="1:7" x14ac:dyDescent="0.3">
      <c r="A119" s="490" t="s">
        <v>51</v>
      </c>
      <c r="B119" s="490"/>
      <c r="C119" s="490"/>
      <c r="D119" s="490"/>
      <c r="E119" s="490"/>
      <c r="F119" s="490"/>
    </row>
    <row r="120" spans="1:7" ht="33" customHeight="1" x14ac:dyDescent="0.3">
      <c r="A120" s="97" t="s">
        <v>53</v>
      </c>
      <c r="B120" s="97" t="s">
        <v>188</v>
      </c>
      <c r="C120" s="64" t="s">
        <v>0</v>
      </c>
      <c r="D120" s="64" t="s">
        <v>2</v>
      </c>
      <c r="E120" s="64" t="s">
        <v>3</v>
      </c>
      <c r="F120" s="64" t="s">
        <v>4</v>
      </c>
    </row>
    <row r="121" spans="1:7" x14ac:dyDescent="0.3">
      <c r="A121" s="59" t="s">
        <v>16</v>
      </c>
      <c r="B121" s="67"/>
      <c r="C121" s="251">
        <f>+C123+C135</f>
        <v>842420782</v>
      </c>
      <c r="D121" s="251">
        <f t="shared" ref="D121:F121" si="10">+D123+D135</f>
        <v>1011919987.95</v>
      </c>
      <c r="E121" s="251">
        <f t="shared" si="10"/>
        <v>1156026157.8</v>
      </c>
      <c r="F121" s="251">
        <f t="shared" si="10"/>
        <v>3010366927.75</v>
      </c>
      <c r="G121" s="340"/>
    </row>
    <row r="122" spans="1:7" ht="9.9" customHeight="1" x14ac:dyDescent="0.3">
      <c r="A122" s="8"/>
      <c r="B122" s="26"/>
      <c r="C122" s="150"/>
      <c r="D122" s="150"/>
      <c r="E122" s="150"/>
      <c r="F122" s="151"/>
      <c r="G122" s="340"/>
    </row>
    <row r="123" spans="1:7" ht="18" customHeight="1" x14ac:dyDescent="0.3">
      <c r="A123" s="523" t="s">
        <v>162</v>
      </c>
      <c r="B123" s="523"/>
      <c r="C123" s="252">
        <f>+SUM(C124:C133)</f>
        <v>842420782</v>
      </c>
      <c r="D123" s="252">
        <f>+SUM(D124:D133)</f>
        <v>1011919987.95</v>
      </c>
      <c r="E123" s="252">
        <f>+SUM(E124:E133)</f>
        <v>1156026157.8</v>
      </c>
      <c r="F123" s="252">
        <f>+SUM(F124:F133)</f>
        <v>3010366927.75</v>
      </c>
      <c r="G123" s="340"/>
    </row>
    <row r="124" spans="1:7" ht="15" customHeight="1" x14ac:dyDescent="0.3">
      <c r="A124" s="127">
        <v>0</v>
      </c>
      <c r="B124" s="132" t="s">
        <v>181</v>
      </c>
      <c r="C124" s="315">
        <v>0</v>
      </c>
      <c r="D124" s="315">
        <v>0</v>
      </c>
      <c r="E124" s="315">
        <v>0</v>
      </c>
      <c r="F124" s="29">
        <f>+C124+D124+E124</f>
        <v>0</v>
      </c>
      <c r="G124" s="340"/>
    </row>
    <row r="125" spans="1:7" ht="15" customHeight="1" x14ac:dyDescent="0.3">
      <c r="A125" s="127">
        <v>1</v>
      </c>
      <c r="B125" s="132" t="s">
        <v>169</v>
      </c>
      <c r="C125" s="315">
        <v>0</v>
      </c>
      <c r="D125" s="360">
        <v>0</v>
      </c>
      <c r="E125" s="360">
        <v>0</v>
      </c>
      <c r="F125" s="29">
        <f t="shared" ref="F125:F133" si="11">+C125+D125+E125</f>
        <v>0</v>
      </c>
      <c r="G125" s="340"/>
    </row>
    <row r="126" spans="1:7" ht="15" customHeight="1" x14ac:dyDescent="0.3">
      <c r="A126" s="127">
        <v>2</v>
      </c>
      <c r="B126" s="132" t="s">
        <v>182</v>
      </c>
      <c r="C126" s="315">
        <v>0</v>
      </c>
      <c r="D126" s="315">
        <v>0</v>
      </c>
      <c r="E126" s="315">
        <v>0</v>
      </c>
      <c r="F126" s="29">
        <f t="shared" si="11"/>
        <v>0</v>
      </c>
      <c r="G126" s="340"/>
    </row>
    <row r="127" spans="1:7" ht="15" customHeight="1" x14ac:dyDescent="0.3">
      <c r="A127" s="127">
        <v>3</v>
      </c>
      <c r="B127" s="132" t="s">
        <v>183</v>
      </c>
      <c r="C127" s="315">
        <v>0</v>
      </c>
      <c r="D127" s="315">
        <v>0</v>
      </c>
      <c r="E127" s="315">
        <v>0</v>
      </c>
      <c r="F127" s="29">
        <f t="shared" si="11"/>
        <v>0</v>
      </c>
      <c r="G127" s="340"/>
    </row>
    <row r="128" spans="1:7" ht="15" customHeight="1" x14ac:dyDescent="0.3">
      <c r="A128" s="127">
        <v>4</v>
      </c>
      <c r="B128" s="132" t="s">
        <v>184</v>
      </c>
      <c r="C128" s="315">
        <v>0</v>
      </c>
      <c r="D128" s="315">
        <v>0</v>
      </c>
      <c r="E128" s="315">
        <v>0</v>
      </c>
      <c r="F128" s="29">
        <f t="shared" si="11"/>
        <v>0</v>
      </c>
      <c r="G128" s="340"/>
    </row>
    <row r="129" spans="1:7" ht="15" customHeight="1" x14ac:dyDescent="0.3">
      <c r="A129" s="127">
        <v>5</v>
      </c>
      <c r="B129" s="132" t="s">
        <v>185</v>
      </c>
      <c r="C129" s="315">
        <v>0</v>
      </c>
      <c r="D129" s="315">
        <v>0</v>
      </c>
      <c r="E129" s="315">
        <v>0</v>
      </c>
      <c r="F129" s="29">
        <f t="shared" si="11"/>
        <v>0</v>
      </c>
      <c r="G129" s="340"/>
    </row>
    <row r="130" spans="1:7" ht="15" customHeight="1" x14ac:dyDescent="0.3">
      <c r="A130" s="127">
        <v>6</v>
      </c>
      <c r="B130" s="132" t="s">
        <v>167</v>
      </c>
      <c r="C130" s="315">
        <v>842420782</v>
      </c>
      <c r="D130" s="315">
        <v>1011919987.95</v>
      </c>
      <c r="E130" s="315">
        <v>1156026157.8</v>
      </c>
      <c r="F130" s="29">
        <f t="shared" si="11"/>
        <v>3010366927.75</v>
      </c>
      <c r="G130" s="340"/>
    </row>
    <row r="131" spans="1:7" ht="15" customHeight="1" x14ac:dyDescent="0.3">
      <c r="A131" s="127">
        <v>7</v>
      </c>
      <c r="B131" s="132" t="s">
        <v>168</v>
      </c>
      <c r="C131" s="315">
        <v>0</v>
      </c>
      <c r="D131" s="315">
        <v>0</v>
      </c>
      <c r="E131" s="315">
        <v>0</v>
      </c>
      <c r="F131" s="29">
        <f t="shared" si="11"/>
        <v>0</v>
      </c>
      <c r="G131" s="340"/>
    </row>
    <row r="132" spans="1:7" ht="15" customHeight="1" x14ac:dyDescent="0.3">
      <c r="A132" s="127">
        <v>8</v>
      </c>
      <c r="B132" s="132" t="s">
        <v>186</v>
      </c>
      <c r="C132" s="315">
        <v>0</v>
      </c>
      <c r="D132" s="315">
        <v>0</v>
      </c>
      <c r="E132" s="315">
        <v>0</v>
      </c>
      <c r="F132" s="29">
        <f t="shared" si="11"/>
        <v>0</v>
      </c>
      <c r="G132" s="340"/>
    </row>
    <row r="133" spans="1:7" ht="15" customHeight="1" x14ac:dyDescent="0.3">
      <c r="A133" s="127">
        <v>9</v>
      </c>
      <c r="B133" s="132" t="s">
        <v>187</v>
      </c>
      <c r="C133" s="315">
        <v>0</v>
      </c>
      <c r="D133" s="315">
        <v>0</v>
      </c>
      <c r="E133" s="315">
        <v>0</v>
      </c>
      <c r="F133" s="29">
        <f t="shared" si="11"/>
        <v>0</v>
      </c>
      <c r="G133" s="340"/>
    </row>
    <row r="134" spans="1:7" ht="9.9" customHeight="1" x14ac:dyDescent="0.3">
      <c r="A134" s="56"/>
      <c r="B134" s="26"/>
      <c r="C134" s="11"/>
      <c r="D134" s="11"/>
      <c r="E134" s="11"/>
      <c r="F134" s="29"/>
      <c r="G134" s="340"/>
    </row>
    <row r="135" spans="1:7" ht="18" customHeight="1" x14ac:dyDescent="0.3">
      <c r="A135" s="523" t="s">
        <v>263</v>
      </c>
      <c r="B135" s="523"/>
      <c r="C135" s="252">
        <f t="shared" ref="C135:E136" si="12">+C136</f>
        <v>0</v>
      </c>
      <c r="D135" s="252">
        <f t="shared" si="12"/>
        <v>0</v>
      </c>
      <c r="E135" s="252">
        <f t="shared" si="12"/>
        <v>0</v>
      </c>
      <c r="F135" s="252">
        <f>+SUM(F136:F137)</f>
        <v>0</v>
      </c>
      <c r="G135" s="340"/>
    </row>
    <row r="136" spans="1:7" ht="18" customHeight="1" x14ac:dyDescent="0.3">
      <c r="A136" s="127">
        <v>6</v>
      </c>
      <c r="B136" s="132" t="s">
        <v>167</v>
      </c>
      <c r="C136" s="30">
        <f t="shared" si="12"/>
        <v>0</v>
      </c>
      <c r="D136" s="30">
        <f t="shared" si="12"/>
        <v>0</v>
      </c>
      <c r="E136" s="30">
        <f t="shared" si="12"/>
        <v>0</v>
      </c>
      <c r="F136" s="33">
        <f>+F137</f>
        <v>0</v>
      </c>
      <c r="G136" s="340"/>
    </row>
    <row r="137" spans="1:7" ht="18" customHeight="1" x14ac:dyDescent="0.3">
      <c r="A137" s="269" t="s">
        <v>200</v>
      </c>
      <c r="B137" s="270" t="s">
        <v>199</v>
      </c>
      <c r="C137" s="361">
        <v>0</v>
      </c>
      <c r="D137" s="361">
        <v>0</v>
      </c>
      <c r="E137" s="361">
        <v>0</v>
      </c>
      <c r="F137" s="271">
        <f>+C137+D137+E137</f>
        <v>0</v>
      </c>
      <c r="G137" s="340"/>
    </row>
    <row r="138" spans="1:7" ht="15" customHeight="1" x14ac:dyDescent="0.3">
      <c r="A138" s="524" t="s">
        <v>57</v>
      </c>
      <c r="B138" s="525"/>
      <c r="C138" s="525"/>
      <c r="D138" s="525"/>
      <c r="E138" s="525"/>
      <c r="F138" s="525"/>
    </row>
    <row r="139" spans="1:7" ht="15" customHeight="1" x14ac:dyDescent="0.3">
      <c r="A139" s="102" t="s">
        <v>163</v>
      </c>
      <c r="B139" s="101" t="s">
        <v>164</v>
      </c>
      <c r="C139" s="101"/>
      <c r="D139" s="101"/>
      <c r="E139" s="101"/>
      <c r="F139" s="101"/>
    </row>
    <row r="140" spans="1:7" ht="75" customHeight="1" x14ac:dyDescent="0.3">
      <c r="A140" s="527" t="s">
        <v>213</v>
      </c>
      <c r="B140" s="527"/>
      <c r="C140" s="527"/>
      <c r="D140" s="527"/>
      <c r="E140" s="527"/>
      <c r="F140" s="527"/>
    </row>
    <row r="141" spans="1:7" ht="50.1" customHeight="1" x14ac:dyDescent="0.3">
      <c r="A141" s="526" t="s">
        <v>105</v>
      </c>
      <c r="B141" s="526"/>
      <c r="C141" s="526"/>
      <c r="D141" s="526"/>
      <c r="E141" s="526"/>
      <c r="F141" s="526"/>
    </row>
    <row r="142" spans="1:7" x14ac:dyDescent="0.3">
      <c r="A142" s="291"/>
      <c r="B142" s="362"/>
      <c r="C142" s="282"/>
      <c r="D142" s="282"/>
      <c r="E142" s="282"/>
      <c r="F142" s="282"/>
    </row>
    <row r="143" spans="1:7" x14ac:dyDescent="0.3">
      <c r="A143" s="490" t="s">
        <v>71</v>
      </c>
      <c r="B143" s="490"/>
      <c r="C143" s="490"/>
      <c r="D143" s="490"/>
      <c r="E143" s="490"/>
      <c r="F143" s="490"/>
      <c r="G143" s="345"/>
    </row>
    <row r="144" spans="1:7" ht="14.4" customHeight="1" x14ac:dyDescent="0.3">
      <c r="A144" s="490" t="s">
        <v>72</v>
      </c>
      <c r="B144" s="490"/>
      <c r="C144" s="490"/>
      <c r="D144" s="490"/>
      <c r="E144" s="490"/>
      <c r="F144" s="490"/>
    </row>
    <row r="145" spans="1:26" x14ac:dyDescent="0.3">
      <c r="A145" s="490" t="s">
        <v>51</v>
      </c>
      <c r="B145" s="490"/>
      <c r="C145" s="490"/>
      <c r="D145" s="490"/>
      <c r="E145" s="490"/>
      <c r="F145" s="490"/>
    </row>
    <row r="146" spans="1:26" x14ac:dyDescent="0.3">
      <c r="A146" s="64" t="s">
        <v>70</v>
      </c>
      <c r="B146" s="64" t="s">
        <v>0</v>
      </c>
      <c r="C146" s="64" t="s">
        <v>2</v>
      </c>
      <c r="D146" s="64" t="s">
        <v>3</v>
      </c>
      <c r="E146" s="64" t="s">
        <v>4</v>
      </c>
      <c r="F146" s="82"/>
    </row>
    <row r="147" spans="1:26" ht="18" customHeight="1" x14ac:dyDescent="0.3">
      <c r="A147" s="104" t="s">
        <v>73</v>
      </c>
      <c r="B147" s="130">
        <v>0</v>
      </c>
      <c r="C147" s="25">
        <f>+B151</f>
        <v>758688925.82999992</v>
      </c>
      <c r="D147" s="25">
        <f>+C151</f>
        <v>1347878645.7130001</v>
      </c>
      <c r="E147" s="86">
        <v>0</v>
      </c>
      <c r="F147" s="166"/>
    </row>
    <row r="148" spans="1:26" ht="18" customHeight="1" x14ac:dyDescent="0.3">
      <c r="A148" s="104" t="s">
        <v>74</v>
      </c>
      <c r="B148" s="25">
        <f>+C103</f>
        <v>1601109707.8299999</v>
      </c>
      <c r="C148" s="25">
        <f>+D103</f>
        <v>1601109707.8329999</v>
      </c>
      <c r="D148" s="25">
        <f>+E103</f>
        <v>1601109707.8329999</v>
      </c>
      <c r="E148" s="86">
        <f>+B148+C148+D148</f>
        <v>4803329123.4960003</v>
      </c>
      <c r="F148" s="44"/>
    </row>
    <row r="149" spans="1:26" ht="18" customHeight="1" x14ac:dyDescent="0.3">
      <c r="A149" s="69" t="s">
        <v>100</v>
      </c>
      <c r="B149" s="70">
        <f>+B147+B148</f>
        <v>1601109707.8299999</v>
      </c>
      <c r="C149" s="70">
        <f>+C147+C148</f>
        <v>2359798633.6630001</v>
      </c>
      <c r="D149" s="70">
        <f>+D147+D148</f>
        <v>2948988353.546</v>
      </c>
      <c r="E149" s="70">
        <f>+E147+E148</f>
        <v>4803329123.4960003</v>
      </c>
      <c r="F149" s="44"/>
    </row>
    <row r="150" spans="1:26" ht="18" customHeight="1" x14ac:dyDescent="0.3">
      <c r="A150" s="104" t="s">
        <v>152</v>
      </c>
      <c r="B150" s="25">
        <f>+C123</f>
        <v>842420782</v>
      </c>
      <c r="C150" s="25">
        <f>+D123</f>
        <v>1011919987.95</v>
      </c>
      <c r="D150" s="25">
        <f>+E123</f>
        <v>1156026157.8</v>
      </c>
      <c r="E150" s="86">
        <f>+SUM(B150:D150)</f>
        <v>3010366927.75</v>
      </c>
      <c r="F150" s="44"/>
    </row>
    <row r="151" spans="1:26" ht="18" customHeight="1" x14ac:dyDescent="0.3">
      <c r="A151" s="69" t="s">
        <v>101</v>
      </c>
      <c r="B151" s="96">
        <f>+B149-B150</f>
        <v>758688925.82999992</v>
      </c>
      <c r="C151" s="70">
        <f>+C149-C150</f>
        <v>1347878645.7130001</v>
      </c>
      <c r="D151" s="70">
        <f>+D149-D150</f>
        <v>1792962195.7460001</v>
      </c>
      <c r="E151" s="70">
        <f>+E149-E150</f>
        <v>1792962195.7460003</v>
      </c>
      <c r="F151" s="44"/>
      <c r="G151" s="346"/>
    </row>
    <row r="152" spans="1:26" x14ac:dyDescent="0.3">
      <c r="A152" s="99" t="s">
        <v>163</v>
      </c>
      <c r="B152" s="98" t="s">
        <v>164</v>
      </c>
      <c r="C152" s="55"/>
      <c r="D152" s="55"/>
      <c r="E152" s="55"/>
      <c r="G152" s="347"/>
    </row>
    <row r="153" spans="1:26" ht="18" customHeight="1" x14ac:dyDescent="0.3">
      <c r="A153" s="521" t="s">
        <v>189</v>
      </c>
      <c r="B153" s="522"/>
      <c r="C153" s="522"/>
      <c r="D153" s="522"/>
      <c r="E153" s="522"/>
      <c r="F153" s="93"/>
      <c r="G153" s="347"/>
    </row>
    <row r="154" spans="1:26" ht="39.9" customHeight="1" x14ac:dyDescent="0.3">
      <c r="A154" s="518" t="s">
        <v>214</v>
      </c>
      <c r="B154" s="519"/>
      <c r="C154" s="519"/>
      <c r="D154" s="519"/>
      <c r="E154" s="519"/>
      <c r="F154" s="520"/>
      <c r="G154" s="347"/>
    </row>
    <row r="155" spans="1:26" ht="18" customHeight="1" x14ac:dyDescent="0.3">
      <c r="A155" s="518" t="s">
        <v>125</v>
      </c>
      <c r="B155" s="519"/>
      <c r="C155" s="519"/>
      <c r="D155" s="519"/>
      <c r="E155" s="519"/>
      <c r="F155" s="520"/>
      <c r="G155" s="347"/>
    </row>
    <row r="156" spans="1:26" ht="18" customHeight="1" x14ac:dyDescent="0.3">
      <c r="A156" s="518" t="s">
        <v>155</v>
      </c>
      <c r="B156" s="519"/>
      <c r="C156" s="519"/>
      <c r="D156" s="519"/>
      <c r="E156" s="519"/>
      <c r="F156" s="520"/>
      <c r="G156" s="347"/>
    </row>
    <row r="157" spans="1:26" ht="18" customHeight="1" x14ac:dyDescent="0.3">
      <c r="A157" s="518" t="s">
        <v>128</v>
      </c>
      <c r="B157" s="519"/>
      <c r="C157" s="519"/>
      <c r="D157" s="519"/>
      <c r="E157" s="519"/>
      <c r="F157" s="520"/>
      <c r="G157" s="347"/>
    </row>
    <row r="158" spans="1:26" ht="18" customHeight="1" x14ac:dyDescent="0.3">
      <c r="A158" s="515" t="s">
        <v>154</v>
      </c>
      <c r="B158" s="516"/>
      <c r="C158" s="516"/>
      <c r="D158" s="516"/>
      <c r="E158" s="516"/>
      <c r="F158" s="517"/>
      <c r="G158" s="347"/>
    </row>
    <row r="159" spans="1:26" ht="15" customHeight="1" x14ac:dyDescent="0.3">
      <c r="A159" s="72" t="s">
        <v>126</v>
      </c>
      <c r="B159" s="73"/>
      <c r="C159" s="73"/>
      <c r="D159" s="73"/>
      <c r="E159" s="73"/>
      <c r="F159" s="74"/>
      <c r="G159" s="347"/>
    </row>
    <row r="160" spans="1:26" s="81" customFormat="1" ht="50.1" customHeight="1" x14ac:dyDescent="0.3">
      <c r="A160" s="497" t="s">
        <v>127</v>
      </c>
      <c r="B160" s="498"/>
      <c r="C160" s="498"/>
      <c r="D160" s="498"/>
      <c r="E160" s="498"/>
      <c r="F160" s="499"/>
      <c r="G160" s="348"/>
      <c r="H160" s="302"/>
      <c r="I160" s="302"/>
      <c r="J160" s="302"/>
      <c r="K160" s="302"/>
      <c r="L160" s="302"/>
      <c r="M160" s="302"/>
      <c r="N160" s="302"/>
      <c r="O160" s="302"/>
      <c r="P160" s="302"/>
      <c r="Q160" s="302"/>
      <c r="R160" s="302"/>
      <c r="S160" s="302"/>
      <c r="T160" s="302"/>
      <c r="U160" s="302"/>
      <c r="V160" s="302"/>
      <c r="W160" s="302"/>
      <c r="X160" s="302"/>
      <c r="Y160" s="302"/>
      <c r="Z160" s="302"/>
    </row>
    <row r="161" spans="1:6" ht="9.9" customHeight="1" x14ac:dyDescent="0.35">
      <c r="A161" s="337"/>
      <c r="B161" s="3"/>
      <c r="C161" s="3"/>
      <c r="D161" s="3"/>
      <c r="E161" s="337"/>
      <c r="F161" s="337"/>
    </row>
    <row r="162" spans="1:6" ht="15" customHeight="1" x14ac:dyDescent="0.3">
      <c r="A162" s="282"/>
      <c r="B162" s="490" t="s">
        <v>129</v>
      </c>
      <c r="C162" s="490"/>
      <c r="D162" s="490"/>
      <c r="E162" s="363"/>
      <c r="F162" s="363"/>
    </row>
    <row r="163" spans="1:6" ht="33" customHeight="1" x14ac:dyDescent="0.3">
      <c r="A163" s="282"/>
      <c r="B163" s="513" t="s">
        <v>130</v>
      </c>
      <c r="C163" s="513"/>
      <c r="D163" s="513"/>
      <c r="E163" s="363"/>
      <c r="F163" s="363"/>
    </row>
    <row r="164" spans="1:6" ht="15" customHeight="1" x14ac:dyDescent="0.3">
      <c r="A164" s="282"/>
      <c r="B164" s="490" t="s">
        <v>51</v>
      </c>
      <c r="C164" s="490"/>
      <c r="D164" s="490"/>
      <c r="E164" s="363"/>
      <c r="F164" s="363"/>
    </row>
    <row r="165" spans="1:6" ht="18" customHeight="1" x14ac:dyDescent="0.3">
      <c r="A165" s="282"/>
      <c r="B165" s="512" t="s">
        <v>70</v>
      </c>
      <c r="C165" s="512"/>
      <c r="D165" s="65" t="s">
        <v>82</v>
      </c>
      <c r="E165" s="342"/>
      <c r="F165" s="364"/>
    </row>
    <row r="166" spans="1:6" ht="18" customHeight="1" x14ac:dyDescent="0.3">
      <c r="A166" s="282"/>
      <c r="B166" s="491" t="s">
        <v>202</v>
      </c>
      <c r="C166" s="491"/>
      <c r="D166" s="65"/>
      <c r="E166" s="342"/>
      <c r="F166" s="364"/>
    </row>
    <row r="167" spans="1:6" ht="18" customHeight="1" x14ac:dyDescent="0.3">
      <c r="A167" s="282"/>
      <c r="B167" s="85" t="s">
        <v>131</v>
      </c>
      <c r="D167" s="370">
        <v>0</v>
      </c>
      <c r="E167" s="342"/>
      <c r="F167" s="364"/>
    </row>
    <row r="168" spans="1:6" ht="18" customHeight="1" x14ac:dyDescent="0.3">
      <c r="A168" s="282"/>
      <c r="B168" s="85" t="s">
        <v>132</v>
      </c>
      <c r="D168" s="370">
        <v>0</v>
      </c>
      <c r="E168" s="342"/>
      <c r="F168" s="364"/>
    </row>
    <row r="169" spans="1:6" ht="18" customHeight="1" x14ac:dyDescent="0.3">
      <c r="A169" s="282"/>
      <c r="B169" s="492" t="s">
        <v>16</v>
      </c>
      <c r="C169" s="492"/>
      <c r="D169" s="70">
        <f>+D167+D168</f>
        <v>0</v>
      </c>
      <c r="E169" s="342"/>
      <c r="F169" s="364"/>
    </row>
    <row r="170" spans="1:6" ht="18" customHeight="1" x14ac:dyDescent="0.3">
      <c r="A170" s="282"/>
      <c r="B170" s="85"/>
      <c r="D170" s="25"/>
      <c r="E170" s="365"/>
      <c r="F170" s="364"/>
    </row>
    <row r="171" spans="1:6" ht="18" customHeight="1" x14ac:dyDescent="0.3">
      <c r="A171" s="282"/>
      <c r="B171" s="491" t="s">
        <v>203</v>
      </c>
      <c r="C171" s="491"/>
      <c r="D171" s="65" t="s">
        <v>82</v>
      </c>
      <c r="E171" s="365"/>
      <c r="F171" s="364"/>
    </row>
    <row r="172" spans="1:6" ht="18" customHeight="1" x14ac:dyDescent="0.3">
      <c r="A172" s="282"/>
      <c r="B172" s="85" t="s">
        <v>131</v>
      </c>
      <c r="D172" s="370">
        <v>0</v>
      </c>
      <c r="E172" s="365"/>
      <c r="F172" s="364"/>
    </row>
    <row r="173" spans="1:6" ht="18" customHeight="1" x14ac:dyDescent="0.3">
      <c r="A173" s="282"/>
      <c r="B173" s="85" t="s">
        <v>204</v>
      </c>
      <c r="D173" s="370">
        <v>0</v>
      </c>
      <c r="E173" s="365"/>
      <c r="F173" s="364"/>
    </row>
    <row r="174" spans="1:6" ht="18" customHeight="1" x14ac:dyDescent="0.3">
      <c r="A174" s="282"/>
      <c r="B174" s="492" t="s">
        <v>205</v>
      </c>
      <c r="C174" s="492"/>
      <c r="D174" s="70">
        <f>+D172+D173</f>
        <v>0</v>
      </c>
      <c r="E174" s="365"/>
      <c r="F174" s="364"/>
    </row>
    <row r="175" spans="1:6" ht="18" customHeight="1" x14ac:dyDescent="0.3">
      <c r="A175" s="282"/>
      <c r="B175" s="85"/>
      <c r="D175" s="86"/>
      <c r="E175" s="365"/>
      <c r="F175" s="364"/>
    </row>
    <row r="176" spans="1:6" ht="18" customHeight="1" x14ac:dyDescent="0.3">
      <c r="A176" s="282"/>
      <c r="B176" s="491" t="s">
        <v>206</v>
      </c>
      <c r="C176" s="491"/>
      <c r="D176" s="65" t="s">
        <v>82</v>
      </c>
      <c r="E176" s="365"/>
      <c r="F176" s="364"/>
    </row>
    <row r="177" spans="1:6" ht="18" customHeight="1" x14ac:dyDescent="0.3">
      <c r="A177" s="282"/>
      <c r="B177" s="85" t="s">
        <v>131</v>
      </c>
      <c r="D177" s="370">
        <f>+D167-D172</f>
        <v>0</v>
      </c>
      <c r="E177" s="365"/>
      <c r="F177" s="364"/>
    </row>
    <row r="178" spans="1:6" ht="18" customHeight="1" x14ac:dyDescent="0.3">
      <c r="A178" s="282"/>
      <c r="B178" s="85" t="s">
        <v>132</v>
      </c>
      <c r="D178" s="370">
        <f>+D168-D173</f>
        <v>0</v>
      </c>
      <c r="E178" s="365"/>
      <c r="F178" s="364"/>
    </row>
    <row r="179" spans="1:6" ht="18" customHeight="1" x14ac:dyDescent="0.3">
      <c r="A179" s="282"/>
      <c r="B179" s="492" t="s">
        <v>207</v>
      </c>
      <c r="C179" s="492"/>
      <c r="D179" s="137">
        <f>+D177+D178</f>
        <v>0</v>
      </c>
      <c r="E179" s="365"/>
      <c r="F179" s="364"/>
    </row>
    <row r="180" spans="1:6" ht="15" customHeight="1" x14ac:dyDescent="0.3">
      <c r="A180" s="282"/>
      <c r="B180" s="138" t="s">
        <v>208</v>
      </c>
      <c r="C180" s="100"/>
      <c r="D180" s="135"/>
      <c r="E180" s="135"/>
      <c r="F180" s="254">
        <f>+D172-F183</f>
        <v>0</v>
      </c>
    </row>
    <row r="181" spans="1:6" ht="15" customHeight="1" x14ac:dyDescent="0.3">
      <c r="A181" s="282"/>
      <c r="B181" s="366"/>
      <c r="C181" s="367"/>
      <c r="D181" s="368"/>
      <c r="E181" s="368"/>
      <c r="F181" s="369"/>
    </row>
    <row r="182" spans="1:6" ht="15" customHeight="1" x14ac:dyDescent="0.3">
      <c r="A182" s="64" t="s">
        <v>53</v>
      </c>
      <c r="B182" s="64" t="s">
        <v>234</v>
      </c>
      <c r="C182" s="64" t="s">
        <v>0</v>
      </c>
      <c r="D182" s="64" t="s">
        <v>2</v>
      </c>
      <c r="E182" s="64" t="s">
        <v>3</v>
      </c>
      <c r="F182" s="64" t="s">
        <v>4</v>
      </c>
    </row>
    <row r="183" spans="1:6" ht="15" customHeight="1" x14ac:dyDescent="0.3">
      <c r="A183" s="158" t="s">
        <v>233</v>
      </c>
      <c r="B183" s="159"/>
      <c r="C183" s="255">
        <f>+SUM(C184:C193)</f>
        <v>0</v>
      </c>
      <c r="D183" s="255">
        <f>+SUM(D184:D193)</f>
        <v>0</v>
      </c>
      <c r="E183" s="255">
        <f>+SUM(E184:E193)</f>
        <v>0</v>
      </c>
      <c r="F183" s="255">
        <f>+SUM(F184:F193)</f>
        <v>0</v>
      </c>
    </row>
    <row r="184" spans="1:6" ht="15" customHeight="1" x14ac:dyDescent="0.3">
      <c r="A184" s="127">
        <v>0</v>
      </c>
      <c r="B184" s="132" t="s">
        <v>181</v>
      </c>
      <c r="C184" s="315">
        <v>0</v>
      </c>
      <c r="D184" s="315">
        <v>0</v>
      </c>
      <c r="E184" s="315">
        <v>0</v>
      </c>
      <c r="F184" s="29">
        <f>+C184+D184+E184</f>
        <v>0</v>
      </c>
    </row>
    <row r="185" spans="1:6" ht="15" customHeight="1" x14ac:dyDescent="0.3">
      <c r="A185" s="127">
        <v>1</v>
      </c>
      <c r="B185" s="132" t="s">
        <v>169</v>
      </c>
      <c r="C185" s="315">
        <v>0</v>
      </c>
      <c r="D185" s="360">
        <v>0</v>
      </c>
      <c r="E185" s="360">
        <v>0</v>
      </c>
      <c r="F185" s="29">
        <f t="shared" ref="F185:F193" si="13">+C185+D185+E185</f>
        <v>0</v>
      </c>
    </row>
    <row r="186" spans="1:6" ht="15" customHeight="1" x14ac:dyDescent="0.3">
      <c r="A186" s="127">
        <v>2</v>
      </c>
      <c r="B186" s="132" t="s">
        <v>182</v>
      </c>
      <c r="C186" s="315">
        <v>0</v>
      </c>
      <c r="D186" s="315">
        <v>0</v>
      </c>
      <c r="E186" s="315">
        <v>0</v>
      </c>
      <c r="F186" s="29">
        <f t="shared" si="13"/>
        <v>0</v>
      </c>
    </row>
    <row r="187" spans="1:6" ht="15" customHeight="1" x14ac:dyDescent="0.3">
      <c r="A187" s="127">
        <v>3</v>
      </c>
      <c r="B187" s="132" t="s">
        <v>183</v>
      </c>
      <c r="C187" s="315">
        <v>0</v>
      </c>
      <c r="D187" s="315">
        <v>0</v>
      </c>
      <c r="E187" s="315">
        <v>0</v>
      </c>
      <c r="F187" s="29">
        <f t="shared" si="13"/>
        <v>0</v>
      </c>
    </row>
    <row r="188" spans="1:6" ht="15" customHeight="1" x14ac:dyDescent="0.3">
      <c r="A188" s="127">
        <v>4</v>
      </c>
      <c r="B188" s="132" t="s">
        <v>184</v>
      </c>
      <c r="C188" s="315">
        <v>0</v>
      </c>
      <c r="D188" s="315">
        <v>0</v>
      </c>
      <c r="E188" s="315">
        <v>0</v>
      </c>
      <c r="F188" s="29">
        <f t="shared" si="13"/>
        <v>0</v>
      </c>
    </row>
    <row r="189" spans="1:6" ht="15" customHeight="1" x14ac:dyDescent="0.3">
      <c r="A189" s="127">
        <v>5</v>
      </c>
      <c r="B189" s="132" t="s">
        <v>185</v>
      </c>
      <c r="C189" s="315">
        <v>0</v>
      </c>
      <c r="D189" s="315">
        <v>0</v>
      </c>
      <c r="E189" s="315">
        <v>0</v>
      </c>
      <c r="F189" s="29">
        <f t="shared" si="13"/>
        <v>0</v>
      </c>
    </row>
    <row r="190" spans="1:6" ht="15" customHeight="1" x14ac:dyDescent="0.3">
      <c r="A190" s="127">
        <v>6</v>
      </c>
      <c r="B190" s="132" t="s">
        <v>167</v>
      </c>
      <c r="C190" s="315">
        <v>0</v>
      </c>
      <c r="D190" s="315">
        <v>0</v>
      </c>
      <c r="E190" s="315">
        <v>0</v>
      </c>
      <c r="F190" s="29">
        <f t="shared" si="13"/>
        <v>0</v>
      </c>
    </row>
    <row r="191" spans="1:6" ht="15" customHeight="1" x14ac:dyDescent="0.3">
      <c r="A191" s="127">
        <v>7</v>
      </c>
      <c r="B191" s="132" t="s">
        <v>168</v>
      </c>
      <c r="C191" s="315">
        <v>0</v>
      </c>
      <c r="D191" s="315">
        <v>0</v>
      </c>
      <c r="E191" s="315">
        <v>0</v>
      </c>
      <c r="F191" s="29">
        <f t="shared" si="13"/>
        <v>0</v>
      </c>
    </row>
    <row r="192" spans="1:6" ht="15" customHeight="1" x14ac:dyDescent="0.3">
      <c r="A192" s="127">
        <v>8</v>
      </c>
      <c r="B192" s="132" t="s">
        <v>186</v>
      </c>
      <c r="C192" s="315">
        <v>0</v>
      </c>
      <c r="D192" s="315">
        <v>0</v>
      </c>
      <c r="E192" s="315">
        <v>0</v>
      </c>
      <c r="F192" s="29">
        <f t="shared" si="13"/>
        <v>0</v>
      </c>
    </row>
    <row r="193" spans="1:7" ht="15" customHeight="1" x14ac:dyDescent="0.3">
      <c r="A193" s="160">
        <v>9</v>
      </c>
      <c r="B193" s="161" t="s">
        <v>187</v>
      </c>
      <c r="C193" s="371">
        <v>0</v>
      </c>
      <c r="D193" s="371">
        <v>0</v>
      </c>
      <c r="E193" s="371">
        <v>0</v>
      </c>
      <c r="F193" s="162">
        <f t="shared" si="13"/>
        <v>0</v>
      </c>
    </row>
    <row r="194" spans="1:7" ht="15" customHeight="1" x14ac:dyDescent="0.3">
      <c r="A194" s="514" t="s">
        <v>208</v>
      </c>
      <c r="B194" s="514"/>
      <c r="C194" s="514"/>
      <c r="D194" s="514"/>
      <c r="E194" s="514"/>
      <c r="F194" s="514"/>
    </row>
    <row r="195" spans="1:7" ht="15" customHeight="1" x14ac:dyDescent="0.3">
      <c r="A195" s="72" t="s">
        <v>126</v>
      </c>
      <c r="B195" s="73"/>
      <c r="C195" s="73"/>
      <c r="D195" s="73"/>
      <c r="E195" s="73"/>
      <c r="F195" s="74"/>
    </row>
    <row r="196" spans="1:7" ht="39.9" customHeight="1" x14ac:dyDescent="0.3">
      <c r="A196" s="497" t="s">
        <v>127</v>
      </c>
      <c r="B196" s="498"/>
      <c r="C196" s="498"/>
      <c r="D196" s="498"/>
      <c r="E196" s="498"/>
      <c r="F196" s="499"/>
    </row>
    <row r="197" spans="1:7" ht="15" customHeight="1" x14ac:dyDescent="0.35">
      <c r="A197" s="3"/>
      <c r="B197" s="3"/>
      <c r="C197" s="3"/>
      <c r="D197" s="3"/>
      <c r="E197" s="3"/>
      <c r="F197" s="3"/>
    </row>
    <row r="198" spans="1:7" ht="39.9" customHeight="1" x14ac:dyDescent="0.3">
      <c r="A198" s="87" t="s">
        <v>75</v>
      </c>
      <c r="B198" s="501"/>
      <c r="C198" s="502"/>
      <c r="D198" s="503" t="s">
        <v>48</v>
      </c>
      <c r="E198" s="504"/>
      <c r="F198" s="505"/>
    </row>
    <row r="199" spans="1:7" ht="39.9" customHeight="1" x14ac:dyDescent="0.3">
      <c r="A199" s="88" t="s">
        <v>46</v>
      </c>
      <c r="B199" s="501"/>
      <c r="C199" s="502"/>
      <c r="D199" s="506"/>
      <c r="E199" s="507"/>
      <c r="F199" s="508"/>
    </row>
    <row r="200" spans="1:7" ht="39.9" customHeight="1" x14ac:dyDescent="0.3">
      <c r="A200" s="89" t="s">
        <v>47</v>
      </c>
      <c r="B200" s="501"/>
      <c r="C200" s="502"/>
      <c r="D200" s="509"/>
      <c r="E200" s="510"/>
      <c r="F200" s="511"/>
    </row>
    <row r="201" spans="1:7" x14ac:dyDescent="0.3">
      <c r="A201" s="500" t="s">
        <v>122</v>
      </c>
      <c r="B201" s="500"/>
      <c r="C201" s="500"/>
      <c r="D201" s="500"/>
      <c r="E201" s="500"/>
      <c r="F201" s="500"/>
    </row>
    <row r="202" spans="1:7" x14ac:dyDescent="0.3">
      <c r="A202" s="95"/>
      <c r="B202" s="95"/>
      <c r="C202" s="95"/>
      <c r="D202" s="95"/>
      <c r="E202" s="95"/>
      <c r="F202" s="95"/>
    </row>
    <row r="203" spans="1:7" ht="19.8" x14ac:dyDescent="0.3">
      <c r="A203" s="494" t="s">
        <v>149</v>
      </c>
      <c r="B203" s="495"/>
      <c r="C203" s="495"/>
      <c r="D203" s="495"/>
      <c r="E203" s="495"/>
      <c r="F203" s="496"/>
      <c r="G203" s="349"/>
    </row>
    <row r="204" spans="1:7" x14ac:dyDescent="0.3">
      <c r="A204" s="75" t="s">
        <v>133</v>
      </c>
      <c r="F204" s="76"/>
    </row>
    <row r="205" spans="1:7" ht="9.9" customHeight="1" x14ac:dyDescent="0.3">
      <c r="A205" s="77"/>
      <c r="F205" s="76"/>
    </row>
    <row r="206" spans="1:7" ht="33" customHeight="1" thickBot="1" x14ac:dyDescent="0.35">
      <c r="A206" s="140" t="s">
        <v>209</v>
      </c>
      <c r="B206" s="139">
        <v>0</v>
      </c>
      <c r="F206" s="76"/>
    </row>
    <row r="207" spans="1:7" ht="16.2" thickTop="1" x14ac:dyDescent="0.3">
      <c r="A207" s="77"/>
      <c r="F207" s="76"/>
    </row>
    <row r="208" spans="1:7" x14ac:dyDescent="0.3">
      <c r="A208" s="75" t="s">
        <v>140</v>
      </c>
      <c r="D208" s="22" t="s">
        <v>174</v>
      </c>
      <c r="F208" s="76"/>
    </row>
    <row r="209" spans="1:6" x14ac:dyDescent="0.3">
      <c r="A209" s="77" t="s">
        <v>134</v>
      </c>
      <c r="B209" s="33">
        <f>+B84</f>
        <v>19213316494</v>
      </c>
      <c r="D209" s="479" t="s">
        <v>170</v>
      </c>
      <c r="E209" s="479"/>
      <c r="F209" s="493"/>
    </row>
    <row r="210" spans="1:6" x14ac:dyDescent="0.3">
      <c r="A210" s="77" t="s">
        <v>141</v>
      </c>
      <c r="B210" s="35">
        <f>+F103</f>
        <v>4803329123.4960003</v>
      </c>
      <c r="D210" s="479"/>
      <c r="E210" s="479"/>
      <c r="F210" s="493"/>
    </row>
    <row r="211" spans="1:6" ht="16.2" thickBot="1" x14ac:dyDescent="0.35">
      <c r="A211" s="77" t="s">
        <v>135</v>
      </c>
      <c r="B211" s="117">
        <f>+B209-B210</f>
        <v>14409987370.504</v>
      </c>
      <c r="D211" s="16" t="s">
        <v>171</v>
      </c>
      <c r="F211" s="119">
        <f>+F103</f>
        <v>4803329123.4960003</v>
      </c>
    </row>
    <row r="212" spans="1:6" ht="16.2" thickTop="1" x14ac:dyDescent="0.3">
      <c r="A212" s="77"/>
      <c r="D212" s="16" t="s">
        <v>172</v>
      </c>
      <c r="F212" s="120">
        <f>+F123</f>
        <v>3010366927.75</v>
      </c>
    </row>
    <row r="213" spans="1:6" ht="16.2" thickBot="1" x14ac:dyDescent="0.35">
      <c r="A213" s="75" t="s">
        <v>136</v>
      </c>
      <c r="D213" s="22" t="s">
        <v>173</v>
      </c>
      <c r="E213" s="22"/>
      <c r="F213" s="121">
        <f>+F212/F211</f>
        <v>0.62672510051923502</v>
      </c>
    </row>
    <row r="214" spans="1:6" ht="16.2" thickTop="1" x14ac:dyDescent="0.3">
      <c r="A214" s="77" t="s">
        <v>137</v>
      </c>
      <c r="B214" s="33">
        <f>+F37</f>
        <v>3010366927.7499995</v>
      </c>
      <c r="F214" s="76"/>
    </row>
    <row r="215" spans="1:6" x14ac:dyDescent="0.3">
      <c r="A215" s="77" t="s">
        <v>138</v>
      </c>
      <c r="B215" s="35">
        <f>+F123</f>
        <v>3010366927.75</v>
      </c>
      <c r="D215" s="479" t="s">
        <v>175</v>
      </c>
      <c r="E215" s="479"/>
      <c r="F215" s="493"/>
    </row>
    <row r="216" spans="1:6" ht="16.2" thickBot="1" x14ac:dyDescent="0.35">
      <c r="A216" s="77" t="s">
        <v>139</v>
      </c>
      <c r="B216" s="118">
        <f>+B214-B215</f>
        <v>0</v>
      </c>
      <c r="D216" s="479"/>
      <c r="E216" s="479"/>
      <c r="F216" s="493"/>
    </row>
    <row r="217" spans="1:6" ht="16.2" thickTop="1" x14ac:dyDescent="0.3">
      <c r="A217" s="77"/>
      <c r="B217"/>
      <c r="D217" s="42" t="s">
        <v>176</v>
      </c>
      <c r="E217" s="122"/>
      <c r="F217" s="119">
        <f>+B84</f>
        <v>19213316494</v>
      </c>
    </row>
    <row r="218" spans="1:6" x14ac:dyDescent="0.3">
      <c r="A218" s="77"/>
      <c r="B218"/>
      <c r="D218" s="42" t="s">
        <v>172</v>
      </c>
      <c r="E218" s="122"/>
      <c r="F218" s="120">
        <f>+F123</f>
        <v>3010366927.75</v>
      </c>
    </row>
    <row r="219" spans="1:6" ht="16.2" thickBot="1" x14ac:dyDescent="0.35">
      <c r="A219" s="77"/>
      <c r="B219"/>
      <c r="D219" s="122"/>
      <c r="E219" s="122"/>
      <c r="F219" s="121">
        <f>+F218/F217</f>
        <v>0.1566812751296783</v>
      </c>
    </row>
    <row r="220" spans="1:6" ht="16.2" thickTop="1" x14ac:dyDescent="0.3">
      <c r="A220" s="78"/>
      <c r="B220" s="79"/>
      <c r="C220" s="79"/>
      <c r="D220" s="79"/>
      <c r="E220" s="79"/>
      <c r="F220" s="80"/>
    </row>
    <row r="221" spans="1:6" s="282" customFormat="1" x14ac:dyDescent="0.3"/>
    <row r="222" spans="1:6" s="282" customFormat="1" x14ac:dyDescent="0.3"/>
    <row r="223" spans="1:6" s="282" customFormat="1" x14ac:dyDescent="0.3"/>
    <row r="224" spans="1:6" s="282" customFormat="1" x14ac:dyDescent="0.3"/>
    <row r="225" spans="3:3" s="282" customFormat="1" x14ac:dyDescent="0.3">
      <c r="C225" s="347"/>
    </row>
    <row r="226" spans="3:3" s="282" customFormat="1" x14ac:dyDescent="0.3"/>
    <row r="227" spans="3:3" s="282" customFormat="1" x14ac:dyDescent="0.3"/>
    <row r="228" spans="3:3" s="282" customFormat="1" x14ac:dyDescent="0.3"/>
    <row r="229" spans="3:3" s="282" customFormat="1" x14ac:dyDescent="0.3"/>
    <row r="230" spans="3:3" s="282" customFormat="1" x14ac:dyDescent="0.3"/>
    <row r="231" spans="3:3" s="282" customFormat="1" x14ac:dyDescent="0.3"/>
    <row r="232" spans="3:3" s="282" customFormat="1" x14ac:dyDescent="0.3"/>
    <row r="233" spans="3:3" s="282" customFormat="1" x14ac:dyDescent="0.3"/>
    <row r="234" spans="3:3" s="282" customFormat="1" x14ac:dyDescent="0.3"/>
    <row r="235" spans="3:3" s="282" customFormat="1" x14ac:dyDescent="0.3"/>
    <row r="236" spans="3:3" s="282" customFormat="1" x14ac:dyDescent="0.3"/>
    <row r="237" spans="3:3" s="282" customFormat="1" x14ac:dyDescent="0.3"/>
    <row r="238" spans="3:3" s="282" customFormat="1" x14ac:dyDescent="0.3"/>
    <row r="239" spans="3:3" s="282" customFormat="1" x14ac:dyDescent="0.3"/>
    <row r="240" spans="3:3" s="282" customFormat="1" x14ac:dyDescent="0.3"/>
    <row r="241" s="282" customFormat="1" x14ac:dyDescent="0.3"/>
    <row r="242" s="282" customFormat="1" x14ac:dyDescent="0.3"/>
    <row r="243" s="282" customFormat="1" x14ac:dyDescent="0.3"/>
    <row r="244" s="282" customFormat="1" x14ac:dyDescent="0.3"/>
    <row r="245" s="282" customFormat="1" x14ac:dyDescent="0.3"/>
    <row r="246" s="282" customFormat="1" x14ac:dyDescent="0.3"/>
    <row r="247" s="282" customFormat="1" x14ac:dyDescent="0.3"/>
    <row r="248" s="282" customFormat="1" x14ac:dyDescent="0.3"/>
    <row r="249" s="282" customFormat="1" x14ac:dyDescent="0.3"/>
    <row r="250" s="282" customFormat="1" x14ac:dyDescent="0.3"/>
    <row r="251" s="282" customFormat="1" x14ac:dyDescent="0.3"/>
    <row r="252" s="282" customFormat="1" x14ac:dyDescent="0.3"/>
    <row r="253" s="282" customFormat="1" x14ac:dyDescent="0.3"/>
    <row r="254" s="282" customFormat="1" x14ac:dyDescent="0.3"/>
    <row r="255" s="282" customFormat="1" x14ac:dyDescent="0.3"/>
    <row r="256" s="282" customFormat="1" x14ac:dyDescent="0.3"/>
    <row r="257" s="282" customFormat="1" x14ac:dyDescent="0.3"/>
    <row r="258" s="282" customFormat="1" x14ac:dyDescent="0.3"/>
    <row r="259" s="282" customFormat="1" x14ac:dyDescent="0.3"/>
    <row r="260" s="282" customFormat="1" x14ac:dyDescent="0.3"/>
    <row r="261" s="282" customFormat="1" x14ac:dyDescent="0.3"/>
    <row r="262" s="282" customFormat="1" x14ac:dyDescent="0.3"/>
    <row r="263" s="282" customFormat="1" x14ac:dyDescent="0.3"/>
    <row r="264" s="282" customFormat="1" x14ac:dyDescent="0.3"/>
    <row r="265" s="282" customFormat="1" x14ac:dyDescent="0.3"/>
    <row r="266" s="282" customFormat="1" x14ac:dyDescent="0.3"/>
    <row r="267" s="282" customFormat="1" x14ac:dyDescent="0.3"/>
    <row r="268" s="282" customFormat="1" x14ac:dyDescent="0.3"/>
    <row r="269" s="282" customFormat="1" x14ac:dyDescent="0.3"/>
    <row r="270" s="282" customFormat="1" x14ac:dyDescent="0.3"/>
    <row r="271" s="282" customFormat="1" x14ac:dyDescent="0.3"/>
    <row r="272" s="282" customFormat="1" x14ac:dyDescent="0.3"/>
    <row r="273" s="282" customFormat="1" x14ac:dyDescent="0.3"/>
    <row r="274" s="282" customFormat="1" x14ac:dyDescent="0.3"/>
    <row r="275" s="282" customFormat="1" x14ac:dyDescent="0.3"/>
    <row r="276" s="282" customFormat="1" x14ac:dyDescent="0.3"/>
    <row r="277" s="282" customFormat="1" x14ac:dyDescent="0.3"/>
    <row r="278" s="282" customFormat="1" x14ac:dyDescent="0.3"/>
    <row r="279" s="282" customFormat="1" x14ac:dyDescent="0.3"/>
    <row r="280" s="282" customFormat="1" x14ac:dyDescent="0.3"/>
    <row r="281" s="282" customFormat="1" x14ac:dyDescent="0.3"/>
    <row r="282" s="282" customFormat="1" x14ac:dyDescent="0.3"/>
    <row r="283" s="282" customFormat="1" x14ac:dyDescent="0.3"/>
    <row r="284" s="282" customFormat="1" x14ac:dyDescent="0.3"/>
    <row r="285" s="282" customFormat="1" x14ac:dyDescent="0.3"/>
    <row r="286" s="282" customFormat="1" x14ac:dyDescent="0.3"/>
    <row r="287" s="282" customFormat="1" x14ac:dyDescent="0.3"/>
    <row r="288" s="282" customFormat="1" x14ac:dyDescent="0.3"/>
    <row r="289" s="282" customFormat="1" x14ac:dyDescent="0.3"/>
    <row r="290" s="282" customFormat="1" x14ac:dyDescent="0.3"/>
    <row r="291" s="282" customFormat="1" x14ac:dyDescent="0.3"/>
    <row r="292" s="282" customFormat="1" x14ac:dyDescent="0.3"/>
    <row r="293" s="282" customFormat="1" x14ac:dyDescent="0.3"/>
    <row r="294" s="282" customFormat="1" x14ac:dyDescent="0.3"/>
    <row r="295" s="282" customFormat="1" x14ac:dyDescent="0.3"/>
    <row r="296" s="282" customFormat="1" x14ac:dyDescent="0.3"/>
    <row r="297" s="282" customFormat="1" x14ac:dyDescent="0.3"/>
    <row r="298" s="282" customFormat="1" x14ac:dyDescent="0.3"/>
    <row r="299" s="282" customFormat="1" x14ac:dyDescent="0.3"/>
    <row r="300" s="282" customFormat="1" x14ac:dyDescent="0.3"/>
    <row r="301" s="282" customFormat="1" x14ac:dyDescent="0.3"/>
    <row r="302" s="282" customFormat="1" x14ac:dyDescent="0.3"/>
    <row r="303" s="282" customFormat="1" x14ac:dyDescent="0.3"/>
    <row r="304" s="282" customFormat="1" x14ac:dyDescent="0.3"/>
    <row r="305" s="282" customFormat="1" x14ac:dyDescent="0.3"/>
    <row r="306" s="282" customFormat="1" x14ac:dyDescent="0.3"/>
    <row r="307" s="282" customFormat="1" x14ac:dyDescent="0.3"/>
    <row r="308" s="282" customFormat="1" x14ac:dyDescent="0.3"/>
    <row r="309" s="282" customFormat="1" x14ac:dyDescent="0.3"/>
    <row r="310" s="282" customFormat="1" x14ac:dyDescent="0.3"/>
    <row r="311" s="282" customFormat="1" x14ac:dyDescent="0.3"/>
    <row r="312" s="282" customFormat="1" x14ac:dyDescent="0.3"/>
    <row r="313" s="282" customFormat="1" x14ac:dyDescent="0.3"/>
    <row r="314" s="282" customFormat="1" x14ac:dyDescent="0.3"/>
    <row r="315" s="282" customFormat="1" x14ac:dyDescent="0.3"/>
    <row r="316" s="282" customFormat="1" x14ac:dyDescent="0.3"/>
    <row r="317" s="282" customFormat="1" x14ac:dyDescent="0.3"/>
    <row r="318" s="282" customFormat="1" x14ac:dyDescent="0.3"/>
    <row r="319" s="282" customFormat="1" x14ac:dyDescent="0.3"/>
    <row r="320" s="282" customFormat="1" x14ac:dyDescent="0.3"/>
    <row r="321" s="282" customFormat="1" x14ac:dyDescent="0.3"/>
    <row r="322" s="282" customFormat="1" x14ac:dyDescent="0.3"/>
    <row r="323" s="282" customFormat="1" x14ac:dyDescent="0.3"/>
    <row r="324" s="282" customFormat="1" x14ac:dyDescent="0.3"/>
    <row r="325" s="282" customFormat="1" x14ac:dyDescent="0.3"/>
    <row r="326" s="282" customFormat="1" x14ac:dyDescent="0.3"/>
    <row r="327" s="282" customFormat="1" x14ac:dyDescent="0.3"/>
    <row r="328" s="282" customFormat="1" x14ac:dyDescent="0.3"/>
    <row r="329" s="282" customFormat="1" x14ac:dyDescent="0.3"/>
    <row r="330" s="282" customFormat="1" x14ac:dyDescent="0.3"/>
    <row r="331" s="282" customFormat="1" x14ac:dyDescent="0.3"/>
    <row r="332" s="282" customFormat="1" x14ac:dyDescent="0.3"/>
    <row r="333" s="282" customFormat="1" x14ac:dyDescent="0.3"/>
    <row r="334" s="282" customFormat="1" x14ac:dyDescent="0.3"/>
    <row r="335" s="282" customFormat="1" x14ac:dyDescent="0.3"/>
    <row r="336" s="282" customFormat="1" x14ac:dyDescent="0.3"/>
    <row r="337" s="282" customFormat="1" x14ac:dyDescent="0.3"/>
    <row r="338" s="282" customFormat="1" x14ac:dyDescent="0.3"/>
    <row r="339" s="282" customFormat="1" x14ac:dyDescent="0.3"/>
    <row r="340" s="282" customFormat="1" x14ac:dyDescent="0.3"/>
    <row r="341" s="282" customFormat="1" x14ac:dyDescent="0.3"/>
    <row r="342" s="282" customFormat="1" x14ac:dyDescent="0.3"/>
    <row r="343" s="282" customFormat="1" x14ac:dyDescent="0.3"/>
    <row r="344" s="282" customFormat="1" x14ac:dyDescent="0.3"/>
    <row r="345" s="282" customFormat="1" x14ac:dyDescent="0.3"/>
    <row r="346" s="282" customFormat="1" x14ac:dyDescent="0.3"/>
    <row r="347" s="282" customFormat="1" x14ac:dyDescent="0.3"/>
    <row r="348" s="282" customFormat="1" x14ac:dyDescent="0.3"/>
    <row r="349" s="282" customFormat="1" x14ac:dyDescent="0.3"/>
    <row r="350" s="282" customFormat="1" x14ac:dyDescent="0.3"/>
    <row r="351" s="282" customFormat="1" x14ac:dyDescent="0.3"/>
    <row r="352" s="282" customFormat="1" x14ac:dyDescent="0.3"/>
    <row r="353" s="282" customFormat="1" x14ac:dyDescent="0.3"/>
    <row r="354" s="282" customFormat="1" x14ac:dyDescent="0.3"/>
    <row r="355" s="282" customFormat="1" x14ac:dyDescent="0.3"/>
    <row r="356" s="282" customFormat="1" x14ac:dyDescent="0.3"/>
    <row r="357" s="282" customFormat="1" x14ac:dyDescent="0.3"/>
    <row r="358" s="282" customFormat="1" x14ac:dyDescent="0.3"/>
    <row r="359" s="282" customFormat="1" x14ac:dyDescent="0.3"/>
    <row r="360" s="282" customFormat="1" x14ac:dyDescent="0.3"/>
    <row r="361" s="282" customFormat="1" x14ac:dyDescent="0.3"/>
    <row r="362" s="282" customFormat="1" x14ac:dyDescent="0.3"/>
    <row r="363" s="282" customFormat="1" x14ac:dyDescent="0.3"/>
    <row r="364" s="282" customFormat="1" x14ac:dyDescent="0.3"/>
    <row r="365" s="282" customFormat="1" x14ac:dyDescent="0.3"/>
    <row r="366" s="282" customFormat="1" x14ac:dyDescent="0.3"/>
    <row r="367" s="282" customFormat="1" x14ac:dyDescent="0.3"/>
    <row r="368" s="282" customFormat="1" x14ac:dyDescent="0.3"/>
    <row r="369" s="282" customFormat="1" x14ac:dyDescent="0.3"/>
    <row r="370" s="282" customFormat="1" x14ac:dyDescent="0.3"/>
    <row r="371" s="282" customFormat="1" x14ac:dyDescent="0.3"/>
    <row r="372" s="282" customFormat="1" x14ac:dyDescent="0.3"/>
    <row r="373" s="282" customFormat="1" x14ac:dyDescent="0.3"/>
    <row r="374" s="282" customFormat="1" x14ac:dyDescent="0.3"/>
    <row r="375" s="282" customFormat="1" x14ac:dyDescent="0.3"/>
    <row r="376" s="282" customFormat="1" x14ac:dyDescent="0.3"/>
    <row r="377" s="282" customFormat="1" x14ac:dyDescent="0.3"/>
    <row r="378" s="282" customFormat="1" x14ac:dyDescent="0.3"/>
    <row r="379" s="282" customFormat="1" x14ac:dyDescent="0.3"/>
    <row r="380" s="282" customFormat="1" x14ac:dyDescent="0.3"/>
    <row r="381" s="282" customFormat="1" x14ac:dyDescent="0.3"/>
    <row r="382" s="282" customFormat="1" x14ac:dyDescent="0.3"/>
    <row r="383" s="282" customFormat="1" x14ac:dyDescent="0.3"/>
    <row r="384" s="282" customFormat="1" x14ac:dyDescent="0.3"/>
    <row r="385" s="282" customFormat="1" x14ac:dyDescent="0.3"/>
    <row r="386" s="282" customFormat="1" x14ac:dyDescent="0.3"/>
    <row r="387" s="282" customFormat="1" x14ac:dyDescent="0.3"/>
    <row r="388" s="282" customFormat="1" x14ac:dyDescent="0.3"/>
    <row r="389" s="282" customFormat="1" x14ac:dyDescent="0.3"/>
    <row r="390" s="282" customFormat="1" x14ac:dyDescent="0.3"/>
    <row r="391" s="282" customFormat="1" x14ac:dyDescent="0.3"/>
    <row r="392" s="282" customFormat="1" x14ac:dyDescent="0.3"/>
    <row r="393" s="282" customFormat="1" x14ac:dyDescent="0.3"/>
    <row r="394" s="282" customFormat="1" x14ac:dyDescent="0.3"/>
    <row r="395" s="282" customFormat="1" x14ac:dyDescent="0.3"/>
    <row r="396" s="282" customFormat="1" x14ac:dyDescent="0.3"/>
    <row r="397" s="282" customFormat="1" x14ac:dyDescent="0.3"/>
    <row r="398" s="282" customFormat="1" x14ac:dyDescent="0.3"/>
    <row r="399" s="282" customFormat="1" x14ac:dyDescent="0.3"/>
    <row r="400" s="282" customFormat="1" x14ac:dyDescent="0.3"/>
    <row r="401" s="282" customFormat="1" x14ac:dyDescent="0.3"/>
    <row r="402" s="282" customFormat="1" x14ac:dyDescent="0.3"/>
    <row r="403" s="282" customFormat="1" x14ac:dyDescent="0.3"/>
    <row r="404" s="282" customFormat="1" x14ac:dyDescent="0.3"/>
    <row r="405" s="282" customFormat="1" x14ac:dyDescent="0.3"/>
    <row r="406" s="282" customFormat="1" x14ac:dyDescent="0.3"/>
    <row r="407" s="282" customFormat="1" x14ac:dyDescent="0.3"/>
    <row r="408" s="282" customFormat="1" x14ac:dyDescent="0.3"/>
    <row r="409" s="282" customFormat="1" x14ac:dyDescent="0.3"/>
    <row r="410" s="282" customFormat="1" x14ac:dyDescent="0.3"/>
    <row r="411" s="282" customFormat="1" x14ac:dyDescent="0.3"/>
    <row r="412" s="282" customFormat="1" x14ac:dyDescent="0.3"/>
    <row r="413" s="282" customFormat="1" x14ac:dyDescent="0.3"/>
    <row r="414" s="282" customFormat="1" x14ac:dyDescent="0.3"/>
    <row r="415" s="282" customFormat="1" x14ac:dyDescent="0.3"/>
    <row r="416" s="282" customFormat="1" x14ac:dyDescent="0.3"/>
    <row r="417" s="282" customFormat="1" x14ac:dyDescent="0.3"/>
    <row r="418" s="282" customFormat="1" x14ac:dyDescent="0.3"/>
    <row r="419" s="282" customFormat="1" x14ac:dyDescent="0.3"/>
    <row r="420" s="282" customFormat="1" x14ac:dyDescent="0.3"/>
    <row r="421" s="282" customFormat="1" x14ac:dyDescent="0.3"/>
    <row r="422" s="282" customFormat="1" x14ac:dyDescent="0.3"/>
    <row r="423" s="282" customFormat="1" x14ac:dyDescent="0.3"/>
    <row r="424" s="282" customFormat="1" x14ac:dyDescent="0.3"/>
    <row r="425" s="282" customFormat="1" x14ac:dyDescent="0.3"/>
    <row r="426" s="282" customFormat="1" x14ac:dyDescent="0.3"/>
    <row r="427" s="282" customFormat="1" x14ac:dyDescent="0.3"/>
    <row r="428" s="282" customFormat="1" x14ac:dyDescent="0.3"/>
    <row r="429" s="282" customFormat="1" x14ac:dyDescent="0.3"/>
    <row r="430" s="282" customFormat="1" x14ac:dyDescent="0.3"/>
    <row r="431" s="282" customFormat="1" x14ac:dyDescent="0.3"/>
    <row r="432" s="282" customFormat="1" x14ac:dyDescent="0.3"/>
    <row r="433" s="282" customFormat="1" x14ac:dyDescent="0.3"/>
    <row r="434" s="282" customFormat="1" x14ac:dyDescent="0.3"/>
    <row r="435" s="282" customFormat="1" x14ac:dyDescent="0.3"/>
    <row r="436" s="282" customFormat="1" x14ac:dyDescent="0.3"/>
    <row r="437" s="282" customFormat="1" x14ac:dyDescent="0.3"/>
    <row r="438" s="282" customFormat="1" x14ac:dyDescent="0.3"/>
    <row r="439" s="282" customFormat="1" x14ac:dyDescent="0.3"/>
    <row r="440" s="282" customFormat="1" x14ac:dyDescent="0.3"/>
    <row r="441" s="282" customFormat="1" x14ac:dyDescent="0.3"/>
    <row r="442" s="282" customFormat="1" x14ac:dyDescent="0.3"/>
    <row r="443" s="282" customFormat="1" x14ac:dyDescent="0.3"/>
    <row r="444" s="282" customFormat="1" x14ac:dyDescent="0.3"/>
    <row r="445" s="282" customFormat="1" x14ac:dyDescent="0.3"/>
    <row r="446" s="282" customFormat="1" x14ac:dyDescent="0.3"/>
    <row r="447" s="282" customFormat="1" x14ac:dyDescent="0.3"/>
    <row r="448" s="282" customFormat="1" x14ac:dyDescent="0.3"/>
    <row r="449" s="282" customFormat="1" x14ac:dyDescent="0.3"/>
    <row r="450" s="282" customFormat="1" x14ac:dyDescent="0.3"/>
    <row r="451" s="282" customFormat="1" x14ac:dyDescent="0.3"/>
    <row r="452" s="282" customFormat="1" x14ac:dyDescent="0.3"/>
    <row r="453" s="282" customFormat="1" x14ac:dyDescent="0.3"/>
    <row r="454" s="282" customFormat="1" x14ac:dyDescent="0.3"/>
    <row r="455" s="282" customFormat="1" x14ac:dyDescent="0.3"/>
    <row r="456" s="282" customFormat="1" x14ac:dyDescent="0.3"/>
    <row r="457" s="282" customFormat="1" x14ac:dyDescent="0.3"/>
    <row r="458" s="282" customFormat="1" x14ac:dyDescent="0.3"/>
    <row r="459" s="282" customFormat="1" x14ac:dyDescent="0.3"/>
    <row r="460" s="282" customFormat="1" x14ac:dyDescent="0.3"/>
    <row r="461" s="282" customFormat="1" x14ac:dyDescent="0.3"/>
    <row r="462" s="282" customFormat="1" x14ac:dyDescent="0.3"/>
    <row r="463" s="282" customFormat="1" x14ac:dyDescent="0.3"/>
    <row r="464" s="282" customFormat="1" x14ac:dyDescent="0.3"/>
    <row r="465" s="282" customFormat="1" x14ac:dyDescent="0.3"/>
    <row r="466" s="282" customFormat="1" x14ac:dyDescent="0.3"/>
    <row r="467" s="282" customFormat="1" x14ac:dyDescent="0.3"/>
    <row r="468" s="282" customFormat="1" x14ac:dyDescent="0.3"/>
    <row r="469" s="282" customFormat="1" x14ac:dyDescent="0.3"/>
    <row r="470" s="282" customFormat="1" x14ac:dyDescent="0.3"/>
    <row r="471" s="282" customFormat="1" x14ac:dyDescent="0.3"/>
    <row r="472" s="282" customFormat="1" x14ac:dyDescent="0.3"/>
    <row r="473" s="282" customFormat="1" x14ac:dyDescent="0.3"/>
    <row r="474" s="282" customFormat="1" x14ac:dyDescent="0.3"/>
    <row r="475" s="282" customFormat="1" x14ac:dyDescent="0.3"/>
    <row r="476" s="282" customFormat="1" x14ac:dyDescent="0.3"/>
    <row r="477" s="282" customFormat="1" x14ac:dyDescent="0.3"/>
    <row r="478" s="282" customFormat="1" x14ac:dyDescent="0.3"/>
    <row r="479" s="282" customFormat="1" x14ac:dyDescent="0.3"/>
    <row r="480" s="282" customFormat="1" x14ac:dyDescent="0.3"/>
    <row r="481" s="282" customFormat="1" x14ac:dyDescent="0.3"/>
    <row r="482" s="282" customFormat="1" x14ac:dyDescent="0.3"/>
    <row r="483" s="282" customFormat="1" x14ac:dyDescent="0.3"/>
    <row r="484" s="282" customFormat="1" x14ac:dyDescent="0.3"/>
    <row r="485" s="282" customFormat="1" x14ac:dyDescent="0.3"/>
    <row r="486" s="282" customFormat="1" x14ac:dyDescent="0.3"/>
    <row r="487" s="282" customFormat="1" x14ac:dyDescent="0.3"/>
    <row r="488" s="282" customFormat="1" x14ac:dyDescent="0.3"/>
    <row r="489" s="282" customFormat="1" x14ac:dyDescent="0.3"/>
    <row r="490" s="282" customFormat="1" x14ac:dyDescent="0.3"/>
    <row r="491" s="282" customFormat="1" x14ac:dyDescent="0.3"/>
    <row r="492" s="282" customFormat="1" x14ac:dyDescent="0.3"/>
    <row r="493" s="282" customFormat="1" x14ac:dyDescent="0.3"/>
    <row r="494" s="282" customFormat="1" x14ac:dyDescent="0.3"/>
    <row r="495" s="282" customFormat="1" x14ac:dyDescent="0.3"/>
    <row r="496" s="282" customFormat="1" x14ac:dyDescent="0.3"/>
    <row r="497" s="282" customFormat="1" x14ac:dyDescent="0.3"/>
    <row r="498" s="282" customFormat="1" x14ac:dyDescent="0.3"/>
    <row r="499" s="282" customFormat="1" x14ac:dyDescent="0.3"/>
    <row r="500" s="282" customFormat="1" x14ac:dyDescent="0.3"/>
    <row r="501" s="282" customFormat="1" x14ac:dyDescent="0.3"/>
    <row r="502" s="282" customFormat="1" x14ac:dyDescent="0.3"/>
    <row r="503" s="282" customFormat="1" x14ac:dyDescent="0.3"/>
    <row r="504" s="282" customFormat="1" x14ac:dyDescent="0.3"/>
    <row r="505" s="282" customFormat="1" x14ac:dyDescent="0.3"/>
    <row r="506" s="282" customFormat="1" x14ac:dyDescent="0.3"/>
    <row r="507" s="282" customFormat="1" x14ac:dyDescent="0.3"/>
    <row r="508" s="282" customFormat="1" x14ac:dyDescent="0.3"/>
    <row r="509" s="282" customFormat="1" x14ac:dyDescent="0.3"/>
    <row r="510" s="282" customFormat="1" x14ac:dyDescent="0.3"/>
    <row r="511" s="282" customFormat="1" x14ac:dyDescent="0.3"/>
    <row r="512" s="282" customFormat="1" x14ac:dyDescent="0.3"/>
    <row r="513" s="282" customFormat="1" x14ac:dyDescent="0.3"/>
    <row r="514" s="282" customFormat="1" x14ac:dyDescent="0.3"/>
    <row r="515" s="282" customFormat="1" x14ac:dyDescent="0.3"/>
    <row r="516" s="282" customFormat="1" x14ac:dyDescent="0.3"/>
    <row r="517" s="282" customFormat="1" x14ac:dyDescent="0.3"/>
    <row r="518" s="282" customFormat="1" x14ac:dyDescent="0.3"/>
    <row r="519" s="282" customFormat="1" x14ac:dyDescent="0.3"/>
    <row r="520" s="282" customFormat="1" x14ac:dyDescent="0.3"/>
    <row r="521" s="282" customFormat="1" x14ac:dyDescent="0.3"/>
  </sheetData>
  <sheetProtection algorithmName="SHA-512" hashValue="/lBrlgCo0Km5vCPTfvnckV3k5Kw/5qPtYV2rPqK2hc8UFukhjMv/NnhruG51SfzhSFbcf3ed7E9Tpvk6d06CbA==" saltValue="5WBl/l7X2899G8fsMzpkpA==" spinCount="100000" sheet="1" objects="1" scenarios="1" formatCells="0" formatColumns="0" formatRows="0" insertColumns="0" insertRows="0" insertHyperlinks="0" deleteColumns="0" deleteRows="0"/>
  <mergeCells count="96">
    <mergeCell ref="A1:F2"/>
    <mergeCell ref="A49:F49"/>
    <mergeCell ref="A36:B36"/>
    <mergeCell ref="A13:F13"/>
    <mergeCell ref="A14:F14"/>
    <mergeCell ref="A32:F32"/>
    <mergeCell ref="A34:F34"/>
    <mergeCell ref="A35:F35"/>
    <mergeCell ref="A3:F3"/>
    <mergeCell ref="A18:A20"/>
    <mergeCell ref="A51:F51"/>
    <mergeCell ref="A9:F9"/>
    <mergeCell ref="C5:E5"/>
    <mergeCell ref="C6:E6"/>
    <mergeCell ref="C7:E7"/>
    <mergeCell ref="A11:F11"/>
    <mergeCell ref="A31:F31"/>
    <mergeCell ref="A48:F48"/>
    <mergeCell ref="A21:A23"/>
    <mergeCell ref="A24:A26"/>
    <mergeCell ref="A27:A29"/>
    <mergeCell ref="A39:A40"/>
    <mergeCell ref="A41:A42"/>
    <mergeCell ref="A43:A44"/>
    <mergeCell ref="A45:A46"/>
    <mergeCell ref="A62:F62"/>
    <mergeCell ref="A63:F63"/>
    <mergeCell ref="A52:F52"/>
    <mergeCell ref="A53:B53"/>
    <mergeCell ref="A54:B54"/>
    <mergeCell ref="A55:B55"/>
    <mergeCell ref="A56:B56"/>
    <mergeCell ref="A57:B57"/>
    <mergeCell ref="A60:F60"/>
    <mergeCell ref="A59:F59"/>
    <mergeCell ref="B74:C74"/>
    <mergeCell ref="D72:F74"/>
    <mergeCell ref="A64:B64"/>
    <mergeCell ref="A65:B65"/>
    <mergeCell ref="A66:B66"/>
    <mergeCell ref="A70:F70"/>
    <mergeCell ref="B72:C72"/>
    <mergeCell ref="B73:C73"/>
    <mergeCell ref="A69:F69"/>
    <mergeCell ref="A67:B67"/>
    <mergeCell ref="A76:F76"/>
    <mergeCell ref="A117:F117"/>
    <mergeCell ref="A118:F118"/>
    <mergeCell ref="A119:F119"/>
    <mergeCell ref="A80:F80"/>
    <mergeCell ref="A81:F81"/>
    <mergeCell ref="A82:F82"/>
    <mergeCell ref="A95:F95"/>
    <mergeCell ref="A97:F97"/>
    <mergeCell ref="A98:F98"/>
    <mergeCell ref="A99:F99"/>
    <mergeCell ref="A115:F115"/>
    <mergeCell ref="A103:B103"/>
    <mergeCell ref="A94:F94"/>
    <mergeCell ref="A114:F114"/>
    <mergeCell ref="A78:F78"/>
    <mergeCell ref="A123:B123"/>
    <mergeCell ref="A135:B135"/>
    <mergeCell ref="A138:F138"/>
    <mergeCell ref="A141:F141"/>
    <mergeCell ref="A140:F140"/>
    <mergeCell ref="A158:F158"/>
    <mergeCell ref="A143:F143"/>
    <mergeCell ref="A144:F144"/>
    <mergeCell ref="A145:F145"/>
    <mergeCell ref="A154:F154"/>
    <mergeCell ref="A155:F155"/>
    <mergeCell ref="A156:F156"/>
    <mergeCell ref="A157:F157"/>
    <mergeCell ref="A153:E153"/>
    <mergeCell ref="D215:F216"/>
    <mergeCell ref="A203:F203"/>
    <mergeCell ref="A160:F160"/>
    <mergeCell ref="A196:F196"/>
    <mergeCell ref="A201:F201"/>
    <mergeCell ref="B198:C198"/>
    <mergeCell ref="D198:F200"/>
    <mergeCell ref="B199:C199"/>
    <mergeCell ref="B200:C200"/>
    <mergeCell ref="B166:C166"/>
    <mergeCell ref="B169:C169"/>
    <mergeCell ref="B165:C165"/>
    <mergeCell ref="B179:C179"/>
    <mergeCell ref="B163:D163"/>
    <mergeCell ref="A194:F194"/>
    <mergeCell ref="B162:D162"/>
    <mergeCell ref="B164:D164"/>
    <mergeCell ref="B171:C171"/>
    <mergeCell ref="B174:C174"/>
    <mergeCell ref="B176:C176"/>
    <mergeCell ref="D209:F210"/>
  </mergeCells>
  <phoneticPr fontId="9" type="noConversion"/>
  <conditionalFormatting sqref="B216">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80">
    <cfRule type="cellIs" dxfId="20" priority="1" operator="equal">
      <formula>0</formula>
    </cfRule>
    <cfRule type="cellIs" dxfId="19" priority="2" operator="lessThan">
      <formula>0</formula>
    </cfRule>
    <cfRule type="cellIs" dxfId="18" priority="3" operator="greaterThan">
      <formula>0</formula>
    </cfRule>
  </conditionalFormatting>
  <dataValidations disablePrompts="1"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8:F200"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44:F144" xr:uid="{4A154B9A-0966-4831-AC84-A0429032B75C}"/>
    <dataValidation allowBlank="1" showInputMessage="1" showErrorMessage="1" promptTitle="Advertencia" prompt="Se recomienda leer cuidadosamente las indicaciones dispuestas en la parte inferior de esta tabla. " sqref="A147"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67:D171 D175" xr:uid="{F37C8231-A659-425B-853B-80F2DAE8B7E7}"/>
    <dataValidation allowBlank="1" showInputMessage="1" showErrorMessage="1" promptTitle="Advertencia" prompt="Se debe indicar el nombre de la partida de acuerdo al Clasificador de los Ingresos del Sector Público." sqref="B100"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100 A120"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104:A106 A124 A184" xr:uid="{23F4902A-2877-4B82-AE1B-A188314E62C6}"/>
    <dataValidation allowBlank="1" showInputMessage="1" showErrorMessage="1" promptTitle="Advertencia" prompt="El nombre de la partida debe ser de acuerdo al Clasificador de los Ingresos del Sector Público. " sqref="B104:B106 B124 B184" xr:uid="{1BBBAC00-D3AB-43DC-A55F-E540B6D06F63}"/>
    <dataValidation allowBlank="1" showInputMessage="1" showErrorMessage="1" promptTitle="Recordatorio" prompt="El superávit libre debe ser reintegrado a más tardar el 31 de marzo,_x000a_de acuerdo al  Decreto Nº 43189-MTSS, artículo 66. " sqref="B168:B170 B172:B175 B177:B179"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8:F118" xr:uid="{80C03DEF-6B29-4E70-BF2F-105E4E97E2B5}"/>
    <dataValidation allowBlank="1" showInputMessage="1" showErrorMessage="1" promptTitle="Advertencia" prompt="NO incluir recursos de vigencias anteriores, para ese fin se completa tabla N°9" sqref="B86" xr:uid="{81036899-7B6D-4858-9108-BA705DCE4980}"/>
    <dataValidation allowBlank="1" showInputMessage="1" showErrorMessage="1" promptTitle="Advertencia" prompt="En enero no debe haber saldo inicial, si la UE cuenta con superávit, debe consignarse en la tabla 9." sqref="B147"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98:F98"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63 E163:F163"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2:F74" xr:uid="{66E3D2A3-0A12-41E6-A92E-4A8A0A1026B7}"/>
  </dataValidations>
  <hyperlinks>
    <hyperlink ref="B100" r:id="rId1" xr:uid="{499B9670-00BC-42DE-AD34-F311B051BF9D}"/>
    <hyperlink ref="B120" r:id="rId2" display="Nombre de la Partida presupuestaria" xr:uid="{CA966660-67FD-4F24-B2FE-DA3416D730C9}"/>
    <hyperlink ref="A100" r:id="rId3" xr:uid="{91D6A97E-12A6-4B35-A3D7-457C1904EFDF}"/>
    <hyperlink ref="A120" r:id="rId4" xr:uid="{60B9FCEF-5595-4032-8AD2-A9A600AC6A47}"/>
  </hyperlinks>
  <printOptions horizontalCentered="1"/>
  <pageMargins left="0.25" right="0.25" top="0.75" bottom="0.75" header="0.3" footer="0.3"/>
  <pageSetup scale="5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0" max="5" man="1"/>
    <brk id="74" max="16383" man="1"/>
    <brk id="115" max="5" man="1"/>
    <brk id="160" max="5" man="1"/>
  </rowBreaks>
  <ignoredErrors>
    <ignoredError sqref="F21" formula="1"/>
    <ignoredError sqref="F19:F20" evalError="1"/>
    <ignoredError sqref="F22:F29" evalError="1" formula="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codeName="Hoja6">
    <tabColor rgb="FF979797"/>
    <pageSetUpPr fitToPage="1"/>
  </sheetPr>
  <dimension ref="A1:AF395"/>
  <sheetViews>
    <sheetView showGridLines="0" zoomScale="80" zoomScaleNormal="80" zoomScaleSheetLayoutView="100" workbookViewId="0">
      <selection sqref="A1:F2"/>
    </sheetView>
  </sheetViews>
  <sheetFormatPr baseColWidth="10" defaultColWidth="11.44140625" defaultRowHeight="15.6" x14ac:dyDescent="0.3"/>
  <cols>
    <col min="1" max="1" width="55.5546875" style="16" customWidth="1"/>
    <col min="2" max="2" width="25.88671875" style="16" customWidth="1"/>
    <col min="3" max="5" width="24.6640625" style="16" customWidth="1"/>
    <col min="6" max="6" width="19.109375" style="16" customWidth="1"/>
    <col min="7" max="7" width="18.5546875" style="282" bestFit="1" customWidth="1"/>
    <col min="8" max="8" width="33.109375" style="282" bestFit="1" customWidth="1"/>
    <col min="9" max="32" width="11.44140625" style="282"/>
    <col min="33" max="16384" width="11.44140625" style="16"/>
  </cols>
  <sheetData>
    <row r="1" spans="1:6" ht="18" customHeight="1" x14ac:dyDescent="0.3">
      <c r="A1" s="566" t="s">
        <v>123</v>
      </c>
      <c r="B1" s="566"/>
      <c r="C1" s="566"/>
      <c r="D1" s="566"/>
      <c r="E1" s="566"/>
      <c r="F1" s="566"/>
    </row>
    <row r="2" spans="1:6" ht="18" customHeight="1" x14ac:dyDescent="0.3">
      <c r="A2" s="566"/>
      <c r="B2" s="566"/>
      <c r="C2" s="566"/>
      <c r="D2" s="566"/>
      <c r="E2" s="566"/>
      <c r="F2" s="566"/>
    </row>
    <row r="3" spans="1:6" ht="18" customHeight="1" x14ac:dyDescent="0.3">
      <c r="A3" s="572" t="s">
        <v>156</v>
      </c>
      <c r="B3" s="572"/>
      <c r="C3" s="572"/>
      <c r="D3" s="572"/>
      <c r="E3" s="572"/>
      <c r="F3" s="572"/>
    </row>
    <row r="4" spans="1:6" ht="15" customHeight="1" thickBot="1" x14ac:dyDescent="0.35">
      <c r="A4" s="17"/>
      <c r="B4" s="17"/>
      <c r="C4" s="17"/>
      <c r="D4" s="17"/>
      <c r="E4" s="17"/>
      <c r="F4" s="17"/>
    </row>
    <row r="5" spans="1:6" ht="18" customHeight="1" x14ac:dyDescent="0.3">
      <c r="A5" s="37"/>
      <c r="B5" s="105" t="s">
        <v>22</v>
      </c>
      <c r="C5" s="549" t="str">
        <f>+'1T'!C5</f>
        <v>Construyendo Lazos de Solidaridad</v>
      </c>
      <c r="D5" s="550"/>
      <c r="E5" s="551"/>
    </row>
    <row r="6" spans="1:6" ht="18" customHeight="1" x14ac:dyDescent="0.3">
      <c r="A6" s="38"/>
      <c r="B6" s="106" t="s">
        <v>33</v>
      </c>
      <c r="C6" s="552" t="str">
        <f>+'1T'!C6</f>
        <v>Consejo Nacional de la Persona Adulta Mayor</v>
      </c>
      <c r="D6" s="553"/>
      <c r="E6" s="554"/>
      <c r="F6" s="4"/>
    </row>
    <row r="7" spans="1:6" ht="18" customHeight="1" thickBot="1" x14ac:dyDescent="0.35">
      <c r="A7" s="38"/>
      <c r="B7" s="109" t="s">
        <v>34</v>
      </c>
      <c r="C7" s="555" t="str">
        <f>+'1T'!C7</f>
        <v>Dirección Área Técnica. Unidad de Fiscalización Operativa. CONAPAM</v>
      </c>
      <c r="D7" s="556"/>
      <c r="E7" s="557"/>
      <c r="F7" s="4"/>
    </row>
    <row r="8" spans="1:6" ht="15" customHeight="1" x14ac:dyDescent="0.3"/>
    <row r="9" spans="1:6" s="282" customFormat="1" ht="21.9" customHeight="1" x14ac:dyDescent="0.3">
      <c r="A9" s="548" t="s">
        <v>35</v>
      </c>
      <c r="B9" s="548"/>
      <c r="C9" s="548"/>
      <c r="D9" s="548"/>
      <c r="E9" s="548"/>
      <c r="F9" s="548"/>
    </row>
    <row r="10" spans="1:6" s="282" customFormat="1" ht="17.399999999999999" x14ac:dyDescent="0.3">
      <c r="A10" s="283"/>
      <c r="B10" s="283"/>
      <c r="C10" s="283"/>
      <c r="D10" s="283"/>
      <c r="E10" s="283"/>
      <c r="F10" s="283"/>
    </row>
    <row r="11" spans="1:6" s="282" customFormat="1" ht="50.25" customHeight="1" x14ac:dyDescent="0.3">
      <c r="A11" s="558" t="s">
        <v>281</v>
      </c>
      <c r="B11" s="558"/>
      <c r="C11" s="558"/>
      <c r="D11" s="558"/>
      <c r="E11" s="558"/>
      <c r="F11" s="558"/>
    </row>
    <row r="12" spans="1:6" s="282" customFormat="1" x14ac:dyDescent="0.3">
      <c r="A12" s="372"/>
      <c r="B12" s="372"/>
      <c r="C12" s="372"/>
      <c r="D12" s="372"/>
      <c r="E12" s="372"/>
      <c r="F12" s="372"/>
    </row>
    <row r="13" spans="1:6" s="282" customFormat="1" ht="16.95" customHeight="1" x14ac:dyDescent="0.3">
      <c r="A13" s="571" t="s">
        <v>36</v>
      </c>
      <c r="B13" s="571"/>
      <c r="C13" s="571"/>
      <c r="D13" s="571"/>
      <c r="E13" s="571"/>
      <c r="F13" s="571"/>
    </row>
    <row r="14" spans="1:6" s="282" customFormat="1" ht="16.95" customHeight="1" x14ac:dyDescent="0.3">
      <c r="A14" s="571" t="s">
        <v>19</v>
      </c>
      <c r="B14" s="571"/>
      <c r="C14" s="571"/>
      <c r="D14" s="571"/>
      <c r="E14" s="571"/>
      <c r="F14" s="571"/>
    </row>
    <row r="15" spans="1:6" s="282" customFormat="1" ht="16.95" customHeight="1" x14ac:dyDescent="0.3">
      <c r="A15" s="373" t="s">
        <v>17</v>
      </c>
      <c r="B15" s="374" t="s">
        <v>18</v>
      </c>
      <c r="C15" s="374" t="s">
        <v>5</v>
      </c>
      <c r="D15" s="374" t="s">
        <v>6</v>
      </c>
      <c r="E15" s="374" t="s">
        <v>7</v>
      </c>
      <c r="F15" s="373" t="s">
        <v>8</v>
      </c>
    </row>
    <row r="16" spans="1:6" s="282" customFormat="1" ht="16.95" customHeight="1" x14ac:dyDescent="0.3">
      <c r="A16" s="286" t="s">
        <v>16</v>
      </c>
      <c r="B16" s="286"/>
      <c r="C16" s="287">
        <f>+C19+C20+C22+C23+C25+C26+C28+C29</f>
        <v>13142</v>
      </c>
      <c r="D16" s="287">
        <f t="shared" ref="D16:E16" si="0">+D19+D20+D22+D23+D25+D26+D28+D29</f>
        <v>14437</v>
      </c>
      <c r="E16" s="287">
        <f t="shared" si="0"/>
        <v>14329</v>
      </c>
      <c r="F16" s="287">
        <f>+AVERAGE(C16:E16)</f>
        <v>13969.333333333334</v>
      </c>
    </row>
    <row r="17" spans="1:6" s="282" customFormat="1" ht="16.95" customHeight="1" x14ac:dyDescent="0.3">
      <c r="A17" s="288"/>
      <c r="B17" s="288"/>
      <c r="C17" s="289"/>
      <c r="D17" s="289"/>
      <c r="E17" s="289"/>
      <c r="F17" s="290"/>
    </row>
    <row r="18" spans="1:6" s="282" customFormat="1" ht="16.95" customHeight="1" x14ac:dyDescent="0.3">
      <c r="A18" s="560" t="s">
        <v>286</v>
      </c>
      <c r="B18" s="291" t="s">
        <v>287</v>
      </c>
      <c r="C18" s="289">
        <f>+('1T'!E18-'2T'!C20+119)</f>
        <v>176</v>
      </c>
      <c r="D18" s="289">
        <f>+(C18-D20+79)</f>
        <v>197</v>
      </c>
      <c r="E18" s="289">
        <f>+(D18-E20+63)</f>
        <v>153</v>
      </c>
      <c r="F18" s="290">
        <f>+E18</f>
        <v>153</v>
      </c>
    </row>
    <row r="19" spans="1:6" s="282" customFormat="1" ht="16.95" customHeight="1" x14ac:dyDescent="0.3">
      <c r="A19" s="560"/>
      <c r="B19" s="291" t="s">
        <v>288</v>
      </c>
      <c r="C19" s="289">
        <v>1443</v>
      </c>
      <c r="D19" s="289">
        <v>1490</v>
      </c>
      <c r="E19" s="289">
        <v>1512</v>
      </c>
      <c r="F19" s="290">
        <f>+AVERAGE(C19:E19)</f>
        <v>1481.6666666666667</v>
      </c>
    </row>
    <row r="20" spans="1:6" s="282" customFormat="1" ht="16.95" customHeight="1" x14ac:dyDescent="0.3">
      <c r="A20" s="560"/>
      <c r="B20" s="291" t="s">
        <v>289</v>
      </c>
      <c r="C20" s="289">
        <v>19</v>
      </c>
      <c r="D20" s="289">
        <v>58</v>
      </c>
      <c r="E20" s="289">
        <v>107</v>
      </c>
      <c r="F20" s="290">
        <f>+AVERAGE(C20:E20)</f>
        <v>61.333333333333336</v>
      </c>
    </row>
    <row r="21" spans="1:6" s="282" customFormat="1" ht="16.95" customHeight="1" x14ac:dyDescent="0.3">
      <c r="A21" s="559" t="s">
        <v>290</v>
      </c>
      <c r="B21" s="292" t="s">
        <v>287</v>
      </c>
      <c r="C21" s="293">
        <f>+('1T'!E21-'2T'!C23+109)</f>
        <v>109</v>
      </c>
      <c r="D21" s="293">
        <f>+(C21-'2T'!D23+67)</f>
        <v>102</v>
      </c>
      <c r="E21" s="293">
        <f>+(D21-'2T'!E23+10)</f>
        <v>46</v>
      </c>
      <c r="F21" s="294">
        <f>+E21</f>
        <v>46</v>
      </c>
    </row>
    <row r="22" spans="1:6" s="282" customFormat="1" ht="16.95" customHeight="1" x14ac:dyDescent="0.3">
      <c r="A22" s="559"/>
      <c r="B22" s="292" t="s">
        <v>288</v>
      </c>
      <c r="C22" s="293">
        <v>1392</v>
      </c>
      <c r="D22" s="293">
        <v>1422</v>
      </c>
      <c r="E22" s="293">
        <v>1475</v>
      </c>
      <c r="F22" s="294">
        <f>+AVERAGE(C22:E22)</f>
        <v>1429.6666666666667</v>
      </c>
    </row>
    <row r="23" spans="1:6" s="282" customFormat="1" ht="16.95" customHeight="1" x14ac:dyDescent="0.3">
      <c r="A23" s="559"/>
      <c r="B23" s="292" t="s">
        <v>289</v>
      </c>
      <c r="C23" s="293">
        <v>61</v>
      </c>
      <c r="D23" s="293">
        <v>74</v>
      </c>
      <c r="E23" s="293">
        <v>66</v>
      </c>
      <c r="F23" s="294">
        <f>+AVERAGE(C23:E23)</f>
        <v>67</v>
      </c>
    </row>
    <row r="24" spans="1:6" s="282" customFormat="1" ht="16.95" customHeight="1" x14ac:dyDescent="0.3">
      <c r="A24" s="560" t="s">
        <v>291</v>
      </c>
      <c r="B24" s="291" t="s">
        <v>287</v>
      </c>
      <c r="C24" s="289">
        <f>+('1T'!E24-'2T'!C26+598)</f>
        <v>665</v>
      </c>
      <c r="D24" s="289">
        <f>+(C24-D26+23)</f>
        <v>113</v>
      </c>
      <c r="E24" s="289">
        <f>+(D24-E26+210)</f>
        <v>113</v>
      </c>
      <c r="F24" s="290">
        <f>+E24</f>
        <v>113</v>
      </c>
    </row>
    <row r="25" spans="1:6" s="282" customFormat="1" ht="15" customHeight="1" x14ac:dyDescent="0.3">
      <c r="A25" s="560"/>
      <c r="B25" s="291" t="s">
        <v>288</v>
      </c>
      <c r="C25" s="289">
        <v>9219</v>
      </c>
      <c r="D25" s="289">
        <v>9846</v>
      </c>
      <c r="E25" s="289">
        <v>9845</v>
      </c>
      <c r="F25" s="290">
        <f>+AVERAGE(C25:E25)</f>
        <v>9636.6666666666661</v>
      </c>
    </row>
    <row r="26" spans="1:6" s="282" customFormat="1" ht="16.95" customHeight="1" x14ac:dyDescent="0.3">
      <c r="A26" s="560"/>
      <c r="B26" s="295" t="s">
        <v>289</v>
      </c>
      <c r="C26" s="289">
        <v>57</v>
      </c>
      <c r="D26" s="289">
        <v>575</v>
      </c>
      <c r="E26" s="289">
        <v>210</v>
      </c>
      <c r="F26" s="290">
        <f>+AVERAGE(C26:E26)</f>
        <v>280.66666666666669</v>
      </c>
    </row>
    <row r="27" spans="1:6" s="282" customFormat="1" ht="16.95" customHeight="1" x14ac:dyDescent="0.3">
      <c r="A27" s="561" t="s">
        <v>292</v>
      </c>
      <c r="B27" s="296" t="s">
        <v>287</v>
      </c>
      <c r="C27" s="293">
        <f>+('1T'!E27-'2T'!C29+66)</f>
        <v>69</v>
      </c>
      <c r="D27" s="293">
        <f>+(C27-D29+52)</f>
        <v>113</v>
      </c>
      <c r="E27" s="293">
        <f>+(D27-E29+6)</f>
        <v>9</v>
      </c>
      <c r="F27" s="294">
        <f>+E27</f>
        <v>9</v>
      </c>
    </row>
    <row r="28" spans="1:6" s="282" customFormat="1" ht="16.95" customHeight="1" x14ac:dyDescent="0.3">
      <c r="A28" s="561"/>
      <c r="B28" s="296" t="s">
        <v>288</v>
      </c>
      <c r="C28" s="297">
        <v>951</v>
      </c>
      <c r="D28" s="293">
        <v>964</v>
      </c>
      <c r="E28" s="293">
        <v>1004</v>
      </c>
      <c r="F28" s="294">
        <f>+AVERAGE(C28:E28)</f>
        <v>973</v>
      </c>
    </row>
    <row r="29" spans="1:6" s="282" customFormat="1" ht="16.95" customHeight="1" x14ac:dyDescent="0.3">
      <c r="A29" s="562"/>
      <c r="B29" s="298" t="s">
        <v>289</v>
      </c>
      <c r="C29" s="293">
        <v>0</v>
      </c>
      <c r="D29" s="293">
        <v>8</v>
      </c>
      <c r="E29" s="293">
        <v>110</v>
      </c>
      <c r="F29" s="294">
        <f>+AVERAGE(C29:E29)</f>
        <v>39.333333333333336</v>
      </c>
    </row>
    <row r="30" spans="1:6" s="282" customFormat="1" x14ac:dyDescent="0.3">
      <c r="A30" s="299" t="s">
        <v>163</v>
      </c>
      <c r="B30" s="300" t="s">
        <v>164</v>
      </c>
      <c r="C30" s="301"/>
      <c r="D30" s="301"/>
      <c r="E30" s="301"/>
      <c r="F30" s="301"/>
    </row>
    <row r="31" spans="1:6" s="282" customFormat="1" ht="35.1" customHeight="1" x14ac:dyDescent="0.3">
      <c r="A31" s="539" t="s">
        <v>282</v>
      </c>
      <c r="B31" s="540"/>
      <c r="C31" s="540"/>
      <c r="D31" s="540"/>
      <c r="E31" s="540"/>
      <c r="F31" s="541"/>
    </row>
    <row r="32" spans="1:6" s="282" customFormat="1" ht="50.1" customHeight="1" x14ac:dyDescent="0.3">
      <c r="A32" s="529" t="s">
        <v>111</v>
      </c>
      <c r="B32" s="530"/>
      <c r="C32" s="530"/>
      <c r="D32" s="530"/>
      <c r="E32" s="530"/>
      <c r="F32" s="531"/>
    </row>
    <row r="33" spans="1:8" s="282" customFormat="1" ht="16.95" customHeight="1" x14ac:dyDescent="0.3">
      <c r="A33" s="303"/>
      <c r="B33" s="303"/>
      <c r="C33" s="303"/>
      <c r="D33" s="304"/>
      <c r="E33" s="304"/>
      <c r="F33" s="305"/>
    </row>
    <row r="34" spans="1:8" s="282" customFormat="1" ht="16.95" customHeight="1" x14ac:dyDescent="0.3">
      <c r="A34" s="571" t="s">
        <v>37</v>
      </c>
      <c r="B34" s="571"/>
      <c r="C34" s="571"/>
      <c r="D34" s="571"/>
      <c r="E34" s="571"/>
      <c r="F34" s="571"/>
    </row>
    <row r="35" spans="1:8" s="282" customFormat="1" ht="16.95" customHeight="1" x14ac:dyDescent="0.3">
      <c r="A35" s="571" t="s">
        <v>20</v>
      </c>
      <c r="B35" s="571"/>
      <c r="C35" s="571"/>
      <c r="D35" s="571"/>
      <c r="E35" s="571"/>
      <c r="F35" s="571"/>
    </row>
    <row r="36" spans="1:8" s="282" customFormat="1" ht="15" customHeight="1" x14ac:dyDescent="0.3">
      <c r="A36" s="575" t="s">
        <v>17</v>
      </c>
      <c r="B36" s="576"/>
      <c r="C36" s="374" t="s">
        <v>5</v>
      </c>
      <c r="D36" s="374" t="s">
        <v>6</v>
      </c>
      <c r="E36" s="374" t="s">
        <v>7</v>
      </c>
      <c r="F36" s="373" t="s">
        <v>8</v>
      </c>
    </row>
    <row r="37" spans="1:8" s="282" customFormat="1" ht="16.95" customHeight="1" x14ac:dyDescent="0.3">
      <c r="A37" s="286" t="s">
        <v>16</v>
      </c>
      <c r="B37" s="306"/>
      <c r="C37" s="307">
        <f>+SUM(C39:C46)</f>
        <v>1168281349.0929999</v>
      </c>
      <c r="D37" s="307">
        <f>+SUM(D39:D46)</f>
        <v>1248935459.52</v>
      </c>
      <c r="E37" s="307">
        <f t="shared" ref="E37:F37" si="1">+SUM(E39:E46)</f>
        <v>1347101173.8509998</v>
      </c>
      <c r="F37" s="307">
        <f t="shared" si="1"/>
        <v>3764317982.4639997</v>
      </c>
    </row>
    <row r="38" spans="1:8" s="282" customFormat="1" ht="15" customHeight="1" x14ac:dyDescent="0.3">
      <c r="A38" s="288"/>
      <c r="B38" s="308"/>
      <c r="C38" s="309"/>
      <c r="D38" s="309"/>
      <c r="E38" s="309"/>
      <c r="F38" s="310"/>
    </row>
    <row r="39" spans="1:8" s="282" customFormat="1" ht="15" customHeight="1" x14ac:dyDescent="0.3">
      <c r="A39" s="563" t="s">
        <v>286</v>
      </c>
      <c r="B39" s="311" t="s">
        <v>293</v>
      </c>
      <c r="C39" s="309">
        <v>293731308</v>
      </c>
      <c r="D39" s="309">
        <v>303298440</v>
      </c>
      <c r="E39" s="309">
        <v>307776672</v>
      </c>
      <c r="F39" s="310">
        <f>+SUM(C39:E39)</f>
        <v>904806420</v>
      </c>
    </row>
    <row r="40" spans="1:8" s="282" customFormat="1" ht="15" customHeight="1" x14ac:dyDescent="0.3">
      <c r="A40" s="563"/>
      <c r="B40" s="311" t="s">
        <v>294</v>
      </c>
      <c r="C40" s="309">
        <v>3867564</v>
      </c>
      <c r="D40" s="309">
        <v>11806248</v>
      </c>
      <c r="E40" s="309">
        <v>21386420</v>
      </c>
      <c r="F40" s="310">
        <f t="shared" ref="F40:F46" si="2">+SUM(C40:E40)</f>
        <v>37060232</v>
      </c>
    </row>
    <row r="41" spans="1:8" s="282" customFormat="1" ht="15" customHeight="1" x14ac:dyDescent="0.3">
      <c r="A41" s="564" t="s">
        <v>290</v>
      </c>
      <c r="B41" s="312" t="s">
        <v>293</v>
      </c>
      <c r="C41" s="293">
        <v>111141108</v>
      </c>
      <c r="D41" s="293">
        <v>115737174</v>
      </c>
      <c r="E41" s="293">
        <v>120097450</v>
      </c>
      <c r="F41" s="314">
        <f t="shared" si="2"/>
        <v>346975732</v>
      </c>
    </row>
    <row r="42" spans="1:8" s="282" customFormat="1" ht="15" customHeight="1" x14ac:dyDescent="0.3">
      <c r="A42" s="564"/>
      <c r="B42" s="312" t="s">
        <v>294</v>
      </c>
      <c r="C42" s="293">
        <v>4577236</v>
      </c>
      <c r="D42" s="293">
        <v>6025228</v>
      </c>
      <c r="E42" s="293">
        <v>5373852</v>
      </c>
      <c r="F42" s="314">
        <f t="shared" si="2"/>
        <v>15976316</v>
      </c>
    </row>
    <row r="43" spans="1:8" s="282" customFormat="1" ht="16.95" customHeight="1" x14ac:dyDescent="0.3">
      <c r="A43" s="563" t="s">
        <v>291</v>
      </c>
      <c r="B43" s="311" t="s">
        <v>293</v>
      </c>
      <c r="C43" s="315">
        <v>544771701.12</v>
      </c>
      <c r="D43" s="315">
        <v>589648553.08000004</v>
      </c>
      <c r="E43" s="315">
        <v>592295655.54999983</v>
      </c>
      <c r="F43" s="310">
        <f t="shared" si="2"/>
        <v>1726715909.75</v>
      </c>
    </row>
    <row r="44" spans="1:8" s="282" customFormat="1" ht="16.95" customHeight="1" x14ac:dyDescent="0.3">
      <c r="A44" s="563"/>
      <c r="B44" s="311" t="s">
        <v>294</v>
      </c>
      <c r="C44" s="315">
        <v>4892431.9730000496</v>
      </c>
      <c r="D44" s="315">
        <v>40661908.850000024</v>
      </c>
      <c r="E44" s="315">
        <v>10363217.06099999</v>
      </c>
      <c r="F44" s="310">
        <f t="shared" si="2"/>
        <v>55917557.884000063</v>
      </c>
    </row>
    <row r="45" spans="1:8" s="282" customFormat="1" ht="16.95" customHeight="1" x14ac:dyDescent="0.3">
      <c r="A45" s="564" t="s">
        <v>292</v>
      </c>
      <c r="B45" s="312" t="s">
        <v>293</v>
      </c>
      <c r="C45" s="316">
        <v>205300000</v>
      </c>
      <c r="D45" s="317">
        <v>178457907.59</v>
      </c>
      <c r="E45" s="317">
        <v>269892550.24000001</v>
      </c>
      <c r="F45" s="314">
        <f t="shared" si="2"/>
        <v>653650457.83000004</v>
      </c>
    </row>
    <row r="46" spans="1:8" s="282" customFormat="1" ht="16.95" customHeight="1" x14ac:dyDescent="0.3">
      <c r="A46" s="565"/>
      <c r="B46" s="312" t="s">
        <v>294</v>
      </c>
      <c r="C46" s="318"/>
      <c r="D46" s="318">
        <v>3300000</v>
      </c>
      <c r="E46" s="318">
        <v>19915357</v>
      </c>
      <c r="F46" s="314">
        <f t="shared" si="2"/>
        <v>23215357</v>
      </c>
    </row>
    <row r="47" spans="1:8" s="282" customFormat="1" ht="15" customHeight="1" x14ac:dyDescent="0.3">
      <c r="A47" s="299" t="s">
        <v>163</v>
      </c>
      <c r="B47" s="300" t="s">
        <v>164</v>
      </c>
      <c r="C47" s="301"/>
      <c r="D47" s="301"/>
      <c r="E47" s="301"/>
      <c r="F47" s="301"/>
    </row>
    <row r="48" spans="1:8" s="282" customFormat="1" ht="35.1" customHeight="1" x14ac:dyDescent="0.3">
      <c r="A48" s="539" t="s">
        <v>282</v>
      </c>
      <c r="B48" s="540"/>
      <c r="C48" s="540"/>
      <c r="D48" s="540"/>
      <c r="E48" s="540"/>
      <c r="F48" s="541"/>
      <c r="H48" s="346"/>
    </row>
    <row r="49" spans="1:8" s="282" customFormat="1" ht="50.1" customHeight="1" x14ac:dyDescent="0.3">
      <c r="A49" s="529" t="s">
        <v>111</v>
      </c>
      <c r="B49" s="530"/>
      <c r="C49" s="530"/>
      <c r="D49" s="530"/>
      <c r="E49" s="530"/>
      <c r="F49" s="531"/>
      <c r="H49" s="347"/>
    </row>
    <row r="50" spans="1:8" s="282" customFormat="1" ht="15" customHeight="1" x14ac:dyDescent="0.3"/>
    <row r="51" spans="1:8" s="282" customFormat="1" ht="16.95" customHeight="1" x14ac:dyDescent="0.3">
      <c r="A51" s="543" t="s">
        <v>38</v>
      </c>
      <c r="B51" s="543"/>
      <c r="C51" s="543"/>
      <c r="D51" s="543"/>
      <c r="E51" s="543"/>
      <c r="F51" s="543"/>
    </row>
    <row r="52" spans="1:8" s="282" customFormat="1" ht="30" customHeight="1" x14ac:dyDescent="0.3">
      <c r="A52" s="544" t="s">
        <v>39</v>
      </c>
      <c r="B52" s="544"/>
      <c r="C52" s="544"/>
      <c r="D52" s="544"/>
      <c r="E52" s="544"/>
      <c r="F52" s="544"/>
    </row>
    <row r="53" spans="1:8" s="282" customFormat="1" x14ac:dyDescent="0.3">
      <c r="A53" s="535" t="s">
        <v>23</v>
      </c>
      <c r="B53" s="535"/>
      <c r="C53" s="285" t="s">
        <v>40</v>
      </c>
      <c r="D53" s="284" t="s">
        <v>41</v>
      </c>
      <c r="E53" s="319" t="s">
        <v>43</v>
      </c>
      <c r="F53" s="284" t="s">
        <v>24</v>
      </c>
    </row>
    <row r="54" spans="1:8" s="282" customFormat="1" ht="30" customHeight="1" x14ac:dyDescent="0.3">
      <c r="A54" s="537" t="s">
        <v>28</v>
      </c>
      <c r="B54" s="545"/>
      <c r="C54" s="320"/>
      <c r="D54" s="320"/>
      <c r="E54" s="321" t="s">
        <v>337</v>
      </c>
      <c r="F54" s="322"/>
    </row>
    <row r="55" spans="1:8" s="282" customFormat="1" ht="30" customHeight="1" x14ac:dyDescent="0.3">
      <c r="A55" s="537" t="s">
        <v>29</v>
      </c>
      <c r="B55" s="537"/>
      <c r="C55" s="320"/>
      <c r="D55" s="320"/>
      <c r="E55" s="320" t="s">
        <v>339</v>
      </c>
      <c r="F55" s="323"/>
    </row>
    <row r="56" spans="1:8" s="282" customFormat="1" ht="30" customHeight="1" x14ac:dyDescent="0.3">
      <c r="A56" s="546" t="s">
        <v>27</v>
      </c>
      <c r="B56" s="546"/>
      <c r="C56" s="320"/>
      <c r="D56" s="320"/>
      <c r="E56" s="320" t="s">
        <v>341</v>
      </c>
      <c r="F56" s="323"/>
    </row>
    <row r="57" spans="1:8" s="282" customFormat="1" ht="30" customHeight="1" x14ac:dyDescent="0.3">
      <c r="A57" s="547" t="s">
        <v>30</v>
      </c>
      <c r="B57" s="547"/>
      <c r="C57" s="320"/>
      <c r="D57" s="320" t="s">
        <v>41</v>
      </c>
      <c r="E57" s="460" t="s">
        <v>343</v>
      </c>
      <c r="F57" s="324"/>
    </row>
    <row r="58" spans="1:8" s="282" customFormat="1" ht="16.95" customHeight="1" x14ac:dyDescent="0.3">
      <c r="A58" s="299" t="s">
        <v>163</v>
      </c>
      <c r="B58" s="300" t="s">
        <v>164</v>
      </c>
      <c r="C58" s="325"/>
      <c r="D58" s="325"/>
      <c r="E58" s="325"/>
      <c r="F58" s="325"/>
    </row>
    <row r="59" spans="1:8" s="282" customFormat="1" ht="35.1" customHeight="1" x14ac:dyDescent="0.3">
      <c r="A59" s="539" t="s">
        <v>283</v>
      </c>
      <c r="B59" s="540"/>
      <c r="C59" s="540"/>
      <c r="D59" s="540"/>
      <c r="E59" s="540"/>
      <c r="F59" s="541"/>
    </row>
    <row r="60" spans="1:8" s="329" customFormat="1" ht="50.1" customHeight="1" x14ac:dyDescent="0.3">
      <c r="A60" s="526" t="s">
        <v>77</v>
      </c>
      <c r="B60" s="526"/>
      <c r="C60" s="526"/>
      <c r="D60" s="526"/>
      <c r="E60" s="526"/>
      <c r="F60" s="526"/>
      <c r="G60" s="282"/>
    </row>
    <row r="61" spans="1:8" s="329" customFormat="1" ht="15" customHeight="1" x14ac:dyDescent="0.3">
      <c r="A61" s="326"/>
      <c r="B61" s="326"/>
      <c r="C61" s="326"/>
      <c r="D61" s="326"/>
      <c r="E61" s="326"/>
      <c r="F61" s="326"/>
      <c r="G61" s="282"/>
    </row>
    <row r="62" spans="1:8" s="282" customFormat="1" x14ac:dyDescent="0.3">
      <c r="A62" s="543" t="s">
        <v>44</v>
      </c>
      <c r="B62" s="543"/>
      <c r="C62" s="543"/>
      <c r="D62" s="543"/>
      <c r="E62" s="543"/>
      <c r="F62" s="543"/>
    </row>
    <row r="63" spans="1:8" s="282" customFormat="1" x14ac:dyDescent="0.3">
      <c r="A63" s="543" t="s">
        <v>25</v>
      </c>
      <c r="B63" s="543"/>
      <c r="C63" s="543"/>
      <c r="D63" s="543"/>
      <c r="E63" s="543"/>
      <c r="F63" s="543"/>
    </row>
    <row r="64" spans="1:8" s="282" customFormat="1" x14ac:dyDescent="0.3">
      <c r="A64" s="575" t="s">
        <v>23</v>
      </c>
      <c r="B64" s="575"/>
      <c r="C64" s="374" t="s">
        <v>40</v>
      </c>
      <c r="D64" s="373" t="s">
        <v>41</v>
      </c>
      <c r="E64" s="375" t="s">
        <v>76</v>
      </c>
      <c r="F64" s="373" t="s">
        <v>24</v>
      </c>
    </row>
    <row r="65" spans="1:8" s="282" customFormat="1" ht="30" customHeight="1" x14ac:dyDescent="0.3">
      <c r="A65" s="536" t="s">
        <v>31</v>
      </c>
      <c r="B65" s="536"/>
      <c r="C65" s="321"/>
      <c r="D65" s="321" t="s">
        <v>41</v>
      </c>
      <c r="E65" s="327" t="s">
        <v>344</v>
      </c>
      <c r="F65" s="328" t="s">
        <v>13</v>
      </c>
      <c r="G65" s="329"/>
    </row>
    <row r="66" spans="1:8" s="282" customFormat="1" ht="30" customHeight="1" x14ac:dyDescent="0.3">
      <c r="A66" s="537" t="s">
        <v>32</v>
      </c>
      <c r="B66" s="537"/>
      <c r="C66" s="330" t="s">
        <v>340</v>
      </c>
      <c r="D66" s="330"/>
      <c r="E66" s="331"/>
      <c r="F66" s="332" t="s">
        <v>13</v>
      </c>
      <c r="G66" s="329"/>
    </row>
    <row r="67" spans="1:8" s="329" customFormat="1" ht="30" customHeight="1" x14ac:dyDescent="0.3">
      <c r="A67" s="542" t="s">
        <v>251</v>
      </c>
      <c r="B67" s="542"/>
      <c r="C67" s="333" t="s">
        <v>340</v>
      </c>
      <c r="D67" s="333"/>
      <c r="E67" s="334"/>
      <c r="F67" s="332" t="s">
        <v>13</v>
      </c>
    </row>
    <row r="68" spans="1:8" s="282" customFormat="1" x14ac:dyDescent="0.3">
      <c r="A68" s="299" t="s">
        <v>163</v>
      </c>
      <c r="B68" s="300" t="s">
        <v>164</v>
      </c>
      <c r="C68" s="301"/>
      <c r="D68" s="301"/>
      <c r="E68" s="301"/>
      <c r="F68" s="301"/>
    </row>
    <row r="69" spans="1:8" s="282" customFormat="1" ht="35.1" customHeight="1" x14ac:dyDescent="0.3">
      <c r="A69" s="539" t="s">
        <v>284</v>
      </c>
      <c r="B69" s="540"/>
      <c r="C69" s="540"/>
      <c r="D69" s="540"/>
      <c r="E69" s="540"/>
      <c r="F69" s="541"/>
    </row>
    <row r="70" spans="1:8" s="282" customFormat="1" ht="50.1" customHeight="1" x14ac:dyDescent="0.3">
      <c r="A70" s="526" t="s">
        <v>55</v>
      </c>
      <c r="B70" s="526"/>
      <c r="C70" s="526"/>
      <c r="D70" s="526"/>
      <c r="E70" s="526"/>
      <c r="F70" s="526"/>
    </row>
    <row r="71" spans="1:8" s="282" customFormat="1" ht="9.9" customHeight="1" x14ac:dyDescent="0.3">
      <c r="E71" s="335"/>
    </row>
    <row r="72" spans="1:8" s="282" customFormat="1" ht="30" customHeight="1" x14ac:dyDescent="0.35">
      <c r="A72" s="336" t="s">
        <v>45</v>
      </c>
      <c r="B72" s="501" t="s">
        <v>333</v>
      </c>
      <c r="C72" s="502"/>
      <c r="D72" s="503" t="s">
        <v>48</v>
      </c>
      <c r="E72" s="504"/>
      <c r="F72" s="505"/>
      <c r="G72" s="337"/>
      <c r="H72" s="337"/>
    </row>
    <row r="73" spans="1:8" s="282" customFormat="1" ht="27.9" customHeight="1" x14ac:dyDescent="0.35">
      <c r="A73" s="336" t="s">
        <v>46</v>
      </c>
      <c r="B73" s="501" t="s">
        <v>334</v>
      </c>
      <c r="C73" s="502"/>
      <c r="D73" s="506"/>
      <c r="E73" s="507"/>
      <c r="F73" s="508"/>
      <c r="G73" s="337"/>
      <c r="H73" s="337"/>
    </row>
    <row r="74" spans="1:8" s="282" customFormat="1" ht="27.9" customHeight="1" x14ac:dyDescent="0.35">
      <c r="A74" s="336" t="s">
        <v>47</v>
      </c>
      <c r="B74" s="501" t="s">
        <v>335</v>
      </c>
      <c r="C74" s="502"/>
      <c r="D74" s="509"/>
      <c r="E74" s="510"/>
      <c r="F74" s="511"/>
      <c r="G74" s="337"/>
      <c r="H74" s="337"/>
    </row>
    <row r="75" spans="1:8" s="282" customFormat="1" x14ac:dyDescent="0.3"/>
    <row r="76" spans="1:8" ht="21.9" customHeight="1" x14ac:dyDescent="0.3">
      <c r="A76" s="528" t="s">
        <v>49</v>
      </c>
      <c r="B76" s="528"/>
      <c r="C76" s="528"/>
      <c r="D76" s="528"/>
      <c r="E76" s="528"/>
      <c r="F76" s="528"/>
    </row>
    <row r="77" spans="1:8" ht="9.9" customHeight="1" x14ac:dyDescent="0.3"/>
    <row r="78" spans="1:8" ht="84.9" customHeight="1" x14ac:dyDescent="0.3">
      <c r="A78" s="479" t="s">
        <v>237</v>
      </c>
      <c r="B78" s="479"/>
      <c r="C78" s="479"/>
      <c r="D78" s="479"/>
      <c r="E78" s="479"/>
      <c r="F78" s="479"/>
    </row>
    <row r="79" spans="1:8" ht="9.9" customHeight="1" x14ac:dyDescent="0.3"/>
    <row r="80" spans="1:8" x14ac:dyDescent="0.3">
      <c r="A80" s="490" t="s">
        <v>50</v>
      </c>
      <c r="B80" s="490"/>
      <c r="C80" s="490"/>
      <c r="D80" s="490"/>
      <c r="E80" s="490"/>
      <c r="F80" s="490"/>
    </row>
    <row r="81" spans="1:7" x14ac:dyDescent="0.3">
      <c r="A81" s="490" t="s">
        <v>58</v>
      </c>
      <c r="B81" s="490"/>
      <c r="C81" s="490"/>
      <c r="D81" s="490"/>
      <c r="E81" s="490"/>
      <c r="F81" s="490"/>
    </row>
    <row r="82" spans="1:7" x14ac:dyDescent="0.3">
      <c r="A82" s="490" t="s">
        <v>51</v>
      </c>
      <c r="B82" s="490"/>
      <c r="C82" s="490"/>
      <c r="D82" s="490"/>
      <c r="E82" s="490"/>
      <c r="F82" s="490"/>
    </row>
    <row r="83" spans="1:7" ht="31.2" x14ac:dyDescent="0.3">
      <c r="A83" s="66" t="s">
        <v>59</v>
      </c>
      <c r="B83" s="66" t="s">
        <v>61</v>
      </c>
      <c r="C83" s="66" t="s">
        <v>65</v>
      </c>
      <c r="D83" s="66" t="s">
        <v>62</v>
      </c>
      <c r="E83" s="66" t="s">
        <v>63</v>
      </c>
      <c r="F83" s="66" t="s">
        <v>153</v>
      </c>
    </row>
    <row r="84" spans="1:7" ht="18" customHeight="1" x14ac:dyDescent="0.3">
      <c r="A84" s="59" t="s">
        <v>16</v>
      </c>
      <c r="B84" s="350">
        <f>+SUM(B86:B92)</f>
        <v>19213316494</v>
      </c>
      <c r="C84" s="256">
        <f>+SUM(C86:C92)</f>
        <v>100</v>
      </c>
      <c r="D84" s="354"/>
      <c r="E84" s="354"/>
      <c r="F84" s="354"/>
      <c r="G84" s="340"/>
    </row>
    <row r="85" spans="1:7" ht="9.9" customHeight="1" x14ac:dyDescent="0.3">
      <c r="A85" s="14"/>
      <c r="B85" s="379"/>
      <c r="C85" s="257"/>
      <c r="D85" s="380"/>
      <c r="E85" s="380"/>
      <c r="F85" s="380"/>
      <c r="G85" s="340"/>
    </row>
    <row r="86" spans="1:7" ht="18" customHeight="1" x14ac:dyDescent="0.3">
      <c r="A86" s="14" t="s">
        <v>60</v>
      </c>
      <c r="B86" s="379">
        <f>+'1T'!B86</f>
        <v>19213316494</v>
      </c>
      <c r="C86" s="257">
        <f>+B86/$B$84*100</f>
        <v>100</v>
      </c>
      <c r="D86" s="381" t="str">
        <f>+'1T'!D86</f>
        <v>MTSS-DMT-OF-626-2023;MTSS-DESAF-OF-569-2023 9-06-2023, MTSS-DESAF-OF-884-2023</v>
      </c>
      <c r="E86" s="381" t="str">
        <f>+'1T'!E86</f>
        <v>OFICIO-MTSS-DMT-DVAS-DESAF-107-2024</v>
      </c>
      <c r="F86" s="355">
        <f>+'1T'!F86</f>
        <v>0</v>
      </c>
      <c r="G86" s="340"/>
    </row>
    <row r="87" spans="1:7" ht="15" customHeight="1" x14ac:dyDescent="0.3">
      <c r="A87" s="143" t="s">
        <v>217</v>
      </c>
      <c r="B87" s="379">
        <f>+'1T'!B87</f>
        <v>0</v>
      </c>
      <c r="C87" s="257">
        <f>+B87/$B$84*100</f>
        <v>0</v>
      </c>
      <c r="D87" s="355">
        <f>+'1T'!D87</f>
        <v>0</v>
      </c>
      <c r="E87" s="355">
        <f>+'1T'!E87</f>
        <v>0</v>
      </c>
      <c r="F87" s="355">
        <f>+'1T'!F87</f>
        <v>0</v>
      </c>
      <c r="G87" s="340"/>
    </row>
    <row r="88" spans="1:7" ht="15" customHeight="1" x14ac:dyDescent="0.3">
      <c r="A88" s="143" t="s">
        <v>142</v>
      </c>
      <c r="B88" s="379">
        <v>0</v>
      </c>
      <c r="C88" s="257">
        <f t="shared" ref="C88" si="3">+B88/$B$84*100</f>
        <v>0</v>
      </c>
      <c r="D88" s="355"/>
      <c r="E88" s="355"/>
      <c r="F88" s="355"/>
      <c r="G88" s="340"/>
    </row>
    <row r="89" spans="1:7" ht="15" customHeight="1" x14ac:dyDescent="0.3">
      <c r="A89" s="145" t="s">
        <v>143</v>
      </c>
      <c r="B89" s="352">
        <v>0</v>
      </c>
      <c r="C89" s="249">
        <f>+B89/$B$84*100</f>
        <v>0</v>
      </c>
      <c r="D89" s="356"/>
      <c r="E89" s="356"/>
      <c r="F89" s="356"/>
      <c r="G89" s="340"/>
    </row>
    <row r="90" spans="1:7" ht="15" customHeight="1" x14ac:dyDescent="0.3">
      <c r="A90" s="14" t="s">
        <v>144</v>
      </c>
      <c r="B90" s="379">
        <v>0</v>
      </c>
      <c r="C90" s="257">
        <f t="shared" ref="C90:C92" si="4">+B90/$B$84*100</f>
        <v>0</v>
      </c>
      <c r="D90" s="355"/>
      <c r="E90" s="355"/>
      <c r="F90" s="355"/>
      <c r="G90" s="340"/>
    </row>
    <row r="91" spans="1:7" ht="15" customHeight="1" x14ac:dyDescent="0.3">
      <c r="A91" s="14" t="s">
        <v>145</v>
      </c>
      <c r="B91" s="379">
        <v>0</v>
      </c>
      <c r="C91" s="257">
        <f t="shared" si="4"/>
        <v>0</v>
      </c>
      <c r="D91" s="355"/>
      <c r="E91" s="355"/>
      <c r="F91" s="355"/>
      <c r="G91" s="340"/>
    </row>
    <row r="92" spans="1:7" ht="15" customHeight="1" x14ac:dyDescent="0.3">
      <c r="A92" s="15" t="s">
        <v>146</v>
      </c>
      <c r="B92" s="379">
        <v>0</v>
      </c>
      <c r="C92" s="257">
        <f t="shared" si="4"/>
        <v>0</v>
      </c>
      <c r="D92" s="382"/>
      <c r="E92" s="382"/>
      <c r="F92" s="382"/>
      <c r="G92" s="340"/>
    </row>
    <row r="93" spans="1:7" x14ac:dyDescent="0.3">
      <c r="A93" s="574" t="s">
        <v>42</v>
      </c>
      <c r="B93" s="574"/>
      <c r="C93" s="574"/>
      <c r="D93" s="574"/>
      <c r="E93" s="574"/>
      <c r="F93" s="574"/>
    </row>
    <row r="94" spans="1:7" ht="35.1" customHeight="1" x14ac:dyDescent="0.3">
      <c r="A94" s="533" t="s">
        <v>215</v>
      </c>
      <c r="B94" s="527"/>
      <c r="C94" s="527"/>
      <c r="D94" s="527"/>
      <c r="E94" s="527"/>
      <c r="F94" s="534"/>
    </row>
    <row r="95" spans="1:7" ht="50.1" customHeight="1" x14ac:dyDescent="0.3">
      <c r="A95" s="529" t="s">
        <v>198</v>
      </c>
      <c r="B95" s="530"/>
      <c r="C95" s="530"/>
      <c r="D95" s="530"/>
      <c r="E95" s="530"/>
      <c r="F95" s="531"/>
    </row>
    <row r="96" spans="1:7" ht="9.9" customHeight="1" x14ac:dyDescent="0.3">
      <c r="A96" s="14"/>
      <c r="B96" s="25"/>
      <c r="C96" s="13"/>
    </row>
    <row r="97" spans="1:7" x14ac:dyDescent="0.3">
      <c r="A97" s="490" t="s">
        <v>66</v>
      </c>
      <c r="B97" s="490"/>
      <c r="C97" s="490"/>
      <c r="D97" s="490"/>
      <c r="E97" s="490"/>
      <c r="F97" s="490"/>
    </row>
    <row r="98" spans="1:7" x14ac:dyDescent="0.3">
      <c r="A98" s="490" t="s">
        <v>148</v>
      </c>
      <c r="B98" s="490"/>
      <c r="C98" s="490"/>
      <c r="D98" s="490"/>
      <c r="E98" s="490"/>
      <c r="F98" s="490"/>
    </row>
    <row r="99" spans="1:7" x14ac:dyDescent="0.3">
      <c r="A99" s="490" t="s">
        <v>51</v>
      </c>
      <c r="B99" s="490"/>
      <c r="C99" s="490"/>
      <c r="D99" s="490"/>
      <c r="E99" s="490"/>
      <c r="F99" s="490"/>
    </row>
    <row r="100" spans="1:7" ht="33.75" customHeight="1" x14ac:dyDescent="0.3">
      <c r="A100" s="97" t="s">
        <v>53</v>
      </c>
      <c r="B100" s="97" t="s">
        <v>150</v>
      </c>
      <c r="C100" s="66" t="s">
        <v>5</v>
      </c>
      <c r="D100" s="66" t="s">
        <v>6</v>
      </c>
      <c r="E100" s="66" t="s">
        <v>7</v>
      </c>
      <c r="F100" s="66" t="s">
        <v>8</v>
      </c>
    </row>
    <row r="101" spans="1:7" ht="18" customHeight="1" x14ac:dyDescent="0.3">
      <c r="A101" s="59" t="s">
        <v>16</v>
      </c>
      <c r="B101" s="67"/>
      <c r="C101" s="251">
        <f>+C103</f>
        <v>5094818539.5</v>
      </c>
      <c r="D101" s="251">
        <f>+D103</f>
        <v>0</v>
      </c>
      <c r="E101" s="251">
        <f>+E103</f>
        <v>0</v>
      </c>
      <c r="F101" s="251">
        <f>+F103</f>
        <v>5094818539.5</v>
      </c>
      <c r="G101" s="340"/>
    </row>
    <row r="102" spans="1:7" ht="9.9" customHeight="1" x14ac:dyDescent="0.3">
      <c r="A102" s="8"/>
      <c r="B102" s="26"/>
      <c r="C102" s="150"/>
      <c r="D102" s="150"/>
      <c r="E102" s="150"/>
      <c r="F102" s="151"/>
      <c r="G102" s="340"/>
    </row>
    <row r="103" spans="1:7" ht="18" customHeight="1" x14ac:dyDescent="0.3">
      <c r="A103" s="523" t="s">
        <v>161</v>
      </c>
      <c r="B103" s="523"/>
      <c r="C103" s="221">
        <f>C104+C108</f>
        <v>5094818539.5</v>
      </c>
      <c r="D103" s="221">
        <f t="shared" ref="D103:E103" si="5">D104+D108</f>
        <v>0</v>
      </c>
      <c r="E103" s="221">
        <f t="shared" si="5"/>
        <v>0</v>
      </c>
      <c r="F103" s="252">
        <f>+F104+F108</f>
        <v>5094818539.5</v>
      </c>
      <c r="G103" s="340"/>
    </row>
    <row r="104" spans="1:7" x14ac:dyDescent="0.3">
      <c r="A104" s="128" t="s">
        <v>196</v>
      </c>
      <c r="B104" s="131" t="s">
        <v>191</v>
      </c>
      <c r="C104" s="150">
        <f>+C105</f>
        <v>5094818539.5</v>
      </c>
      <c r="D104" s="150">
        <f>+D105</f>
        <v>0</v>
      </c>
      <c r="E104" s="150">
        <f>+E105</f>
        <v>0</v>
      </c>
      <c r="F104" s="253">
        <f>+C104+D104+E104</f>
        <v>5094818539.5</v>
      </c>
      <c r="G104" s="376"/>
    </row>
    <row r="105" spans="1:7" x14ac:dyDescent="0.3">
      <c r="A105" s="128" t="s">
        <v>195</v>
      </c>
      <c r="B105" s="131" t="s">
        <v>167</v>
      </c>
      <c r="C105" s="11">
        <f>+C106</f>
        <v>5094818539.5</v>
      </c>
      <c r="D105" s="11">
        <f t="shared" ref="D105:E106" si="6">+D106</f>
        <v>0</v>
      </c>
      <c r="E105" s="11">
        <f t="shared" si="6"/>
        <v>0</v>
      </c>
      <c r="F105" s="29">
        <f>+C105+D105+E105</f>
        <v>5094818539.5</v>
      </c>
      <c r="G105" s="376"/>
    </row>
    <row r="106" spans="1:7" x14ac:dyDescent="0.3">
      <c r="A106" s="128" t="s">
        <v>194</v>
      </c>
      <c r="B106" s="131" t="s">
        <v>192</v>
      </c>
      <c r="C106" s="11">
        <f>+C107</f>
        <v>5094818539.5</v>
      </c>
      <c r="D106" s="11">
        <f t="shared" si="6"/>
        <v>0</v>
      </c>
      <c r="E106" s="11">
        <f t="shared" si="6"/>
        <v>0</v>
      </c>
      <c r="F106" s="29">
        <f>+C106+D106+E106</f>
        <v>5094818539.5</v>
      </c>
      <c r="G106" s="340"/>
    </row>
    <row r="107" spans="1:7" x14ac:dyDescent="0.3">
      <c r="A107" s="272" t="s">
        <v>197</v>
      </c>
      <c r="B107" s="273" t="s">
        <v>210</v>
      </c>
      <c r="C107" s="359">
        <v>5094818539.5</v>
      </c>
      <c r="D107" s="359">
        <v>0</v>
      </c>
      <c r="E107" s="359">
        <v>0</v>
      </c>
      <c r="F107" s="268">
        <f t="shared" ref="F107:F111" si="7">+C107+D107+E107</f>
        <v>5094818539.5</v>
      </c>
      <c r="G107" s="340"/>
    </row>
    <row r="108" spans="1:7" x14ac:dyDescent="0.3">
      <c r="A108" s="127" t="s">
        <v>265</v>
      </c>
      <c r="B108" s="132" t="s">
        <v>262</v>
      </c>
      <c r="C108" s="150">
        <f>+C109</f>
        <v>0</v>
      </c>
      <c r="D108" s="150">
        <f t="shared" ref="D108:E110" si="8">+D109</f>
        <v>0</v>
      </c>
      <c r="E108" s="150">
        <f>+E109</f>
        <v>0</v>
      </c>
      <c r="F108" s="253">
        <f t="shared" si="7"/>
        <v>0</v>
      </c>
      <c r="G108" s="340"/>
    </row>
    <row r="109" spans="1:7" x14ac:dyDescent="0.3">
      <c r="A109" s="127" t="s">
        <v>266</v>
      </c>
      <c r="B109" s="132" t="s">
        <v>168</v>
      </c>
      <c r="C109" s="11">
        <f>+C110</f>
        <v>0</v>
      </c>
      <c r="D109" s="11">
        <f t="shared" si="8"/>
        <v>0</v>
      </c>
      <c r="E109" s="11">
        <f t="shared" si="8"/>
        <v>0</v>
      </c>
      <c r="F109" s="29">
        <f t="shared" si="7"/>
        <v>0</v>
      </c>
      <c r="G109" s="340"/>
    </row>
    <row r="110" spans="1:7" x14ac:dyDescent="0.3">
      <c r="A110" s="127" t="s">
        <v>268</v>
      </c>
      <c r="B110" s="132" t="s">
        <v>267</v>
      </c>
      <c r="C110" s="11">
        <f>+C111</f>
        <v>0</v>
      </c>
      <c r="D110" s="11">
        <f t="shared" si="8"/>
        <v>0</v>
      </c>
      <c r="E110" s="11">
        <f t="shared" si="8"/>
        <v>0</v>
      </c>
      <c r="F110" s="29">
        <f t="shared" si="7"/>
        <v>0</v>
      </c>
      <c r="G110" s="340"/>
    </row>
    <row r="111" spans="1:7" x14ac:dyDescent="0.3">
      <c r="A111" s="266" t="s">
        <v>269</v>
      </c>
      <c r="B111" s="267" t="s">
        <v>270</v>
      </c>
      <c r="C111" s="359">
        <v>0</v>
      </c>
      <c r="D111" s="359">
        <v>0</v>
      </c>
      <c r="E111" s="359">
        <v>0</v>
      </c>
      <c r="F111" s="268">
        <f t="shared" si="7"/>
        <v>0</v>
      </c>
      <c r="G111" s="340"/>
    </row>
    <row r="112" spans="1:7" ht="9.9" customHeight="1" x14ac:dyDescent="0.3">
      <c r="A112" s="56"/>
      <c r="B112" s="26"/>
      <c r="C112" s="11"/>
      <c r="D112" s="11"/>
      <c r="E112" s="11"/>
      <c r="F112" s="29"/>
    </row>
    <row r="113" spans="1:7" x14ac:dyDescent="0.3">
      <c r="A113" s="574" t="s">
        <v>42</v>
      </c>
      <c r="B113" s="574"/>
      <c r="C113" s="574"/>
      <c r="D113" s="574"/>
      <c r="E113" s="574"/>
      <c r="F113" s="574"/>
    </row>
    <row r="114" spans="1:7" ht="35.1" customHeight="1" x14ac:dyDescent="0.3">
      <c r="A114" s="527" t="s">
        <v>211</v>
      </c>
      <c r="B114" s="527"/>
      <c r="C114" s="527"/>
      <c r="D114" s="527"/>
      <c r="E114" s="527"/>
      <c r="F114" s="527"/>
    </row>
    <row r="115" spans="1:7" ht="50.1" customHeight="1" x14ac:dyDescent="0.3">
      <c r="A115" s="526" t="s">
        <v>104</v>
      </c>
      <c r="B115" s="526"/>
      <c r="C115" s="526"/>
      <c r="D115" s="526"/>
      <c r="E115" s="526"/>
      <c r="F115" s="526"/>
    </row>
    <row r="116" spans="1:7" ht="9.9" customHeight="1" x14ac:dyDescent="0.3">
      <c r="A116" s="14"/>
      <c r="B116" s="25"/>
      <c r="C116" s="13"/>
    </row>
    <row r="117" spans="1:7" ht="15.9" customHeight="1" x14ac:dyDescent="0.3">
      <c r="A117" s="490" t="s">
        <v>69</v>
      </c>
      <c r="B117" s="490"/>
      <c r="C117" s="490"/>
      <c r="D117" s="490"/>
      <c r="E117" s="490"/>
      <c r="F117" s="490"/>
    </row>
    <row r="118" spans="1:7" ht="32.25" customHeight="1" x14ac:dyDescent="0.3">
      <c r="A118" s="513" t="s">
        <v>124</v>
      </c>
      <c r="B118" s="513"/>
      <c r="C118" s="513"/>
      <c r="D118" s="513"/>
      <c r="E118" s="513"/>
      <c r="F118" s="513"/>
    </row>
    <row r="119" spans="1:7" ht="15.9" customHeight="1" x14ac:dyDescent="0.3">
      <c r="A119" s="490" t="s">
        <v>51</v>
      </c>
      <c r="B119" s="490"/>
      <c r="C119" s="490"/>
      <c r="D119" s="490"/>
      <c r="E119" s="490"/>
      <c r="F119" s="490"/>
    </row>
    <row r="120" spans="1:7" ht="33" customHeight="1" x14ac:dyDescent="0.3">
      <c r="A120" s="97" t="s">
        <v>53</v>
      </c>
      <c r="B120" s="97" t="s">
        <v>188</v>
      </c>
      <c r="C120" s="66" t="s">
        <v>5</v>
      </c>
      <c r="D120" s="66" t="s">
        <v>6</v>
      </c>
      <c r="E120" s="66" t="s">
        <v>7</v>
      </c>
      <c r="F120" s="66" t="s">
        <v>8</v>
      </c>
    </row>
    <row r="121" spans="1:7" ht="18" customHeight="1" x14ac:dyDescent="0.3">
      <c r="A121" s="59" t="s">
        <v>16</v>
      </c>
      <c r="B121" s="67"/>
      <c r="C121" s="251">
        <f>+C123+C135</f>
        <v>1168281349.0929999</v>
      </c>
      <c r="D121" s="251">
        <f>+D123+D135</f>
        <v>1248935459.52</v>
      </c>
      <c r="E121" s="251">
        <f>+E123+E135</f>
        <v>1347101173.8509998</v>
      </c>
      <c r="F121" s="251">
        <f>+F123+F135</f>
        <v>3764317982.4639997</v>
      </c>
      <c r="G121" s="340"/>
    </row>
    <row r="122" spans="1:7" ht="9.9" customHeight="1" x14ac:dyDescent="0.3">
      <c r="A122" s="8"/>
      <c r="B122" s="26"/>
      <c r="C122" s="150"/>
      <c r="D122" s="150"/>
      <c r="E122" s="150"/>
      <c r="F122" s="151"/>
    </row>
    <row r="123" spans="1:7" ht="18" customHeight="1" x14ac:dyDescent="0.3">
      <c r="A123" s="523" t="s">
        <v>56</v>
      </c>
      <c r="B123" s="523"/>
      <c r="C123" s="252">
        <f>+SUM(C124:C133)</f>
        <v>1168281349.0929999</v>
      </c>
      <c r="D123" s="252">
        <f t="shared" ref="D123:E123" si="9">+SUM(D124:D133)</f>
        <v>1248935459.52</v>
      </c>
      <c r="E123" s="252">
        <f t="shared" si="9"/>
        <v>1347101173.8509998</v>
      </c>
      <c r="F123" s="252">
        <f>+SUM(F124:F133)</f>
        <v>3764317982.4639997</v>
      </c>
      <c r="G123" s="340"/>
    </row>
    <row r="124" spans="1:7" x14ac:dyDescent="0.3">
      <c r="A124" s="127">
        <v>0</v>
      </c>
      <c r="B124" s="132" t="s">
        <v>181</v>
      </c>
      <c r="C124" s="315">
        <v>0</v>
      </c>
      <c r="D124" s="315">
        <v>0</v>
      </c>
      <c r="E124" s="315">
        <v>0</v>
      </c>
      <c r="F124" s="29">
        <f>+C124+D124+E124</f>
        <v>0</v>
      </c>
      <c r="G124" s="340"/>
    </row>
    <row r="125" spans="1:7" x14ac:dyDescent="0.3">
      <c r="A125" s="127">
        <v>1</v>
      </c>
      <c r="B125" s="132" t="s">
        <v>169</v>
      </c>
      <c r="C125" s="315">
        <v>0</v>
      </c>
      <c r="D125" s="360">
        <v>0</v>
      </c>
      <c r="E125" s="360">
        <v>0</v>
      </c>
      <c r="F125" s="29">
        <f t="shared" ref="F125:F132" si="10">+C125+D125+E125</f>
        <v>0</v>
      </c>
      <c r="G125" s="340"/>
    </row>
    <row r="126" spans="1:7" x14ac:dyDescent="0.3">
      <c r="A126" s="127">
        <v>2</v>
      </c>
      <c r="B126" s="132" t="s">
        <v>182</v>
      </c>
      <c r="C126" s="315">
        <v>0</v>
      </c>
      <c r="D126" s="315">
        <v>0</v>
      </c>
      <c r="E126" s="315">
        <v>0</v>
      </c>
      <c r="F126" s="29">
        <f t="shared" si="10"/>
        <v>0</v>
      </c>
      <c r="G126" s="340"/>
    </row>
    <row r="127" spans="1:7" x14ac:dyDescent="0.3">
      <c r="A127" s="127">
        <v>3</v>
      </c>
      <c r="B127" s="132" t="s">
        <v>183</v>
      </c>
      <c r="C127" s="315">
        <v>0</v>
      </c>
      <c r="D127" s="315">
        <v>0</v>
      </c>
      <c r="E127" s="315">
        <v>0</v>
      </c>
      <c r="F127" s="29">
        <f t="shared" si="10"/>
        <v>0</v>
      </c>
      <c r="G127" s="340"/>
    </row>
    <row r="128" spans="1:7" x14ac:dyDescent="0.3">
      <c r="A128" s="127">
        <v>4</v>
      </c>
      <c r="B128" s="132" t="s">
        <v>184</v>
      </c>
      <c r="C128" s="315">
        <v>0</v>
      </c>
      <c r="D128" s="315">
        <v>0</v>
      </c>
      <c r="E128" s="315">
        <v>0</v>
      </c>
      <c r="F128" s="29">
        <f t="shared" si="10"/>
        <v>0</v>
      </c>
      <c r="G128" s="340"/>
    </row>
    <row r="129" spans="1:7" x14ac:dyDescent="0.3">
      <c r="A129" s="127">
        <v>5</v>
      </c>
      <c r="B129" s="132" t="s">
        <v>185</v>
      </c>
      <c r="C129" s="315">
        <v>0</v>
      </c>
      <c r="D129" s="315">
        <v>0</v>
      </c>
      <c r="E129" s="315">
        <v>0</v>
      </c>
      <c r="F129" s="29">
        <f t="shared" si="10"/>
        <v>0</v>
      </c>
      <c r="G129" s="340"/>
    </row>
    <row r="130" spans="1:7" x14ac:dyDescent="0.3">
      <c r="A130" s="127">
        <v>6</v>
      </c>
      <c r="B130" s="132" t="s">
        <v>167</v>
      </c>
      <c r="C130" s="315">
        <f>+$C$37</f>
        <v>1168281349.0929999</v>
      </c>
      <c r="D130" s="315">
        <f>+$D$37</f>
        <v>1248935459.52</v>
      </c>
      <c r="E130" s="315">
        <f>+$E$37</f>
        <v>1347101173.8509998</v>
      </c>
      <c r="F130" s="29">
        <f t="shared" si="10"/>
        <v>3764317982.4639997</v>
      </c>
      <c r="G130" s="340"/>
    </row>
    <row r="131" spans="1:7" x14ac:dyDescent="0.3">
      <c r="A131" s="127">
        <v>7</v>
      </c>
      <c r="B131" s="132" t="s">
        <v>168</v>
      </c>
      <c r="C131" s="315">
        <v>0</v>
      </c>
      <c r="D131" s="315">
        <v>0</v>
      </c>
      <c r="E131" s="315">
        <v>0</v>
      </c>
      <c r="F131" s="29">
        <f t="shared" si="10"/>
        <v>0</v>
      </c>
      <c r="G131" s="340"/>
    </row>
    <row r="132" spans="1:7" x14ac:dyDescent="0.3">
      <c r="A132" s="127">
        <v>8</v>
      </c>
      <c r="B132" s="132" t="s">
        <v>186</v>
      </c>
      <c r="C132" s="315">
        <v>0</v>
      </c>
      <c r="D132" s="315">
        <v>0</v>
      </c>
      <c r="E132" s="315">
        <v>0</v>
      </c>
      <c r="F132" s="29">
        <f t="shared" si="10"/>
        <v>0</v>
      </c>
      <c r="G132" s="340"/>
    </row>
    <row r="133" spans="1:7" ht="15" customHeight="1" x14ac:dyDescent="0.3">
      <c r="A133" s="127">
        <v>9</v>
      </c>
      <c r="B133" s="132" t="s">
        <v>187</v>
      </c>
      <c r="C133" s="315">
        <v>0</v>
      </c>
      <c r="D133" s="315">
        <v>0</v>
      </c>
      <c r="E133" s="315">
        <v>0</v>
      </c>
      <c r="F133" s="29">
        <v>0</v>
      </c>
      <c r="G133" s="340"/>
    </row>
    <row r="134" spans="1:7" ht="9.9" customHeight="1" x14ac:dyDescent="0.3">
      <c r="A134" s="127"/>
      <c r="B134" s="129"/>
      <c r="C134" s="11"/>
      <c r="D134" s="11"/>
      <c r="E134" s="11"/>
      <c r="F134" s="29"/>
    </row>
    <row r="135" spans="1:7" ht="18" customHeight="1" x14ac:dyDescent="0.3">
      <c r="A135" s="523" t="s">
        <v>201</v>
      </c>
      <c r="B135" s="523"/>
      <c r="C135" s="252">
        <f t="shared" ref="C135:F136" si="11">+C136</f>
        <v>0</v>
      </c>
      <c r="D135" s="252">
        <f t="shared" si="11"/>
        <v>0</v>
      </c>
      <c r="E135" s="252">
        <f t="shared" si="11"/>
        <v>0</v>
      </c>
      <c r="F135" s="252">
        <f t="shared" si="11"/>
        <v>0</v>
      </c>
      <c r="G135" s="340"/>
    </row>
    <row r="136" spans="1:7" ht="18" customHeight="1" x14ac:dyDescent="0.3">
      <c r="A136" s="127">
        <v>6</v>
      </c>
      <c r="B136" s="132" t="s">
        <v>167</v>
      </c>
      <c r="C136" s="30">
        <f t="shared" si="11"/>
        <v>0</v>
      </c>
      <c r="D136" s="30">
        <f t="shared" si="11"/>
        <v>0</v>
      </c>
      <c r="E136" s="30">
        <f t="shared" si="11"/>
        <v>0</v>
      </c>
      <c r="F136" s="33">
        <f t="shared" si="11"/>
        <v>0</v>
      </c>
      <c r="G136" s="340"/>
    </row>
    <row r="137" spans="1:7" ht="18" customHeight="1" x14ac:dyDescent="0.3">
      <c r="A137" s="269" t="s">
        <v>200</v>
      </c>
      <c r="B137" s="270" t="s">
        <v>199</v>
      </c>
      <c r="C137" s="361">
        <v>0</v>
      </c>
      <c r="D137" s="361">
        <v>0</v>
      </c>
      <c r="E137" s="361">
        <v>0</v>
      </c>
      <c r="F137" s="271">
        <f>+C137+D137+E137</f>
        <v>0</v>
      </c>
      <c r="G137" s="340"/>
    </row>
    <row r="138" spans="1:7" ht="15" customHeight="1" x14ac:dyDescent="0.3">
      <c r="A138" s="525" t="s">
        <v>57</v>
      </c>
      <c r="B138" s="525"/>
      <c r="C138" s="525"/>
      <c r="D138" s="525"/>
      <c r="E138" s="525"/>
      <c r="F138" s="525"/>
    </row>
    <row r="139" spans="1:7" ht="15" customHeight="1" x14ac:dyDescent="0.3">
      <c r="A139" s="574" t="s">
        <v>42</v>
      </c>
      <c r="B139" s="574"/>
      <c r="C139" s="574"/>
      <c r="D139" s="574"/>
      <c r="E139" s="574"/>
      <c r="F139" s="574"/>
    </row>
    <row r="140" spans="1:7" ht="75" customHeight="1" x14ac:dyDescent="0.3">
      <c r="A140" s="527" t="s">
        <v>213</v>
      </c>
      <c r="B140" s="527"/>
      <c r="C140" s="527"/>
      <c r="D140" s="527"/>
      <c r="E140" s="527"/>
      <c r="F140" s="527"/>
    </row>
    <row r="141" spans="1:7" ht="50.1" customHeight="1" x14ac:dyDescent="0.3">
      <c r="A141" s="526" t="s">
        <v>105</v>
      </c>
      <c r="B141" s="526"/>
      <c r="C141" s="526"/>
      <c r="D141" s="526"/>
      <c r="E141" s="526"/>
      <c r="F141" s="526"/>
    </row>
    <row r="142" spans="1:7" s="282" customFormat="1" ht="18" customHeight="1" x14ac:dyDescent="0.3">
      <c r="A142" s="291"/>
      <c r="B142" s="362"/>
    </row>
    <row r="143" spans="1:7" x14ac:dyDescent="0.3">
      <c r="A143" s="490" t="s">
        <v>71</v>
      </c>
      <c r="B143" s="490"/>
      <c r="C143" s="490"/>
      <c r="D143" s="490"/>
      <c r="E143" s="490"/>
      <c r="F143" s="490"/>
    </row>
    <row r="144" spans="1:7" x14ac:dyDescent="0.3">
      <c r="A144" s="490" t="s">
        <v>72</v>
      </c>
      <c r="B144" s="490"/>
      <c r="C144" s="490"/>
      <c r="D144" s="490"/>
      <c r="E144" s="490"/>
      <c r="F144" s="490"/>
    </row>
    <row r="145" spans="1:9" x14ac:dyDescent="0.3">
      <c r="A145" s="490" t="s">
        <v>51</v>
      </c>
      <c r="B145" s="490"/>
      <c r="C145" s="490"/>
      <c r="D145" s="490"/>
      <c r="E145" s="490"/>
      <c r="F145" s="490"/>
    </row>
    <row r="146" spans="1:9" ht="18" customHeight="1" x14ac:dyDescent="0.3">
      <c r="A146" s="66" t="s">
        <v>70</v>
      </c>
      <c r="B146" s="66" t="s">
        <v>5</v>
      </c>
      <c r="C146" s="66" t="s">
        <v>6</v>
      </c>
      <c r="D146" s="66" t="s">
        <v>7</v>
      </c>
      <c r="E146" s="66" t="s">
        <v>8</v>
      </c>
      <c r="F146" s="383"/>
    </row>
    <row r="147" spans="1:9" ht="18" customHeight="1" x14ac:dyDescent="0.3">
      <c r="A147" s="104" t="s">
        <v>73</v>
      </c>
      <c r="B147" s="25">
        <f>+'1T'!E151</f>
        <v>1792962195.7460003</v>
      </c>
      <c r="C147" s="25">
        <f>+B151</f>
        <v>5719499386.1529999</v>
      </c>
      <c r="D147" s="25">
        <f>+C151</f>
        <v>4470563926.6329994</v>
      </c>
      <c r="E147" s="86">
        <f>+B147</f>
        <v>1792962195.7460003</v>
      </c>
      <c r="F147" s="384"/>
    </row>
    <row r="148" spans="1:9" ht="18" customHeight="1" x14ac:dyDescent="0.3">
      <c r="A148" s="104" t="s">
        <v>74</v>
      </c>
      <c r="B148" s="25">
        <f>+C103</f>
        <v>5094818539.5</v>
      </c>
      <c r="C148" s="25">
        <f>+D103</f>
        <v>0</v>
      </c>
      <c r="D148" s="25">
        <f>+E103</f>
        <v>0</v>
      </c>
      <c r="E148" s="86">
        <f>+SUM(B148:D148)</f>
        <v>5094818539.5</v>
      </c>
      <c r="F148" s="384"/>
      <c r="G148" s="346"/>
      <c r="H148" s="346"/>
    </row>
    <row r="149" spans="1:9" ht="18" customHeight="1" x14ac:dyDescent="0.3">
      <c r="A149" s="69" t="s">
        <v>100</v>
      </c>
      <c r="B149" s="70">
        <f>+B147+B148</f>
        <v>6887780735.2460003</v>
      </c>
      <c r="C149" s="70">
        <f>+C147+C148</f>
        <v>5719499386.1529999</v>
      </c>
      <c r="D149" s="70">
        <f>+D147+D148</f>
        <v>4470563926.6329994</v>
      </c>
      <c r="E149" s="70">
        <f>+E147+E148</f>
        <v>6887780735.2460003</v>
      </c>
      <c r="F149" s="384"/>
      <c r="G149" s="346"/>
      <c r="H149" s="346"/>
    </row>
    <row r="150" spans="1:9" ht="18" customHeight="1" x14ac:dyDescent="0.3">
      <c r="A150" s="104" t="s">
        <v>152</v>
      </c>
      <c r="B150" s="25">
        <f>+C123</f>
        <v>1168281349.0929999</v>
      </c>
      <c r="C150" s="25">
        <f>+D123</f>
        <v>1248935459.52</v>
      </c>
      <c r="D150" s="25">
        <f>+E123</f>
        <v>1347101173.8509998</v>
      </c>
      <c r="E150" s="86">
        <f>+SUM(B150:D150)</f>
        <v>3764317982.4639997</v>
      </c>
      <c r="F150" s="384"/>
      <c r="G150" s="346"/>
      <c r="H150" s="346"/>
      <c r="I150" s="346"/>
    </row>
    <row r="151" spans="1:9" ht="18" customHeight="1" x14ac:dyDescent="0.3">
      <c r="A151" s="69" t="s">
        <v>101</v>
      </c>
      <c r="B151" s="96">
        <f>+B149-B150</f>
        <v>5719499386.1529999</v>
      </c>
      <c r="C151" s="70">
        <f>+C149-C150</f>
        <v>4470563926.6329994</v>
      </c>
      <c r="D151" s="70">
        <f>+D149-D150</f>
        <v>3123462752.7819996</v>
      </c>
      <c r="E151" s="70">
        <f>+E149-E150</f>
        <v>3123462752.7820005</v>
      </c>
      <c r="F151" s="384"/>
      <c r="G151" s="377"/>
    </row>
    <row r="152" spans="1:9" x14ac:dyDescent="0.3">
      <c r="A152" s="573" t="s">
        <v>42</v>
      </c>
      <c r="B152" s="573"/>
      <c r="C152" s="573"/>
      <c r="D152" s="573"/>
      <c r="E152" s="573"/>
      <c r="F152" s="21"/>
    </row>
    <row r="153" spans="1:9" ht="18" customHeight="1" x14ac:dyDescent="0.3">
      <c r="A153" s="521" t="s">
        <v>189</v>
      </c>
      <c r="B153" s="522"/>
      <c r="C153" s="522"/>
      <c r="D153" s="522"/>
      <c r="E153" s="522"/>
      <c r="F153" s="93"/>
    </row>
    <row r="154" spans="1:9" ht="39.9" customHeight="1" x14ac:dyDescent="0.3">
      <c r="A154" s="518" t="s">
        <v>214</v>
      </c>
      <c r="B154" s="519"/>
      <c r="C154" s="519"/>
      <c r="D154" s="519"/>
      <c r="E154" s="519"/>
      <c r="F154" s="520"/>
    </row>
    <row r="155" spans="1:9" ht="18" customHeight="1" x14ac:dyDescent="0.3">
      <c r="A155" s="518" t="s">
        <v>125</v>
      </c>
      <c r="B155" s="519"/>
      <c r="C155" s="519"/>
      <c r="D155" s="519"/>
      <c r="E155" s="519"/>
      <c r="F155" s="520"/>
    </row>
    <row r="156" spans="1:9" ht="18" customHeight="1" x14ac:dyDescent="0.3">
      <c r="A156" s="518" t="s">
        <v>155</v>
      </c>
      <c r="B156" s="519"/>
      <c r="C156" s="519"/>
      <c r="D156" s="519"/>
      <c r="E156" s="519"/>
      <c r="F156" s="520"/>
    </row>
    <row r="157" spans="1:9" ht="18" customHeight="1" x14ac:dyDescent="0.3">
      <c r="A157" s="518" t="s">
        <v>128</v>
      </c>
      <c r="B157" s="519"/>
      <c r="C157" s="519"/>
      <c r="D157" s="519"/>
      <c r="E157" s="519"/>
      <c r="F157" s="520"/>
    </row>
    <row r="158" spans="1:9" ht="18" customHeight="1" x14ac:dyDescent="0.3">
      <c r="A158" s="515" t="s">
        <v>154</v>
      </c>
      <c r="B158" s="516"/>
      <c r="C158" s="516"/>
      <c r="D158" s="516"/>
      <c r="E158" s="516"/>
      <c r="F158" s="517"/>
    </row>
    <row r="159" spans="1:9" x14ac:dyDescent="0.3">
      <c r="A159" s="72" t="s">
        <v>126</v>
      </c>
      <c r="B159" s="73"/>
      <c r="C159" s="73"/>
      <c r="D159" s="73"/>
      <c r="E159" s="73"/>
      <c r="F159" s="74"/>
    </row>
    <row r="160" spans="1:9" ht="39.9" customHeight="1" x14ac:dyDescent="0.3">
      <c r="A160" s="497" t="s">
        <v>127</v>
      </c>
      <c r="B160" s="498"/>
      <c r="C160" s="498"/>
      <c r="D160" s="498"/>
      <c r="E160" s="498"/>
      <c r="F160" s="499"/>
    </row>
    <row r="161" spans="1:6" x14ac:dyDescent="0.3">
      <c r="A161" s="326"/>
      <c r="B161" s="326"/>
      <c r="C161" s="326"/>
      <c r="D161" s="342"/>
      <c r="E161" s="342"/>
      <c r="F161" s="385"/>
    </row>
    <row r="162" spans="1:6" x14ac:dyDescent="0.3">
      <c r="A162" s="342"/>
      <c r="B162" s="490" t="s">
        <v>129</v>
      </c>
      <c r="C162" s="490"/>
      <c r="D162" s="490"/>
      <c r="E162" s="342"/>
      <c r="F162" s="342"/>
    </row>
    <row r="163" spans="1:6" ht="33" customHeight="1" x14ac:dyDescent="0.3">
      <c r="A163" s="342"/>
      <c r="B163" s="513" t="s">
        <v>130</v>
      </c>
      <c r="C163" s="513"/>
      <c r="D163" s="513"/>
      <c r="E163" s="342"/>
      <c r="F163" s="342"/>
    </row>
    <row r="164" spans="1:6" x14ac:dyDescent="0.3">
      <c r="A164" s="342"/>
      <c r="B164" s="490" t="s">
        <v>51</v>
      </c>
      <c r="C164" s="490"/>
      <c r="D164" s="490"/>
      <c r="E164" s="342"/>
      <c r="F164" s="342"/>
    </row>
    <row r="165" spans="1:6" ht="18" customHeight="1" x14ac:dyDescent="0.3">
      <c r="A165" s="342"/>
      <c r="B165" s="512" t="s">
        <v>70</v>
      </c>
      <c r="C165" s="512"/>
      <c r="D165" s="65" t="s">
        <v>83</v>
      </c>
      <c r="E165" s="342"/>
      <c r="F165" s="342"/>
    </row>
    <row r="166" spans="1:6" ht="18" customHeight="1" x14ac:dyDescent="0.3">
      <c r="A166" s="342"/>
      <c r="B166" s="491" t="s">
        <v>202</v>
      </c>
      <c r="C166" s="491"/>
      <c r="D166" s="65"/>
      <c r="E166" s="342"/>
      <c r="F166" s="342"/>
    </row>
    <row r="167" spans="1:6" x14ac:dyDescent="0.3">
      <c r="A167" s="342"/>
      <c r="B167" s="85" t="s">
        <v>131</v>
      </c>
      <c r="D167" s="370">
        <f>+'1T'!D177</f>
        <v>0</v>
      </c>
      <c r="E167" s="341"/>
      <c r="F167" s="342"/>
    </row>
    <row r="168" spans="1:6" x14ac:dyDescent="0.3">
      <c r="A168" s="342"/>
      <c r="B168" s="85" t="s">
        <v>132</v>
      </c>
      <c r="D168" s="370">
        <f>+'1T'!D178</f>
        <v>0</v>
      </c>
      <c r="E168" s="341"/>
      <c r="F168" s="342"/>
    </row>
    <row r="169" spans="1:6" x14ac:dyDescent="0.3">
      <c r="A169" s="342"/>
      <c r="B169" s="492" t="s">
        <v>16</v>
      </c>
      <c r="C169" s="492"/>
      <c r="D169" s="70">
        <f>+D167+D168</f>
        <v>0</v>
      </c>
      <c r="E169" s="341"/>
      <c r="F169" s="342"/>
    </row>
    <row r="170" spans="1:6" x14ac:dyDescent="0.3">
      <c r="A170" s="342"/>
      <c r="B170" s="85"/>
      <c r="D170" s="25"/>
      <c r="E170" s="342"/>
      <c r="F170" s="342"/>
    </row>
    <row r="171" spans="1:6" x14ac:dyDescent="0.3">
      <c r="A171" s="342"/>
      <c r="B171" s="491" t="s">
        <v>203</v>
      </c>
      <c r="C171" s="491"/>
      <c r="D171" s="65" t="s">
        <v>83</v>
      </c>
      <c r="E171" s="342"/>
      <c r="F171" s="342"/>
    </row>
    <row r="172" spans="1:6" x14ac:dyDescent="0.3">
      <c r="A172" s="342"/>
      <c r="B172" s="85" t="s">
        <v>131</v>
      </c>
      <c r="D172" s="370">
        <v>0</v>
      </c>
      <c r="E172" s="341"/>
      <c r="F172" s="342"/>
    </row>
    <row r="173" spans="1:6" x14ac:dyDescent="0.3">
      <c r="A173" s="342"/>
      <c r="B173" s="85" t="s">
        <v>204</v>
      </c>
      <c r="D173" s="370">
        <v>0</v>
      </c>
      <c r="E173" s="341"/>
      <c r="F173" s="342"/>
    </row>
    <row r="174" spans="1:6" x14ac:dyDescent="0.3">
      <c r="A174" s="342"/>
      <c r="B174" s="492" t="s">
        <v>205</v>
      </c>
      <c r="C174" s="492"/>
      <c r="D174" s="70">
        <f>+D172+D173</f>
        <v>0</v>
      </c>
      <c r="E174" s="341"/>
      <c r="F174" s="342"/>
    </row>
    <row r="175" spans="1:6" x14ac:dyDescent="0.3">
      <c r="A175" s="342"/>
      <c r="B175" s="85"/>
      <c r="D175" s="86"/>
      <c r="E175" s="342"/>
      <c r="F175" s="342"/>
    </row>
    <row r="176" spans="1:6" ht="18" customHeight="1" x14ac:dyDescent="0.3">
      <c r="A176" s="342"/>
      <c r="B176" s="491" t="s">
        <v>206</v>
      </c>
      <c r="C176" s="491"/>
      <c r="D176" s="65" t="s">
        <v>83</v>
      </c>
      <c r="E176" s="342"/>
      <c r="F176" s="342"/>
    </row>
    <row r="177" spans="1:7" x14ac:dyDescent="0.3">
      <c r="A177" s="342"/>
      <c r="B177" s="85" t="s">
        <v>131</v>
      </c>
      <c r="D177" s="370">
        <f>+D167-D172</f>
        <v>0</v>
      </c>
      <c r="E177" s="341"/>
      <c r="F177" s="342"/>
    </row>
    <row r="178" spans="1:7" x14ac:dyDescent="0.3">
      <c r="A178" s="342"/>
      <c r="B178" s="85" t="s">
        <v>132</v>
      </c>
      <c r="D178" s="370">
        <f>+D168-D173</f>
        <v>0</v>
      </c>
      <c r="E178" s="341"/>
      <c r="F178" s="342"/>
    </row>
    <row r="179" spans="1:7" ht="18" customHeight="1" x14ac:dyDescent="0.3">
      <c r="A179" s="342"/>
      <c r="B179" s="492" t="s">
        <v>207</v>
      </c>
      <c r="C179" s="492"/>
      <c r="D179" s="137">
        <f>+D177+D178</f>
        <v>0</v>
      </c>
      <c r="E179" s="341"/>
      <c r="F179" s="342"/>
    </row>
    <row r="180" spans="1:7" x14ac:dyDescent="0.3">
      <c r="A180" s="342"/>
      <c r="B180" s="138" t="s">
        <v>208</v>
      </c>
      <c r="C180" s="100"/>
      <c r="D180" s="135"/>
      <c r="E180"/>
      <c r="F180" s="254">
        <f>+D172-F189</f>
        <v>0</v>
      </c>
      <c r="G180" s="340"/>
    </row>
    <row r="181" spans="1:7" x14ac:dyDescent="0.3">
      <c r="A181" s="342"/>
      <c r="B181" s="366"/>
      <c r="C181" s="367"/>
      <c r="D181" s="368"/>
      <c r="E181" s="342"/>
      <c r="F181" s="342"/>
    </row>
    <row r="182" spans="1:7" x14ac:dyDescent="0.3">
      <c r="A182" s="64" t="s">
        <v>53</v>
      </c>
      <c r="B182" s="64" t="s">
        <v>234</v>
      </c>
      <c r="C182" s="64" t="s">
        <v>5</v>
      </c>
      <c r="D182" s="64" t="s">
        <v>6</v>
      </c>
      <c r="E182" s="64" t="s">
        <v>7</v>
      </c>
      <c r="F182" s="64" t="s">
        <v>8</v>
      </c>
    </row>
    <row r="183" spans="1:7" x14ac:dyDescent="0.3">
      <c r="A183" s="158" t="s">
        <v>233</v>
      </c>
      <c r="B183" s="159"/>
      <c r="C183" s="255">
        <f>+SUM(C184:C193)</f>
        <v>0</v>
      </c>
      <c r="D183" s="255">
        <f>+SUM(D184:D193)</f>
        <v>0</v>
      </c>
      <c r="E183" s="255">
        <f>+SUM(E184:E193)</f>
        <v>0</v>
      </c>
      <c r="F183" s="255">
        <f>+SUM(F184:F193)</f>
        <v>0</v>
      </c>
      <c r="G183" s="340"/>
    </row>
    <row r="184" spans="1:7" x14ac:dyDescent="0.3">
      <c r="A184" s="127">
        <v>0</v>
      </c>
      <c r="B184" s="132" t="s">
        <v>181</v>
      </c>
      <c r="C184" s="315">
        <v>0</v>
      </c>
      <c r="D184" s="315">
        <v>0</v>
      </c>
      <c r="E184" s="315">
        <v>0</v>
      </c>
      <c r="F184" s="29">
        <f>+C184+D184+E184</f>
        <v>0</v>
      </c>
      <c r="G184" s="340"/>
    </row>
    <row r="185" spans="1:7" x14ac:dyDescent="0.3">
      <c r="A185" s="127">
        <v>1</v>
      </c>
      <c r="B185" s="132" t="s">
        <v>169</v>
      </c>
      <c r="C185" s="315">
        <v>0</v>
      </c>
      <c r="D185" s="360">
        <v>0</v>
      </c>
      <c r="E185" s="360">
        <v>0</v>
      </c>
      <c r="F185" s="29">
        <f t="shared" ref="F185:F193" si="12">+C185+D185+E185</f>
        <v>0</v>
      </c>
      <c r="G185" s="340"/>
    </row>
    <row r="186" spans="1:7" x14ac:dyDescent="0.3">
      <c r="A186" s="127">
        <v>2</v>
      </c>
      <c r="B186" s="132" t="s">
        <v>182</v>
      </c>
      <c r="C186" s="315">
        <v>0</v>
      </c>
      <c r="D186" s="315">
        <v>0</v>
      </c>
      <c r="E186" s="315">
        <v>0</v>
      </c>
      <c r="F186" s="29">
        <f t="shared" si="12"/>
        <v>0</v>
      </c>
      <c r="G186" s="340"/>
    </row>
    <row r="187" spans="1:7" x14ac:dyDescent="0.3">
      <c r="A187" s="127">
        <v>3</v>
      </c>
      <c r="B187" s="132" t="s">
        <v>183</v>
      </c>
      <c r="C187" s="315">
        <v>0</v>
      </c>
      <c r="D187" s="315">
        <v>0</v>
      </c>
      <c r="E187" s="315">
        <v>0</v>
      </c>
      <c r="F187" s="29">
        <f t="shared" si="12"/>
        <v>0</v>
      </c>
      <c r="G187" s="340"/>
    </row>
    <row r="188" spans="1:7" x14ac:dyDescent="0.3">
      <c r="A188" s="127">
        <v>4</v>
      </c>
      <c r="B188" s="132" t="s">
        <v>184</v>
      </c>
      <c r="C188" s="315">
        <v>0</v>
      </c>
      <c r="D188" s="315">
        <v>0</v>
      </c>
      <c r="E188" s="315">
        <v>0</v>
      </c>
      <c r="F188" s="29">
        <f t="shared" si="12"/>
        <v>0</v>
      </c>
      <c r="G188" s="340"/>
    </row>
    <row r="189" spans="1:7" x14ac:dyDescent="0.3">
      <c r="A189" s="127">
        <v>5</v>
      </c>
      <c r="B189" s="132" t="s">
        <v>185</v>
      </c>
      <c r="C189" s="315">
        <v>0</v>
      </c>
      <c r="D189" s="315">
        <v>0</v>
      </c>
      <c r="E189" s="315">
        <v>0</v>
      </c>
      <c r="F189" s="29">
        <f t="shared" si="12"/>
        <v>0</v>
      </c>
      <c r="G189" s="340"/>
    </row>
    <row r="190" spans="1:7" x14ac:dyDescent="0.3">
      <c r="A190" s="127">
        <v>6</v>
      </c>
      <c r="B190" s="132" t="s">
        <v>167</v>
      </c>
      <c r="C190" s="315">
        <v>0</v>
      </c>
      <c r="D190" s="315">
        <v>0</v>
      </c>
      <c r="E190" s="315">
        <v>0</v>
      </c>
      <c r="F190" s="29">
        <f t="shared" si="12"/>
        <v>0</v>
      </c>
      <c r="G190" s="340"/>
    </row>
    <row r="191" spans="1:7" x14ac:dyDescent="0.3">
      <c r="A191" s="127">
        <v>7</v>
      </c>
      <c r="B191" s="132" t="s">
        <v>168</v>
      </c>
      <c r="C191" s="315">
        <v>0</v>
      </c>
      <c r="D191" s="315">
        <v>0</v>
      </c>
      <c r="E191" s="315">
        <v>0</v>
      </c>
      <c r="F191" s="29">
        <f t="shared" si="12"/>
        <v>0</v>
      </c>
      <c r="G191" s="340"/>
    </row>
    <row r="192" spans="1:7" x14ac:dyDescent="0.3">
      <c r="A192" s="127">
        <v>8</v>
      </c>
      <c r="B192" s="132" t="s">
        <v>186</v>
      </c>
      <c r="C192" s="315">
        <v>0</v>
      </c>
      <c r="D192" s="315">
        <v>0</v>
      </c>
      <c r="E192" s="315">
        <v>0</v>
      </c>
      <c r="F192" s="29">
        <f t="shared" si="12"/>
        <v>0</v>
      </c>
      <c r="G192" s="340"/>
    </row>
    <row r="193" spans="1:7" x14ac:dyDescent="0.3">
      <c r="A193" s="160">
        <v>9</v>
      </c>
      <c r="B193" s="161" t="s">
        <v>187</v>
      </c>
      <c r="C193" s="371">
        <v>0</v>
      </c>
      <c r="D193" s="371">
        <v>0</v>
      </c>
      <c r="E193" s="371">
        <v>0</v>
      </c>
      <c r="F193" s="162">
        <f t="shared" si="12"/>
        <v>0</v>
      </c>
      <c r="G193" s="340"/>
    </row>
    <row r="194" spans="1:7" x14ac:dyDescent="0.3">
      <c r="A194" s="514" t="s">
        <v>208</v>
      </c>
      <c r="B194" s="514"/>
      <c r="C194" s="514"/>
      <c r="D194" s="514"/>
      <c r="E194" s="514"/>
      <c r="F194" s="514"/>
    </row>
    <row r="195" spans="1:7" x14ac:dyDescent="0.3">
      <c r="A195" s="72" t="s">
        <v>126</v>
      </c>
      <c r="B195" s="73"/>
      <c r="C195" s="73"/>
      <c r="D195" s="73"/>
      <c r="E195" s="73"/>
      <c r="F195" s="74"/>
    </row>
    <row r="196" spans="1:7" ht="39.9" customHeight="1" x14ac:dyDescent="0.3">
      <c r="A196" s="497" t="s">
        <v>127</v>
      </c>
      <c r="B196" s="498"/>
      <c r="C196" s="498"/>
      <c r="D196" s="498"/>
      <c r="E196" s="498"/>
      <c r="F196" s="499"/>
    </row>
    <row r="197" spans="1:7" x14ac:dyDescent="0.3">
      <c r="A197" s="90"/>
      <c r="B197" s="91"/>
      <c r="C197" s="91"/>
      <c r="D197" s="90"/>
      <c r="E197" s="90"/>
      <c r="F197" s="92"/>
    </row>
    <row r="198" spans="1:7" ht="39.9" customHeight="1" x14ac:dyDescent="0.3">
      <c r="A198" s="87" t="s">
        <v>75</v>
      </c>
      <c r="B198" s="501"/>
      <c r="C198" s="502"/>
      <c r="D198" s="503" t="s">
        <v>48</v>
      </c>
      <c r="E198" s="504"/>
      <c r="F198" s="505"/>
    </row>
    <row r="199" spans="1:7" ht="39.9" customHeight="1" x14ac:dyDescent="0.3">
      <c r="A199" s="88" t="s">
        <v>46</v>
      </c>
      <c r="B199" s="501"/>
      <c r="C199" s="502"/>
      <c r="D199" s="506"/>
      <c r="E199" s="507"/>
      <c r="F199" s="508"/>
    </row>
    <row r="200" spans="1:7" ht="39.9" customHeight="1" x14ac:dyDescent="0.3">
      <c r="A200" s="89" t="s">
        <v>47</v>
      </c>
      <c r="B200" s="501"/>
      <c r="C200" s="502"/>
      <c r="D200" s="509"/>
      <c r="E200" s="510"/>
      <c r="F200" s="511"/>
    </row>
    <row r="201" spans="1:7" x14ac:dyDescent="0.3">
      <c r="A201" s="500" t="s">
        <v>122</v>
      </c>
      <c r="B201" s="500"/>
      <c r="C201" s="500"/>
      <c r="D201" s="500"/>
      <c r="E201" s="500"/>
      <c r="F201" s="500"/>
    </row>
    <row r="203" spans="1:7" ht="17.399999999999999" x14ac:dyDescent="0.3">
      <c r="A203" s="494" t="s">
        <v>149</v>
      </c>
      <c r="B203" s="495"/>
      <c r="C203" s="495"/>
      <c r="D203" s="495"/>
      <c r="E203" s="495"/>
      <c r="F203" s="496"/>
      <c r="G203" s="378"/>
    </row>
    <row r="204" spans="1:7" x14ac:dyDescent="0.3">
      <c r="A204" s="75" t="s">
        <v>133</v>
      </c>
      <c r="F204" s="76"/>
    </row>
    <row r="205" spans="1:7" ht="9.9" customHeight="1" x14ac:dyDescent="0.3">
      <c r="A205" s="77"/>
      <c r="F205" s="76"/>
    </row>
    <row r="206" spans="1:7" ht="16.2" thickBot="1" x14ac:dyDescent="0.35">
      <c r="A206" s="140" t="s">
        <v>209</v>
      </c>
      <c r="B206" s="139">
        <v>0</v>
      </c>
      <c r="F206" s="76"/>
    </row>
    <row r="207" spans="1:7" ht="16.2" thickTop="1" x14ac:dyDescent="0.3">
      <c r="A207" s="77"/>
      <c r="F207" s="76"/>
    </row>
    <row r="208" spans="1:7" x14ac:dyDescent="0.3">
      <c r="A208" s="75" t="s">
        <v>140</v>
      </c>
      <c r="D208" s="22" t="s">
        <v>174</v>
      </c>
      <c r="F208" s="76"/>
    </row>
    <row r="209" spans="1:6" x14ac:dyDescent="0.3">
      <c r="A209" s="77" t="s">
        <v>134</v>
      </c>
      <c r="B209" s="33">
        <f>+B84</f>
        <v>19213316494</v>
      </c>
      <c r="D209" s="479" t="s">
        <v>170</v>
      </c>
      <c r="E209" s="479"/>
      <c r="F209" s="493"/>
    </row>
    <row r="210" spans="1:6" x14ac:dyDescent="0.3">
      <c r="A210" s="77" t="s">
        <v>141</v>
      </c>
      <c r="B210" s="35">
        <f>+F103</f>
        <v>5094818539.5</v>
      </c>
      <c r="D210" s="479"/>
      <c r="E210" s="479"/>
      <c r="F210" s="493"/>
    </row>
    <row r="211" spans="1:6" ht="16.2" thickBot="1" x14ac:dyDescent="0.35">
      <c r="A211" s="77" t="s">
        <v>135</v>
      </c>
      <c r="B211" s="117">
        <f>+B209-B210</f>
        <v>14118497954.5</v>
      </c>
      <c r="D211" s="16" t="s">
        <v>171</v>
      </c>
      <c r="F211" s="119">
        <f>+F103</f>
        <v>5094818539.5</v>
      </c>
    </row>
    <row r="212" spans="1:6" ht="16.2" thickTop="1" x14ac:dyDescent="0.3">
      <c r="A212" s="77"/>
      <c r="D212" s="16" t="s">
        <v>172</v>
      </c>
      <c r="F212" s="120">
        <f>+F123</f>
        <v>3764317982.4639997</v>
      </c>
    </row>
    <row r="213" spans="1:6" ht="16.2" thickBot="1" x14ac:dyDescent="0.35">
      <c r="A213" s="75" t="s">
        <v>136</v>
      </c>
      <c r="D213" s="22" t="s">
        <v>173</v>
      </c>
      <c r="E213" s="22"/>
      <c r="F213" s="121">
        <f>+F212/F211</f>
        <v>0.73885221883357322</v>
      </c>
    </row>
    <row r="214" spans="1:6" ht="16.2" thickTop="1" x14ac:dyDescent="0.3">
      <c r="A214" s="77" t="s">
        <v>137</v>
      </c>
      <c r="B214" s="33">
        <f>+F37</f>
        <v>3764317982.4639997</v>
      </c>
      <c r="F214" s="76"/>
    </row>
    <row r="215" spans="1:6" x14ac:dyDescent="0.3">
      <c r="A215" s="77" t="s">
        <v>138</v>
      </c>
      <c r="B215" s="35">
        <f>+F123</f>
        <v>3764317982.4639997</v>
      </c>
      <c r="D215" s="479" t="s">
        <v>175</v>
      </c>
      <c r="E215" s="479"/>
      <c r="F215" s="493"/>
    </row>
    <row r="216" spans="1:6" ht="16.2" thickBot="1" x14ac:dyDescent="0.35">
      <c r="A216" s="77" t="s">
        <v>139</v>
      </c>
      <c r="B216" s="118">
        <f>+B214-B215</f>
        <v>0</v>
      </c>
      <c r="D216" s="479"/>
      <c r="E216" s="479"/>
      <c r="F216" s="493"/>
    </row>
    <row r="217" spans="1:6" ht="16.2" thickTop="1" x14ac:dyDescent="0.3">
      <c r="A217" s="77"/>
      <c r="B217"/>
      <c r="D217" s="42" t="s">
        <v>176</v>
      </c>
      <c r="E217" s="122"/>
      <c r="F217" s="119">
        <f>+B84</f>
        <v>19213316494</v>
      </c>
    </row>
    <row r="218" spans="1:6" x14ac:dyDescent="0.3">
      <c r="A218" s="77"/>
      <c r="B218"/>
      <c r="D218" s="42" t="s">
        <v>172</v>
      </c>
      <c r="E218" s="122"/>
      <c r="F218" s="120">
        <f>+F123</f>
        <v>3764317982.4639997</v>
      </c>
    </row>
    <row r="219" spans="1:6" ht="16.2" thickBot="1" x14ac:dyDescent="0.35">
      <c r="A219" s="77"/>
      <c r="B219"/>
      <c r="D219" s="122"/>
      <c r="E219" s="122"/>
      <c r="F219" s="121">
        <f>+F218/F217</f>
        <v>0.1959223429041797</v>
      </c>
    </row>
    <row r="220" spans="1:6" ht="16.2" thickTop="1" x14ac:dyDescent="0.3">
      <c r="A220" s="78"/>
      <c r="B220" s="79"/>
      <c r="C220" s="79"/>
      <c r="D220" s="79"/>
      <c r="E220" s="79"/>
      <c r="F220" s="80"/>
    </row>
    <row r="221" spans="1:6" s="282" customFormat="1" x14ac:dyDescent="0.3"/>
    <row r="222" spans="1:6" s="282" customFormat="1" x14ac:dyDescent="0.3"/>
    <row r="223" spans="1:6" s="282" customFormat="1" x14ac:dyDescent="0.3"/>
    <row r="224" spans="1:6" s="282" customFormat="1" x14ac:dyDescent="0.3"/>
    <row r="225" s="282" customFormat="1" x14ac:dyDescent="0.3"/>
    <row r="226" s="282" customFormat="1" x14ac:dyDescent="0.3"/>
    <row r="227" s="282" customFormat="1" x14ac:dyDescent="0.3"/>
    <row r="228" s="282" customFormat="1" x14ac:dyDescent="0.3"/>
    <row r="229" s="282" customFormat="1" x14ac:dyDescent="0.3"/>
    <row r="230" s="282" customFormat="1" x14ac:dyDescent="0.3"/>
    <row r="231" s="282" customFormat="1" x14ac:dyDescent="0.3"/>
    <row r="232" s="282" customFormat="1" x14ac:dyDescent="0.3"/>
    <row r="233" s="282" customFormat="1" x14ac:dyDescent="0.3"/>
    <row r="234" s="282" customFormat="1" x14ac:dyDescent="0.3"/>
    <row r="235" s="282" customFormat="1" x14ac:dyDescent="0.3"/>
    <row r="236" s="282" customFormat="1" x14ac:dyDescent="0.3"/>
    <row r="237" s="282" customFormat="1" x14ac:dyDescent="0.3"/>
    <row r="238" s="282" customFormat="1" x14ac:dyDescent="0.3"/>
    <row r="239" s="282" customFormat="1" x14ac:dyDescent="0.3"/>
    <row r="240" s="282" customFormat="1" x14ac:dyDescent="0.3"/>
    <row r="241" s="282" customFormat="1" x14ac:dyDescent="0.3"/>
    <row r="242" s="282" customFormat="1" x14ac:dyDescent="0.3"/>
    <row r="243" s="282" customFormat="1" x14ac:dyDescent="0.3"/>
    <row r="244" s="282" customFormat="1" x14ac:dyDescent="0.3"/>
    <row r="245" s="282" customFormat="1" x14ac:dyDescent="0.3"/>
    <row r="246" s="282" customFormat="1" x14ac:dyDescent="0.3"/>
    <row r="247" s="282" customFormat="1" x14ac:dyDescent="0.3"/>
    <row r="248" s="282" customFormat="1" x14ac:dyDescent="0.3"/>
    <row r="249" s="282" customFormat="1" x14ac:dyDescent="0.3"/>
    <row r="250" s="282" customFormat="1" x14ac:dyDescent="0.3"/>
    <row r="251" s="282" customFormat="1" x14ac:dyDescent="0.3"/>
    <row r="252" s="282" customFormat="1" x14ac:dyDescent="0.3"/>
    <row r="253" s="282" customFormat="1" x14ac:dyDescent="0.3"/>
    <row r="254" s="282" customFormat="1" x14ac:dyDescent="0.3"/>
    <row r="255" s="282" customFormat="1" x14ac:dyDescent="0.3"/>
    <row r="256" s="282" customFormat="1" x14ac:dyDescent="0.3"/>
    <row r="257" s="282" customFormat="1" x14ac:dyDescent="0.3"/>
    <row r="258" s="282" customFormat="1" x14ac:dyDescent="0.3"/>
    <row r="259" s="282" customFormat="1" x14ac:dyDescent="0.3"/>
    <row r="260" s="282" customFormat="1" x14ac:dyDescent="0.3"/>
    <row r="261" s="282" customFormat="1" x14ac:dyDescent="0.3"/>
    <row r="262" s="282" customFormat="1" x14ac:dyDescent="0.3"/>
    <row r="263" s="282" customFormat="1" x14ac:dyDescent="0.3"/>
    <row r="264" s="282" customFormat="1" x14ac:dyDescent="0.3"/>
    <row r="265" s="282" customFormat="1" x14ac:dyDescent="0.3"/>
    <row r="266" s="282" customFormat="1" x14ac:dyDescent="0.3"/>
    <row r="267" s="282" customFormat="1" x14ac:dyDescent="0.3"/>
    <row r="268" s="282" customFormat="1" x14ac:dyDescent="0.3"/>
    <row r="269" s="282" customFormat="1" x14ac:dyDescent="0.3"/>
    <row r="270" s="282" customFormat="1" x14ac:dyDescent="0.3"/>
    <row r="271" s="282" customFormat="1" x14ac:dyDescent="0.3"/>
    <row r="272" s="282" customFormat="1" x14ac:dyDescent="0.3"/>
    <row r="273" s="282" customFormat="1" x14ac:dyDescent="0.3"/>
    <row r="274" s="282" customFormat="1" x14ac:dyDescent="0.3"/>
    <row r="275" s="282" customFormat="1" x14ac:dyDescent="0.3"/>
    <row r="276" s="282" customFormat="1" x14ac:dyDescent="0.3"/>
    <row r="277" s="282" customFormat="1" x14ac:dyDescent="0.3"/>
    <row r="278" s="282" customFormat="1" x14ac:dyDescent="0.3"/>
    <row r="279" s="282" customFormat="1" x14ac:dyDescent="0.3"/>
    <row r="280" s="282" customFormat="1" x14ac:dyDescent="0.3"/>
    <row r="281" s="282" customFormat="1" x14ac:dyDescent="0.3"/>
    <row r="282" s="282" customFormat="1" x14ac:dyDescent="0.3"/>
    <row r="283" s="282" customFormat="1" x14ac:dyDescent="0.3"/>
    <row r="284" s="282" customFormat="1" x14ac:dyDescent="0.3"/>
    <row r="285" s="282" customFormat="1" x14ac:dyDescent="0.3"/>
    <row r="286" s="282" customFormat="1" x14ac:dyDescent="0.3"/>
    <row r="287" s="282" customFormat="1" x14ac:dyDescent="0.3"/>
    <row r="288" s="282" customFormat="1" x14ac:dyDescent="0.3"/>
    <row r="289" s="282" customFormat="1" x14ac:dyDescent="0.3"/>
    <row r="290" s="282" customFormat="1" x14ac:dyDescent="0.3"/>
    <row r="291" s="282" customFormat="1" x14ac:dyDescent="0.3"/>
    <row r="292" s="282" customFormat="1" x14ac:dyDescent="0.3"/>
    <row r="293" s="282" customFormat="1" x14ac:dyDescent="0.3"/>
    <row r="294" s="282" customFormat="1" x14ac:dyDescent="0.3"/>
    <row r="295" s="282" customFormat="1" x14ac:dyDescent="0.3"/>
    <row r="296" s="282" customFormat="1" x14ac:dyDescent="0.3"/>
    <row r="297" s="282" customFormat="1" x14ac:dyDescent="0.3"/>
    <row r="298" s="282" customFormat="1" x14ac:dyDescent="0.3"/>
    <row r="299" s="282" customFormat="1" x14ac:dyDescent="0.3"/>
    <row r="300" s="282" customFormat="1" x14ac:dyDescent="0.3"/>
    <row r="301" s="282" customFormat="1" x14ac:dyDescent="0.3"/>
    <row r="302" s="282" customFormat="1" x14ac:dyDescent="0.3"/>
    <row r="303" s="282" customFormat="1" x14ac:dyDescent="0.3"/>
    <row r="304" s="282" customFormat="1" x14ac:dyDescent="0.3"/>
    <row r="305" s="282" customFormat="1" x14ac:dyDescent="0.3"/>
    <row r="306" s="282" customFormat="1" x14ac:dyDescent="0.3"/>
    <row r="307" s="282" customFormat="1" x14ac:dyDescent="0.3"/>
    <row r="308" s="282" customFormat="1" x14ac:dyDescent="0.3"/>
    <row r="309" s="282" customFormat="1" x14ac:dyDescent="0.3"/>
    <row r="310" s="282" customFormat="1" x14ac:dyDescent="0.3"/>
    <row r="311" s="282" customFormat="1" x14ac:dyDescent="0.3"/>
    <row r="312" s="282" customFormat="1" x14ac:dyDescent="0.3"/>
    <row r="313" s="282" customFormat="1" x14ac:dyDescent="0.3"/>
    <row r="314" s="282" customFormat="1" x14ac:dyDescent="0.3"/>
    <row r="315" s="282" customFormat="1" x14ac:dyDescent="0.3"/>
    <row r="316" s="282" customFormat="1" x14ac:dyDescent="0.3"/>
    <row r="317" s="282" customFormat="1" x14ac:dyDescent="0.3"/>
    <row r="318" s="282" customFormat="1" x14ac:dyDescent="0.3"/>
    <row r="319" s="282" customFormat="1" x14ac:dyDescent="0.3"/>
    <row r="320" s="282" customFormat="1" x14ac:dyDescent="0.3"/>
    <row r="321" s="282" customFormat="1" x14ac:dyDescent="0.3"/>
    <row r="322" s="282" customFormat="1" x14ac:dyDescent="0.3"/>
    <row r="323" s="282" customFormat="1" x14ac:dyDescent="0.3"/>
    <row r="324" s="282" customFormat="1" x14ac:dyDescent="0.3"/>
    <row r="325" s="282" customFormat="1" x14ac:dyDescent="0.3"/>
    <row r="326" s="282" customFormat="1" x14ac:dyDescent="0.3"/>
    <row r="327" s="282" customFormat="1" x14ac:dyDescent="0.3"/>
    <row r="328" s="282" customFormat="1" x14ac:dyDescent="0.3"/>
    <row r="329" s="282" customFormat="1" x14ac:dyDescent="0.3"/>
    <row r="330" s="282" customFormat="1" x14ac:dyDescent="0.3"/>
    <row r="331" s="282" customFormat="1" x14ac:dyDescent="0.3"/>
    <row r="332" s="282" customFormat="1" x14ac:dyDescent="0.3"/>
    <row r="333" s="282" customFormat="1" x14ac:dyDescent="0.3"/>
    <row r="334" s="282" customFormat="1" x14ac:dyDescent="0.3"/>
    <row r="335" s="282" customFormat="1" x14ac:dyDescent="0.3"/>
    <row r="336" s="282" customFormat="1" x14ac:dyDescent="0.3"/>
    <row r="337" s="282" customFormat="1" x14ac:dyDescent="0.3"/>
    <row r="338" s="282" customFormat="1" x14ac:dyDescent="0.3"/>
    <row r="339" s="282" customFormat="1" x14ac:dyDescent="0.3"/>
    <row r="340" s="282" customFormat="1" x14ac:dyDescent="0.3"/>
    <row r="341" s="282" customFormat="1" x14ac:dyDescent="0.3"/>
    <row r="342" s="282" customFormat="1" x14ac:dyDescent="0.3"/>
    <row r="343" s="282" customFormat="1" x14ac:dyDescent="0.3"/>
    <row r="344" s="282" customFormat="1" x14ac:dyDescent="0.3"/>
    <row r="345" s="282" customFormat="1" x14ac:dyDescent="0.3"/>
    <row r="346" s="282" customFormat="1" x14ac:dyDescent="0.3"/>
    <row r="347" s="282" customFormat="1" x14ac:dyDescent="0.3"/>
    <row r="348" s="282" customFormat="1" x14ac:dyDescent="0.3"/>
    <row r="349" s="282" customFormat="1" x14ac:dyDescent="0.3"/>
    <row r="350" s="282" customFormat="1" x14ac:dyDescent="0.3"/>
    <row r="351" s="282" customFormat="1" x14ac:dyDescent="0.3"/>
    <row r="352" s="282" customFormat="1" x14ac:dyDescent="0.3"/>
    <row r="353" s="282" customFormat="1" x14ac:dyDescent="0.3"/>
    <row r="354" s="282" customFormat="1" x14ac:dyDescent="0.3"/>
    <row r="355" s="282" customFormat="1" x14ac:dyDescent="0.3"/>
    <row r="356" s="282" customFormat="1" x14ac:dyDescent="0.3"/>
    <row r="357" s="282" customFormat="1" x14ac:dyDescent="0.3"/>
    <row r="358" s="282" customFormat="1" x14ac:dyDescent="0.3"/>
    <row r="359" s="282" customFormat="1" x14ac:dyDescent="0.3"/>
    <row r="360" s="282" customFormat="1" x14ac:dyDescent="0.3"/>
    <row r="361" s="282" customFormat="1" x14ac:dyDescent="0.3"/>
    <row r="362" s="282" customFormat="1" x14ac:dyDescent="0.3"/>
    <row r="363" s="282" customFormat="1" x14ac:dyDescent="0.3"/>
    <row r="364" s="282" customFormat="1" x14ac:dyDescent="0.3"/>
    <row r="365" s="282" customFormat="1" x14ac:dyDescent="0.3"/>
    <row r="366" s="282" customFormat="1" x14ac:dyDescent="0.3"/>
    <row r="367" s="282" customFormat="1" x14ac:dyDescent="0.3"/>
    <row r="368" s="282" customFormat="1" x14ac:dyDescent="0.3"/>
    <row r="369" s="282" customFormat="1" x14ac:dyDescent="0.3"/>
    <row r="370" s="282" customFormat="1" x14ac:dyDescent="0.3"/>
    <row r="371" s="282" customFormat="1" x14ac:dyDescent="0.3"/>
    <row r="372" s="282" customFormat="1" x14ac:dyDescent="0.3"/>
    <row r="373" s="282" customFormat="1" x14ac:dyDescent="0.3"/>
    <row r="374" s="282" customFormat="1" x14ac:dyDescent="0.3"/>
    <row r="375" s="282" customFormat="1" x14ac:dyDescent="0.3"/>
    <row r="376" s="282" customFormat="1" x14ac:dyDescent="0.3"/>
    <row r="377" s="282" customFormat="1" x14ac:dyDescent="0.3"/>
    <row r="378" s="282" customFormat="1" x14ac:dyDescent="0.3"/>
    <row r="379" s="282" customFormat="1" x14ac:dyDescent="0.3"/>
    <row r="380" s="282" customFormat="1" x14ac:dyDescent="0.3"/>
    <row r="381" s="282" customFormat="1" x14ac:dyDescent="0.3"/>
    <row r="382" s="282" customFormat="1" x14ac:dyDescent="0.3"/>
    <row r="383" s="282" customFormat="1" x14ac:dyDescent="0.3"/>
    <row r="384" s="282" customFormat="1" x14ac:dyDescent="0.3"/>
    <row r="385" s="282" customFormat="1" x14ac:dyDescent="0.3"/>
    <row r="386" s="282" customFormat="1" x14ac:dyDescent="0.3"/>
    <row r="387" s="282" customFormat="1" x14ac:dyDescent="0.3"/>
    <row r="388" s="282" customFormat="1" x14ac:dyDescent="0.3"/>
    <row r="389" s="282" customFormat="1" x14ac:dyDescent="0.3"/>
    <row r="390" s="282" customFormat="1" x14ac:dyDescent="0.3"/>
    <row r="391" s="282" customFormat="1" x14ac:dyDescent="0.3"/>
    <row r="392" s="282" customFormat="1" x14ac:dyDescent="0.3"/>
    <row r="393" s="282" customFormat="1" x14ac:dyDescent="0.3"/>
    <row r="394" s="282" customFormat="1" x14ac:dyDescent="0.3"/>
    <row r="395" s="282" customFormat="1" x14ac:dyDescent="0.3"/>
  </sheetData>
  <sheetProtection algorithmName="SHA-512" hashValue="B0mGoTd9452BCN5WFUlmBj7C8kEVDQ8toOKpsmboPeo+GHkrESWQPR39cVZxzpGmw5KA5RvYwETu8HM2rLOgTA==" saltValue="PONkmnOqecL4n0FE0Clj+A==" spinCount="100000" sheet="1" objects="1" scenarios="1" formatCells="0" formatColumns="0" formatRows="0" insertColumns="0" insertRows="0" insertHyperlinks="0" deleteColumns="0" deleteRows="0"/>
  <mergeCells count="100">
    <mergeCell ref="A18:A20"/>
    <mergeCell ref="A21:A23"/>
    <mergeCell ref="A24:A26"/>
    <mergeCell ref="A27:A29"/>
    <mergeCell ref="A39:A40"/>
    <mergeCell ref="A31:F31"/>
    <mergeCell ref="A67:B67"/>
    <mergeCell ref="A69:F69"/>
    <mergeCell ref="A94:F94"/>
    <mergeCell ref="A70:F70"/>
    <mergeCell ref="B72:C72"/>
    <mergeCell ref="D72:F74"/>
    <mergeCell ref="B73:C73"/>
    <mergeCell ref="B74:C74"/>
    <mergeCell ref="A76:F76"/>
    <mergeCell ref="A80:F80"/>
    <mergeCell ref="A81:F81"/>
    <mergeCell ref="A82:F82"/>
    <mergeCell ref="A93:F93"/>
    <mergeCell ref="A78:F78"/>
    <mergeCell ref="A62:F62"/>
    <mergeCell ref="A63:F63"/>
    <mergeCell ref="A64:B64"/>
    <mergeCell ref="A65:B65"/>
    <mergeCell ref="A66:B66"/>
    <mergeCell ref="A55:B55"/>
    <mergeCell ref="A52:F52"/>
    <mergeCell ref="A56:B56"/>
    <mergeCell ref="A57:B57"/>
    <mergeCell ref="A60:F60"/>
    <mergeCell ref="A59:F59"/>
    <mergeCell ref="A49:F49"/>
    <mergeCell ref="A51:F51"/>
    <mergeCell ref="A53:B53"/>
    <mergeCell ref="A54:B54"/>
    <mergeCell ref="A48:F48"/>
    <mergeCell ref="A45:A46"/>
    <mergeCell ref="A41:A42"/>
    <mergeCell ref="A43:A44"/>
    <mergeCell ref="A32:F32"/>
    <mergeCell ref="A34:F34"/>
    <mergeCell ref="A35:F35"/>
    <mergeCell ref="A36:B36"/>
    <mergeCell ref="A1:F2"/>
    <mergeCell ref="A3:F3"/>
    <mergeCell ref="A9:F9"/>
    <mergeCell ref="A13:F13"/>
    <mergeCell ref="A14:F14"/>
    <mergeCell ref="C5:E5"/>
    <mergeCell ref="C6:E6"/>
    <mergeCell ref="C7:E7"/>
    <mergeCell ref="A11:F11"/>
    <mergeCell ref="A95:F95"/>
    <mergeCell ref="A97:F97"/>
    <mergeCell ref="A98:F98"/>
    <mergeCell ref="A99:F99"/>
    <mergeCell ref="A103:B103"/>
    <mergeCell ref="A113:F113"/>
    <mergeCell ref="A115:F115"/>
    <mergeCell ref="A117:F117"/>
    <mergeCell ref="A118:F118"/>
    <mergeCell ref="A119:F119"/>
    <mergeCell ref="A114:F114"/>
    <mergeCell ref="A123:B123"/>
    <mergeCell ref="A135:B135"/>
    <mergeCell ref="A138:F138"/>
    <mergeCell ref="A139:F139"/>
    <mergeCell ref="A141:F141"/>
    <mergeCell ref="A140:F140"/>
    <mergeCell ref="A143:F143"/>
    <mergeCell ref="A144:F144"/>
    <mergeCell ref="A145:F145"/>
    <mergeCell ref="A152:E152"/>
    <mergeCell ref="B198:C198"/>
    <mergeCell ref="D198:F200"/>
    <mergeCell ref="B199:C199"/>
    <mergeCell ref="B200:C200"/>
    <mergeCell ref="A153:E153"/>
    <mergeCell ref="A154:F154"/>
    <mergeCell ref="A155:F155"/>
    <mergeCell ref="A156:F156"/>
    <mergeCell ref="A157:F157"/>
    <mergeCell ref="A158:F158"/>
    <mergeCell ref="A160:F160"/>
    <mergeCell ref="B169:C169"/>
    <mergeCell ref="D215:F216"/>
    <mergeCell ref="A196:F196"/>
    <mergeCell ref="A203:F203"/>
    <mergeCell ref="A201:F201"/>
    <mergeCell ref="B162:D162"/>
    <mergeCell ref="B163:D163"/>
    <mergeCell ref="B164:D164"/>
    <mergeCell ref="B165:C165"/>
    <mergeCell ref="B166:C166"/>
    <mergeCell ref="A194:F194"/>
    <mergeCell ref="B171:C171"/>
    <mergeCell ref="B174:C174"/>
    <mergeCell ref="B176:C176"/>
    <mergeCell ref="B179:C179"/>
    <mergeCell ref="D209:F210"/>
  </mergeCells>
  <conditionalFormatting sqref="B216">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80">
    <cfRule type="cellIs" dxfId="14" priority="1" operator="equal">
      <formula>0</formula>
    </cfRule>
    <cfRule type="cellIs" dxfId="13" priority="2" operator="lessThan">
      <formula>0</formula>
    </cfRule>
    <cfRule type="cellIs" dxfId="12" priority="3" operator="greaterThan">
      <formula>0</formula>
    </cfRule>
  </conditionalFormatting>
  <dataValidations disablePrompts="1" count="12">
    <dataValidation allowBlank="1" showInputMessage="1" showErrorMessage="1" promptTitle="Advertencia" prompt="Se recomienda leer cuidadosamente las indicaciones dispuestas en la parte inferior de esta tabla. " sqref="A147"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20 A100" xr:uid="{0AF7F841-525C-48B5-B9A2-0839AF02D0A4}"/>
    <dataValidation allowBlank="1" showInputMessage="1" showErrorMessage="1" promptTitle="Advertencia" prompt="El nombre de la partida debe ser de acuerdo al Clasificador de los Ingresos del Sector Público. " sqref="B104:B106 B124 B184"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104:A106 A124 A184"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44:F144"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8:F200" xr:uid="{4B2B9B10-5E86-4D09-9B7B-03B0377E1BE0}"/>
    <dataValidation allowBlank="1" showInputMessage="1" showErrorMessage="1" promptTitle="Advertencia" prompt="Se debe indicar el nombre de la partida de acuerdo al Clasificador de los Ingresos del Sector Público." sqref="B100"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8:F118"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63" xr:uid="{DB879470-23D3-4ED4-BAA3-BCB9A1B6242E}"/>
    <dataValidation allowBlank="1" showInputMessage="1" showErrorMessage="1" promptTitle="Recordatorio" prompt="El superávit libre debe ser reintegrado a más tardar el 31 de marzo,_x000a_de acuerdo al  Decreto Nº 43189-MTSS, artículo 66. " sqref="B168:B170 B172:B175 B177:B179"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75 D167:D168 D170:D171"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2:F74" xr:uid="{00313F5D-55AE-4D2A-A8C1-0660FB700B86}"/>
  </dataValidations>
  <hyperlinks>
    <hyperlink ref="A120" r:id="rId1" xr:uid="{421F831B-0FB1-415F-9B4C-D2A0BE438CE1}"/>
    <hyperlink ref="B100" r:id="rId2" xr:uid="{F425F828-411C-472D-9AE3-454E8E772C50}"/>
    <hyperlink ref="A100" r:id="rId3" xr:uid="{64829EB5-664C-4FD4-B4C9-70BCC3AF9275}"/>
    <hyperlink ref="B120" r:id="rId4" display="Nombre de la Partida presupuestaria" xr:uid="{CEB97C6D-48EB-4CAD-BE9B-BB6D3FD995FE}"/>
  </hyperlinks>
  <printOptions horizontalCentered="1"/>
  <pageMargins left="0.23622047244094491" right="0.23622047244094491" top="0.74803149606299213" bottom="0.74803149606299213" header="0.31496062992125984" footer="0.31496062992125984"/>
  <pageSetup scale="58" fitToHeight="7" orientation="portrait" r:id="rId5"/>
  <headerFooter>
    <oddFooter>&amp;L&amp;"Palatino Linotype,Normal"&amp;K979797&amp;D&amp;C&amp;"Palatino Linotype,Normal"&amp;K979797Reporte de ejecución programática y presupuestaria (II Trimestre)&amp;R&amp;"Palatino Linotype,Normal"&amp;K979797&amp;P</oddFooter>
  </headerFooter>
  <rowBreaks count="4" manualBreakCount="4">
    <brk id="49" max="5" man="1"/>
    <brk id="74" max="5" man="1"/>
    <brk id="116" max="5" man="1"/>
    <brk id="161" max="5" man="1"/>
  </rowBreaks>
  <ignoredErrors>
    <ignoredError sqref="F19:F20" evalError="1"/>
    <ignoredError sqref="F21:F29" evalError="1" formula="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codeName="Hoja7">
    <tabColor rgb="FF182951"/>
  </sheetPr>
  <dimension ref="A1:F126"/>
  <sheetViews>
    <sheetView showGridLines="0" zoomScale="80" zoomScaleNormal="80" zoomScaleSheetLayoutView="100" workbookViewId="0">
      <selection sqref="A1:F2"/>
    </sheetView>
  </sheetViews>
  <sheetFormatPr baseColWidth="10" defaultColWidth="11.44140625" defaultRowHeight="15.6" x14ac:dyDescent="0.3"/>
  <cols>
    <col min="1" max="1" width="55.33203125" style="169" customWidth="1"/>
    <col min="2" max="2" width="26" style="169" customWidth="1"/>
    <col min="3" max="5" width="25.33203125" style="169" customWidth="1"/>
    <col min="6" max="6" width="6.44140625" style="169" customWidth="1"/>
    <col min="7" max="16384" width="11.44140625" style="169"/>
  </cols>
  <sheetData>
    <row r="1" spans="1:6" ht="18" customHeight="1" x14ac:dyDescent="0.3">
      <c r="A1" s="588" t="s">
        <v>123</v>
      </c>
      <c r="B1" s="588"/>
      <c r="C1" s="588"/>
      <c r="D1" s="588"/>
      <c r="E1" s="588"/>
      <c r="F1" s="588"/>
    </row>
    <row r="2" spans="1:6" ht="18" customHeight="1" x14ac:dyDescent="0.3">
      <c r="A2" s="588"/>
      <c r="B2" s="588"/>
      <c r="C2" s="588"/>
      <c r="D2" s="588"/>
      <c r="E2" s="588"/>
      <c r="F2" s="588"/>
    </row>
    <row r="3" spans="1:6" ht="18" customHeight="1" x14ac:dyDescent="0.3">
      <c r="A3" s="588" t="s">
        <v>157</v>
      </c>
      <c r="B3" s="588"/>
      <c r="C3" s="588"/>
      <c r="D3" s="588"/>
      <c r="E3" s="588"/>
      <c r="F3" s="170"/>
    </row>
    <row r="4" spans="1:6" ht="15" customHeight="1" thickBot="1" x14ac:dyDescent="0.35"/>
    <row r="5" spans="1:6" ht="18" customHeight="1" x14ac:dyDescent="0.3">
      <c r="B5" s="105" t="s">
        <v>22</v>
      </c>
      <c r="C5" s="596" t="str">
        <f>+'1T'!C5</f>
        <v>Construyendo Lazos de Solidaridad</v>
      </c>
      <c r="D5" s="597"/>
      <c r="E5" s="598"/>
      <c r="F5" s="171"/>
    </row>
    <row r="6" spans="1:6" ht="18" customHeight="1" x14ac:dyDescent="0.3">
      <c r="B6" s="106" t="s">
        <v>33</v>
      </c>
      <c r="C6" s="599" t="str">
        <f>+'1T'!C6</f>
        <v>Consejo Nacional de la Persona Adulta Mayor</v>
      </c>
      <c r="D6" s="600"/>
      <c r="E6" s="601"/>
      <c r="F6" s="171"/>
    </row>
    <row r="7" spans="1:6" ht="18" customHeight="1" thickBot="1" x14ac:dyDescent="0.35">
      <c r="B7" s="109" t="s">
        <v>34</v>
      </c>
      <c r="C7" s="602" t="str">
        <f>+'1T'!C7</f>
        <v>Dirección Área Técnica. Unidad de Fiscalización Operativa. CONAPAM</v>
      </c>
      <c r="D7" s="603"/>
      <c r="E7" s="604"/>
      <c r="F7" s="171"/>
    </row>
    <row r="8" spans="1:6" ht="15" customHeight="1" x14ac:dyDescent="0.3">
      <c r="A8" s="172"/>
      <c r="B8" s="171"/>
      <c r="C8" s="171"/>
      <c r="D8" s="171"/>
      <c r="E8" s="171"/>
      <c r="F8" s="171"/>
    </row>
    <row r="9" spans="1:6" ht="21.9" customHeight="1" x14ac:dyDescent="0.3">
      <c r="A9" s="528" t="s">
        <v>98</v>
      </c>
      <c r="B9" s="528"/>
      <c r="C9" s="528"/>
      <c r="D9" s="528"/>
      <c r="E9" s="528"/>
      <c r="F9" s="173"/>
    </row>
    <row r="10" spans="1:6" s="173" customFormat="1" ht="15" customHeight="1" x14ac:dyDescent="0.3"/>
    <row r="11" spans="1:6" x14ac:dyDescent="0.3">
      <c r="A11" s="580" t="s">
        <v>36</v>
      </c>
      <c r="B11" s="580"/>
      <c r="C11" s="580"/>
      <c r="D11" s="580"/>
      <c r="E11" s="580"/>
      <c r="F11" s="41"/>
    </row>
    <row r="12" spans="1:6" ht="15" customHeight="1" x14ac:dyDescent="0.3">
      <c r="A12" s="580" t="s">
        <v>19</v>
      </c>
      <c r="B12" s="580"/>
      <c r="C12" s="580"/>
      <c r="D12" s="580"/>
      <c r="E12" s="580"/>
      <c r="F12" s="41"/>
    </row>
    <row r="13" spans="1:6" x14ac:dyDescent="0.3">
      <c r="A13" s="65" t="s">
        <v>17</v>
      </c>
      <c r="B13" s="64" t="s">
        <v>18</v>
      </c>
      <c r="C13" s="65" t="s">
        <v>82</v>
      </c>
      <c r="D13" s="64" t="s">
        <v>83</v>
      </c>
      <c r="E13" s="64" t="s">
        <v>97</v>
      </c>
    </row>
    <row r="14" spans="1:6" x14ac:dyDescent="0.3">
      <c r="A14" s="208" t="s">
        <v>16</v>
      </c>
      <c r="B14" s="208"/>
      <c r="C14" s="211">
        <f>+C17+C18+C20+C21+C23+C24+C26+C27</f>
        <v>13946.333333333332</v>
      </c>
      <c r="D14" s="211">
        <f>+D17+D18+D20+D21+D23+D24+D26+D27</f>
        <v>13969.333333333332</v>
      </c>
      <c r="E14" s="211">
        <f>++AVERAGE(C14:D14)</f>
        <v>13957.833333333332</v>
      </c>
    </row>
    <row r="15" spans="1:6" x14ac:dyDescent="0.3">
      <c r="A15" s="207"/>
      <c r="B15" s="207"/>
      <c r="C15" s="209"/>
      <c r="D15" s="209"/>
      <c r="E15" s="210"/>
    </row>
    <row r="16" spans="1:6" x14ac:dyDescent="0.3">
      <c r="A16" s="592" t="s">
        <v>286</v>
      </c>
      <c r="B16" s="28" t="s">
        <v>287</v>
      </c>
      <c r="C16" s="209">
        <f>+'1T'!F18</f>
        <v>76</v>
      </c>
      <c r="D16" s="209">
        <f>+'2T'!F18</f>
        <v>153</v>
      </c>
      <c r="E16" s="210">
        <f>+D16</f>
        <v>153</v>
      </c>
    </row>
    <row r="17" spans="1:6" x14ac:dyDescent="0.3">
      <c r="A17" s="592"/>
      <c r="B17" s="28" t="s">
        <v>288</v>
      </c>
      <c r="C17" s="209">
        <f>+'1T'!F19</f>
        <v>1491.3333333333333</v>
      </c>
      <c r="D17" s="209">
        <f>+'2T'!F19</f>
        <v>1481.6666666666667</v>
      </c>
      <c r="E17" s="210">
        <f>+AVERAGE(C17:D17)</f>
        <v>1486.5</v>
      </c>
    </row>
    <row r="18" spans="1:6" x14ac:dyDescent="0.3">
      <c r="A18" s="592"/>
      <c r="B18" s="28" t="s">
        <v>289</v>
      </c>
      <c r="C18" s="209">
        <f>+'1T'!F20</f>
        <v>53.333333333333336</v>
      </c>
      <c r="D18" s="209">
        <f>+'2T'!F20</f>
        <v>61.333333333333336</v>
      </c>
      <c r="E18" s="210">
        <f>+AVERAGE(C18:D18)</f>
        <v>57.333333333333336</v>
      </c>
    </row>
    <row r="19" spans="1:6" x14ac:dyDescent="0.3">
      <c r="A19" s="593" t="s">
        <v>290</v>
      </c>
      <c r="B19" s="212" t="s">
        <v>287</v>
      </c>
      <c r="C19" s="213">
        <f>+'1T'!F21</f>
        <v>61</v>
      </c>
      <c r="D19" s="213">
        <f>+'2T'!F21</f>
        <v>46</v>
      </c>
      <c r="E19" s="214">
        <f>+D19</f>
        <v>46</v>
      </c>
    </row>
    <row r="20" spans="1:6" x14ac:dyDescent="0.3">
      <c r="A20" s="593"/>
      <c r="B20" s="212" t="s">
        <v>288</v>
      </c>
      <c r="C20" s="213">
        <f>+'1T'!F22</f>
        <v>1392</v>
      </c>
      <c r="D20" s="213">
        <f>+'2T'!F22</f>
        <v>1429.6666666666667</v>
      </c>
      <c r="E20" s="214">
        <f>+AVERAGE(C20:D20)</f>
        <v>1410.8333333333335</v>
      </c>
    </row>
    <row r="21" spans="1:6" x14ac:dyDescent="0.3">
      <c r="A21" s="593"/>
      <c r="B21" s="212" t="s">
        <v>289</v>
      </c>
      <c r="C21" s="213">
        <f>+'1T'!F23</f>
        <v>70.333333333333329</v>
      </c>
      <c r="D21" s="213">
        <f>+'2T'!F23</f>
        <v>67</v>
      </c>
      <c r="E21" s="214">
        <f>+AVERAGE(C21:D21)</f>
        <v>68.666666666666657</v>
      </c>
    </row>
    <row r="22" spans="1:6" ht="18" customHeight="1" x14ac:dyDescent="0.3">
      <c r="A22" s="592" t="s">
        <v>291</v>
      </c>
      <c r="B22" s="28" t="s">
        <v>287</v>
      </c>
      <c r="C22" s="209">
        <f>+'1T'!F24</f>
        <v>124</v>
      </c>
      <c r="D22" s="209">
        <f>+'2T'!F24</f>
        <v>113</v>
      </c>
      <c r="E22" s="210">
        <f>+D22</f>
        <v>113</v>
      </c>
      <c r="F22" s="173"/>
    </row>
    <row r="23" spans="1:6" ht="15" customHeight="1" x14ac:dyDescent="0.3">
      <c r="A23" s="592"/>
      <c r="B23" s="28" t="s">
        <v>288</v>
      </c>
      <c r="C23" s="209">
        <f>+'1T'!F25</f>
        <v>9496.6666666666661</v>
      </c>
      <c r="D23" s="209">
        <f>+'2T'!F25</f>
        <v>9636.6666666666661</v>
      </c>
      <c r="E23" s="210">
        <f>+AVERAGE(C23:D23)</f>
        <v>9566.6666666666661</v>
      </c>
      <c r="F23" s="173"/>
    </row>
    <row r="24" spans="1:6" ht="18" customHeight="1" x14ac:dyDescent="0.3">
      <c r="A24" s="592"/>
      <c r="B24" s="10" t="s">
        <v>289</v>
      </c>
      <c r="C24" s="209">
        <f>+'1T'!F26</f>
        <v>429</v>
      </c>
      <c r="D24" s="209">
        <f>+'2T'!F26</f>
        <v>280.66666666666669</v>
      </c>
      <c r="E24" s="210">
        <f>+AVERAGE(C24:D24)</f>
        <v>354.83333333333337</v>
      </c>
      <c r="F24" s="173"/>
    </row>
    <row r="25" spans="1:6" ht="18" customHeight="1" x14ac:dyDescent="0.3">
      <c r="A25" s="605" t="s">
        <v>292</v>
      </c>
      <c r="B25" s="215" t="s">
        <v>287</v>
      </c>
      <c r="C25" s="213">
        <f>+'1T'!F27</f>
        <v>3</v>
      </c>
      <c r="D25" s="213">
        <f>+'2T'!F27</f>
        <v>9</v>
      </c>
      <c r="E25" s="214">
        <f>+D25</f>
        <v>9</v>
      </c>
      <c r="F25" s="173"/>
    </row>
    <row r="26" spans="1:6" ht="18" customHeight="1" x14ac:dyDescent="0.3">
      <c r="A26" s="605"/>
      <c r="B26" s="215" t="s">
        <v>288</v>
      </c>
      <c r="C26" s="213">
        <f>+'1T'!F28</f>
        <v>1013.6666666666666</v>
      </c>
      <c r="D26" s="213">
        <f>+'2T'!F28</f>
        <v>973</v>
      </c>
      <c r="E26" s="214">
        <f>+AVERAGE(C26:D26)</f>
        <v>993.33333333333326</v>
      </c>
      <c r="F26" s="173"/>
    </row>
    <row r="27" spans="1:6" ht="18" customHeight="1" x14ac:dyDescent="0.3">
      <c r="A27" s="606"/>
      <c r="B27" s="216" t="s">
        <v>289</v>
      </c>
      <c r="C27" s="213">
        <f>+'1T'!F29</f>
        <v>0</v>
      </c>
      <c r="D27" s="213">
        <f>+'2T'!F29</f>
        <v>39.333333333333336</v>
      </c>
      <c r="E27" s="214">
        <f>+AVERAGE(C27:D27)</f>
        <v>19.666666666666668</v>
      </c>
      <c r="F27" s="173"/>
    </row>
    <row r="28" spans="1:6" ht="15" customHeight="1" x14ac:dyDescent="0.3">
      <c r="A28" s="102" t="s">
        <v>163</v>
      </c>
      <c r="B28" s="203" t="s">
        <v>164</v>
      </c>
      <c r="C28" s="55"/>
      <c r="D28" s="55"/>
      <c r="E28" s="55"/>
      <c r="F28" s="173"/>
    </row>
    <row r="29" spans="1:6" ht="60" customHeight="1" x14ac:dyDescent="0.3">
      <c r="A29" s="578" t="s">
        <v>278</v>
      </c>
      <c r="B29" s="578"/>
      <c r="C29" s="578"/>
      <c r="D29" s="578"/>
      <c r="E29" s="578"/>
      <c r="F29" s="173"/>
    </row>
    <row r="30" spans="1:6" ht="15" customHeight="1" x14ac:dyDescent="0.3">
      <c r="A30" s="174"/>
      <c r="B30" s="174"/>
      <c r="C30" s="174"/>
      <c r="D30" s="175"/>
      <c r="E30" s="175"/>
      <c r="F30" s="176"/>
    </row>
    <row r="31" spans="1:6" x14ac:dyDescent="0.3">
      <c r="A31" s="580" t="s">
        <v>37</v>
      </c>
      <c r="B31" s="580"/>
      <c r="C31" s="580"/>
      <c r="D31" s="580"/>
      <c r="E31" s="41"/>
      <c r="F31" s="18"/>
    </row>
    <row r="32" spans="1:6" ht="15" customHeight="1" x14ac:dyDescent="0.3">
      <c r="A32" s="580" t="s">
        <v>20</v>
      </c>
      <c r="B32" s="580"/>
      <c r="C32" s="580"/>
      <c r="D32" s="580"/>
      <c r="E32" s="41"/>
      <c r="F32" s="18"/>
    </row>
    <row r="33" spans="1:6" ht="15" customHeight="1" x14ac:dyDescent="0.3">
      <c r="A33" s="174"/>
      <c r="B33" s="174"/>
      <c r="C33" s="175"/>
      <c r="D33" s="175"/>
      <c r="E33" s="175"/>
      <c r="F33" s="177"/>
    </row>
    <row r="34" spans="1:6" ht="16.95" customHeight="1" x14ac:dyDescent="0.3">
      <c r="A34" s="512" t="s">
        <v>21</v>
      </c>
      <c r="B34" s="586"/>
      <c r="C34" s="204" t="s">
        <v>82</v>
      </c>
      <c r="D34" s="64" t="s">
        <v>83</v>
      </c>
      <c r="E34" s="65" t="s">
        <v>9</v>
      </c>
      <c r="F34" s="177"/>
    </row>
    <row r="35" spans="1:6" ht="16.95" customHeight="1" x14ac:dyDescent="0.3">
      <c r="A35" s="594" t="s">
        <v>16</v>
      </c>
      <c r="B35" s="594"/>
      <c r="C35" s="222">
        <f>+SUM(C37:C44)</f>
        <v>3010366927.7499995</v>
      </c>
      <c r="D35" s="222">
        <f t="shared" ref="D35:E35" si="0">+SUM(D37:D44)</f>
        <v>3764317982.4639997</v>
      </c>
      <c r="E35" s="222">
        <f t="shared" si="0"/>
        <v>6774684910.2139997</v>
      </c>
      <c r="F35" s="177"/>
    </row>
    <row r="36" spans="1:6" ht="15" customHeight="1" x14ac:dyDescent="0.3">
      <c r="A36" s="223"/>
      <c r="B36" s="224"/>
      <c r="C36" s="54"/>
      <c r="D36" s="54"/>
      <c r="E36" s="9"/>
      <c r="F36" s="177"/>
    </row>
    <row r="37" spans="1:6" ht="15" customHeight="1" x14ac:dyDescent="0.3">
      <c r="A37" s="583" t="s">
        <v>286</v>
      </c>
      <c r="B37" s="205" t="s">
        <v>293</v>
      </c>
      <c r="C37" s="54">
        <f>+'1T'!F39</f>
        <v>820842694</v>
      </c>
      <c r="D37" s="54">
        <f>+'2T'!F39</f>
        <v>904806420</v>
      </c>
      <c r="E37" s="9">
        <f>+SUM(C37:D37)</f>
        <v>1725649114</v>
      </c>
      <c r="F37" s="177"/>
    </row>
    <row r="38" spans="1:6" ht="15" customHeight="1" x14ac:dyDescent="0.3">
      <c r="A38" s="583"/>
      <c r="B38" s="205" t="s">
        <v>294</v>
      </c>
      <c r="C38" s="54">
        <f>+'1T'!F40</f>
        <v>31545146</v>
      </c>
      <c r="D38" s="54">
        <f>+'2T'!F40</f>
        <v>37060232</v>
      </c>
      <c r="E38" s="9">
        <f t="shared" ref="E38:E44" si="1">+SUM(C38:D38)</f>
        <v>68605378</v>
      </c>
      <c r="F38" s="177"/>
    </row>
    <row r="39" spans="1:6" ht="15" customHeight="1" x14ac:dyDescent="0.3">
      <c r="A39" s="584" t="s">
        <v>290</v>
      </c>
      <c r="B39" s="225" t="s">
        <v>293</v>
      </c>
      <c r="C39" s="217">
        <f>+'1T'!F41</f>
        <v>288696644</v>
      </c>
      <c r="D39" s="217">
        <f>+'2T'!F41</f>
        <v>346975732</v>
      </c>
      <c r="E39" s="218">
        <f t="shared" si="1"/>
        <v>635672376</v>
      </c>
      <c r="F39" s="177"/>
    </row>
    <row r="40" spans="1:6" ht="15" customHeight="1" x14ac:dyDescent="0.3">
      <c r="A40" s="584"/>
      <c r="B40" s="225" t="s">
        <v>294</v>
      </c>
      <c r="C40" s="217">
        <f>+'1T'!F42</f>
        <v>17180042</v>
      </c>
      <c r="D40" s="217">
        <f>+'2T'!F42</f>
        <v>15976316</v>
      </c>
      <c r="E40" s="218">
        <f t="shared" si="1"/>
        <v>33156358</v>
      </c>
      <c r="F40" s="177"/>
    </row>
    <row r="41" spans="1:6" ht="18" customHeight="1" x14ac:dyDescent="0.3">
      <c r="A41" s="583" t="s">
        <v>291</v>
      </c>
      <c r="B41" s="205" t="s">
        <v>293</v>
      </c>
      <c r="C41" s="54">
        <f>+'1T'!F43</f>
        <v>1672637881.6499999</v>
      </c>
      <c r="D41" s="54">
        <f>+'2T'!F43</f>
        <v>1726715909.75</v>
      </c>
      <c r="E41" s="9">
        <f t="shared" si="1"/>
        <v>3399353791.3999996</v>
      </c>
      <c r="F41" s="177"/>
    </row>
    <row r="42" spans="1:6" ht="18" customHeight="1" x14ac:dyDescent="0.3">
      <c r="A42" s="583"/>
      <c r="B42" s="205" t="s">
        <v>294</v>
      </c>
      <c r="C42" s="54">
        <f>+'1T'!F44</f>
        <v>68664520.099999994</v>
      </c>
      <c r="D42" s="54">
        <f>+'2T'!F44</f>
        <v>55917557.884000063</v>
      </c>
      <c r="E42" s="9">
        <f t="shared" si="1"/>
        <v>124582077.98400006</v>
      </c>
      <c r="F42" s="177"/>
    </row>
    <row r="43" spans="1:6" ht="18" customHeight="1" x14ac:dyDescent="0.3">
      <c r="A43" s="584" t="s">
        <v>292</v>
      </c>
      <c r="B43" s="225" t="s">
        <v>293</v>
      </c>
      <c r="C43" s="217">
        <f>+'1T'!F45</f>
        <v>110800000</v>
      </c>
      <c r="D43" s="217">
        <f>+'2T'!F45</f>
        <v>653650457.83000004</v>
      </c>
      <c r="E43" s="218">
        <f t="shared" si="1"/>
        <v>764450457.83000004</v>
      </c>
      <c r="F43" s="177"/>
    </row>
    <row r="44" spans="1:6" ht="18" customHeight="1" x14ac:dyDescent="0.3">
      <c r="A44" s="585"/>
      <c r="B44" s="225" t="s">
        <v>294</v>
      </c>
      <c r="C44" s="217">
        <f>+'1T'!F46</f>
        <v>0</v>
      </c>
      <c r="D44" s="217">
        <f>+'2T'!F46</f>
        <v>23215357</v>
      </c>
      <c r="E44" s="226">
        <f t="shared" si="1"/>
        <v>23215357</v>
      </c>
      <c r="F44" s="177"/>
    </row>
    <row r="45" spans="1:6" ht="15" customHeight="1" x14ac:dyDescent="0.3">
      <c r="A45" s="99" t="s">
        <v>163</v>
      </c>
      <c r="B45" s="206" t="s">
        <v>164</v>
      </c>
      <c r="C45" s="55"/>
      <c r="D45" s="55"/>
      <c r="E45" s="179"/>
      <c r="F45" s="21"/>
    </row>
    <row r="46" spans="1:6" ht="60" customHeight="1" x14ac:dyDescent="0.3">
      <c r="A46" s="595" t="s">
        <v>278</v>
      </c>
      <c r="B46" s="595"/>
      <c r="C46" s="595"/>
      <c r="D46" s="595"/>
      <c r="E46" s="595"/>
      <c r="F46" s="180"/>
    </row>
    <row r="47" spans="1:6" ht="15" customHeight="1" x14ac:dyDescent="0.3">
      <c r="A47" s="181"/>
      <c r="B47" s="181"/>
      <c r="C47" s="181"/>
      <c r="D47" s="181"/>
      <c r="E47" s="177"/>
      <c r="F47" s="180"/>
    </row>
    <row r="48" spans="1:6" ht="15" customHeight="1" x14ac:dyDescent="0.3"/>
    <row r="49" spans="1:6" ht="21.9" customHeight="1" x14ac:dyDescent="0.3">
      <c r="A49" s="528" t="s">
        <v>99</v>
      </c>
      <c r="B49" s="528"/>
      <c r="C49" s="528"/>
      <c r="D49" s="528"/>
      <c r="E49" s="528"/>
      <c r="F49" s="196"/>
    </row>
    <row r="50" spans="1:6" ht="15" customHeight="1" x14ac:dyDescent="0.3"/>
    <row r="51" spans="1:6" x14ac:dyDescent="0.3">
      <c r="A51" s="577" t="s">
        <v>66</v>
      </c>
      <c r="B51" s="577"/>
      <c r="C51" s="577"/>
      <c r="D51" s="577"/>
      <c r="E51" s="577"/>
      <c r="F51" s="182"/>
    </row>
    <row r="52" spans="1:6" ht="31.5" customHeight="1" x14ac:dyDescent="0.3">
      <c r="A52" s="579" t="s">
        <v>67</v>
      </c>
      <c r="B52" s="579"/>
      <c r="C52" s="579"/>
      <c r="D52" s="579"/>
      <c r="E52" s="579"/>
      <c r="F52" s="182"/>
    </row>
    <row r="53" spans="1:6" x14ac:dyDescent="0.3">
      <c r="A53" s="577" t="s">
        <v>51</v>
      </c>
      <c r="B53" s="577"/>
      <c r="C53" s="577"/>
      <c r="D53" s="577"/>
      <c r="E53" s="577"/>
      <c r="F53" s="182"/>
    </row>
    <row r="54" spans="1:6" ht="18" customHeight="1" x14ac:dyDescent="0.3">
      <c r="A54" s="66" t="s">
        <v>53</v>
      </c>
      <c r="B54" s="66" t="s">
        <v>54</v>
      </c>
      <c r="C54" s="66" t="s">
        <v>82</v>
      </c>
      <c r="D54" s="66" t="s">
        <v>83</v>
      </c>
      <c r="E54" s="66" t="s">
        <v>9</v>
      </c>
      <c r="F54" s="173"/>
    </row>
    <row r="55" spans="1:6" x14ac:dyDescent="0.3">
      <c r="A55" s="164" t="s">
        <v>16</v>
      </c>
      <c r="B55" s="183"/>
      <c r="C55" s="60">
        <f>+C57</f>
        <v>4803329123.4960003</v>
      </c>
      <c r="D55" s="60">
        <f>+D57</f>
        <v>5094818539.5</v>
      </c>
      <c r="E55" s="60">
        <f>+E57</f>
        <v>9898147662.9960003</v>
      </c>
      <c r="F55" s="173"/>
    </row>
    <row r="56" spans="1:6" ht="15" customHeight="1" x14ac:dyDescent="0.3">
      <c r="A56" s="8"/>
      <c r="B56" s="104"/>
      <c r="C56" s="9"/>
      <c r="D56" s="9"/>
      <c r="E56" s="9"/>
      <c r="F56" s="173"/>
    </row>
    <row r="57" spans="1:6" x14ac:dyDescent="0.3">
      <c r="A57" s="523" t="s">
        <v>68</v>
      </c>
      <c r="B57" s="523"/>
      <c r="C57" s="68">
        <f>+C58+C62</f>
        <v>4803329123.4960003</v>
      </c>
      <c r="D57" s="68">
        <f>+D58+D62</f>
        <v>5094818539.5</v>
      </c>
      <c r="E57" s="68">
        <f>+C57+D57</f>
        <v>9898147662.9960003</v>
      </c>
      <c r="F57" s="173"/>
    </row>
    <row r="58" spans="1:6" ht="16.5" customHeight="1" x14ac:dyDescent="0.3">
      <c r="A58" s="184" t="s">
        <v>196</v>
      </c>
      <c r="B58" s="185" t="s">
        <v>191</v>
      </c>
      <c r="C58" s="9">
        <f t="shared" ref="C58:D60" si="2">+C59</f>
        <v>4803329123.4960003</v>
      </c>
      <c r="D58" s="9">
        <f t="shared" si="2"/>
        <v>5094818539.5</v>
      </c>
      <c r="E58" s="9">
        <f>+C58+D58</f>
        <v>9898147662.9960003</v>
      </c>
      <c r="F58" s="173"/>
    </row>
    <row r="59" spans="1:6" ht="16.5" customHeight="1" x14ac:dyDescent="0.3">
      <c r="A59" s="184" t="s">
        <v>195</v>
      </c>
      <c r="B59" s="185" t="s">
        <v>167</v>
      </c>
      <c r="C59" s="54">
        <f t="shared" si="2"/>
        <v>4803329123.4960003</v>
      </c>
      <c r="D59" s="54">
        <f t="shared" si="2"/>
        <v>5094818539.5</v>
      </c>
      <c r="E59" s="54">
        <f t="shared" ref="E59:E65" si="3">+C59+D59</f>
        <v>9898147662.9960003</v>
      </c>
      <c r="F59" s="173"/>
    </row>
    <row r="60" spans="1:6" ht="16.5" customHeight="1" x14ac:dyDescent="0.3">
      <c r="A60" s="184" t="s">
        <v>194</v>
      </c>
      <c r="B60" s="185" t="s">
        <v>192</v>
      </c>
      <c r="C60" s="54">
        <f t="shared" si="2"/>
        <v>4803329123.4960003</v>
      </c>
      <c r="D60" s="54">
        <f t="shared" si="2"/>
        <v>5094818539.5</v>
      </c>
      <c r="E60" s="54">
        <f t="shared" si="3"/>
        <v>9898147662.9960003</v>
      </c>
      <c r="F60" s="173"/>
    </row>
    <row r="61" spans="1:6" ht="16.5" customHeight="1" x14ac:dyDescent="0.3">
      <c r="A61" s="274" t="s">
        <v>197</v>
      </c>
      <c r="B61" s="275" t="s">
        <v>193</v>
      </c>
      <c r="C61" s="276">
        <f>+'1T'!F107</f>
        <v>4803329123.4960003</v>
      </c>
      <c r="D61" s="276">
        <f>+'2T'!F107</f>
        <v>5094818539.5</v>
      </c>
      <c r="E61" s="276">
        <f t="shared" si="3"/>
        <v>9898147662.9960003</v>
      </c>
      <c r="F61" s="173"/>
    </row>
    <row r="62" spans="1:6" ht="16.5" customHeight="1" x14ac:dyDescent="0.3">
      <c r="A62" s="184" t="s">
        <v>265</v>
      </c>
      <c r="B62" s="185" t="s">
        <v>262</v>
      </c>
      <c r="C62" s="9">
        <f>+C63</f>
        <v>0</v>
      </c>
      <c r="D62" s="9">
        <f t="shared" ref="D62:D64" si="4">+D63</f>
        <v>0</v>
      </c>
      <c r="E62" s="9">
        <f>+C62+D62</f>
        <v>0</v>
      </c>
      <c r="F62" s="173"/>
    </row>
    <row r="63" spans="1:6" ht="16.5" customHeight="1" x14ac:dyDescent="0.3">
      <c r="A63" s="184" t="s">
        <v>266</v>
      </c>
      <c r="B63" s="185" t="s">
        <v>168</v>
      </c>
      <c r="C63" s="54">
        <f>+C64</f>
        <v>0</v>
      </c>
      <c r="D63" s="54">
        <f t="shared" si="4"/>
        <v>0</v>
      </c>
      <c r="E63" s="54">
        <f t="shared" si="3"/>
        <v>0</v>
      </c>
      <c r="F63" s="173"/>
    </row>
    <row r="64" spans="1:6" ht="16.5" customHeight="1" x14ac:dyDescent="0.3">
      <c r="A64" s="184" t="s">
        <v>268</v>
      </c>
      <c r="B64" s="185" t="s">
        <v>267</v>
      </c>
      <c r="C64" s="54">
        <f>+C65</f>
        <v>0</v>
      </c>
      <c r="D64" s="54">
        <f t="shared" si="4"/>
        <v>0</v>
      </c>
      <c r="E64" s="54">
        <f t="shared" si="3"/>
        <v>0</v>
      </c>
      <c r="F64" s="173"/>
    </row>
    <row r="65" spans="1:6" ht="16.5" customHeight="1" x14ac:dyDescent="0.3">
      <c r="A65" s="274" t="s">
        <v>269</v>
      </c>
      <c r="B65" s="275" t="s">
        <v>270</v>
      </c>
      <c r="C65" s="276">
        <f>+'1T'!F111</f>
        <v>0</v>
      </c>
      <c r="D65" s="276">
        <f>+'2T'!F111</f>
        <v>0</v>
      </c>
      <c r="E65" s="276">
        <f t="shared" si="3"/>
        <v>0</v>
      </c>
      <c r="F65" s="173"/>
    </row>
    <row r="66" spans="1:6" ht="9.9" customHeight="1" x14ac:dyDescent="0.3">
      <c r="A66" s="56"/>
      <c r="B66" s="104"/>
      <c r="C66" s="54"/>
      <c r="D66" s="54"/>
      <c r="E66" s="54"/>
      <c r="F66" s="173"/>
    </row>
    <row r="67" spans="1:6" x14ac:dyDescent="0.3">
      <c r="A67" s="573" t="s">
        <v>42</v>
      </c>
      <c r="B67" s="573"/>
      <c r="C67" s="573"/>
      <c r="D67" s="573"/>
      <c r="E67" s="573"/>
      <c r="F67" s="173"/>
    </row>
    <row r="68" spans="1:6" ht="50.1" customHeight="1" x14ac:dyDescent="0.3">
      <c r="A68" s="589" t="s">
        <v>279</v>
      </c>
      <c r="B68" s="590"/>
      <c r="C68" s="590"/>
      <c r="D68" s="590"/>
      <c r="E68" s="591"/>
      <c r="F68" s="173"/>
    </row>
    <row r="69" spans="1:6" x14ac:dyDescent="0.3">
      <c r="A69" s="14"/>
      <c r="B69" s="130"/>
      <c r="C69" s="13"/>
    </row>
    <row r="70" spans="1:6" x14ac:dyDescent="0.3">
      <c r="A70" s="14"/>
      <c r="B70" s="130"/>
      <c r="C70" s="13"/>
    </row>
    <row r="71" spans="1:6" x14ac:dyDescent="0.3">
      <c r="A71" s="577" t="s">
        <v>69</v>
      </c>
      <c r="B71" s="577"/>
      <c r="C71" s="577"/>
      <c r="D71" s="577"/>
      <c r="E71" s="577"/>
      <c r="F71" s="182"/>
    </row>
    <row r="72" spans="1:6" ht="32.25" customHeight="1" x14ac:dyDescent="0.3">
      <c r="A72" s="579" t="s">
        <v>52</v>
      </c>
      <c r="B72" s="579"/>
      <c r="C72" s="579"/>
      <c r="D72" s="579"/>
      <c r="E72" s="579"/>
      <c r="F72" s="171"/>
    </row>
    <row r="73" spans="1:6" x14ac:dyDescent="0.3">
      <c r="A73" s="577" t="s">
        <v>51</v>
      </c>
      <c r="B73" s="577"/>
      <c r="C73" s="577"/>
      <c r="D73" s="577"/>
      <c r="E73" s="577"/>
      <c r="F73" s="182"/>
    </row>
    <row r="74" spans="1:6" ht="18" customHeight="1" x14ac:dyDescent="0.3">
      <c r="A74" s="66" t="s">
        <v>53</v>
      </c>
      <c r="B74" s="66" t="s">
        <v>54</v>
      </c>
      <c r="C74" s="66" t="s">
        <v>82</v>
      </c>
      <c r="D74" s="66" t="s">
        <v>83</v>
      </c>
      <c r="E74" s="66" t="s">
        <v>9</v>
      </c>
      <c r="F74" s="173"/>
    </row>
    <row r="75" spans="1:6" x14ac:dyDescent="0.3">
      <c r="A75" s="164" t="s">
        <v>16</v>
      </c>
      <c r="B75" s="183"/>
      <c r="C75" s="60">
        <f>+C77+C89</f>
        <v>3010366927.75</v>
      </c>
      <c r="D75" s="60">
        <f>+D77+D89</f>
        <v>3764317982.4639997</v>
      </c>
      <c r="E75" s="60">
        <f>+E77+E89</f>
        <v>6774684910.2139997</v>
      </c>
      <c r="F75" s="173"/>
    </row>
    <row r="76" spans="1:6" ht="15" customHeight="1" x14ac:dyDescent="0.3">
      <c r="A76" s="8"/>
      <c r="B76" s="104"/>
      <c r="C76" s="9"/>
      <c r="D76" s="9"/>
      <c r="E76" s="27"/>
      <c r="F76" s="173"/>
    </row>
    <row r="77" spans="1:6" x14ac:dyDescent="0.3">
      <c r="A77" s="523" t="s">
        <v>56</v>
      </c>
      <c r="B77" s="523"/>
      <c r="C77" s="68">
        <f>+SUM(C78:C86)</f>
        <v>3010366927.75</v>
      </c>
      <c r="D77" s="68">
        <f t="shared" ref="D77" si="5">+SUM(D78:D86)</f>
        <v>3764317982.4639997</v>
      </c>
      <c r="E77" s="68">
        <f>+SUM(E78:E86)</f>
        <v>6774684910.2139997</v>
      </c>
      <c r="F77" s="173"/>
    </row>
    <row r="78" spans="1:6" x14ac:dyDescent="0.3">
      <c r="A78" s="186">
        <v>0</v>
      </c>
      <c r="B78" s="185" t="s">
        <v>181</v>
      </c>
      <c r="C78" s="54">
        <f>+'1T'!F124</f>
        <v>0</v>
      </c>
      <c r="D78" s="54">
        <f>+'2T'!F124</f>
        <v>0</v>
      </c>
      <c r="E78" s="178">
        <f>+C78+D78</f>
        <v>0</v>
      </c>
      <c r="F78" s="173"/>
    </row>
    <row r="79" spans="1:6" x14ac:dyDescent="0.3">
      <c r="A79" s="186">
        <v>1</v>
      </c>
      <c r="B79" s="185" t="s">
        <v>169</v>
      </c>
      <c r="C79" s="54">
        <f>+'1T'!F125</f>
        <v>0</v>
      </c>
      <c r="D79" s="54">
        <f>+'2T'!F125</f>
        <v>0</v>
      </c>
      <c r="E79" s="178">
        <f t="shared" ref="E79:E87" si="6">+C79+D79</f>
        <v>0</v>
      </c>
      <c r="F79" s="173"/>
    </row>
    <row r="80" spans="1:6" x14ac:dyDescent="0.3">
      <c r="A80" s="186">
        <v>2</v>
      </c>
      <c r="B80" s="185" t="s">
        <v>182</v>
      </c>
      <c r="C80" s="54">
        <f>+'1T'!F126</f>
        <v>0</v>
      </c>
      <c r="D80" s="54">
        <f>+'2T'!F126</f>
        <v>0</v>
      </c>
      <c r="E80" s="178">
        <f t="shared" si="6"/>
        <v>0</v>
      </c>
      <c r="F80" s="173"/>
    </row>
    <row r="81" spans="1:6" x14ac:dyDescent="0.3">
      <c r="A81" s="186">
        <v>3</v>
      </c>
      <c r="B81" s="185" t="s">
        <v>183</v>
      </c>
      <c r="C81" s="54">
        <f>+'1T'!F127</f>
        <v>0</v>
      </c>
      <c r="D81" s="54">
        <f>+'2T'!F127</f>
        <v>0</v>
      </c>
      <c r="E81" s="178">
        <f t="shared" si="6"/>
        <v>0</v>
      </c>
      <c r="F81" s="173"/>
    </row>
    <row r="82" spans="1:6" x14ac:dyDescent="0.3">
      <c r="A82" s="186">
        <v>4</v>
      </c>
      <c r="B82" s="185" t="s">
        <v>184</v>
      </c>
      <c r="C82" s="54">
        <f>+'1T'!F128</f>
        <v>0</v>
      </c>
      <c r="D82" s="54">
        <f>+'2T'!F128</f>
        <v>0</v>
      </c>
      <c r="E82" s="178">
        <f t="shared" si="6"/>
        <v>0</v>
      </c>
      <c r="F82" s="173"/>
    </row>
    <row r="83" spans="1:6" x14ac:dyDescent="0.3">
      <c r="A83" s="186">
        <v>5</v>
      </c>
      <c r="B83" s="185" t="s">
        <v>185</v>
      </c>
      <c r="C83" s="54">
        <f>+'1T'!F129</f>
        <v>0</v>
      </c>
      <c r="D83" s="54">
        <f>+'2T'!F129</f>
        <v>0</v>
      </c>
      <c r="E83" s="178">
        <f t="shared" si="6"/>
        <v>0</v>
      </c>
      <c r="F83" s="173"/>
    </row>
    <row r="84" spans="1:6" x14ac:dyDescent="0.3">
      <c r="A84" s="186">
        <v>6</v>
      </c>
      <c r="B84" s="185" t="s">
        <v>167</v>
      </c>
      <c r="C84" s="54">
        <f>+'1T'!F130</f>
        <v>3010366927.75</v>
      </c>
      <c r="D84" s="54">
        <f>+'2T'!F130</f>
        <v>3764317982.4639997</v>
      </c>
      <c r="E84" s="178">
        <f>+C84+D84</f>
        <v>6774684910.2139997</v>
      </c>
      <c r="F84" s="173"/>
    </row>
    <row r="85" spans="1:6" x14ac:dyDescent="0.3">
      <c r="A85" s="186">
        <v>7</v>
      </c>
      <c r="B85" s="185" t="s">
        <v>168</v>
      </c>
      <c r="C85" s="54">
        <f>+'1T'!F131</f>
        <v>0</v>
      </c>
      <c r="D85" s="54">
        <f>+'2T'!F131</f>
        <v>0</v>
      </c>
      <c r="E85" s="178">
        <f t="shared" si="6"/>
        <v>0</v>
      </c>
      <c r="F85" s="173"/>
    </row>
    <row r="86" spans="1:6" x14ac:dyDescent="0.3">
      <c r="A86" s="186">
        <v>8</v>
      </c>
      <c r="B86" s="185" t="s">
        <v>186</v>
      </c>
      <c r="C86" s="54">
        <f>+'1T'!F132</f>
        <v>0</v>
      </c>
      <c r="D86" s="54">
        <f>+'2T'!F132</f>
        <v>0</v>
      </c>
      <c r="E86" s="178">
        <f t="shared" si="6"/>
        <v>0</v>
      </c>
      <c r="F86" s="173"/>
    </row>
    <row r="87" spans="1:6" ht="15" customHeight="1" x14ac:dyDescent="0.3">
      <c r="A87" s="186">
        <v>9</v>
      </c>
      <c r="B87" s="185" t="s">
        <v>187</v>
      </c>
      <c r="C87" s="54">
        <f>+'1T'!F133</f>
        <v>0</v>
      </c>
      <c r="D87" s="54">
        <f>+'2T'!F133</f>
        <v>0</v>
      </c>
      <c r="E87" s="178">
        <f t="shared" si="6"/>
        <v>0</v>
      </c>
      <c r="F87" s="173"/>
    </row>
    <row r="88" spans="1:6" ht="9.9" customHeight="1" x14ac:dyDescent="0.3">
      <c r="A88" s="186"/>
      <c r="B88" s="185"/>
      <c r="C88" s="54"/>
      <c r="D88" s="54"/>
      <c r="E88" s="178"/>
      <c r="F88" s="173"/>
    </row>
    <row r="89" spans="1:6" ht="17.25" customHeight="1" x14ac:dyDescent="0.3">
      <c r="A89" s="523" t="s">
        <v>201</v>
      </c>
      <c r="B89" s="523"/>
      <c r="C89" s="68">
        <f t="shared" ref="C89:E90" si="7">+C90</f>
        <v>0</v>
      </c>
      <c r="D89" s="68">
        <f t="shared" si="7"/>
        <v>0</v>
      </c>
      <c r="E89" s="68">
        <f t="shared" si="7"/>
        <v>0</v>
      </c>
      <c r="F89" s="173"/>
    </row>
    <row r="90" spans="1:6" x14ac:dyDescent="0.3">
      <c r="A90" s="186">
        <v>6</v>
      </c>
      <c r="B90" s="185" t="s">
        <v>167</v>
      </c>
      <c r="C90" s="187">
        <f t="shared" si="7"/>
        <v>0</v>
      </c>
      <c r="D90" s="187">
        <f t="shared" si="7"/>
        <v>0</v>
      </c>
      <c r="E90" s="187">
        <f t="shared" si="7"/>
        <v>0</v>
      </c>
      <c r="F90" s="173"/>
    </row>
    <row r="91" spans="1:6" x14ac:dyDescent="0.3">
      <c r="A91" s="277" t="s">
        <v>200</v>
      </c>
      <c r="B91" s="278" t="s">
        <v>199</v>
      </c>
      <c r="C91" s="279">
        <f>+'1T'!F137</f>
        <v>0</v>
      </c>
      <c r="D91" s="279">
        <f>+'2T'!F137</f>
        <v>0</v>
      </c>
      <c r="E91" s="279">
        <f>+C91+D91</f>
        <v>0</v>
      </c>
      <c r="F91" s="173"/>
    </row>
    <row r="92" spans="1:6" ht="16.5" customHeight="1" x14ac:dyDescent="0.3">
      <c r="A92" s="581" t="s">
        <v>57</v>
      </c>
      <c r="B92" s="581"/>
      <c r="C92" s="581"/>
      <c r="D92" s="581"/>
      <c r="E92" s="581"/>
      <c r="F92" s="173"/>
    </row>
    <row r="93" spans="1:6" x14ac:dyDescent="0.3">
      <c r="A93" s="582" t="s">
        <v>42</v>
      </c>
      <c r="B93" s="582"/>
      <c r="C93" s="582"/>
      <c r="D93" s="582"/>
      <c r="E93" s="582"/>
      <c r="F93" s="173"/>
    </row>
    <row r="94" spans="1:6" x14ac:dyDescent="0.3">
      <c r="A94" s="56"/>
      <c r="B94" s="104"/>
    </row>
    <row r="95" spans="1:6" x14ac:dyDescent="0.3">
      <c r="A95" s="577" t="s">
        <v>71</v>
      </c>
      <c r="B95" s="577"/>
      <c r="C95" s="577"/>
      <c r="D95" s="577"/>
      <c r="E95" s="577"/>
      <c r="F95" s="188"/>
    </row>
    <row r="96" spans="1:6" x14ac:dyDescent="0.3">
      <c r="A96" s="577" t="s">
        <v>72</v>
      </c>
      <c r="B96" s="577"/>
      <c r="C96" s="577"/>
      <c r="D96" s="577"/>
      <c r="E96" s="577"/>
      <c r="F96" s="188"/>
    </row>
    <row r="97" spans="1:6" x14ac:dyDescent="0.3">
      <c r="A97" s="577" t="s">
        <v>51</v>
      </c>
      <c r="B97" s="577"/>
      <c r="C97" s="577"/>
      <c r="D97" s="577"/>
      <c r="E97" s="577"/>
      <c r="F97" s="188"/>
    </row>
    <row r="98" spans="1:6" ht="18" customHeight="1" x14ac:dyDescent="0.3">
      <c r="A98" s="66" t="s">
        <v>70</v>
      </c>
      <c r="B98" s="66" t="s">
        <v>82</v>
      </c>
      <c r="C98" s="66" t="s">
        <v>83</v>
      </c>
      <c r="D98" s="66" t="s">
        <v>9</v>
      </c>
      <c r="E98" s="189"/>
      <c r="F98" s="190"/>
    </row>
    <row r="99" spans="1:6" x14ac:dyDescent="0.3">
      <c r="A99" s="85" t="s">
        <v>73</v>
      </c>
      <c r="B99" s="191">
        <v>0</v>
      </c>
      <c r="C99" s="191">
        <f>+B103</f>
        <v>1792962195.7460003</v>
      </c>
      <c r="D99" s="191">
        <v>0</v>
      </c>
      <c r="E99" s="189"/>
      <c r="F99" s="192"/>
    </row>
    <row r="100" spans="1:6" x14ac:dyDescent="0.3">
      <c r="A100" s="85" t="s">
        <v>74</v>
      </c>
      <c r="B100" s="191">
        <f>+'1T'!E148</f>
        <v>4803329123.4960003</v>
      </c>
      <c r="C100" s="191">
        <f>+'2T'!E148</f>
        <v>5094818539.5</v>
      </c>
      <c r="D100" s="191">
        <f>+B100+C100</f>
        <v>9898147662.9960003</v>
      </c>
      <c r="E100" s="189"/>
      <c r="F100" s="190"/>
    </row>
    <row r="101" spans="1:6" x14ac:dyDescent="0.3">
      <c r="A101" s="85" t="s">
        <v>100</v>
      </c>
      <c r="B101" s="191">
        <f>+B99+B100</f>
        <v>4803329123.4960003</v>
      </c>
      <c r="C101" s="191">
        <f>+C99+C100</f>
        <v>6887780735.2460003</v>
      </c>
      <c r="D101" s="191">
        <f>+D99+D100</f>
        <v>9898147662.9960003</v>
      </c>
      <c r="E101" s="189"/>
      <c r="F101" s="190"/>
    </row>
    <row r="102" spans="1:6" x14ac:dyDescent="0.3">
      <c r="A102" s="85" t="s">
        <v>152</v>
      </c>
      <c r="B102" s="191">
        <f>+'1T'!E150</f>
        <v>3010366927.75</v>
      </c>
      <c r="C102" s="191">
        <f>+'2T'!E150</f>
        <v>3764317982.4639997</v>
      </c>
      <c r="D102" s="191">
        <f>+B102+C102</f>
        <v>6774684910.2139997</v>
      </c>
      <c r="E102" s="189"/>
      <c r="F102" s="192"/>
    </row>
    <row r="103" spans="1:6" x14ac:dyDescent="0.3">
      <c r="A103" s="85" t="s">
        <v>101</v>
      </c>
      <c r="B103" s="191">
        <f>+B101-B102</f>
        <v>1792962195.7460003</v>
      </c>
      <c r="C103" s="191">
        <f>+C101-C102</f>
        <v>3123462752.7820005</v>
      </c>
      <c r="D103" s="191">
        <f>+D101-D102</f>
        <v>3123462752.7820005</v>
      </c>
      <c r="E103" s="189"/>
      <c r="F103" s="192"/>
    </row>
    <row r="104" spans="1:6" ht="18" customHeight="1" x14ac:dyDescent="0.3">
      <c r="A104" s="573" t="s">
        <v>42</v>
      </c>
      <c r="B104" s="573"/>
      <c r="C104" s="573"/>
      <c r="D104" s="573"/>
      <c r="E104" s="173"/>
      <c r="F104" s="21"/>
    </row>
    <row r="105" spans="1:6" x14ac:dyDescent="0.3">
      <c r="A105" s="181"/>
      <c r="B105" s="181"/>
      <c r="C105" s="181"/>
      <c r="D105" s="181"/>
      <c r="E105" s="173"/>
      <c r="F105" s="173"/>
    </row>
    <row r="106" spans="1:6" x14ac:dyDescent="0.3">
      <c r="A106" s="577" t="s">
        <v>129</v>
      </c>
      <c r="B106" s="577"/>
      <c r="C106" s="577"/>
      <c r="D106" s="577"/>
      <c r="F106" s="182"/>
    </row>
    <row r="107" spans="1:6" ht="17.25" customHeight="1" x14ac:dyDescent="0.3">
      <c r="A107" s="579" t="s">
        <v>130</v>
      </c>
      <c r="B107" s="579"/>
      <c r="C107" s="579"/>
      <c r="D107" s="579"/>
      <c r="F107" s="182"/>
    </row>
    <row r="108" spans="1:6" x14ac:dyDescent="0.3">
      <c r="A108" s="577" t="s">
        <v>51</v>
      </c>
      <c r="B108" s="577"/>
      <c r="C108" s="577"/>
      <c r="D108" s="577"/>
      <c r="F108" s="182"/>
    </row>
    <row r="109" spans="1:6" x14ac:dyDescent="0.3">
      <c r="A109" s="141" t="s">
        <v>70</v>
      </c>
      <c r="B109" s="141"/>
      <c r="C109" s="141" t="s">
        <v>82</v>
      </c>
      <c r="D109" s="141" t="s">
        <v>83</v>
      </c>
      <c r="F109" s="182"/>
    </row>
    <row r="110" spans="1:6" x14ac:dyDescent="0.3">
      <c r="A110" s="134" t="s">
        <v>202</v>
      </c>
      <c r="B110" s="134"/>
      <c r="C110" s="65"/>
      <c r="D110" s="65"/>
      <c r="F110" s="182"/>
    </row>
    <row r="111" spans="1:6" x14ac:dyDescent="0.3">
      <c r="A111" s="85" t="s">
        <v>131</v>
      </c>
      <c r="C111" s="130">
        <f>+'1T'!D167</f>
        <v>0</v>
      </c>
      <c r="D111" s="130">
        <f>+'2T'!D167</f>
        <v>0</v>
      </c>
      <c r="F111" s="182"/>
    </row>
    <row r="112" spans="1:6" x14ac:dyDescent="0.3">
      <c r="A112" s="85" t="s">
        <v>132</v>
      </c>
      <c r="C112" s="130">
        <f>+'1T'!D168</f>
        <v>0</v>
      </c>
      <c r="D112" s="130">
        <f>+'2T'!D168</f>
        <v>0</v>
      </c>
      <c r="F112" s="182"/>
    </row>
    <row r="113" spans="1:6" x14ac:dyDescent="0.3">
      <c r="A113" s="136" t="s">
        <v>16</v>
      </c>
      <c r="B113" s="136"/>
      <c r="C113" s="193">
        <f>+C111+C112</f>
        <v>0</v>
      </c>
      <c r="D113" s="193">
        <f>+D111+D112</f>
        <v>0</v>
      </c>
      <c r="F113" s="182"/>
    </row>
    <row r="114" spans="1:6" x14ac:dyDescent="0.3">
      <c r="A114" s="85"/>
      <c r="C114" s="130"/>
      <c r="D114" s="130"/>
      <c r="F114" s="182"/>
    </row>
    <row r="115" spans="1:6" x14ac:dyDescent="0.3">
      <c r="A115" s="134" t="s">
        <v>203</v>
      </c>
      <c r="B115" s="134"/>
      <c r="C115" s="65" t="s">
        <v>82</v>
      </c>
      <c r="D115" s="65" t="s">
        <v>83</v>
      </c>
      <c r="F115" s="182"/>
    </row>
    <row r="116" spans="1:6" x14ac:dyDescent="0.3">
      <c r="A116" s="85" t="s">
        <v>131</v>
      </c>
      <c r="C116" s="130">
        <f>+'1T'!D172</f>
        <v>0</v>
      </c>
      <c r="D116" s="130">
        <f>+'2T'!D172</f>
        <v>0</v>
      </c>
      <c r="F116" s="182"/>
    </row>
    <row r="117" spans="1:6" x14ac:dyDescent="0.3">
      <c r="A117" s="85" t="s">
        <v>204</v>
      </c>
      <c r="C117" s="130">
        <f>+'1T'!D173</f>
        <v>0</v>
      </c>
      <c r="D117" s="130">
        <f>+'2T'!D173</f>
        <v>0</v>
      </c>
      <c r="F117" s="194"/>
    </row>
    <row r="118" spans="1:6" x14ac:dyDescent="0.3">
      <c r="A118" s="136" t="s">
        <v>205</v>
      </c>
      <c r="B118" s="136"/>
      <c r="C118" s="193">
        <f>+C116+C117</f>
        <v>0</v>
      </c>
      <c r="D118" s="193">
        <f>+D116+D117</f>
        <v>0</v>
      </c>
      <c r="F118" s="192"/>
    </row>
    <row r="119" spans="1:6" x14ac:dyDescent="0.3">
      <c r="A119" s="85"/>
      <c r="C119" s="191"/>
      <c r="D119" s="191"/>
      <c r="F119" s="192"/>
    </row>
    <row r="120" spans="1:6" x14ac:dyDescent="0.3">
      <c r="A120" s="134" t="s">
        <v>206</v>
      </c>
      <c r="B120" s="134"/>
      <c r="C120" s="65" t="s">
        <v>82</v>
      </c>
      <c r="D120" s="65" t="s">
        <v>83</v>
      </c>
      <c r="F120" s="192"/>
    </row>
    <row r="121" spans="1:6" x14ac:dyDescent="0.3">
      <c r="A121" s="85" t="s">
        <v>131</v>
      </c>
      <c r="C121" s="130">
        <f>+'1T'!D177</f>
        <v>0</v>
      </c>
      <c r="D121" s="130">
        <f>+'2T'!D177</f>
        <v>0</v>
      </c>
      <c r="F121" s="192"/>
    </row>
    <row r="122" spans="1:6" x14ac:dyDescent="0.3">
      <c r="A122" s="85" t="s">
        <v>132</v>
      </c>
      <c r="C122" s="130">
        <f>+'1T'!D178</f>
        <v>0</v>
      </c>
      <c r="D122" s="130">
        <f>+'2T'!D178</f>
        <v>0</v>
      </c>
      <c r="F122" s="192"/>
    </row>
    <row r="123" spans="1:6" x14ac:dyDescent="0.3">
      <c r="A123" s="136" t="s">
        <v>207</v>
      </c>
      <c r="B123" s="136"/>
      <c r="C123" s="195">
        <f>+C121+C122</f>
        <v>0</v>
      </c>
      <c r="D123" s="195">
        <f>+D121+D122</f>
        <v>0</v>
      </c>
      <c r="F123" s="192"/>
    </row>
    <row r="124" spans="1:6" x14ac:dyDescent="0.3">
      <c r="A124" s="138" t="s">
        <v>208</v>
      </c>
      <c r="B124" s="100"/>
      <c r="C124" s="135"/>
      <c r="D124" s="179"/>
      <c r="F124" s="192"/>
    </row>
    <row r="126" spans="1:6" x14ac:dyDescent="0.3">
      <c r="A126" s="587" t="s">
        <v>122</v>
      </c>
      <c r="B126" s="587"/>
      <c r="C126" s="587"/>
      <c r="D126" s="587"/>
      <c r="E126" s="587"/>
      <c r="F126" s="587"/>
    </row>
  </sheetData>
  <mergeCells count="44">
    <mergeCell ref="A35:B35"/>
    <mergeCell ref="A46:E46"/>
    <mergeCell ref="C5:E5"/>
    <mergeCell ref="C6:E6"/>
    <mergeCell ref="C7:E7"/>
    <mergeCell ref="A22:A24"/>
    <mergeCell ref="A25:A27"/>
    <mergeCell ref="A1:F2"/>
    <mergeCell ref="A3:E3"/>
    <mergeCell ref="A11:E11"/>
    <mergeCell ref="A12:E12"/>
    <mergeCell ref="A89:B89"/>
    <mergeCell ref="A9:E9"/>
    <mergeCell ref="A77:B77"/>
    <mergeCell ref="A49:E49"/>
    <mergeCell ref="A67:E67"/>
    <mergeCell ref="A68:E68"/>
    <mergeCell ref="A52:E52"/>
    <mergeCell ref="A51:E51"/>
    <mergeCell ref="A53:E53"/>
    <mergeCell ref="A57:B57"/>
    <mergeCell ref="A16:A18"/>
    <mergeCell ref="A19:A21"/>
    <mergeCell ref="A126:F126"/>
    <mergeCell ref="A106:D106"/>
    <mergeCell ref="A107:D107"/>
    <mergeCell ref="A108:D108"/>
    <mergeCell ref="A104:D104"/>
    <mergeCell ref="A95:E95"/>
    <mergeCell ref="A96:E96"/>
    <mergeCell ref="A97:E97"/>
    <mergeCell ref="A29:E29"/>
    <mergeCell ref="A72:E72"/>
    <mergeCell ref="A71:E71"/>
    <mergeCell ref="A73:E73"/>
    <mergeCell ref="A31:D31"/>
    <mergeCell ref="A32:D32"/>
    <mergeCell ref="A92:E92"/>
    <mergeCell ref="A93:E93"/>
    <mergeCell ref="A37:A38"/>
    <mergeCell ref="A39:A40"/>
    <mergeCell ref="A41:A42"/>
    <mergeCell ref="A43:A44"/>
    <mergeCell ref="A34:B34"/>
  </mergeCells>
  <dataValidations count="7">
    <dataValidation allowBlank="1" showInputMessage="1" showErrorMessage="1" promptTitle="Advertencia" prompt="Se recomienda leer cuidadosamente las indicaciones dispuestas en la parte inferior de esta tabla. " sqref="A99"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78" xr:uid="{AD947173-A325-42CF-AFE7-A15AB1F6B3ED}"/>
    <dataValidation allowBlank="1" showInputMessage="1" showErrorMessage="1" promptTitle="Advertencia" prompt="El nombre de la partida debe ser de acuerdo al Clasificador de los Ingresos del Sector Público. " sqref="B78"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19 C115 D114:D115" xr:uid="{76AEF9A3-5299-4D15-84FF-E473FCDCF70F}"/>
    <dataValidation allowBlank="1" showInputMessage="1" showErrorMessage="1" promptTitle="Recordatorio" prompt="El superávit libre debe ser reintegrado a más tardar el 31 de marzo,_x000a_de acuerdo al  Decreto Nº 43189-MTSS, artículo 66. " sqref="A112:A114 A116:A119 A121:A123"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07" xr:uid="{87A2D66C-729D-4003-B172-A56D04E32B51}"/>
    <dataValidation allowBlank="1" showInputMessage="1" showErrorMessage="1" promptTitle="Advertencia" prompt="Esta tabla solo la deben completar la unidades ejecutoras que por Ley específica estén facultadas para estimar superávits." sqref="F115 D115" xr:uid="{F85F3EAE-D81C-4892-8F61-2994CABAE396}"/>
  </dataValidations>
  <pageMargins left="0.70866141732283472" right="0.70866141732283472" top="1.1811023622047245" bottom="0.78740157480314965" header="0.78740157480314965" footer="0.78740157480314965"/>
  <pageSetup scale="50" orientation="portrait" r:id="rId1"/>
  <headerFooter>
    <oddFooter>&amp;L&amp;"Palatino Linotype,Normal"&amp;K979797&amp;D&amp;C&amp;"Palatino Linotype,Normal"&amp;K979797Reporte ejecución programática y presupuestaria (I Semestre)&amp;R&amp;"Palatino Linotype,Normal"&amp;K979797&amp;P</oddFooter>
  </headerFooter>
  <rowBreaks count="2" manualBreakCount="2">
    <brk id="47" max="5" man="1"/>
    <brk id="94" max="5" man="1"/>
  </rowBreaks>
  <ignoredErrors>
    <ignoredError sqref="E17:E18 E26:E27 C15:D27 E14 C14:D14" evalError="1"/>
    <ignoredError sqref="E19:E25" evalError="1"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codeName="Hoja8">
    <tabColor rgb="FF979797"/>
  </sheetPr>
  <dimension ref="A1:AK513"/>
  <sheetViews>
    <sheetView showGridLines="0" zoomScale="80" zoomScaleNormal="80" zoomScaleSheetLayoutView="100" workbookViewId="0">
      <selection sqref="A1:F2"/>
    </sheetView>
  </sheetViews>
  <sheetFormatPr baseColWidth="10" defaultColWidth="11.44140625" defaultRowHeight="15.6" x14ac:dyDescent="0.3"/>
  <cols>
    <col min="1" max="1" width="55.44140625" style="16" customWidth="1"/>
    <col min="2" max="5" width="25.6640625" style="16" customWidth="1"/>
    <col min="6" max="6" width="20.6640625" style="16" customWidth="1"/>
    <col min="7" max="7" width="11.44140625" style="386"/>
    <col min="8" max="8" width="20.109375" style="386" bestFit="1" customWidth="1"/>
    <col min="9" max="37" width="11.44140625" style="386"/>
    <col min="38" max="16384" width="11.44140625" style="2"/>
  </cols>
  <sheetData>
    <row r="1" spans="1:37" s="1" customFormat="1" ht="21.9" customHeight="1" x14ac:dyDescent="0.25">
      <c r="A1" s="566" t="s">
        <v>123</v>
      </c>
      <c r="B1" s="566"/>
      <c r="C1" s="566"/>
      <c r="D1" s="566"/>
      <c r="E1" s="566"/>
      <c r="F1" s="566"/>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row>
    <row r="2" spans="1:37" s="1" customFormat="1" ht="21.9" customHeight="1" x14ac:dyDescent="0.25">
      <c r="A2" s="566"/>
      <c r="B2" s="566"/>
      <c r="C2" s="566"/>
      <c r="D2" s="566"/>
      <c r="E2" s="566"/>
      <c r="F2" s="566"/>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1:37" s="1" customFormat="1" ht="17.399999999999999" x14ac:dyDescent="0.25">
      <c r="A3" s="572" t="s">
        <v>158</v>
      </c>
      <c r="B3" s="572"/>
      <c r="C3" s="572"/>
      <c r="D3" s="572"/>
      <c r="E3" s="572"/>
      <c r="F3" s="572"/>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row>
    <row r="4" spans="1:37" ht="15" customHeight="1" thickBot="1" x14ac:dyDescent="0.35">
      <c r="A4" s="17"/>
      <c r="B4" s="17"/>
      <c r="C4" s="17"/>
      <c r="D4" s="17"/>
      <c r="E4" s="17"/>
      <c r="F4" s="17"/>
    </row>
    <row r="5" spans="1:37" ht="18" customHeight="1" x14ac:dyDescent="0.3">
      <c r="A5" s="37"/>
      <c r="B5" s="105" t="s">
        <v>22</v>
      </c>
      <c r="C5" s="549" t="str">
        <f>+'1T'!C5</f>
        <v>Construyendo Lazos de Solidaridad</v>
      </c>
      <c r="D5" s="550"/>
      <c r="E5" s="551"/>
    </row>
    <row r="6" spans="1:37" ht="18" customHeight="1" x14ac:dyDescent="0.3">
      <c r="A6" s="38"/>
      <c r="B6" s="106" t="s">
        <v>33</v>
      </c>
      <c r="C6" s="552" t="str">
        <f>+'1T'!C6</f>
        <v>Consejo Nacional de la Persona Adulta Mayor</v>
      </c>
      <c r="D6" s="553"/>
      <c r="E6" s="554"/>
      <c r="F6" s="4"/>
    </row>
    <row r="7" spans="1:37" ht="18" customHeight="1" thickBot="1" x14ac:dyDescent="0.35">
      <c r="A7" s="38"/>
      <c r="B7" s="109" t="s">
        <v>34</v>
      </c>
      <c r="C7" s="555" t="str">
        <f>+'1T'!C7</f>
        <v>Dirección Área Técnica. Unidad de Fiscalización Operativa. CONAPAM</v>
      </c>
      <c r="D7" s="556"/>
      <c r="E7" s="557"/>
      <c r="F7" s="4"/>
    </row>
    <row r="8" spans="1:37" ht="15" customHeight="1" x14ac:dyDescent="0.3">
      <c r="A8" s="5"/>
      <c r="B8" s="18"/>
      <c r="C8" s="18"/>
      <c r="D8" s="18"/>
      <c r="E8" s="18"/>
      <c r="F8" s="18"/>
    </row>
    <row r="9" spans="1:37" s="386" customFormat="1" ht="21.9" customHeight="1" x14ac:dyDescent="0.3">
      <c r="A9" s="548" t="s">
        <v>35</v>
      </c>
      <c r="B9" s="548"/>
      <c r="C9" s="548"/>
      <c r="D9" s="548"/>
      <c r="E9" s="548"/>
      <c r="F9" s="548"/>
    </row>
    <row r="10" spans="1:37" s="386" customFormat="1" ht="17.399999999999999" x14ac:dyDescent="0.3">
      <c r="A10" s="283"/>
      <c r="B10" s="283"/>
      <c r="C10" s="283"/>
      <c r="D10" s="283"/>
      <c r="E10" s="283"/>
      <c r="F10" s="283"/>
    </row>
    <row r="11" spans="1:37" s="282" customFormat="1" ht="50.25" customHeight="1" x14ac:dyDescent="0.3">
      <c r="A11" s="558" t="s">
        <v>281</v>
      </c>
      <c r="B11" s="558"/>
      <c r="C11" s="558"/>
      <c r="D11" s="558"/>
      <c r="E11" s="558"/>
      <c r="F11" s="558"/>
    </row>
    <row r="12" spans="1:37" s="386" customFormat="1" ht="17.399999999999999" x14ac:dyDescent="0.3">
      <c r="A12" s="283"/>
      <c r="B12" s="283"/>
      <c r="C12" s="283"/>
      <c r="D12" s="283"/>
      <c r="E12" s="283"/>
      <c r="F12" s="283"/>
    </row>
    <row r="13" spans="1:37" s="386" customFormat="1" ht="16.95" customHeight="1" x14ac:dyDescent="0.3">
      <c r="A13" s="571" t="s">
        <v>36</v>
      </c>
      <c r="B13" s="571"/>
      <c r="C13" s="571"/>
      <c r="D13" s="571"/>
      <c r="E13" s="571"/>
      <c r="F13" s="571"/>
    </row>
    <row r="14" spans="1:37" s="386" customFormat="1" ht="16.95" customHeight="1" x14ac:dyDescent="0.3">
      <c r="A14" s="571" t="s">
        <v>19</v>
      </c>
      <c r="B14" s="571"/>
      <c r="C14" s="571"/>
      <c r="D14" s="571"/>
      <c r="E14" s="571"/>
      <c r="F14" s="571"/>
    </row>
    <row r="15" spans="1:37" s="386" customFormat="1" ht="16.95" customHeight="1" x14ac:dyDescent="0.3">
      <c r="A15" s="373" t="s">
        <v>17</v>
      </c>
      <c r="B15" s="374" t="s">
        <v>18</v>
      </c>
      <c r="C15" s="374" t="s">
        <v>11</v>
      </c>
      <c r="D15" s="374" t="s">
        <v>78</v>
      </c>
      <c r="E15" s="374" t="s">
        <v>79</v>
      </c>
      <c r="F15" s="373" t="s">
        <v>10</v>
      </c>
    </row>
    <row r="16" spans="1:37" s="282" customFormat="1" ht="16.95" customHeight="1" x14ac:dyDescent="0.3">
      <c r="A16" s="286" t="s">
        <v>16</v>
      </c>
      <c r="B16" s="286"/>
      <c r="C16" s="287">
        <f>+C19+C20+C22+C23+C25+C26+C28+C29</f>
        <v>14311</v>
      </c>
      <c r="D16" s="287">
        <f t="shared" ref="D16:E16" si="0">+D19+D20+D22+D23+D25+D26+D28+D29</f>
        <v>13483</v>
      </c>
      <c r="E16" s="287">
        <f t="shared" si="0"/>
        <v>14190</v>
      </c>
      <c r="F16" s="287">
        <f>+AVERAGE(C16:E16)</f>
        <v>13994.666666666666</v>
      </c>
      <c r="H16" s="463"/>
    </row>
    <row r="17" spans="1:6" s="282" customFormat="1" ht="16.95" customHeight="1" x14ac:dyDescent="0.3">
      <c r="A17" s="288"/>
      <c r="B17" s="288"/>
      <c r="C17" s="289"/>
      <c r="D17" s="289"/>
      <c r="E17" s="289"/>
      <c r="F17" s="290"/>
    </row>
    <row r="18" spans="1:6" s="282" customFormat="1" ht="16.95" customHeight="1" x14ac:dyDescent="0.3">
      <c r="A18" s="560" t="s">
        <v>286</v>
      </c>
      <c r="B18" s="291" t="s">
        <v>287</v>
      </c>
      <c r="C18" s="289">
        <f>+('2T'!E18-'3T'!C20+31)</f>
        <v>31</v>
      </c>
      <c r="D18" s="289">
        <f>+(C18-D20+103)</f>
        <v>134</v>
      </c>
      <c r="E18" s="289">
        <f>+(D18-E20+76)</f>
        <v>95</v>
      </c>
      <c r="F18" s="290">
        <f>+E18</f>
        <v>95</v>
      </c>
    </row>
    <row r="19" spans="1:6" s="282" customFormat="1" ht="16.95" customHeight="1" x14ac:dyDescent="0.3">
      <c r="A19" s="560"/>
      <c r="B19" s="291" t="s">
        <v>288</v>
      </c>
      <c r="C19" s="289">
        <v>1542</v>
      </c>
      <c r="D19" s="289">
        <v>1468</v>
      </c>
      <c r="E19" s="289">
        <v>1487</v>
      </c>
      <c r="F19" s="290">
        <f>+AVERAGE(C19:E19)</f>
        <v>1499</v>
      </c>
    </row>
    <row r="20" spans="1:6" s="282" customFormat="1" ht="16.95" customHeight="1" x14ac:dyDescent="0.3">
      <c r="A20" s="560"/>
      <c r="B20" s="291" t="s">
        <v>289</v>
      </c>
      <c r="C20" s="289">
        <v>153</v>
      </c>
      <c r="D20" s="289">
        <v>0</v>
      </c>
      <c r="E20" s="289">
        <v>115</v>
      </c>
      <c r="F20" s="290">
        <f>+AVERAGE(C20:E20)</f>
        <v>89.333333333333329</v>
      </c>
    </row>
    <row r="21" spans="1:6" s="282" customFormat="1" ht="16.95" customHeight="1" x14ac:dyDescent="0.3">
      <c r="A21" s="559" t="s">
        <v>290</v>
      </c>
      <c r="B21" s="292" t="s">
        <v>287</v>
      </c>
      <c r="C21" s="293">
        <f>+('2T'!E21-'3T'!C23+93)</f>
        <v>93</v>
      </c>
      <c r="D21" s="293">
        <f>+(C21-D23+70)</f>
        <v>111</v>
      </c>
      <c r="E21" s="293">
        <f>+(D21-E23+10)</f>
        <v>10</v>
      </c>
      <c r="F21" s="294">
        <f>+E21</f>
        <v>10</v>
      </c>
    </row>
    <row r="22" spans="1:6" s="282" customFormat="1" ht="16.95" customHeight="1" x14ac:dyDescent="0.3">
      <c r="A22" s="559"/>
      <c r="B22" s="292" t="s">
        <v>288</v>
      </c>
      <c r="C22" s="293">
        <v>1359</v>
      </c>
      <c r="D22" s="293">
        <v>1408</v>
      </c>
      <c r="E22" s="293">
        <v>1468</v>
      </c>
      <c r="F22" s="294">
        <f>+AVERAGE(C22:E22)</f>
        <v>1411.6666666666667</v>
      </c>
    </row>
    <row r="23" spans="1:6" s="282" customFormat="1" ht="16.95" customHeight="1" x14ac:dyDescent="0.3">
      <c r="A23" s="559"/>
      <c r="B23" s="292" t="s">
        <v>289</v>
      </c>
      <c r="C23" s="293">
        <v>46</v>
      </c>
      <c r="D23" s="293">
        <v>52</v>
      </c>
      <c r="E23" s="293">
        <v>111</v>
      </c>
      <c r="F23" s="294">
        <f>+AVERAGE(C23:E23)</f>
        <v>69.666666666666671</v>
      </c>
    </row>
    <row r="24" spans="1:6" s="282" customFormat="1" ht="16.95" customHeight="1" x14ac:dyDescent="0.3">
      <c r="A24" s="560" t="s">
        <v>291</v>
      </c>
      <c r="B24" s="291" t="s">
        <v>287</v>
      </c>
      <c r="C24" s="289">
        <f>+('2T'!E24-C26+39)</f>
        <v>39</v>
      </c>
      <c r="D24" s="289">
        <f>+(C24-D26+230)</f>
        <v>269</v>
      </c>
      <c r="E24" s="289">
        <f>+(D24-E26+298)</f>
        <v>298</v>
      </c>
      <c r="F24" s="290">
        <f>+E24</f>
        <v>298</v>
      </c>
    </row>
    <row r="25" spans="1:6" s="282" customFormat="1" ht="15" customHeight="1" x14ac:dyDescent="0.3">
      <c r="A25" s="560"/>
      <c r="B25" s="291" t="s">
        <v>288</v>
      </c>
      <c r="C25" s="289">
        <v>10081</v>
      </c>
      <c r="D25" s="289">
        <v>9567</v>
      </c>
      <c r="E25" s="289">
        <v>9706</v>
      </c>
      <c r="F25" s="290">
        <f>+AVERAGE(C25:E25)</f>
        <v>9784.6666666666661</v>
      </c>
    </row>
    <row r="26" spans="1:6" s="282" customFormat="1" ht="16.95" customHeight="1" x14ac:dyDescent="0.3">
      <c r="A26" s="560"/>
      <c r="B26" s="295" t="s">
        <v>289</v>
      </c>
      <c r="C26" s="289">
        <v>113</v>
      </c>
      <c r="D26" s="289">
        <v>0</v>
      </c>
      <c r="E26" s="289">
        <v>269</v>
      </c>
      <c r="F26" s="290">
        <f>+AVERAGE(C26:E26)</f>
        <v>127.33333333333333</v>
      </c>
    </row>
    <row r="27" spans="1:6" s="282" customFormat="1" ht="16.95" customHeight="1" x14ac:dyDescent="0.3">
      <c r="A27" s="561" t="s">
        <v>292</v>
      </c>
      <c r="B27" s="296" t="s">
        <v>287</v>
      </c>
      <c r="C27" s="293">
        <f>+('2T'!E27-C29+2)</f>
        <v>5</v>
      </c>
      <c r="D27" s="293">
        <f>+(C27-D29+30)</f>
        <v>33</v>
      </c>
      <c r="E27" s="293">
        <f>+(D27-E29+9)</f>
        <v>12</v>
      </c>
      <c r="F27" s="294">
        <f>+E27</f>
        <v>12</v>
      </c>
    </row>
    <row r="28" spans="1:6" s="282" customFormat="1" ht="16.95" customHeight="1" x14ac:dyDescent="0.3">
      <c r="A28" s="561"/>
      <c r="B28" s="296" t="s">
        <v>288</v>
      </c>
      <c r="C28" s="297">
        <v>1011</v>
      </c>
      <c r="D28" s="293">
        <v>986</v>
      </c>
      <c r="E28" s="293">
        <v>1004</v>
      </c>
      <c r="F28" s="294">
        <f>+AVERAGE(C28:E28)</f>
        <v>1000.3333333333334</v>
      </c>
    </row>
    <row r="29" spans="1:6" s="282" customFormat="1" ht="16.95" customHeight="1" x14ac:dyDescent="0.3">
      <c r="A29" s="562"/>
      <c r="B29" s="298" t="s">
        <v>289</v>
      </c>
      <c r="C29" s="293">
        <v>6</v>
      </c>
      <c r="D29" s="293">
        <v>2</v>
      </c>
      <c r="E29" s="293">
        <v>30</v>
      </c>
      <c r="F29" s="294">
        <f>+AVERAGE(C29:E29)</f>
        <v>12.666666666666666</v>
      </c>
    </row>
    <row r="30" spans="1:6" s="282" customFormat="1" x14ac:dyDescent="0.3">
      <c r="A30" s="299" t="s">
        <v>163</v>
      </c>
      <c r="B30" s="300" t="s">
        <v>164</v>
      </c>
      <c r="C30" s="301"/>
      <c r="D30" s="301"/>
      <c r="E30" s="301"/>
      <c r="F30" s="301"/>
    </row>
    <row r="31" spans="1:6" s="282" customFormat="1" ht="35.1" customHeight="1" x14ac:dyDescent="0.3">
      <c r="A31" s="539" t="s">
        <v>282</v>
      </c>
      <c r="B31" s="540"/>
      <c r="C31" s="540"/>
      <c r="D31" s="540"/>
      <c r="E31" s="540"/>
      <c r="F31" s="541"/>
    </row>
    <row r="32" spans="1:6" s="386" customFormat="1" ht="50.1" customHeight="1" x14ac:dyDescent="0.3">
      <c r="A32" s="529" t="s">
        <v>112</v>
      </c>
      <c r="B32" s="530"/>
      <c r="C32" s="530"/>
      <c r="D32" s="530"/>
      <c r="E32" s="530"/>
      <c r="F32" s="531"/>
    </row>
    <row r="33" spans="1:6" s="386" customFormat="1" x14ac:dyDescent="0.3">
      <c r="A33" s="303"/>
      <c r="B33" s="303"/>
      <c r="C33" s="303"/>
      <c r="D33" s="304"/>
      <c r="E33" s="304"/>
      <c r="F33" s="305"/>
    </row>
    <row r="34" spans="1:6" s="386" customFormat="1" ht="16.95" customHeight="1" x14ac:dyDescent="0.3">
      <c r="A34" s="571" t="s">
        <v>37</v>
      </c>
      <c r="B34" s="571"/>
      <c r="C34" s="571"/>
      <c r="D34" s="571"/>
      <c r="E34" s="571"/>
      <c r="F34" s="571"/>
    </row>
    <row r="35" spans="1:6" s="386" customFormat="1" ht="16.95" customHeight="1" x14ac:dyDescent="0.3">
      <c r="A35" s="571" t="s">
        <v>20</v>
      </c>
      <c r="B35" s="571"/>
      <c r="C35" s="571"/>
      <c r="D35" s="571"/>
      <c r="E35" s="571"/>
      <c r="F35" s="571"/>
    </row>
    <row r="36" spans="1:6" s="386" customFormat="1" ht="15" customHeight="1" x14ac:dyDescent="0.3">
      <c r="A36" s="575" t="s">
        <v>17</v>
      </c>
      <c r="B36" s="576"/>
      <c r="C36" s="374" t="s">
        <v>11</v>
      </c>
      <c r="D36" s="374" t="s">
        <v>78</v>
      </c>
      <c r="E36" s="374" t="s">
        <v>79</v>
      </c>
      <c r="F36" s="373" t="s">
        <v>10</v>
      </c>
    </row>
    <row r="37" spans="1:6" s="282" customFormat="1" ht="16.95" customHeight="1" x14ac:dyDescent="0.3">
      <c r="A37" s="286" t="s">
        <v>16</v>
      </c>
      <c r="B37" s="306"/>
      <c r="C37" s="307">
        <f>+SUM(C39:C46)</f>
        <v>1474089545.9299998</v>
      </c>
      <c r="D37" s="307">
        <f>+SUM(D39:D46)</f>
        <v>1459755370.98</v>
      </c>
      <c r="E37" s="307">
        <f t="shared" ref="E37:F37" si="1">+SUM(E39:E46)</f>
        <v>1559431309.5</v>
      </c>
      <c r="F37" s="307">
        <f t="shared" si="1"/>
        <v>4493276226.4099998</v>
      </c>
    </row>
    <row r="38" spans="1:6" s="282" customFormat="1" ht="15" customHeight="1" x14ac:dyDescent="0.3">
      <c r="A38" s="288"/>
      <c r="B38" s="308"/>
      <c r="C38" s="309"/>
      <c r="D38" s="309"/>
      <c r="E38" s="309"/>
      <c r="F38" s="310"/>
    </row>
    <row r="39" spans="1:6" s="282" customFormat="1" ht="15" customHeight="1" x14ac:dyDescent="0.3">
      <c r="A39" s="563" t="s">
        <v>286</v>
      </c>
      <c r="B39" s="311" t="s">
        <v>293</v>
      </c>
      <c r="C39" s="309">
        <v>313883352</v>
      </c>
      <c r="D39" s="309">
        <v>298820208</v>
      </c>
      <c r="E39" s="309">
        <v>302687772</v>
      </c>
      <c r="F39" s="310">
        <f>+SUM(C39:E39)</f>
        <v>915391332</v>
      </c>
    </row>
    <row r="40" spans="1:6" s="282" customFormat="1" ht="15" customHeight="1" x14ac:dyDescent="0.3">
      <c r="A40" s="563"/>
      <c r="B40" s="311" t="s">
        <v>294</v>
      </c>
      <c r="C40" s="309">
        <v>31144068</v>
      </c>
      <c r="D40" s="309">
        <v>0</v>
      </c>
      <c r="E40" s="309">
        <v>23408940</v>
      </c>
      <c r="F40" s="310">
        <f t="shared" ref="F40:F46" si="2">+SUM(C40:E40)</f>
        <v>54553008</v>
      </c>
    </row>
    <row r="41" spans="1:6" s="282" customFormat="1" ht="15" customHeight="1" x14ac:dyDescent="0.3">
      <c r="A41" s="564" t="s">
        <v>290</v>
      </c>
      <c r="B41" s="312" t="s">
        <v>293</v>
      </c>
      <c r="C41" s="313">
        <v>110652498</v>
      </c>
      <c r="D41" s="313">
        <v>114642176</v>
      </c>
      <c r="E41" s="313">
        <v>119527496</v>
      </c>
      <c r="F41" s="314">
        <f t="shared" si="2"/>
        <v>344822170</v>
      </c>
    </row>
    <row r="42" spans="1:6" s="282" customFormat="1" ht="15" customHeight="1" x14ac:dyDescent="0.3">
      <c r="A42" s="564"/>
      <c r="B42" s="312" t="s">
        <v>294</v>
      </c>
      <c r="C42" s="313">
        <v>3745412</v>
      </c>
      <c r="D42" s="313">
        <v>4233944</v>
      </c>
      <c r="E42" s="313">
        <v>9037842</v>
      </c>
      <c r="F42" s="314">
        <f t="shared" si="2"/>
        <v>17017198</v>
      </c>
    </row>
    <row r="43" spans="1:6" s="282" customFormat="1" ht="16.95" customHeight="1" x14ac:dyDescent="0.3">
      <c r="A43" s="563" t="s">
        <v>291</v>
      </c>
      <c r="B43" s="311" t="s">
        <v>293</v>
      </c>
      <c r="C43" s="315">
        <v>599465440.63</v>
      </c>
      <c r="D43" s="315">
        <v>571424546.98000002</v>
      </c>
      <c r="E43" s="315">
        <v>585113602.05999994</v>
      </c>
      <c r="F43" s="310">
        <f t="shared" si="2"/>
        <v>1756003589.6700001</v>
      </c>
    </row>
    <row r="44" spans="1:6" s="282" customFormat="1" ht="16.95" customHeight="1" x14ac:dyDescent="0.3">
      <c r="A44" s="563"/>
      <c r="B44" s="311" t="s">
        <v>294</v>
      </c>
      <c r="C44" s="315">
        <v>806534.3</v>
      </c>
      <c r="D44" s="315">
        <v>0</v>
      </c>
      <c r="E44" s="315">
        <v>20440152.699999999</v>
      </c>
      <c r="F44" s="310">
        <f t="shared" si="2"/>
        <v>21246687</v>
      </c>
    </row>
    <row r="45" spans="1:6" s="282" customFormat="1" ht="16.95" customHeight="1" x14ac:dyDescent="0.3">
      <c r="A45" s="564" t="s">
        <v>292</v>
      </c>
      <c r="B45" s="312" t="s">
        <v>293</v>
      </c>
      <c r="C45" s="316">
        <v>401185245</v>
      </c>
      <c r="D45" s="317">
        <v>469934496</v>
      </c>
      <c r="E45" s="317">
        <v>484515504.74000001</v>
      </c>
      <c r="F45" s="314">
        <f t="shared" si="2"/>
        <v>1355635245.74</v>
      </c>
    </row>
    <row r="46" spans="1:6" s="282" customFormat="1" ht="16.95" customHeight="1" x14ac:dyDescent="0.3">
      <c r="A46" s="565"/>
      <c r="B46" s="312" t="s">
        <v>294</v>
      </c>
      <c r="C46" s="318">
        <v>13206996</v>
      </c>
      <c r="D46" s="318">
        <v>700000</v>
      </c>
      <c r="E46" s="318">
        <v>14700000</v>
      </c>
      <c r="F46" s="314">
        <f t="shared" si="2"/>
        <v>28606996</v>
      </c>
    </row>
    <row r="47" spans="1:6" s="282" customFormat="1" ht="15" customHeight="1" x14ac:dyDescent="0.3">
      <c r="A47" s="299" t="s">
        <v>163</v>
      </c>
      <c r="B47" s="300" t="s">
        <v>164</v>
      </c>
      <c r="C47" s="301"/>
      <c r="D47" s="301"/>
      <c r="E47" s="301"/>
      <c r="F47" s="301"/>
    </row>
    <row r="48" spans="1:6" s="282" customFormat="1" ht="35.1" customHeight="1" x14ac:dyDescent="0.3">
      <c r="A48" s="539" t="s">
        <v>282</v>
      </c>
      <c r="B48" s="540"/>
      <c r="C48" s="540"/>
      <c r="D48" s="540"/>
      <c r="E48" s="540"/>
      <c r="F48" s="541"/>
    </row>
    <row r="49" spans="1:6" s="386" customFormat="1" ht="50.1" customHeight="1" x14ac:dyDescent="0.3">
      <c r="A49" s="529" t="s">
        <v>112</v>
      </c>
      <c r="B49" s="530"/>
      <c r="C49" s="530"/>
      <c r="D49" s="530"/>
      <c r="E49" s="530"/>
      <c r="F49" s="531"/>
    </row>
    <row r="50" spans="1:6" s="386" customFormat="1" ht="9.9" customHeight="1" x14ac:dyDescent="0.3">
      <c r="A50" s="282"/>
      <c r="B50" s="282"/>
      <c r="C50" s="282"/>
      <c r="D50" s="282"/>
      <c r="E50" s="282"/>
      <c r="F50" s="282"/>
    </row>
    <row r="51" spans="1:6" s="386" customFormat="1" ht="16.95" customHeight="1" x14ac:dyDescent="0.3">
      <c r="A51" s="543" t="s">
        <v>38</v>
      </c>
      <c r="B51" s="543"/>
      <c r="C51" s="543"/>
      <c r="D51" s="543"/>
      <c r="E51" s="543"/>
      <c r="F51" s="543"/>
    </row>
    <row r="52" spans="1:6" s="386" customFormat="1" ht="35.25" customHeight="1" x14ac:dyDescent="0.3">
      <c r="A52" s="544" t="s">
        <v>39</v>
      </c>
      <c r="B52" s="544"/>
      <c r="C52" s="544"/>
      <c r="D52" s="544"/>
      <c r="E52" s="544"/>
      <c r="F52" s="544"/>
    </row>
    <row r="53" spans="1:6" s="386" customFormat="1" x14ac:dyDescent="0.3">
      <c r="A53" s="535" t="s">
        <v>23</v>
      </c>
      <c r="B53" s="535"/>
      <c r="C53" s="285" t="s">
        <v>40</v>
      </c>
      <c r="D53" s="284" t="s">
        <v>41</v>
      </c>
      <c r="E53" s="319" t="s">
        <v>43</v>
      </c>
      <c r="F53" s="284" t="s">
        <v>24</v>
      </c>
    </row>
    <row r="54" spans="1:6" s="386" customFormat="1" ht="27.9" customHeight="1" x14ac:dyDescent="0.3">
      <c r="A54" s="537" t="s">
        <v>28</v>
      </c>
      <c r="B54" s="545"/>
      <c r="C54" s="320" t="s">
        <v>347</v>
      </c>
      <c r="D54" s="320"/>
      <c r="E54" s="321"/>
      <c r="F54" s="322"/>
    </row>
    <row r="55" spans="1:6" s="386" customFormat="1" ht="27.9" customHeight="1" x14ac:dyDescent="0.3">
      <c r="A55" s="537" t="s">
        <v>29</v>
      </c>
      <c r="B55" s="537"/>
      <c r="C55" s="320" t="s">
        <v>347</v>
      </c>
      <c r="D55" s="320"/>
      <c r="E55" s="320"/>
      <c r="F55" s="323"/>
    </row>
    <row r="56" spans="1:6" s="386" customFormat="1" ht="27.9" customHeight="1" x14ac:dyDescent="0.3">
      <c r="A56" s="546" t="s">
        <v>27</v>
      </c>
      <c r="B56" s="546"/>
      <c r="C56" s="320" t="s">
        <v>347</v>
      </c>
      <c r="D56" s="320"/>
      <c r="E56" s="320"/>
      <c r="F56" s="323"/>
    </row>
    <row r="57" spans="1:6" s="386" customFormat="1" ht="27.9" customHeight="1" x14ac:dyDescent="0.3">
      <c r="A57" s="547" t="s">
        <v>30</v>
      </c>
      <c r="B57" s="547"/>
      <c r="C57" s="320"/>
      <c r="D57" s="320" t="s">
        <v>347</v>
      </c>
      <c r="E57" s="320"/>
      <c r="F57" s="324"/>
    </row>
    <row r="58" spans="1:6" s="282" customFormat="1" ht="16.95" customHeight="1" x14ac:dyDescent="0.3">
      <c r="A58" s="299" t="s">
        <v>163</v>
      </c>
      <c r="B58" s="300" t="s">
        <v>164</v>
      </c>
      <c r="C58" s="325"/>
      <c r="D58" s="325"/>
      <c r="E58" s="325"/>
      <c r="F58" s="325"/>
    </row>
    <row r="59" spans="1:6" s="282" customFormat="1" ht="35.1" customHeight="1" x14ac:dyDescent="0.3">
      <c r="A59" s="539" t="s">
        <v>283</v>
      </c>
      <c r="B59" s="540"/>
      <c r="C59" s="540"/>
      <c r="D59" s="540"/>
      <c r="E59" s="540"/>
      <c r="F59" s="541"/>
    </row>
    <row r="60" spans="1:6" s="387" customFormat="1" ht="50.1" customHeight="1" x14ac:dyDescent="0.3">
      <c r="A60" s="526" t="s">
        <v>106</v>
      </c>
      <c r="B60" s="526"/>
      <c r="C60" s="526"/>
      <c r="D60" s="526"/>
      <c r="E60" s="526"/>
      <c r="F60" s="526"/>
    </row>
    <row r="61" spans="1:6" s="387" customFormat="1" ht="15" customHeight="1" x14ac:dyDescent="0.3">
      <c r="A61" s="326"/>
      <c r="B61" s="326"/>
      <c r="C61" s="326"/>
      <c r="D61" s="326"/>
      <c r="E61" s="326"/>
      <c r="F61" s="326"/>
    </row>
    <row r="62" spans="1:6" s="386" customFormat="1" x14ac:dyDescent="0.3">
      <c r="A62" s="543" t="s">
        <v>44</v>
      </c>
      <c r="B62" s="543"/>
      <c r="C62" s="543"/>
      <c r="D62" s="543"/>
      <c r="E62" s="543"/>
      <c r="F62" s="543"/>
    </row>
    <row r="63" spans="1:6" s="386" customFormat="1" x14ac:dyDescent="0.3">
      <c r="A63" s="543" t="s">
        <v>25</v>
      </c>
      <c r="B63" s="543"/>
      <c r="C63" s="543"/>
      <c r="D63" s="543"/>
      <c r="E63" s="543"/>
      <c r="F63" s="543"/>
    </row>
    <row r="64" spans="1:6" s="386" customFormat="1" ht="15" x14ac:dyDescent="0.3">
      <c r="A64" s="575" t="s">
        <v>23</v>
      </c>
      <c r="B64" s="575"/>
      <c r="C64" s="374" t="s">
        <v>40</v>
      </c>
      <c r="D64" s="373" t="s">
        <v>41</v>
      </c>
      <c r="E64" s="375" t="s">
        <v>76</v>
      </c>
      <c r="F64" s="373" t="s">
        <v>24</v>
      </c>
    </row>
    <row r="65" spans="1:6" s="386" customFormat="1" ht="27.9" customHeight="1" x14ac:dyDescent="0.3">
      <c r="A65" s="536" t="s">
        <v>31</v>
      </c>
      <c r="B65" s="536"/>
      <c r="C65" s="321"/>
      <c r="D65" s="321" t="s">
        <v>347</v>
      </c>
      <c r="E65" s="327" t="s">
        <v>344</v>
      </c>
      <c r="F65" s="328" t="s">
        <v>349</v>
      </c>
    </row>
    <row r="66" spans="1:6" s="386" customFormat="1" ht="27.9" customHeight="1" x14ac:dyDescent="0.3">
      <c r="A66" s="537" t="s">
        <v>32</v>
      </c>
      <c r="B66" s="537"/>
      <c r="C66" s="330" t="s">
        <v>347</v>
      </c>
      <c r="D66" s="330"/>
      <c r="E66" s="331" t="s">
        <v>348</v>
      </c>
      <c r="F66" s="332" t="s">
        <v>349</v>
      </c>
    </row>
    <row r="67" spans="1:6" s="329" customFormat="1" ht="30" customHeight="1" x14ac:dyDescent="0.3">
      <c r="A67" s="542" t="s">
        <v>251</v>
      </c>
      <c r="B67" s="542"/>
      <c r="C67" s="333" t="s">
        <v>347</v>
      </c>
      <c r="D67" s="333"/>
      <c r="E67" s="334" t="s">
        <v>348</v>
      </c>
      <c r="F67" s="332" t="s">
        <v>349</v>
      </c>
    </row>
    <row r="68" spans="1:6" s="282" customFormat="1" x14ac:dyDescent="0.3">
      <c r="A68" s="299" t="s">
        <v>163</v>
      </c>
      <c r="B68" s="300" t="s">
        <v>164</v>
      </c>
      <c r="C68" s="301"/>
      <c r="D68" s="301"/>
      <c r="E68" s="301"/>
      <c r="F68" s="301"/>
    </row>
    <row r="69" spans="1:6" s="282" customFormat="1" ht="35.1" customHeight="1" x14ac:dyDescent="0.3">
      <c r="A69" s="539" t="s">
        <v>284</v>
      </c>
      <c r="B69" s="540"/>
      <c r="C69" s="540"/>
      <c r="D69" s="540"/>
      <c r="E69" s="540"/>
      <c r="F69" s="541"/>
    </row>
    <row r="70" spans="1:6" s="386" customFormat="1" ht="50.1" customHeight="1" x14ac:dyDescent="0.3">
      <c r="A70" s="526" t="s">
        <v>55</v>
      </c>
      <c r="B70" s="526"/>
      <c r="C70" s="526"/>
      <c r="D70" s="526"/>
      <c r="E70" s="526"/>
      <c r="F70" s="526"/>
    </row>
    <row r="71" spans="1:6" s="386" customFormat="1" ht="9.9" customHeight="1" x14ac:dyDescent="0.3">
      <c r="A71" s="282"/>
      <c r="B71" s="282"/>
      <c r="C71" s="282"/>
      <c r="D71" s="282"/>
      <c r="E71" s="335"/>
      <c r="F71" s="282"/>
    </row>
    <row r="72" spans="1:6" s="386" customFormat="1" ht="30" customHeight="1" x14ac:dyDescent="0.3">
      <c r="A72" s="388" t="s">
        <v>45</v>
      </c>
      <c r="B72" s="501" t="s">
        <v>333</v>
      </c>
      <c r="C72" s="502"/>
      <c r="D72" s="503" t="s">
        <v>48</v>
      </c>
      <c r="E72" s="504"/>
      <c r="F72" s="505"/>
    </row>
    <row r="73" spans="1:6" s="386" customFormat="1" ht="27.9" customHeight="1" x14ac:dyDescent="0.3">
      <c r="A73" s="389" t="s">
        <v>46</v>
      </c>
      <c r="B73" s="501" t="s">
        <v>334</v>
      </c>
      <c r="C73" s="502"/>
      <c r="D73" s="506"/>
      <c r="E73" s="507"/>
      <c r="F73" s="508"/>
    </row>
    <row r="74" spans="1:6" s="386" customFormat="1" ht="27.9" customHeight="1" x14ac:dyDescent="0.3">
      <c r="A74" s="390" t="s">
        <v>47</v>
      </c>
      <c r="B74" s="501" t="s">
        <v>335</v>
      </c>
      <c r="C74" s="502"/>
      <c r="D74" s="509"/>
      <c r="E74" s="510"/>
      <c r="F74" s="511"/>
    </row>
    <row r="75" spans="1:6" s="386" customFormat="1" x14ac:dyDescent="0.3">
      <c r="A75" s="282"/>
      <c r="B75" s="282"/>
      <c r="C75" s="282"/>
      <c r="D75" s="282"/>
      <c r="E75" s="282"/>
      <c r="F75" s="282"/>
    </row>
    <row r="76" spans="1:6" ht="21.9" customHeight="1" x14ac:dyDescent="0.3">
      <c r="A76" s="528" t="s">
        <v>49</v>
      </c>
      <c r="B76" s="528"/>
      <c r="C76" s="528"/>
      <c r="D76" s="528"/>
      <c r="E76" s="528"/>
      <c r="F76" s="528"/>
    </row>
    <row r="77" spans="1:6" ht="9.9" customHeight="1" x14ac:dyDescent="0.3"/>
    <row r="78" spans="1:6" ht="84.9" customHeight="1" x14ac:dyDescent="0.3">
      <c r="A78" s="479" t="s">
        <v>237</v>
      </c>
      <c r="B78" s="479"/>
      <c r="C78" s="479"/>
      <c r="D78" s="479"/>
      <c r="E78" s="479"/>
      <c r="F78" s="479"/>
    </row>
    <row r="79" spans="1:6" ht="9.9" customHeight="1" x14ac:dyDescent="0.3"/>
    <row r="80" spans="1:6" ht="16.5" customHeight="1" x14ac:dyDescent="0.3">
      <c r="A80" s="490" t="s">
        <v>50</v>
      </c>
      <c r="B80" s="490"/>
      <c r="C80" s="490"/>
      <c r="D80" s="490"/>
      <c r="E80" s="490"/>
      <c r="F80" s="490"/>
    </row>
    <row r="81" spans="1:7" x14ac:dyDescent="0.3">
      <c r="A81" s="490" t="s">
        <v>58</v>
      </c>
      <c r="B81" s="490"/>
      <c r="C81" s="490"/>
      <c r="D81" s="490"/>
      <c r="E81" s="490"/>
      <c r="F81" s="490"/>
    </row>
    <row r="82" spans="1:7" x14ac:dyDescent="0.3">
      <c r="A82" s="490" t="s">
        <v>51</v>
      </c>
      <c r="B82" s="490"/>
      <c r="C82" s="490"/>
      <c r="D82" s="490"/>
      <c r="E82" s="490"/>
      <c r="F82" s="490"/>
    </row>
    <row r="83" spans="1:7" ht="30" x14ac:dyDescent="0.3">
      <c r="A83" s="58" t="s">
        <v>59</v>
      </c>
      <c r="B83" s="58" t="s">
        <v>61</v>
      </c>
      <c r="C83" s="58" t="s">
        <v>65</v>
      </c>
      <c r="D83" s="58" t="s">
        <v>62</v>
      </c>
      <c r="E83" s="58" t="s">
        <v>63</v>
      </c>
      <c r="F83" s="58" t="s">
        <v>64</v>
      </c>
    </row>
    <row r="84" spans="1:7" ht="18" customHeight="1" x14ac:dyDescent="0.3">
      <c r="A84" s="59" t="s">
        <v>16</v>
      </c>
      <c r="B84" s="350">
        <f>+SUM(B86:B92)</f>
        <v>19213316494</v>
      </c>
      <c r="C84" s="256">
        <f>+SUM(C86:C92)</f>
        <v>100</v>
      </c>
      <c r="D84" s="354"/>
      <c r="E84" s="354"/>
      <c r="F84" s="354"/>
      <c r="G84" s="392"/>
    </row>
    <row r="85" spans="1:7" ht="9.9" customHeight="1" x14ac:dyDescent="0.3">
      <c r="A85" s="14"/>
      <c r="B85" s="379"/>
      <c r="C85" s="257"/>
      <c r="D85" s="380"/>
      <c r="E85" s="380"/>
      <c r="F85" s="380"/>
      <c r="G85" s="392"/>
    </row>
    <row r="86" spans="1:7" ht="18" customHeight="1" x14ac:dyDescent="0.3">
      <c r="A86" s="14" t="s">
        <v>60</v>
      </c>
      <c r="B86" s="379">
        <f>+'1T'!B86</f>
        <v>19213316494</v>
      </c>
      <c r="C86" s="257">
        <f>+B86/$B$84*100</f>
        <v>100</v>
      </c>
      <c r="D86" s="355" t="str">
        <f>+'1T'!D86</f>
        <v>MTSS-DMT-OF-626-2023;MTSS-DESAF-OF-569-2023 9-06-2023, MTSS-DESAF-OF-884-2023</v>
      </c>
      <c r="E86" s="355" t="str">
        <f>+'1T'!E86</f>
        <v>OFICIO-MTSS-DMT-DVAS-DESAF-107-2024</v>
      </c>
      <c r="F86" s="355">
        <f>+'1T'!F86</f>
        <v>0</v>
      </c>
      <c r="G86" s="392"/>
    </row>
    <row r="87" spans="1:7" ht="18" customHeight="1" x14ac:dyDescent="0.3">
      <c r="A87" s="143" t="s">
        <v>217</v>
      </c>
      <c r="B87" s="351">
        <f>+'1T'!B87</f>
        <v>0</v>
      </c>
      <c r="C87" s="258">
        <f>+B87/$B$84*100</f>
        <v>0</v>
      </c>
      <c r="D87" s="355">
        <f>+'1T'!D87</f>
        <v>0</v>
      </c>
      <c r="E87" s="355">
        <f>+'1T'!E87</f>
        <v>0</v>
      </c>
      <c r="F87" s="355">
        <f>+'1T'!F87</f>
        <v>0</v>
      </c>
      <c r="G87" s="392"/>
    </row>
    <row r="88" spans="1:7" ht="18" customHeight="1" x14ac:dyDescent="0.3">
      <c r="A88" s="143" t="s">
        <v>142</v>
      </c>
      <c r="B88" s="351">
        <v>0</v>
      </c>
      <c r="C88" s="258">
        <f t="shared" ref="C88:C92" si="3">+B88/$B$84*100</f>
        <v>0</v>
      </c>
      <c r="D88" s="355"/>
      <c r="E88" s="355"/>
      <c r="F88" s="355"/>
      <c r="G88" s="392"/>
    </row>
    <row r="89" spans="1:7" ht="18" customHeight="1" x14ac:dyDescent="0.3">
      <c r="A89" s="145" t="s">
        <v>143</v>
      </c>
      <c r="B89" s="352">
        <v>0</v>
      </c>
      <c r="C89" s="249">
        <f t="shared" si="3"/>
        <v>0</v>
      </c>
      <c r="D89" s="356"/>
      <c r="E89" s="356"/>
      <c r="F89" s="356"/>
      <c r="G89" s="392"/>
    </row>
    <row r="90" spans="1:7" ht="18" customHeight="1" x14ac:dyDescent="0.3">
      <c r="A90" s="143" t="s">
        <v>144</v>
      </c>
      <c r="B90" s="351">
        <v>0</v>
      </c>
      <c r="C90" s="258">
        <f t="shared" si="3"/>
        <v>0</v>
      </c>
      <c r="D90" s="355"/>
      <c r="E90" s="355"/>
      <c r="F90" s="355"/>
      <c r="G90" s="392"/>
    </row>
    <row r="91" spans="1:7" ht="18" customHeight="1" x14ac:dyDescent="0.3">
      <c r="A91" s="143" t="s">
        <v>145</v>
      </c>
      <c r="B91" s="351">
        <v>0</v>
      </c>
      <c r="C91" s="258">
        <f t="shared" si="3"/>
        <v>0</v>
      </c>
      <c r="D91" s="355"/>
      <c r="E91" s="355"/>
      <c r="F91" s="355"/>
      <c r="G91" s="392"/>
    </row>
    <row r="92" spans="1:7" ht="18" customHeight="1" x14ac:dyDescent="0.3">
      <c r="A92" s="144" t="s">
        <v>146</v>
      </c>
      <c r="B92" s="351">
        <v>0</v>
      </c>
      <c r="C92" s="258">
        <f t="shared" si="3"/>
        <v>0</v>
      </c>
      <c r="D92" s="382"/>
      <c r="E92" s="382"/>
      <c r="F92" s="382"/>
      <c r="G92" s="392"/>
    </row>
    <row r="93" spans="1:7" ht="15" customHeight="1" x14ac:dyDescent="0.3">
      <c r="A93" s="574" t="s">
        <v>42</v>
      </c>
      <c r="B93" s="574"/>
      <c r="C93" s="574"/>
      <c r="D93" s="574"/>
      <c r="E93" s="574"/>
      <c r="F93" s="574"/>
    </row>
    <row r="94" spans="1:7" ht="35.1" customHeight="1" x14ac:dyDescent="0.3">
      <c r="A94" s="533" t="s">
        <v>215</v>
      </c>
      <c r="B94" s="527"/>
      <c r="C94" s="527"/>
      <c r="D94" s="527"/>
      <c r="E94" s="527"/>
      <c r="F94" s="534"/>
    </row>
    <row r="95" spans="1:7" ht="50.1" customHeight="1" x14ac:dyDescent="0.3">
      <c r="A95" s="529" t="s">
        <v>350</v>
      </c>
      <c r="B95" s="530"/>
      <c r="C95" s="530"/>
      <c r="D95" s="530"/>
      <c r="E95" s="530"/>
      <c r="F95" s="531"/>
    </row>
    <row r="96" spans="1:7" ht="9.9" customHeight="1" x14ac:dyDescent="0.3">
      <c r="A96" s="14"/>
      <c r="B96" s="25"/>
      <c r="C96" s="13"/>
    </row>
    <row r="97" spans="1:7" x14ac:dyDescent="0.3">
      <c r="A97" s="490" t="s">
        <v>66</v>
      </c>
      <c r="B97" s="490"/>
      <c r="C97" s="490"/>
      <c r="D97" s="490"/>
      <c r="E97" s="490"/>
      <c r="F97" s="490"/>
    </row>
    <row r="98" spans="1:7" x14ac:dyDescent="0.3">
      <c r="A98" s="490" t="s">
        <v>148</v>
      </c>
      <c r="B98" s="490"/>
      <c r="C98" s="490"/>
      <c r="D98" s="490"/>
      <c r="E98" s="490"/>
      <c r="F98" s="490"/>
    </row>
    <row r="99" spans="1:7" x14ac:dyDescent="0.3">
      <c r="A99" s="490" t="s">
        <v>51</v>
      </c>
      <c r="B99" s="490"/>
      <c r="C99" s="490"/>
      <c r="D99" s="490"/>
      <c r="E99" s="490"/>
      <c r="F99" s="490"/>
    </row>
    <row r="100" spans="1:7" ht="36.75" customHeight="1" x14ac:dyDescent="0.3">
      <c r="A100" s="97" t="s">
        <v>53</v>
      </c>
      <c r="B100" s="97" t="s">
        <v>150</v>
      </c>
      <c r="C100" s="66" t="s">
        <v>11</v>
      </c>
      <c r="D100" s="66" t="s">
        <v>78</v>
      </c>
      <c r="E100" s="66" t="s">
        <v>79</v>
      </c>
      <c r="F100" s="66" t="s">
        <v>10</v>
      </c>
    </row>
    <row r="101" spans="1:7" x14ac:dyDescent="0.3">
      <c r="A101" s="59" t="s">
        <v>16</v>
      </c>
      <c r="B101" s="67"/>
      <c r="C101" s="251">
        <f>+C103</f>
        <v>4657584415.5</v>
      </c>
      <c r="D101" s="251">
        <f>+D103</f>
        <v>0</v>
      </c>
      <c r="E101" s="251">
        <f>+E103</f>
        <v>0</v>
      </c>
      <c r="F101" s="251">
        <f>+F103</f>
        <v>4657584415.5</v>
      </c>
      <c r="G101" s="392"/>
    </row>
    <row r="102" spans="1:7" ht="9.9" customHeight="1" x14ac:dyDescent="0.3">
      <c r="A102" s="8"/>
      <c r="B102" s="26"/>
      <c r="C102" s="150"/>
      <c r="D102" s="150"/>
      <c r="E102" s="150"/>
      <c r="F102" s="151"/>
      <c r="G102" s="392"/>
    </row>
    <row r="103" spans="1:7" x14ac:dyDescent="0.3">
      <c r="A103" s="523" t="s">
        <v>161</v>
      </c>
      <c r="B103" s="523"/>
      <c r="C103" s="252">
        <f>+C104+C108</f>
        <v>4657584415.5</v>
      </c>
      <c r="D103" s="252">
        <f t="shared" ref="D103:E103" si="4">+D104+D108</f>
        <v>0</v>
      </c>
      <c r="E103" s="252">
        <f t="shared" si="4"/>
        <v>0</v>
      </c>
      <c r="F103" s="259">
        <f>+F104+F108</f>
        <v>4657584415.5</v>
      </c>
      <c r="G103" s="392"/>
    </row>
    <row r="104" spans="1:7" ht="17.100000000000001" customHeight="1" x14ac:dyDescent="0.3">
      <c r="A104" s="128" t="s">
        <v>196</v>
      </c>
      <c r="B104" s="142" t="s">
        <v>191</v>
      </c>
      <c r="C104" s="150">
        <f t="shared" ref="C104:E106" si="5">+C105</f>
        <v>4657584415.5</v>
      </c>
      <c r="D104" s="150">
        <f t="shared" si="5"/>
        <v>0</v>
      </c>
      <c r="E104" s="150">
        <f t="shared" si="5"/>
        <v>0</v>
      </c>
      <c r="F104" s="260">
        <f>+C104+D104+E104</f>
        <v>4657584415.5</v>
      </c>
      <c r="G104" s="392"/>
    </row>
    <row r="105" spans="1:7" ht="17.100000000000001" customHeight="1" x14ac:dyDescent="0.3">
      <c r="A105" s="128" t="s">
        <v>195</v>
      </c>
      <c r="B105" s="142" t="s">
        <v>167</v>
      </c>
      <c r="C105" s="11">
        <f t="shared" si="5"/>
        <v>4657584415.5</v>
      </c>
      <c r="D105" s="11">
        <f t="shared" si="5"/>
        <v>0</v>
      </c>
      <c r="E105" s="11">
        <f t="shared" si="5"/>
        <v>0</v>
      </c>
      <c r="F105" s="261">
        <f>+C105+D105+E105</f>
        <v>4657584415.5</v>
      </c>
      <c r="G105" s="392"/>
    </row>
    <row r="106" spans="1:7" ht="17.100000000000001" customHeight="1" x14ac:dyDescent="0.3">
      <c r="A106" s="128" t="s">
        <v>194</v>
      </c>
      <c r="B106" s="142" t="s">
        <v>192</v>
      </c>
      <c r="C106" s="30">
        <f t="shared" si="5"/>
        <v>4657584415.5</v>
      </c>
      <c r="D106" s="30">
        <f t="shared" si="5"/>
        <v>0</v>
      </c>
      <c r="E106" s="30">
        <f t="shared" si="5"/>
        <v>0</v>
      </c>
      <c r="F106" s="71">
        <f>+C106+D106+E106</f>
        <v>4657584415.5</v>
      </c>
      <c r="G106" s="392"/>
    </row>
    <row r="107" spans="1:7" ht="17.100000000000001" customHeight="1" x14ac:dyDescent="0.3">
      <c r="A107" s="272" t="s">
        <v>197</v>
      </c>
      <c r="B107" s="280" t="s">
        <v>193</v>
      </c>
      <c r="C107" s="394">
        <v>4657584415.5</v>
      </c>
      <c r="D107" s="394">
        <v>0</v>
      </c>
      <c r="E107" s="394">
        <v>0</v>
      </c>
      <c r="F107" s="281">
        <f t="shared" ref="F107:F111" si="6">+C107+D107+E107</f>
        <v>4657584415.5</v>
      </c>
      <c r="G107" s="392"/>
    </row>
    <row r="108" spans="1:7" ht="17.100000000000001" customHeight="1" x14ac:dyDescent="0.3">
      <c r="A108" s="127" t="s">
        <v>265</v>
      </c>
      <c r="B108" s="132" t="s">
        <v>262</v>
      </c>
      <c r="C108" s="262">
        <f>+C109</f>
        <v>0</v>
      </c>
      <c r="D108" s="262">
        <f t="shared" ref="D108:E110" si="7">+D109</f>
        <v>0</v>
      </c>
      <c r="E108" s="262">
        <f>+E109</f>
        <v>0</v>
      </c>
      <c r="F108" s="263">
        <f t="shared" si="6"/>
        <v>0</v>
      </c>
      <c r="G108" s="392"/>
    </row>
    <row r="109" spans="1:7" ht="17.100000000000001" customHeight="1" x14ac:dyDescent="0.3">
      <c r="A109" s="127" t="s">
        <v>266</v>
      </c>
      <c r="B109" s="132" t="s">
        <v>168</v>
      </c>
      <c r="C109" s="30">
        <f>+C110</f>
        <v>0</v>
      </c>
      <c r="D109" s="30">
        <f t="shared" si="7"/>
        <v>0</v>
      </c>
      <c r="E109" s="30">
        <f t="shared" si="7"/>
        <v>0</v>
      </c>
      <c r="F109" s="71">
        <f t="shared" si="6"/>
        <v>0</v>
      </c>
      <c r="G109" s="392"/>
    </row>
    <row r="110" spans="1:7" ht="17.100000000000001" customHeight="1" x14ac:dyDescent="0.3">
      <c r="A110" s="127" t="s">
        <v>268</v>
      </c>
      <c r="B110" s="132" t="s">
        <v>267</v>
      </c>
      <c r="C110" s="30">
        <f>+C111</f>
        <v>0</v>
      </c>
      <c r="D110" s="30">
        <f t="shared" si="7"/>
        <v>0</v>
      </c>
      <c r="E110" s="30">
        <f t="shared" si="7"/>
        <v>0</v>
      </c>
      <c r="F110" s="71">
        <f t="shared" si="6"/>
        <v>0</v>
      </c>
      <c r="G110" s="392"/>
    </row>
    <row r="111" spans="1:7" ht="17.100000000000001" customHeight="1" x14ac:dyDescent="0.3">
      <c r="A111" s="266" t="s">
        <v>269</v>
      </c>
      <c r="B111" s="267" t="s">
        <v>270</v>
      </c>
      <c r="C111" s="394">
        <v>0</v>
      </c>
      <c r="D111" s="394">
        <v>0</v>
      </c>
      <c r="E111" s="394">
        <v>0</v>
      </c>
      <c r="F111" s="281">
        <f t="shared" si="6"/>
        <v>0</v>
      </c>
      <c r="G111" s="392"/>
    </row>
    <row r="112" spans="1:7" ht="9.9" customHeight="1" x14ac:dyDescent="0.3">
      <c r="A112" s="83"/>
      <c r="B112" s="24"/>
      <c r="C112" s="30"/>
      <c r="D112" s="30"/>
      <c r="E112" s="30"/>
      <c r="F112" s="31"/>
    </row>
    <row r="113" spans="1:7" ht="13.8" x14ac:dyDescent="0.3">
      <c r="A113" s="574" t="s">
        <v>42</v>
      </c>
      <c r="B113" s="574"/>
      <c r="C113" s="574"/>
      <c r="D113" s="574"/>
      <c r="E113" s="574"/>
      <c r="F113" s="574"/>
    </row>
    <row r="114" spans="1:7" ht="35.1" customHeight="1" x14ac:dyDescent="0.3">
      <c r="A114" s="527" t="s">
        <v>211</v>
      </c>
      <c r="B114" s="527"/>
      <c r="C114" s="527"/>
      <c r="D114" s="527"/>
      <c r="E114" s="527"/>
      <c r="F114" s="527"/>
    </row>
    <row r="115" spans="1:7" ht="50.1" customHeight="1" x14ac:dyDescent="0.3">
      <c r="A115" s="526" t="s">
        <v>104</v>
      </c>
      <c r="B115" s="526"/>
      <c r="C115" s="526"/>
      <c r="D115" s="526"/>
      <c r="E115" s="526"/>
      <c r="F115" s="526"/>
    </row>
    <row r="116" spans="1:7" x14ac:dyDescent="0.3">
      <c r="A116" s="14"/>
      <c r="B116" s="25"/>
      <c r="C116" s="13"/>
    </row>
    <row r="117" spans="1:7" x14ac:dyDescent="0.3">
      <c r="A117" s="490" t="s">
        <v>69</v>
      </c>
      <c r="B117" s="490"/>
      <c r="C117" s="490"/>
      <c r="D117" s="490"/>
      <c r="E117" s="490"/>
      <c r="F117" s="490"/>
    </row>
    <row r="118" spans="1:7" x14ac:dyDescent="0.3">
      <c r="A118" s="513" t="s">
        <v>124</v>
      </c>
      <c r="B118" s="513"/>
      <c r="C118" s="513"/>
      <c r="D118" s="513"/>
      <c r="E118" s="513"/>
      <c r="F118" s="513"/>
    </row>
    <row r="119" spans="1:7" x14ac:dyDescent="0.3">
      <c r="A119" s="490" t="s">
        <v>51</v>
      </c>
      <c r="B119" s="490"/>
      <c r="C119" s="490"/>
      <c r="D119" s="490"/>
      <c r="E119" s="490"/>
      <c r="F119" s="490"/>
    </row>
    <row r="120" spans="1:7" ht="33" customHeight="1" x14ac:dyDescent="0.3">
      <c r="A120" s="97" t="s">
        <v>53</v>
      </c>
      <c r="B120" s="97" t="s">
        <v>188</v>
      </c>
      <c r="C120" s="66" t="s">
        <v>11</v>
      </c>
      <c r="D120" s="66" t="s">
        <v>78</v>
      </c>
      <c r="E120" s="66" t="s">
        <v>79</v>
      </c>
      <c r="F120" s="66" t="s">
        <v>10</v>
      </c>
      <c r="G120" s="392"/>
    </row>
    <row r="121" spans="1:7" ht="15" customHeight="1" x14ac:dyDescent="0.3">
      <c r="A121" s="59" t="s">
        <v>16</v>
      </c>
      <c r="B121" s="67"/>
      <c r="C121" s="251">
        <f>+C123</f>
        <v>1474089545.9299998</v>
      </c>
      <c r="D121" s="251">
        <f t="shared" ref="D121:E121" si="8">+D123</f>
        <v>1459755370.98</v>
      </c>
      <c r="E121" s="251">
        <f t="shared" si="8"/>
        <v>1559431309.5</v>
      </c>
      <c r="F121" s="251">
        <f>+F123</f>
        <v>4493276226.4099998</v>
      </c>
      <c r="G121" s="392"/>
    </row>
    <row r="122" spans="1:7" ht="9.9" customHeight="1" x14ac:dyDescent="0.3">
      <c r="A122" s="8"/>
      <c r="B122" s="26"/>
      <c r="C122" s="150"/>
      <c r="D122" s="150"/>
      <c r="E122" s="150"/>
      <c r="F122" s="151"/>
      <c r="G122" s="392"/>
    </row>
    <row r="123" spans="1:7" x14ac:dyDescent="0.3">
      <c r="A123" s="523" t="s">
        <v>56</v>
      </c>
      <c r="B123" s="523"/>
      <c r="C123" s="252">
        <f>+SUM(C124:C133)</f>
        <v>1474089545.9299998</v>
      </c>
      <c r="D123" s="252">
        <f>+SUM(D124:D133)</f>
        <v>1459755370.98</v>
      </c>
      <c r="E123" s="252">
        <f>+SUM(E124:E133)</f>
        <v>1559431309.5</v>
      </c>
      <c r="F123" s="252">
        <f>+SUM(F124:F133)</f>
        <v>4493276226.4099998</v>
      </c>
      <c r="G123" s="392"/>
    </row>
    <row r="124" spans="1:7" ht="17.100000000000001" customHeight="1" x14ac:dyDescent="0.3">
      <c r="A124" s="127">
        <v>0</v>
      </c>
      <c r="B124" s="132" t="s">
        <v>181</v>
      </c>
      <c r="C124" s="315">
        <v>0</v>
      </c>
      <c r="D124" s="315">
        <v>0</v>
      </c>
      <c r="E124" s="315">
        <v>0</v>
      </c>
      <c r="F124" s="29">
        <f>+C124+D124+E124</f>
        <v>0</v>
      </c>
    </row>
    <row r="125" spans="1:7" ht="17.100000000000001" customHeight="1" x14ac:dyDescent="0.3">
      <c r="A125" s="127">
        <v>1</v>
      </c>
      <c r="B125" s="132" t="s">
        <v>169</v>
      </c>
      <c r="C125" s="315">
        <v>0</v>
      </c>
      <c r="D125" s="360">
        <v>0</v>
      </c>
      <c r="E125" s="360">
        <v>0</v>
      </c>
      <c r="F125" s="29">
        <f t="shared" ref="F125:F133" si="9">+C125+D125+E125</f>
        <v>0</v>
      </c>
    </row>
    <row r="126" spans="1:7" ht="17.100000000000001" customHeight="1" x14ac:dyDescent="0.3">
      <c r="A126" s="127">
        <v>2</v>
      </c>
      <c r="B126" s="132" t="s">
        <v>182</v>
      </c>
      <c r="C126" s="315">
        <v>0</v>
      </c>
      <c r="D126" s="315">
        <v>0</v>
      </c>
      <c r="E126" s="315">
        <v>0</v>
      </c>
      <c r="F126" s="29">
        <f t="shared" si="9"/>
        <v>0</v>
      </c>
    </row>
    <row r="127" spans="1:7" ht="17.100000000000001" customHeight="1" x14ac:dyDescent="0.3">
      <c r="A127" s="127">
        <v>3</v>
      </c>
      <c r="B127" s="132" t="s">
        <v>183</v>
      </c>
      <c r="C127" s="315">
        <v>0</v>
      </c>
      <c r="D127" s="315">
        <v>0</v>
      </c>
      <c r="E127" s="315">
        <v>0</v>
      </c>
      <c r="F127" s="29">
        <f t="shared" si="9"/>
        <v>0</v>
      </c>
    </row>
    <row r="128" spans="1:7" ht="17.100000000000001" customHeight="1" x14ac:dyDescent="0.3">
      <c r="A128" s="127">
        <v>4</v>
      </c>
      <c r="B128" s="132" t="s">
        <v>184</v>
      </c>
      <c r="C128" s="315">
        <v>0</v>
      </c>
      <c r="D128" s="315">
        <v>0</v>
      </c>
      <c r="E128" s="315">
        <v>0</v>
      </c>
      <c r="F128" s="29">
        <f t="shared" si="9"/>
        <v>0</v>
      </c>
    </row>
    <row r="129" spans="1:7" ht="17.100000000000001" customHeight="1" x14ac:dyDescent="0.3">
      <c r="A129" s="127">
        <v>5</v>
      </c>
      <c r="B129" s="132" t="s">
        <v>185</v>
      </c>
      <c r="C129" s="395">
        <v>0</v>
      </c>
      <c r="D129" s="395">
        <v>0</v>
      </c>
      <c r="E129" s="395">
        <v>0</v>
      </c>
      <c r="F129" s="29">
        <f t="shared" si="9"/>
        <v>0</v>
      </c>
    </row>
    <row r="130" spans="1:7" ht="17.100000000000001" customHeight="1" x14ac:dyDescent="0.3">
      <c r="A130" s="127">
        <v>6</v>
      </c>
      <c r="B130" s="132" t="s">
        <v>167</v>
      </c>
      <c r="C130" s="395">
        <f>+$C$37</f>
        <v>1474089545.9299998</v>
      </c>
      <c r="D130" s="395">
        <f>+$D$37</f>
        <v>1459755370.98</v>
      </c>
      <c r="E130" s="395">
        <f>+$E$37</f>
        <v>1559431309.5</v>
      </c>
      <c r="F130" s="29">
        <f t="shared" si="9"/>
        <v>4493276226.4099998</v>
      </c>
    </row>
    <row r="131" spans="1:7" ht="17.100000000000001" customHeight="1" x14ac:dyDescent="0.3">
      <c r="A131" s="127">
        <v>7</v>
      </c>
      <c r="B131" s="132" t="s">
        <v>168</v>
      </c>
      <c r="C131" s="395">
        <v>0</v>
      </c>
      <c r="D131" s="395">
        <v>0</v>
      </c>
      <c r="E131" s="395">
        <v>0</v>
      </c>
      <c r="F131" s="29">
        <f t="shared" si="9"/>
        <v>0</v>
      </c>
    </row>
    <row r="132" spans="1:7" ht="17.100000000000001" customHeight="1" x14ac:dyDescent="0.3">
      <c r="A132" s="127">
        <v>8</v>
      </c>
      <c r="B132" s="132" t="s">
        <v>186</v>
      </c>
      <c r="C132" s="395">
        <v>0</v>
      </c>
      <c r="D132" s="395">
        <v>0</v>
      </c>
      <c r="E132" s="395">
        <v>0</v>
      </c>
      <c r="F132" s="29">
        <f t="shared" si="9"/>
        <v>0</v>
      </c>
    </row>
    <row r="133" spans="1:7" ht="17.100000000000001" customHeight="1" x14ac:dyDescent="0.3">
      <c r="A133" s="127">
        <v>9</v>
      </c>
      <c r="B133" s="132" t="s">
        <v>187</v>
      </c>
      <c r="C133" s="395">
        <v>0</v>
      </c>
      <c r="D133" s="395">
        <v>0</v>
      </c>
      <c r="E133" s="395">
        <v>0</v>
      </c>
      <c r="F133" s="29">
        <f t="shared" si="9"/>
        <v>0</v>
      </c>
    </row>
    <row r="134" spans="1:7" ht="18" customHeight="1" x14ac:dyDescent="0.3">
      <c r="C134" s="33"/>
      <c r="D134" s="33"/>
      <c r="E134" s="33"/>
      <c r="F134" s="33"/>
    </row>
    <row r="135" spans="1:7" ht="18" customHeight="1" x14ac:dyDescent="0.3">
      <c r="A135" s="523" t="s">
        <v>201</v>
      </c>
      <c r="B135" s="523"/>
      <c r="C135" s="252">
        <f>+C136</f>
        <v>0</v>
      </c>
      <c r="D135" s="252">
        <f>+D136</f>
        <v>0</v>
      </c>
      <c r="E135" s="252">
        <f>+E136</f>
        <v>0</v>
      </c>
      <c r="F135" s="252">
        <f>+F136</f>
        <v>0</v>
      </c>
      <c r="G135" s="392"/>
    </row>
    <row r="136" spans="1:7" ht="18" customHeight="1" x14ac:dyDescent="0.3">
      <c r="A136" s="127">
        <v>6</v>
      </c>
      <c r="B136" s="132" t="s">
        <v>167</v>
      </c>
      <c r="C136" s="30">
        <f>+C137</f>
        <v>0</v>
      </c>
      <c r="D136" s="30">
        <f>+D137</f>
        <v>0</v>
      </c>
      <c r="E136" s="30">
        <f>+E137</f>
        <v>0</v>
      </c>
      <c r="F136" s="33">
        <f>+C136+D136+E136</f>
        <v>0</v>
      </c>
    </row>
    <row r="137" spans="1:7" ht="18" customHeight="1" x14ac:dyDescent="0.3">
      <c r="A137" s="269" t="s">
        <v>200</v>
      </c>
      <c r="B137" s="270" t="s">
        <v>199</v>
      </c>
      <c r="C137" s="361">
        <v>0</v>
      </c>
      <c r="D137" s="361">
        <v>0</v>
      </c>
      <c r="E137" s="361">
        <v>0</v>
      </c>
      <c r="F137" s="271">
        <f>+C137+D137+E137</f>
        <v>0</v>
      </c>
    </row>
    <row r="138" spans="1:7" ht="15" customHeight="1" x14ac:dyDescent="0.3">
      <c r="A138" s="525" t="s">
        <v>57</v>
      </c>
      <c r="B138" s="525"/>
      <c r="C138" s="525"/>
      <c r="D138" s="525"/>
      <c r="E138" s="525"/>
      <c r="F138" s="525"/>
    </row>
    <row r="139" spans="1:7" ht="15" customHeight="1" x14ac:dyDescent="0.3">
      <c r="A139" s="574" t="s">
        <v>42</v>
      </c>
      <c r="B139" s="574"/>
      <c r="C139" s="574"/>
      <c r="D139" s="574"/>
      <c r="E139" s="574"/>
      <c r="F139" s="574"/>
    </row>
    <row r="140" spans="1:7" ht="75" customHeight="1" x14ac:dyDescent="0.3">
      <c r="A140" s="527" t="s">
        <v>213</v>
      </c>
      <c r="B140" s="527"/>
      <c r="C140" s="527"/>
      <c r="D140" s="527"/>
      <c r="E140" s="527"/>
      <c r="F140" s="527"/>
    </row>
    <row r="141" spans="1:7" ht="50.1" customHeight="1" x14ac:dyDescent="0.3">
      <c r="A141" s="526" t="s">
        <v>105</v>
      </c>
      <c r="B141" s="526"/>
      <c r="C141" s="526"/>
      <c r="D141" s="526"/>
      <c r="E141" s="526"/>
      <c r="F141" s="526"/>
    </row>
    <row r="142" spans="1:7" ht="15" customHeight="1" x14ac:dyDescent="0.3">
      <c r="A142" s="28"/>
      <c r="B142" s="26"/>
    </row>
    <row r="143" spans="1:7" x14ac:dyDescent="0.3">
      <c r="A143" s="490" t="s">
        <v>71</v>
      </c>
      <c r="B143" s="490"/>
      <c r="C143" s="490"/>
      <c r="D143" s="490"/>
      <c r="E143" s="490"/>
      <c r="F143" s="490"/>
    </row>
    <row r="144" spans="1:7" x14ac:dyDescent="0.3">
      <c r="A144" s="490" t="s">
        <v>72</v>
      </c>
      <c r="B144" s="490"/>
      <c r="C144" s="490"/>
      <c r="D144" s="490"/>
      <c r="E144" s="490"/>
      <c r="F144" s="490"/>
    </row>
    <row r="145" spans="1:9" x14ac:dyDescent="0.3">
      <c r="A145" s="490" t="s">
        <v>51</v>
      </c>
      <c r="B145" s="490"/>
      <c r="C145" s="490"/>
      <c r="D145" s="490"/>
      <c r="E145" s="490"/>
      <c r="F145" s="490"/>
    </row>
    <row r="146" spans="1:9" x14ac:dyDescent="0.3">
      <c r="A146" s="66" t="s">
        <v>70</v>
      </c>
      <c r="B146" s="66" t="s">
        <v>11</v>
      </c>
      <c r="C146" s="66" t="s">
        <v>78</v>
      </c>
      <c r="D146" s="66" t="s">
        <v>79</v>
      </c>
      <c r="E146" s="66" t="s">
        <v>10</v>
      </c>
      <c r="F146" s="168"/>
      <c r="H146" s="464"/>
    </row>
    <row r="147" spans="1:9" ht="18" customHeight="1" x14ac:dyDescent="0.3">
      <c r="A147" s="104" t="s">
        <v>73</v>
      </c>
      <c r="B147" s="130">
        <f>+'2T'!E151</f>
        <v>3123462752.7820005</v>
      </c>
      <c r="C147" s="25">
        <f>+B151</f>
        <v>6306957622.3520012</v>
      </c>
      <c r="D147" s="25">
        <f>+C151</f>
        <v>4847202251.3720016</v>
      </c>
      <c r="E147" s="86">
        <f>+B147</f>
        <v>3123462752.7820005</v>
      </c>
      <c r="F147" s="32"/>
      <c r="H147" s="464"/>
    </row>
    <row r="148" spans="1:9" ht="18" customHeight="1" x14ac:dyDescent="0.3">
      <c r="A148" s="104" t="s">
        <v>74</v>
      </c>
      <c r="B148" s="25">
        <f>+C103</f>
        <v>4657584415.5</v>
      </c>
      <c r="C148" s="25">
        <f t="shared" ref="C148:D148" si="10">+D103</f>
        <v>0</v>
      </c>
      <c r="D148" s="25">
        <f t="shared" si="10"/>
        <v>0</v>
      </c>
      <c r="E148" s="86">
        <f>+SUM(B148:D148)</f>
        <v>4657584415.5</v>
      </c>
      <c r="F148" s="32"/>
      <c r="H148" s="465"/>
    </row>
    <row r="149" spans="1:9" ht="18" customHeight="1" x14ac:dyDescent="0.3">
      <c r="A149" s="69" t="s">
        <v>100</v>
      </c>
      <c r="B149" s="70">
        <f>+B147+B148</f>
        <v>7781047168.2820005</v>
      </c>
      <c r="C149" s="70">
        <f>+C147+C148</f>
        <v>6306957622.3520012</v>
      </c>
      <c r="D149" s="70">
        <f>+D147+D148</f>
        <v>4847202251.3720016</v>
      </c>
      <c r="E149" s="70">
        <f>+E148+E147</f>
        <v>7781047168.2820005</v>
      </c>
      <c r="F149" s="32"/>
      <c r="G149" s="393"/>
      <c r="H149" s="393"/>
    </row>
    <row r="150" spans="1:9" ht="18" customHeight="1" x14ac:dyDescent="0.3">
      <c r="A150" s="104" t="s">
        <v>152</v>
      </c>
      <c r="B150" s="25">
        <f>+C130</f>
        <v>1474089545.9299998</v>
      </c>
      <c r="C150" s="25">
        <f t="shared" ref="C150:D150" si="11">+D130</f>
        <v>1459755370.98</v>
      </c>
      <c r="D150" s="25">
        <f t="shared" si="11"/>
        <v>1559431309.5</v>
      </c>
      <c r="E150" s="86">
        <f>+SUM(B150:D150)</f>
        <v>4493276226.4099998</v>
      </c>
      <c r="F150" s="32"/>
      <c r="G150" s="393"/>
      <c r="H150" s="393"/>
    </row>
    <row r="151" spans="1:9" ht="18" customHeight="1" x14ac:dyDescent="0.3">
      <c r="A151" s="69" t="s">
        <v>101</v>
      </c>
      <c r="B151" s="96">
        <f>+B149-B150</f>
        <v>6306957622.3520012</v>
      </c>
      <c r="C151" s="70">
        <f t="shared" ref="C151:D151" si="12">+C149-C150</f>
        <v>4847202251.3720016</v>
      </c>
      <c r="D151" s="70">
        <f t="shared" si="12"/>
        <v>3287770941.8720016</v>
      </c>
      <c r="E151" s="70">
        <f>+E149-E150</f>
        <v>3287770941.8720007</v>
      </c>
      <c r="F151" s="32"/>
      <c r="G151" s="393"/>
      <c r="H151" s="393"/>
    </row>
    <row r="152" spans="1:9" ht="18" customHeight="1" x14ac:dyDescent="0.3">
      <c r="A152" s="574" t="s">
        <v>42</v>
      </c>
      <c r="B152" s="574"/>
      <c r="C152" s="574"/>
      <c r="D152" s="574"/>
      <c r="E152" s="574"/>
      <c r="F152" s="21"/>
      <c r="G152" s="393"/>
      <c r="H152" s="393"/>
      <c r="I152" s="393"/>
    </row>
    <row r="153" spans="1:9" ht="18" customHeight="1" x14ac:dyDescent="0.3">
      <c r="A153" s="521" t="s">
        <v>189</v>
      </c>
      <c r="B153" s="522"/>
      <c r="C153" s="522"/>
      <c r="D153" s="522"/>
      <c r="E153" s="522"/>
      <c r="F153" s="93"/>
    </row>
    <row r="154" spans="1:9" ht="53.1" customHeight="1" x14ac:dyDescent="0.3">
      <c r="A154" s="518" t="s">
        <v>214</v>
      </c>
      <c r="B154" s="519"/>
      <c r="C154" s="519"/>
      <c r="D154" s="519"/>
      <c r="E154" s="519"/>
      <c r="F154" s="520"/>
    </row>
    <row r="155" spans="1:9" ht="18" customHeight="1" x14ac:dyDescent="0.3">
      <c r="A155" s="518" t="s">
        <v>125</v>
      </c>
      <c r="B155" s="519"/>
      <c r="C155" s="519"/>
      <c r="D155" s="519"/>
      <c r="E155" s="519"/>
      <c r="F155" s="520"/>
    </row>
    <row r="156" spans="1:9" ht="18" customHeight="1" x14ac:dyDescent="0.3">
      <c r="A156" s="518" t="s">
        <v>155</v>
      </c>
      <c r="B156" s="519"/>
      <c r="C156" s="519"/>
      <c r="D156" s="519"/>
      <c r="E156" s="519"/>
      <c r="F156" s="520"/>
    </row>
    <row r="157" spans="1:9" ht="18" customHeight="1" x14ac:dyDescent="0.3">
      <c r="A157" s="518" t="s">
        <v>128</v>
      </c>
      <c r="B157" s="519"/>
      <c r="C157" s="519"/>
      <c r="D157" s="519"/>
      <c r="E157" s="519"/>
      <c r="F157" s="520"/>
    </row>
    <row r="158" spans="1:9" ht="18" customHeight="1" x14ac:dyDescent="0.3">
      <c r="A158" s="515" t="s">
        <v>154</v>
      </c>
      <c r="B158" s="516"/>
      <c r="C158" s="516"/>
      <c r="D158" s="516"/>
      <c r="E158" s="516"/>
      <c r="F158" s="517"/>
    </row>
    <row r="159" spans="1:9" ht="18" customHeight="1" x14ac:dyDescent="0.3">
      <c r="A159" s="72" t="s">
        <v>126</v>
      </c>
      <c r="B159" s="73"/>
      <c r="C159" s="73"/>
      <c r="D159" s="73"/>
      <c r="E159" s="73"/>
      <c r="F159" s="74"/>
    </row>
    <row r="160" spans="1:9" ht="39.9" customHeight="1" x14ac:dyDescent="0.3">
      <c r="A160" s="608" t="s">
        <v>351</v>
      </c>
      <c r="B160" s="609"/>
      <c r="C160" s="609"/>
      <c r="D160" s="609"/>
      <c r="E160" s="609"/>
      <c r="F160" s="610"/>
    </row>
    <row r="161" spans="1:6" ht="9.9" customHeight="1" x14ac:dyDescent="0.3">
      <c r="A161" s="326"/>
      <c r="B161"/>
      <c r="C161"/>
      <c r="D161"/>
      <c r="E161" s="342"/>
      <c r="F161" s="385"/>
    </row>
    <row r="162" spans="1:6" ht="18" customHeight="1" x14ac:dyDescent="0.3">
      <c r="A162" s="342"/>
      <c r="B162" s="490" t="s">
        <v>129</v>
      </c>
      <c r="C162" s="490"/>
      <c r="D162" s="490"/>
      <c r="E162" s="342"/>
      <c r="F162" s="363"/>
    </row>
    <row r="163" spans="1:6" ht="33" customHeight="1" x14ac:dyDescent="0.3">
      <c r="A163" s="342"/>
      <c r="B163" s="513" t="s">
        <v>130</v>
      </c>
      <c r="C163" s="513"/>
      <c r="D163" s="513"/>
      <c r="E163" s="342"/>
      <c r="F163" s="363"/>
    </row>
    <row r="164" spans="1:6" ht="18" customHeight="1" x14ac:dyDescent="0.3">
      <c r="A164" s="342"/>
      <c r="B164" s="490" t="s">
        <v>51</v>
      </c>
      <c r="C164" s="490"/>
      <c r="D164" s="490"/>
      <c r="E164" s="342"/>
      <c r="F164" s="363"/>
    </row>
    <row r="165" spans="1:6" ht="18" customHeight="1" x14ac:dyDescent="0.3">
      <c r="A165" s="342"/>
      <c r="B165" s="512" t="s">
        <v>70</v>
      </c>
      <c r="C165" s="512"/>
      <c r="D165" s="65" t="s">
        <v>84</v>
      </c>
      <c r="E165" s="342"/>
      <c r="F165" s="364"/>
    </row>
    <row r="166" spans="1:6" ht="18" customHeight="1" x14ac:dyDescent="0.3">
      <c r="A166" s="342"/>
      <c r="B166" s="491" t="s">
        <v>202</v>
      </c>
      <c r="C166" s="491"/>
      <c r="D166" s="65"/>
      <c r="E166" s="342"/>
      <c r="F166" s="384"/>
    </row>
    <row r="167" spans="1:6" ht="18" customHeight="1" x14ac:dyDescent="0.3">
      <c r="A167" s="342"/>
      <c r="B167" s="85" t="s">
        <v>131</v>
      </c>
      <c r="D167" s="370">
        <f>+'2T'!D177</f>
        <v>0</v>
      </c>
      <c r="E167" s="396"/>
      <c r="F167" s="384"/>
    </row>
    <row r="168" spans="1:6" ht="18" customHeight="1" x14ac:dyDescent="0.3">
      <c r="A168" s="342"/>
      <c r="B168" s="85" t="s">
        <v>132</v>
      </c>
      <c r="D168" s="370">
        <f>+'2T'!D178</f>
        <v>0</v>
      </c>
      <c r="E168" s="396"/>
      <c r="F168" s="384"/>
    </row>
    <row r="169" spans="1:6" ht="18" customHeight="1" x14ac:dyDescent="0.3">
      <c r="A169" s="342"/>
      <c r="B169" s="492" t="s">
        <v>16</v>
      </c>
      <c r="C169" s="492"/>
      <c r="D169" s="70">
        <f>+D167+D168</f>
        <v>0</v>
      </c>
      <c r="E169" s="342"/>
      <c r="F169" s="384"/>
    </row>
    <row r="170" spans="1:6" ht="9.9" customHeight="1" x14ac:dyDescent="0.3">
      <c r="A170" s="342"/>
      <c r="B170" s="85"/>
      <c r="D170" s="25"/>
      <c r="E170" s="342"/>
      <c r="F170" s="384"/>
    </row>
    <row r="171" spans="1:6" ht="18" customHeight="1" x14ac:dyDescent="0.3">
      <c r="A171" s="342"/>
      <c r="B171" s="491" t="s">
        <v>203</v>
      </c>
      <c r="C171" s="491"/>
      <c r="D171" s="65" t="s">
        <v>84</v>
      </c>
      <c r="E171" s="342"/>
      <c r="F171" s="384"/>
    </row>
    <row r="172" spans="1:6" ht="18" customHeight="1" x14ac:dyDescent="0.3">
      <c r="A172" s="342"/>
      <c r="B172" s="85" t="s">
        <v>131</v>
      </c>
      <c r="D172" s="370">
        <v>0</v>
      </c>
      <c r="E172" s="342"/>
      <c r="F172" s="384"/>
    </row>
    <row r="173" spans="1:6" ht="18" customHeight="1" x14ac:dyDescent="0.3">
      <c r="A173" s="342"/>
      <c r="B173" s="85" t="s">
        <v>204</v>
      </c>
      <c r="D173" s="370">
        <v>0</v>
      </c>
      <c r="E173" s="342"/>
      <c r="F173" s="384"/>
    </row>
    <row r="174" spans="1:6" ht="18" customHeight="1" x14ac:dyDescent="0.3">
      <c r="A174" s="342"/>
      <c r="B174" s="492" t="s">
        <v>205</v>
      </c>
      <c r="C174" s="492"/>
      <c r="D174" s="70">
        <f>+D172+D173</f>
        <v>0</v>
      </c>
      <c r="E174" s="342"/>
      <c r="F174" s="384"/>
    </row>
    <row r="175" spans="1:6" ht="9.9" customHeight="1" x14ac:dyDescent="0.3">
      <c r="A175" s="342"/>
      <c r="B175" s="85"/>
      <c r="D175" s="86"/>
      <c r="E175" s="342"/>
      <c r="F175" s="384"/>
    </row>
    <row r="176" spans="1:6" ht="18" customHeight="1" x14ac:dyDescent="0.3">
      <c r="A176" s="342"/>
      <c r="B176" s="491" t="s">
        <v>206</v>
      </c>
      <c r="C176" s="491"/>
      <c r="D176" s="65" t="s">
        <v>84</v>
      </c>
      <c r="E176" s="342"/>
      <c r="F176" s="384"/>
    </row>
    <row r="177" spans="1:8" ht="18" customHeight="1" x14ac:dyDescent="0.3">
      <c r="A177" s="342"/>
      <c r="B177" s="85" t="s">
        <v>131</v>
      </c>
      <c r="D177" s="370">
        <f>+D167-D172</f>
        <v>0</v>
      </c>
      <c r="E177" s="341"/>
      <c r="F177" s="384"/>
    </row>
    <row r="178" spans="1:8" ht="18" customHeight="1" x14ac:dyDescent="0.3">
      <c r="A178" s="342"/>
      <c r="B178" s="85" t="s">
        <v>132</v>
      </c>
      <c r="D178" s="370">
        <f>+D168-D173</f>
        <v>0</v>
      </c>
      <c r="E178" s="341"/>
      <c r="F178" s="384"/>
    </row>
    <row r="179" spans="1:8" ht="18" customHeight="1" x14ac:dyDescent="0.3">
      <c r="A179" s="342"/>
      <c r="B179" s="492" t="s">
        <v>207</v>
      </c>
      <c r="C179" s="492"/>
      <c r="D179" s="137">
        <f>+D177+D178</f>
        <v>0</v>
      </c>
      <c r="E179" s="341"/>
      <c r="F179" s="384"/>
    </row>
    <row r="180" spans="1:8" ht="18" customHeight="1" x14ac:dyDescent="0.3">
      <c r="A180" s="342"/>
      <c r="B180" s="138" t="s">
        <v>208</v>
      </c>
      <c r="C180" s="100"/>
      <c r="D180" s="135"/>
      <c r="E180"/>
      <c r="F180" s="254">
        <f>+D172-F183</f>
        <v>0</v>
      </c>
    </row>
    <row r="181" spans="1:8" ht="18" customHeight="1" x14ac:dyDescent="0.3">
      <c r="A181" s="342"/>
      <c r="B181" s="366"/>
      <c r="C181" s="367"/>
      <c r="D181" s="368"/>
      <c r="E181" s="342"/>
      <c r="F181" s="384"/>
    </row>
    <row r="182" spans="1:8" ht="18" customHeight="1" x14ac:dyDescent="0.3">
      <c r="A182" s="64" t="s">
        <v>53</v>
      </c>
      <c r="B182" s="64" t="s">
        <v>234</v>
      </c>
      <c r="C182" s="64" t="s">
        <v>11</v>
      </c>
      <c r="D182" s="64" t="s">
        <v>235</v>
      </c>
      <c r="E182" s="64" t="s">
        <v>236</v>
      </c>
      <c r="F182" s="64" t="s">
        <v>10</v>
      </c>
      <c r="G182" s="282"/>
    </row>
    <row r="183" spans="1:8" ht="18" customHeight="1" x14ac:dyDescent="0.3">
      <c r="A183" s="158" t="s">
        <v>233</v>
      </c>
      <c r="B183" s="159"/>
      <c r="C183" s="255">
        <f>+SUM(C184:C193)</f>
        <v>0</v>
      </c>
      <c r="D183" s="255">
        <f>+SUM(D184:D193)</f>
        <v>0</v>
      </c>
      <c r="E183" s="255">
        <f>+SUM(E184:E193)</f>
        <v>0</v>
      </c>
      <c r="F183" s="255">
        <f>+SUM(F184:F193)</f>
        <v>0</v>
      </c>
      <c r="G183" s="340"/>
      <c r="H183" s="392"/>
    </row>
    <row r="184" spans="1:8" ht="18" customHeight="1" x14ac:dyDescent="0.3">
      <c r="A184" s="127">
        <v>0</v>
      </c>
      <c r="B184" s="132" t="s">
        <v>181</v>
      </c>
      <c r="C184" s="315">
        <v>0</v>
      </c>
      <c r="D184" s="315">
        <v>0</v>
      </c>
      <c r="E184" s="315">
        <v>0</v>
      </c>
      <c r="F184" s="29">
        <f>+C184+D184+E184</f>
        <v>0</v>
      </c>
      <c r="G184" s="340"/>
      <c r="H184" s="392"/>
    </row>
    <row r="185" spans="1:8" ht="18" customHeight="1" x14ac:dyDescent="0.3">
      <c r="A185" s="127">
        <v>1</v>
      </c>
      <c r="B185" s="132" t="s">
        <v>169</v>
      </c>
      <c r="C185" s="315">
        <v>0</v>
      </c>
      <c r="D185" s="360">
        <v>0</v>
      </c>
      <c r="E185" s="360">
        <v>0</v>
      </c>
      <c r="F185" s="29">
        <f t="shared" ref="F185:F193" si="13">+C185+D185+E185</f>
        <v>0</v>
      </c>
      <c r="G185" s="340"/>
      <c r="H185" s="392"/>
    </row>
    <row r="186" spans="1:8" ht="18" customHeight="1" x14ac:dyDescent="0.3">
      <c r="A186" s="127">
        <v>2</v>
      </c>
      <c r="B186" s="132" t="s">
        <v>182</v>
      </c>
      <c r="C186" s="315">
        <v>0</v>
      </c>
      <c r="D186" s="315">
        <v>0</v>
      </c>
      <c r="E186" s="315">
        <v>0</v>
      </c>
      <c r="F186" s="29">
        <f t="shared" si="13"/>
        <v>0</v>
      </c>
      <c r="G186" s="340"/>
      <c r="H186" s="392"/>
    </row>
    <row r="187" spans="1:8" ht="18" customHeight="1" x14ac:dyDescent="0.3">
      <c r="A187" s="127">
        <v>3</v>
      </c>
      <c r="B187" s="132" t="s">
        <v>183</v>
      </c>
      <c r="C187" s="315">
        <v>0</v>
      </c>
      <c r="D187" s="315">
        <v>0</v>
      </c>
      <c r="E187" s="315">
        <v>0</v>
      </c>
      <c r="F187" s="29">
        <f t="shared" si="13"/>
        <v>0</v>
      </c>
      <c r="G187" s="340"/>
      <c r="H187" s="392"/>
    </row>
    <row r="188" spans="1:8" ht="18" customHeight="1" x14ac:dyDescent="0.3">
      <c r="A188" s="127">
        <v>4</v>
      </c>
      <c r="B188" s="132" t="s">
        <v>184</v>
      </c>
      <c r="C188" s="315">
        <v>0</v>
      </c>
      <c r="D188" s="315">
        <v>0</v>
      </c>
      <c r="E188" s="315">
        <v>0</v>
      </c>
      <c r="F188" s="29">
        <f t="shared" si="13"/>
        <v>0</v>
      </c>
      <c r="G188" s="340"/>
      <c r="H188" s="392"/>
    </row>
    <row r="189" spans="1:8" ht="18" customHeight="1" x14ac:dyDescent="0.3">
      <c r="A189" s="127">
        <v>5</v>
      </c>
      <c r="B189" s="132" t="s">
        <v>185</v>
      </c>
      <c r="C189" s="315">
        <v>0</v>
      </c>
      <c r="D189" s="315">
        <v>0</v>
      </c>
      <c r="E189" s="315">
        <v>0</v>
      </c>
      <c r="F189" s="29">
        <f t="shared" si="13"/>
        <v>0</v>
      </c>
      <c r="G189" s="340"/>
      <c r="H189" s="392"/>
    </row>
    <row r="190" spans="1:8" ht="18" customHeight="1" x14ac:dyDescent="0.3">
      <c r="A190" s="127">
        <v>6</v>
      </c>
      <c r="B190" s="132" t="s">
        <v>167</v>
      </c>
      <c r="C190" s="315">
        <v>0</v>
      </c>
      <c r="D190" s="315">
        <v>0</v>
      </c>
      <c r="E190" s="315">
        <v>0</v>
      </c>
      <c r="F190" s="29">
        <f t="shared" si="13"/>
        <v>0</v>
      </c>
      <c r="G190" s="340"/>
      <c r="H190" s="392"/>
    </row>
    <row r="191" spans="1:8" ht="18" customHeight="1" x14ac:dyDescent="0.3">
      <c r="A191" s="127">
        <v>7</v>
      </c>
      <c r="B191" s="132" t="s">
        <v>168</v>
      </c>
      <c r="C191" s="315">
        <v>0</v>
      </c>
      <c r="D191" s="315">
        <v>0</v>
      </c>
      <c r="E191" s="315">
        <v>0</v>
      </c>
      <c r="F191" s="29">
        <f t="shared" si="13"/>
        <v>0</v>
      </c>
      <c r="G191" s="340"/>
      <c r="H191" s="392"/>
    </row>
    <row r="192" spans="1:8" ht="18" customHeight="1" x14ac:dyDescent="0.3">
      <c r="A192" s="127">
        <v>8</v>
      </c>
      <c r="B192" s="132" t="s">
        <v>186</v>
      </c>
      <c r="C192" s="315">
        <v>0</v>
      </c>
      <c r="D192" s="315">
        <v>0</v>
      </c>
      <c r="E192" s="315">
        <v>0</v>
      </c>
      <c r="F192" s="29">
        <f t="shared" si="13"/>
        <v>0</v>
      </c>
      <c r="G192" s="340"/>
      <c r="H192" s="392"/>
    </row>
    <row r="193" spans="1:8" ht="18" customHeight="1" x14ac:dyDescent="0.3">
      <c r="A193" s="160">
        <v>9</v>
      </c>
      <c r="B193" s="161" t="s">
        <v>187</v>
      </c>
      <c r="C193" s="371">
        <v>0</v>
      </c>
      <c r="D193" s="371">
        <v>0</v>
      </c>
      <c r="E193" s="371">
        <v>0</v>
      </c>
      <c r="F193" s="162">
        <f t="shared" si="13"/>
        <v>0</v>
      </c>
      <c r="G193" s="340"/>
      <c r="H193" s="392"/>
    </row>
    <row r="194" spans="1:8" ht="18" customHeight="1" x14ac:dyDescent="0.3">
      <c r="A194" s="514" t="s">
        <v>208</v>
      </c>
      <c r="B194" s="514"/>
      <c r="C194" s="514"/>
      <c r="D194" s="514"/>
      <c r="E194" s="514"/>
      <c r="F194" s="514"/>
      <c r="G194" s="282"/>
    </row>
    <row r="195" spans="1:8" ht="18" customHeight="1" x14ac:dyDescent="0.3">
      <c r="A195" s="72" t="s">
        <v>126</v>
      </c>
      <c r="B195" s="73"/>
      <c r="C195" s="73"/>
      <c r="D195" s="73"/>
      <c r="E195" s="73"/>
      <c r="F195" s="74"/>
      <c r="G195" s="342"/>
    </row>
    <row r="196" spans="1:8" ht="39.9" customHeight="1" x14ac:dyDescent="0.3">
      <c r="A196" s="497" t="s">
        <v>127</v>
      </c>
      <c r="B196" s="498"/>
      <c r="C196" s="498"/>
      <c r="D196" s="498"/>
      <c r="E196" s="498"/>
      <c r="F196" s="499"/>
    </row>
    <row r="197" spans="1:8" ht="30" customHeight="1" x14ac:dyDescent="0.3">
      <c r="A197" s="342"/>
      <c r="B197" s="342"/>
      <c r="C197" s="342"/>
      <c r="D197" s="342"/>
      <c r="E197" s="342"/>
      <c r="F197"/>
    </row>
    <row r="198" spans="1:8" ht="39.9" customHeight="1" x14ac:dyDescent="0.3">
      <c r="A198" s="94" t="s">
        <v>75</v>
      </c>
      <c r="B198" s="607"/>
      <c r="C198" s="502"/>
      <c r="D198" s="503" t="s">
        <v>48</v>
      </c>
      <c r="E198" s="504"/>
      <c r="F198" s="505"/>
    </row>
    <row r="199" spans="1:8" ht="39.9" customHeight="1" x14ac:dyDescent="0.3">
      <c r="A199" s="62" t="s">
        <v>46</v>
      </c>
      <c r="B199" s="607"/>
      <c r="C199" s="502"/>
      <c r="D199" s="506"/>
      <c r="E199" s="507"/>
      <c r="F199" s="508"/>
    </row>
    <row r="200" spans="1:8" ht="39.9" customHeight="1" x14ac:dyDescent="0.3">
      <c r="A200" s="63" t="s">
        <v>47</v>
      </c>
      <c r="B200" s="607"/>
      <c r="C200" s="502"/>
      <c r="D200" s="509"/>
      <c r="E200" s="510"/>
      <c r="F200" s="511"/>
    </row>
    <row r="201" spans="1:8" ht="13.8" x14ac:dyDescent="0.3">
      <c r="A201" s="488" t="s">
        <v>122</v>
      </c>
      <c r="B201" s="488"/>
      <c r="C201" s="488"/>
      <c r="D201" s="488"/>
      <c r="E201" s="488"/>
      <c r="F201" s="488"/>
    </row>
    <row r="202" spans="1:8" x14ac:dyDescent="0.3">
      <c r="A202" s="282"/>
      <c r="B202" s="282"/>
      <c r="C202" s="282"/>
      <c r="D202" s="282"/>
      <c r="E202" s="282"/>
      <c r="F202" s="282"/>
    </row>
    <row r="203" spans="1:8" x14ac:dyDescent="0.3">
      <c r="A203" s="494" t="s">
        <v>149</v>
      </c>
      <c r="B203" s="495"/>
      <c r="C203" s="495"/>
      <c r="D203" s="495"/>
      <c r="E203" s="495"/>
      <c r="F203" s="496"/>
    </row>
    <row r="204" spans="1:8" x14ac:dyDescent="0.3">
      <c r="A204" s="75" t="s">
        <v>133</v>
      </c>
      <c r="F204" s="76"/>
    </row>
    <row r="205" spans="1:8" ht="9.9" customHeight="1" x14ac:dyDescent="0.3">
      <c r="A205" s="77"/>
      <c r="F205" s="76"/>
    </row>
    <row r="206" spans="1:8" x14ac:dyDescent="0.3">
      <c r="A206" s="75" t="s">
        <v>140</v>
      </c>
      <c r="D206" s="22" t="s">
        <v>174</v>
      </c>
      <c r="F206" s="76"/>
    </row>
    <row r="207" spans="1:8" x14ac:dyDescent="0.3">
      <c r="A207" s="77" t="s">
        <v>134</v>
      </c>
      <c r="B207" s="33">
        <f>+B84</f>
        <v>19213316494</v>
      </c>
      <c r="D207" s="479" t="s">
        <v>170</v>
      </c>
      <c r="E207" s="479"/>
      <c r="F207" s="493"/>
    </row>
    <row r="208" spans="1:8" x14ac:dyDescent="0.3">
      <c r="A208" s="77" t="s">
        <v>141</v>
      </c>
      <c r="B208" s="35">
        <f>+F103</f>
        <v>4657584415.5</v>
      </c>
      <c r="D208" s="479"/>
      <c r="E208" s="479"/>
      <c r="F208" s="493"/>
    </row>
    <row r="209" spans="1:6" ht="16.2" thickBot="1" x14ac:dyDescent="0.35">
      <c r="A209" s="77" t="s">
        <v>135</v>
      </c>
      <c r="B209" s="117">
        <f>+B207-B208</f>
        <v>14555732078.5</v>
      </c>
      <c r="D209" s="16" t="s">
        <v>171</v>
      </c>
      <c r="F209" s="119">
        <f>+F103</f>
        <v>4657584415.5</v>
      </c>
    </row>
    <row r="210" spans="1:6" ht="16.2" thickTop="1" x14ac:dyDescent="0.3">
      <c r="A210" s="77"/>
      <c r="D210" s="16" t="s">
        <v>172</v>
      </c>
      <c r="F210" s="120">
        <f>+F123</f>
        <v>4493276226.4099998</v>
      </c>
    </row>
    <row r="211" spans="1:6" ht="16.2" thickBot="1" x14ac:dyDescent="0.35">
      <c r="A211" s="75" t="s">
        <v>136</v>
      </c>
      <c r="D211" s="22" t="s">
        <v>173</v>
      </c>
      <c r="E211" s="22"/>
      <c r="F211" s="121">
        <f>+F210/F209</f>
        <v>0.96472244527802908</v>
      </c>
    </row>
    <row r="212" spans="1:6" ht="16.2" thickTop="1" x14ac:dyDescent="0.3">
      <c r="A212" s="77" t="s">
        <v>137</v>
      </c>
      <c r="B212" s="33">
        <f>+F37</f>
        <v>4493276226.4099998</v>
      </c>
      <c r="F212" s="76"/>
    </row>
    <row r="213" spans="1:6" x14ac:dyDescent="0.3">
      <c r="A213" s="77" t="s">
        <v>138</v>
      </c>
      <c r="B213" s="35">
        <f>+F123</f>
        <v>4493276226.4099998</v>
      </c>
      <c r="D213" s="479" t="s">
        <v>175</v>
      </c>
      <c r="E213" s="479"/>
      <c r="F213" s="493"/>
    </row>
    <row r="214" spans="1:6" ht="16.2" thickBot="1" x14ac:dyDescent="0.35">
      <c r="A214" s="77" t="s">
        <v>139</v>
      </c>
      <c r="B214" s="118">
        <f>+B212-B213</f>
        <v>0</v>
      </c>
      <c r="D214" s="479"/>
      <c r="E214" s="479"/>
      <c r="F214" s="493"/>
    </row>
    <row r="215" spans="1:6" ht="16.2" thickTop="1" x14ac:dyDescent="0.3">
      <c r="A215" s="77"/>
      <c r="B215"/>
      <c r="D215" s="42" t="s">
        <v>176</v>
      </c>
      <c r="E215" s="122"/>
      <c r="F215" s="119">
        <f>+B84</f>
        <v>19213316494</v>
      </c>
    </row>
    <row r="216" spans="1:6" x14ac:dyDescent="0.3">
      <c r="A216" s="77"/>
      <c r="B216"/>
      <c r="D216" s="42" t="s">
        <v>172</v>
      </c>
      <c r="E216" s="122"/>
      <c r="F216" s="120">
        <f>+F123</f>
        <v>4493276226.4099998</v>
      </c>
    </row>
    <row r="217" spans="1:6" ht="16.2" thickBot="1" x14ac:dyDescent="0.35">
      <c r="A217" s="77"/>
      <c r="B217"/>
      <c r="D217" s="122"/>
      <c r="E217" s="122"/>
      <c r="F217" s="121">
        <f>+F216/F215</f>
        <v>0.23386260398162781</v>
      </c>
    </row>
    <row r="218" spans="1:6" ht="16.2" thickTop="1" x14ac:dyDescent="0.3">
      <c r="A218" s="78"/>
      <c r="B218" s="79"/>
      <c r="C218" s="79"/>
      <c r="D218" s="79"/>
      <c r="E218" s="79"/>
      <c r="F218" s="80"/>
    </row>
    <row r="219" spans="1:6" s="386" customFormat="1" x14ac:dyDescent="0.3">
      <c r="A219" s="282"/>
      <c r="B219" s="282"/>
      <c r="C219" s="282"/>
      <c r="D219" s="282"/>
      <c r="E219" s="282"/>
      <c r="F219" s="282"/>
    </row>
    <row r="220" spans="1:6" s="386" customFormat="1" x14ac:dyDescent="0.3">
      <c r="A220" s="282"/>
      <c r="B220" s="282"/>
      <c r="C220" s="282"/>
      <c r="D220" s="282"/>
      <c r="E220" s="282"/>
      <c r="F220" s="282"/>
    </row>
    <row r="221" spans="1:6" s="386" customFormat="1" x14ac:dyDescent="0.3">
      <c r="A221" s="282"/>
      <c r="B221" s="282"/>
      <c r="C221" s="282"/>
      <c r="D221" s="282"/>
      <c r="E221" s="282"/>
      <c r="F221" s="282"/>
    </row>
    <row r="222" spans="1:6" s="386" customFormat="1" x14ac:dyDescent="0.3">
      <c r="A222" s="282"/>
      <c r="B222" s="282"/>
      <c r="C222" s="282"/>
      <c r="D222" s="282"/>
      <c r="E222" s="282"/>
      <c r="F222" s="282"/>
    </row>
    <row r="223" spans="1:6" s="386" customFormat="1" x14ac:dyDescent="0.3">
      <c r="A223" s="282"/>
      <c r="B223" s="282"/>
      <c r="C223" s="282"/>
      <c r="D223" s="282"/>
      <c r="E223" s="282"/>
      <c r="F223" s="282"/>
    </row>
    <row r="224" spans="1:6" s="386" customFormat="1" x14ac:dyDescent="0.3">
      <c r="A224" s="282"/>
      <c r="B224" s="282"/>
      <c r="C224" s="282"/>
      <c r="D224" s="282"/>
      <c r="E224" s="282"/>
      <c r="F224" s="282"/>
    </row>
    <row r="225" spans="1:6" s="386" customFormat="1" x14ac:dyDescent="0.3">
      <c r="A225" s="282"/>
      <c r="B225" s="282"/>
      <c r="C225" s="282"/>
      <c r="D225" s="282"/>
      <c r="E225" s="282"/>
      <c r="F225" s="282"/>
    </row>
    <row r="226" spans="1:6" s="386" customFormat="1" x14ac:dyDescent="0.3">
      <c r="A226" s="282"/>
      <c r="B226" s="282"/>
      <c r="C226" s="282"/>
      <c r="D226" s="282"/>
      <c r="E226" s="282"/>
      <c r="F226" s="282"/>
    </row>
    <row r="227" spans="1:6" s="386" customFormat="1" x14ac:dyDescent="0.3">
      <c r="A227" s="282"/>
      <c r="B227" s="282"/>
      <c r="C227" s="282"/>
      <c r="D227" s="282"/>
      <c r="E227" s="282"/>
      <c r="F227" s="282"/>
    </row>
    <row r="228" spans="1:6" s="386" customFormat="1" x14ac:dyDescent="0.3">
      <c r="A228" s="282"/>
      <c r="B228" s="282"/>
      <c r="C228" s="282"/>
      <c r="D228" s="282"/>
      <c r="E228" s="282"/>
      <c r="F228" s="282"/>
    </row>
    <row r="229" spans="1:6" s="386" customFormat="1" x14ac:dyDescent="0.3">
      <c r="A229" s="282"/>
      <c r="B229" s="282"/>
      <c r="C229" s="282"/>
      <c r="D229" s="282"/>
      <c r="E229" s="282"/>
      <c r="F229" s="282"/>
    </row>
    <row r="230" spans="1:6" s="386" customFormat="1" x14ac:dyDescent="0.3">
      <c r="A230" s="282"/>
      <c r="B230" s="282"/>
      <c r="C230" s="282"/>
      <c r="D230" s="282"/>
      <c r="E230" s="282"/>
      <c r="F230" s="282"/>
    </row>
    <row r="231" spans="1:6" s="386" customFormat="1" x14ac:dyDescent="0.3">
      <c r="A231" s="282"/>
      <c r="B231" s="282"/>
      <c r="C231" s="282"/>
      <c r="D231" s="282"/>
      <c r="E231" s="282"/>
      <c r="F231" s="282"/>
    </row>
    <row r="232" spans="1:6" s="386" customFormat="1" x14ac:dyDescent="0.3">
      <c r="A232" s="282"/>
      <c r="B232" s="282"/>
      <c r="C232" s="282"/>
      <c r="D232" s="282"/>
      <c r="E232" s="282"/>
      <c r="F232" s="282"/>
    </row>
    <row r="233" spans="1:6" s="386" customFormat="1" x14ac:dyDescent="0.3">
      <c r="A233" s="282"/>
      <c r="B233" s="282"/>
      <c r="C233" s="282"/>
      <c r="D233" s="282"/>
      <c r="E233" s="282"/>
      <c r="F233" s="282"/>
    </row>
    <row r="234" spans="1:6" s="386" customFormat="1" x14ac:dyDescent="0.3">
      <c r="A234" s="282"/>
      <c r="B234" s="282"/>
      <c r="C234" s="282"/>
      <c r="D234" s="282"/>
      <c r="E234" s="282"/>
      <c r="F234" s="282"/>
    </row>
    <row r="235" spans="1:6" s="386" customFormat="1" x14ac:dyDescent="0.3">
      <c r="A235" s="282"/>
      <c r="B235" s="282"/>
      <c r="C235" s="282"/>
      <c r="D235" s="282"/>
      <c r="E235" s="282"/>
      <c r="F235" s="282"/>
    </row>
    <row r="236" spans="1:6" s="386" customFormat="1" x14ac:dyDescent="0.3">
      <c r="A236" s="282"/>
      <c r="B236" s="282"/>
      <c r="C236" s="282"/>
      <c r="D236" s="282"/>
      <c r="E236" s="282"/>
      <c r="F236" s="282"/>
    </row>
    <row r="237" spans="1:6" s="386" customFormat="1" x14ac:dyDescent="0.3">
      <c r="A237" s="282"/>
      <c r="B237" s="282"/>
      <c r="C237" s="282"/>
      <c r="D237" s="282"/>
      <c r="E237" s="282"/>
      <c r="F237" s="282"/>
    </row>
    <row r="238" spans="1:6" s="386" customFormat="1" x14ac:dyDescent="0.3">
      <c r="A238" s="282"/>
      <c r="B238" s="282"/>
      <c r="C238" s="282"/>
      <c r="D238" s="282"/>
      <c r="E238" s="282"/>
      <c r="F238" s="282"/>
    </row>
    <row r="239" spans="1:6" s="386" customFormat="1" x14ac:dyDescent="0.3">
      <c r="A239" s="282"/>
      <c r="B239" s="282"/>
      <c r="C239" s="282"/>
      <c r="D239" s="282"/>
      <c r="E239" s="282"/>
      <c r="F239" s="282"/>
    </row>
    <row r="240" spans="1:6" s="386" customFormat="1" x14ac:dyDescent="0.3">
      <c r="A240" s="282"/>
      <c r="B240" s="282"/>
      <c r="C240" s="282"/>
      <c r="D240" s="282"/>
      <c r="E240" s="282"/>
      <c r="F240" s="282"/>
    </row>
    <row r="241" spans="1:6" s="386" customFormat="1" x14ac:dyDescent="0.3">
      <c r="A241" s="282"/>
      <c r="B241" s="282"/>
      <c r="C241" s="282"/>
      <c r="D241" s="282"/>
      <c r="E241" s="282"/>
      <c r="F241" s="282"/>
    </row>
    <row r="242" spans="1:6" s="386" customFormat="1" x14ac:dyDescent="0.3">
      <c r="A242" s="282"/>
      <c r="B242" s="282"/>
      <c r="C242" s="282"/>
      <c r="D242" s="282"/>
      <c r="E242" s="282"/>
      <c r="F242" s="282"/>
    </row>
    <row r="243" spans="1:6" s="386" customFormat="1" x14ac:dyDescent="0.3">
      <c r="A243" s="282"/>
      <c r="B243" s="282"/>
      <c r="C243" s="282"/>
      <c r="D243" s="282"/>
      <c r="E243" s="282"/>
      <c r="F243" s="282"/>
    </row>
    <row r="244" spans="1:6" s="386" customFormat="1" x14ac:dyDescent="0.3">
      <c r="A244" s="282"/>
      <c r="B244" s="282"/>
      <c r="C244" s="282"/>
      <c r="D244" s="282"/>
      <c r="E244" s="282"/>
      <c r="F244" s="282"/>
    </row>
    <row r="245" spans="1:6" s="386" customFormat="1" x14ac:dyDescent="0.3">
      <c r="A245" s="282"/>
      <c r="B245" s="282"/>
      <c r="C245" s="282"/>
      <c r="D245" s="282"/>
      <c r="E245" s="282"/>
      <c r="F245" s="282"/>
    </row>
    <row r="246" spans="1:6" s="386" customFormat="1" x14ac:dyDescent="0.3">
      <c r="A246" s="282"/>
      <c r="B246" s="282"/>
      <c r="C246" s="282"/>
      <c r="D246" s="282"/>
      <c r="E246" s="282"/>
      <c r="F246" s="282"/>
    </row>
    <row r="247" spans="1:6" s="386" customFormat="1" x14ac:dyDescent="0.3">
      <c r="A247" s="282"/>
      <c r="B247" s="282"/>
      <c r="C247" s="282"/>
      <c r="D247" s="282"/>
      <c r="E247" s="282"/>
      <c r="F247" s="282"/>
    </row>
    <row r="248" spans="1:6" s="386" customFormat="1" x14ac:dyDescent="0.3">
      <c r="A248" s="282"/>
      <c r="B248" s="282"/>
      <c r="C248" s="282"/>
      <c r="D248" s="282"/>
      <c r="E248" s="282"/>
      <c r="F248" s="282"/>
    </row>
    <row r="249" spans="1:6" s="386" customFormat="1" x14ac:dyDescent="0.3">
      <c r="A249" s="282"/>
      <c r="B249" s="282"/>
      <c r="C249" s="282"/>
      <c r="D249" s="282"/>
      <c r="E249" s="282"/>
      <c r="F249" s="282"/>
    </row>
    <row r="250" spans="1:6" s="386" customFormat="1" x14ac:dyDescent="0.3">
      <c r="A250" s="282"/>
      <c r="B250" s="282"/>
      <c r="C250" s="282"/>
      <c r="D250" s="282"/>
      <c r="E250" s="282"/>
      <c r="F250" s="282"/>
    </row>
    <row r="251" spans="1:6" s="386" customFormat="1" x14ac:dyDescent="0.3">
      <c r="A251" s="282"/>
      <c r="B251" s="282"/>
      <c r="C251" s="282"/>
      <c r="D251" s="282"/>
      <c r="E251" s="282"/>
      <c r="F251" s="282"/>
    </row>
    <row r="252" spans="1:6" s="386" customFormat="1" x14ac:dyDescent="0.3">
      <c r="A252" s="282"/>
      <c r="B252" s="282"/>
      <c r="C252" s="282"/>
      <c r="D252" s="282"/>
      <c r="E252" s="282"/>
      <c r="F252" s="282"/>
    </row>
    <row r="253" spans="1:6" s="386" customFormat="1" x14ac:dyDescent="0.3">
      <c r="A253" s="282"/>
      <c r="B253" s="282"/>
      <c r="C253" s="282"/>
      <c r="D253" s="282"/>
      <c r="E253" s="282"/>
      <c r="F253" s="282"/>
    </row>
    <row r="254" spans="1:6" s="386" customFormat="1" x14ac:dyDescent="0.3">
      <c r="A254" s="282"/>
      <c r="B254" s="282"/>
      <c r="C254" s="282"/>
      <c r="D254" s="282"/>
      <c r="E254" s="282"/>
      <c r="F254" s="282"/>
    </row>
    <row r="255" spans="1:6" s="386" customFormat="1" x14ac:dyDescent="0.3">
      <c r="A255" s="282"/>
      <c r="B255" s="282"/>
      <c r="C255" s="282"/>
      <c r="D255" s="282"/>
      <c r="E255" s="282"/>
      <c r="F255" s="282"/>
    </row>
    <row r="256" spans="1:6" s="386" customFormat="1" x14ac:dyDescent="0.3">
      <c r="A256" s="282"/>
      <c r="B256" s="282"/>
      <c r="C256" s="282"/>
      <c r="D256" s="282"/>
      <c r="E256" s="282"/>
      <c r="F256" s="282"/>
    </row>
    <row r="257" spans="1:6" s="386" customFormat="1" x14ac:dyDescent="0.3">
      <c r="A257" s="282"/>
      <c r="B257" s="282"/>
      <c r="C257" s="282"/>
      <c r="D257" s="282"/>
      <c r="E257" s="282"/>
      <c r="F257" s="282"/>
    </row>
    <row r="258" spans="1:6" s="386" customFormat="1" x14ac:dyDescent="0.3">
      <c r="A258" s="282"/>
      <c r="B258" s="282"/>
      <c r="C258" s="282"/>
      <c r="D258" s="282"/>
      <c r="E258" s="282"/>
      <c r="F258" s="282"/>
    </row>
    <row r="259" spans="1:6" s="386" customFormat="1" x14ac:dyDescent="0.3">
      <c r="A259" s="282"/>
      <c r="B259" s="282"/>
      <c r="C259" s="282"/>
      <c r="D259" s="282"/>
      <c r="E259" s="282"/>
      <c r="F259" s="282"/>
    </row>
    <row r="260" spans="1:6" s="386" customFormat="1" x14ac:dyDescent="0.3">
      <c r="A260" s="282"/>
      <c r="B260" s="282"/>
      <c r="C260" s="282"/>
      <c r="D260" s="282"/>
      <c r="E260" s="282"/>
      <c r="F260" s="282"/>
    </row>
    <row r="261" spans="1:6" s="386" customFormat="1" x14ac:dyDescent="0.3">
      <c r="A261" s="282"/>
      <c r="B261" s="282"/>
      <c r="C261" s="282"/>
      <c r="D261" s="282"/>
      <c r="E261" s="282"/>
      <c r="F261" s="282"/>
    </row>
    <row r="262" spans="1:6" s="386" customFormat="1" x14ac:dyDescent="0.3">
      <c r="A262" s="282"/>
      <c r="B262" s="282"/>
      <c r="C262" s="282"/>
      <c r="D262" s="282"/>
      <c r="E262" s="282"/>
      <c r="F262" s="282"/>
    </row>
    <row r="263" spans="1:6" s="386" customFormat="1" x14ac:dyDescent="0.3">
      <c r="A263" s="282"/>
      <c r="B263" s="282"/>
      <c r="C263" s="282"/>
      <c r="D263" s="282"/>
      <c r="E263" s="282"/>
      <c r="F263" s="282"/>
    </row>
    <row r="264" spans="1:6" s="386" customFormat="1" x14ac:dyDescent="0.3">
      <c r="A264" s="282"/>
      <c r="B264" s="282"/>
      <c r="C264" s="282"/>
      <c r="D264" s="282"/>
      <c r="E264" s="282"/>
      <c r="F264" s="282"/>
    </row>
    <row r="265" spans="1:6" s="386" customFormat="1" x14ac:dyDescent="0.3">
      <c r="A265" s="282"/>
      <c r="B265" s="282"/>
      <c r="C265" s="282"/>
      <c r="D265" s="282"/>
      <c r="E265" s="282"/>
      <c r="F265" s="282"/>
    </row>
    <row r="266" spans="1:6" s="386" customFormat="1" x14ac:dyDescent="0.3">
      <c r="A266" s="282"/>
      <c r="B266" s="282"/>
      <c r="C266" s="282"/>
      <c r="D266" s="282"/>
      <c r="E266" s="282"/>
      <c r="F266" s="282"/>
    </row>
    <row r="267" spans="1:6" s="386" customFormat="1" x14ac:dyDescent="0.3">
      <c r="A267" s="282"/>
      <c r="B267" s="282"/>
      <c r="C267" s="282"/>
      <c r="D267" s="282"/>
      <c r="E267" s="282"/>
      <c r="F267" s="282"/>
    </row>
    <row r="268" spans="1:6" s="386" customFormat="1" x14ac:dyDescent="0.3">
      <c r="A268" s="282"/>
      <c r="B268" s="282"/>
      <c r="C268" s="282"/>
      <c r="D268" s="282"/>
      <c r="E268" s="282"/>
      <c r="F268" s="282"/>
    </row>
    <row r="269" spans="1:6" s="386" customFormat="1" x14ac:dyDescent="0.3">
      <c r="A269" s="282"/>
      <c r="B269" s="282"/>
      <c r="C269" s="282"/>
      <c r="D269" s="282"/>
      <c r="E269" s="282"/>
      <c r="F269" s="282"/>
    </row>
    <row r="270" spans="1:6" s="386" customFormat="1" x14ac:dyDescent="0.3">
      <c r="A270" s="282"/>
      <c r="B270" s="282"/>
      <c r="C270" s="282"/>
      <c r="D270" s="282"/>
      <c r="E270" s="282"/>
      <c r="F270" s="282"/>
    </row>
    <row r="271" spans="1:6" s="386" customFormat="1" x14ac:dyDescent="0.3">
      <c r="A271" s="282"/>
      <c r="B271" s="282"/>
      <c r="C271" s="282"/>
      <c r="D271" s="282"/>
      <c r="E271" s="282"/>
      <c r="F271" s="282"/>
    </row>
    <row r="272" spans="1:6" s="386" customFormat="1" x14ac:dyDescent="0.3">
      <c r="A272" s="282"/>
      <c r="B272" s="282"/>
      <c r="C272" s="282"/>
      <c r="D272" s="282"/>
      <c r="E272" s="282"/>
      <c r="F272" s="282"/>
    </row>
    <row r="273" spans="1:6" s="386" customFormat="1" x14ac:dyDescent="0.3">
      <c r="A273" s="282"/>
      <c r="B273" s="282"/>
      <c r="C273" s="282"/>
      <c r="D273" s="282"/>
      <c r="E273" s="282"/>
      <c r="F273" s="282"/>
    </row>
    <row r="274" spans="1:6" s="386" customFormat="1" x14ac:dyDescent="0.3">
      <c r="A274" s="282"/>
      <c r="B274" s="282"/>
      <c r="C274" s="282"/>
      <c r="D274" s="282"/>
      <c r="E274" s="282"/>
      <c r="F274" s="282"/>
    </row>
    <row r="275" spans="1:6" s="386" customFormat="1" x14ac:dyDescent="0.3">
      <c r="A275" s="282"/>
      <c r="B275" s="282"/>
      <c r="C275" s="282"/>
      <c r="D275" s="282"/>
      <c r="E275" s="282"/>
      <c r="F275" s="282"/>
    </row>
    <row r="276" spans="1:6" s="386" customFormat="1" x14ac:dyDescent="0.3">
      <c r="A276" s="282"/>
      <c r="B276" s="282"/>
      <c r="C276" s="282"/>
      <c r="D276" s="282"/>
      <c r="E276" s="282"/>
      <c r="F276" s="282"/>
    </row>
    <row r="277" spans="1:6" s="386" customFormat="1" x14ac:dyDescent="0.3">
      <c r="A277" s="282"/>
      <c r="B277" s="282"/>
      <c r="C277" s="282"/>
      <c r="D277" s="282"/>
      <c r="E277" s="282"/>
      <c r="F277" s="282"/>
    </row>
    <row r="278" spans="1:6" s="386" customFormat="1" x14ac:dyDescent="0.3">
      <c r="A278" s="282"/>
      <c r="B278" s="282"/>
      <c r="C278" s="282"/>
      <c r="D278" s="282"/>
      <c r="E278" s="282"/>
      <c r="F278" s="282"/>
    </row>
    <row r="279" spans="1:6" s="386" customFormat="1" x14ac:dyDescent="0.3">
      <c r="A279" s="282"/>
      <c r="B279" s="282"/>
      <c r="C279" s="282"/>
      <c r="D279" s="282"/>
      <c r="E279" s="282"/>
      <c r="F279" s="282"/>
    </row>
    <row r="280" spans="1:6" s="386" customFormat="1" x14ac:dyDescent="0.3">
      <c r="A280" s="282"/>
      <c r="B280" s="282"/>
      <c r="C280" s="282"/>
      <c r="D280" s="282"/>
      <c r="E280" s="282"/>
      <c r="F280" s="282"/>
    </row>
    <row r="281" spans="1:6" s="386" customFormat="1" x14ac:dyDescent="0.3">
      <c r="A281" s="282"/>
      <c r="B281" s="282"/>
      <c r="C281" s="282"/>
      <c r="D281" s="282"/>
      <c r="E281" s="282"/>
      <c r="F281" s="282"/>
    </row>
    <row r="282" spans="1:6" s="386" customFormat="1" x14ac:dyDescent="0.3">
      <c r="A282" s="282"/>
      <c r="B282" s="282"/>
      <c r="C282" s="282"/>
      <c r="D282" s="282"/>
      <c r="E282" s="282"/>
      <c r="F282" s="282"/>
    </row>
    <row r="283" spans="1:6" s="386" customFormat="1" x14ac:dyDescent="0.3">
      <c r="A283" s="282"/>
      <c r="B283" s="282"/>
      <c r="C283" s="282"/>
      <c r="D283" s="282"/>
      <c r="E283" s="282"/>
      <c r="F283" s="282"/>
    </row>
    <row r="284" spans="1:6" s="386" customFormat="1" x14ac:dyDescent="0.3">
      <c r="A284" s="282"/>
      <c r="B284" s="282"/>
      <c r="C284" s="282"/>
      <c r="D284" s="282"/>
      <c r="E284" s="282"/>
      <c r="F284" s="282"/>
    </row>
    <row r="285" spans="1:6" s="386" customFormat="1" x14ac:dyDescent="0.3">
      <c r="A285" s="282"/>
      <c r="B285" s="282"/>
      <c r="C285" s="282"/>
      <c r="D285" s="282"/>
      <c r="E285" s="282"/>
      <c r="F285" s="282"/>
    </row>
    <row r="286" spans="1:6" s="386" customFormat="1" x14ac:dyDescent="0.3">
      <c r="A286" s="282"/>
      <c r="B286" s="282"/>
      <c r="C286" s="282"/>
      <c r="D286" s="282"/>
      <c r="E286" s="282"/>
      <c r="F286" s="282"/>
    </row>
    <row r="287" spans="1:6" s="386" customFormat="1" x14ac:dyDescent="0.3">
      <c r="A287" s="282"/>
      <c r="B287" s="282"/>
      <c r="C287" s="282"/>
      <c r="D287" s="282"/>
      <c r="E287" s="282"/>
      <c r="F287" s="282"/>
    </row>
    <row r="288" spans="1:6" s="386" customFormat="1" x14ac:dyDescent="0.3">
      <c r="A288" s="282"/>
      <c r="B288" s="282"/>
      <c r="C288" s="282"/>
      <c r="D288" s="282"/>
      <c r="E288" s="282"/>
      <c r="F288" s="282"/>
    </row>
    <row r="289" spans="1:6" s="386" customFormat="1" x14ac:dyDescent="0.3">
      <c r="A289" s="282"/>
      <c r="B289" s="282"/>
      <c r="C289" s="282"/>
      <c r="D289" s="282"/>
      <c r="E289" s="282"/>
      <c r="F289" s="282"/>
    </row>
    <row r="290" spans="1:6" s="386" customFormat="1" x14ac:dyDescent="0.3">
      <c r="A290" s="282"/>
      <c r="B290" s="282"/>
      <c r="C290" s="282"/>
      <c r="D290" s="282"/>
      <c r="E290" s="282"/>
      <c r="F290" s="282"/>
    </row>
    <row r="291" spans="1:6" s="386" customFormat="1" x14ac:dyDescent="0.3">
      <c r="A291" s="282"/>
      <c r="B291" s="282"/>
      <c r="C291" s="282"/>
      <c r="D291" s="282"/>
      <c r="E291" s="282"/>
      <c r="F291" s="282"/>
    </row>
    <row r="292" spans="1:6" s="386" customFormat="1" x14ac:dyDescent="0.3">
      <c r="A292" s="282"/>
      <c r="B292" s="282"/>
      <c r="C292" s="282"/>
      <c r="D292" s="282"/>
      <c r="E292" s="282"/>
      <c r="F292" s="282"/>
    </row>
    <row r="293" spans="1:6" s="386" customFormat="1" x14ac:dyDescent="0.3">
      <c r="A293" s="282"/>
      <c r="B293" s="282"/>
      <c r="C293" s="282"/>
      <c r="D293" s="282"/>
      <c r="E293" s="282"/>
      <c r="F293" s="282"/>
    </row>
    <row r="294" spans="1:6" s="386" customFormat="1" x14ac:dyDescent="0.3">
      <c r="A294" s="282"/>
      <c r="B294" s="282"/>
      <c r="C294" s="282"/>
      <c r="D294" s="282"/>
      <c r="E294" s="282"/>
      <c r="F294" s="282"/>
    </row>
    <row r="295" spans="1:6" s="386" customFormat="1" x14ac:dyDescent="0.3">
      <c r="A295" s="282"/>
      <c r="B295" s="282"/>
      <c r="C295" s="282"/>
      <c r="D295" s="282"/>
      <c r="E295" s="282"/>
      <c r="F295" s="282"/>
    </row>
    <row r="296" spans="1:6" s="386" customFormat="1" x14ac:dyDescent="0.3">
      <c r="A296" s="282"/>
      <c r="B296" s="282"/>
      <c r="C296" s="282"/>
      <c r="D296" s="282"/>
      <c r="E296" s="282"/>
      <c r="F296" s="282"/>
    </row>
    <row r="297" spans="1:6" s="386" customFormat="1" x14ac:dyDescent="0.3">
      <c r="A297" s="282"/>
      <c r="B297" s="282"/>
      <c r="C297" s="282"/>
      <c r="D297" s="282"/>
      <c r="E297" s="282"/>
      <c r="F297" s="282"/>
    </row>
    <row r="298" spans="1:6" s="386" customFormat="1" x14ac:dyDescent="0.3">
      <c r="A298" s="282"/>
      <c r="B298" s="282"/>
      <c r="C298" s="282"/>
      <c r="D298" s="282"/>
      <c r="E298" s="282"/>
      <c r="F298" s="282"/>
    </row>
    <row r="299" spans="1:6" s="386" customFormat="1" x14ac:dyDescent="0.3">
      <c r="A299" s="282"/>
      <c r="B299" s="282"/>
      <c r="C299" s="282"/>
      <c r="D299" s="282"/>
      <c r="E299" s="282"/>
      <c r="F299" s="282"/>
    </row>
    <row r="300" spans="1:6" s="386" customFormat="1" x14ac:dyDescent="0.3">
      <c r="A300" s="282"/>
      <c r="B300" s="282"/>
      <c r="C300" s="282"/>
      <c r="D300" s="282"/>
      <c r="E300" s="282"/>
      <c r="F300" s="282"/>
    </row>
    <row r="301" spans="1:6" s="386" customFormat="1" x14ac:dyDescent="0.3">
      <c r="A301" s="282"/>
      <c r="B301" s="282"/>
      <c r="C301" s="282"/>
      <c r="D301" s="282"/>
      <c r="E301" s="282"/>
      <c r="F301" s="282"/>
    </row>
    <row r="302" spans="1:6" s="386" customFormat="1" x14ac:dyDescent="0.3">
      <c r="A302" s="282"/>
      <c r="B302" s="282"/>
      <c r="C302" s="282"/>
      <c r="D302" s="282"/>
      <c r="E302" s="282"/>
      <c r="F302" s="282"/>
    </row>
    <row r="303" spans="1:6" s="386" customFormat="1" x14ac:dyDescent="0.3">
      <c r="A303" s="282"/>
      <c r="B303" s="282"/>
      <c r="C303" s="282"/>
      <c r="D303" s="282"/>
      <c r="E303" s="282"/>
      <c r="F303" s="282"/>
    </row>
    <row r="304" spans="1:6" s="386" customFormat="1" x14ac:dyDescent="0.3">
      <c r="A304" s="282"/>
      <c r="B304" s="282"/>
      <c r="C304" s="282"/>
      <c r="D304" s="282"/>
      <c r="E304" s="282"/>
      <c r="F304" s="282"/>
    </row>
    <row r="305" spans="1:6" s="386" customFormat="1" x14ac:dyDescent="0.3">
      <c r="A305" s="282"/>
      <c r="B305" s="282"/>
      <c r="C305" s="282"/>
      <c r="D305" s="282"/>
      <c r="E305" s="282"/>
      <c r="F305" s="282"/>
    </row>
    <row r="306" spans="1:6" s="386" customFormat="1" x14ac:dyDescent="0.3">
      <c r="A306" s="282"/>
      <c r="B306" s="282"/>
      <c r="C306" s="282"/>
      <c r="D306" s="282"/>
      <c r="E306" s="282"/>
      <c r="F306" s="282"/>
    </row>
    <row r="307" spans="1:6" s="386" customFormat="1" x14ac:dyDescent="0.3">
      <c r="A307" s="282"/>
      <c r="B307" s="282"/>
      <c r="C307" s="282"/>
      <c r="D307" s="282"/>
      <c r="E307" s="282"/>
      <c r="F307" s="282"/>
    </row>
    <row r="308" spans="1:6" s="386" customFormat="1" x14ac:dyDescent="0.3">
      <c r="A308" s="282"/>
      <c r="B308" s="282"/>
      <c r="C308" s="282"/>
      <c r="D308" s="282"/>
      <c r="E308" s="282"/>
      <c r="F308" s="282"/>
    </row>
    <row r="309" spans="1:6" s="386" customFormat="1" x14ac:dyDescent="0.3">
      <c r="A309" s="282"/>
      <c r="B309" s="282"/>
      <c r="C309" s="282"/>
      <c r="D309" s="282"/>
      <c r="E309" s="282"/>
      <c r="F309" s="282"/>
    </row>
    <row r="310" spans="1:6" s="386" customFormat="1" x14ac:dyDescent="0.3">
      <c r="A310" s="282"/>
      <c r="B310" s="282"/>
      <c r="C310" s="282"/>
      <c r="D310" s="282"/>
      <c r="E310" s="282"/>
      <c r="F310" s="282"/>
    </row>
    <row r="311" spans="1:6" s="386" customFormat="1" x14ac:dyDescent="0.3">
      <c r="A311" s="282"/>
      <c r="B311" s="282"/>
      <c r="C311" s="282"/>
      <c r="D311" s="282"/>
      <c r="E311" s="282"/>
      <c r="F311" s="282"/>
    </row>
    <row r="312" spans="1:6" s="386" customFormat="1" x14ac:dyDescent="0.3">
      <c r="A312" s="282"/>
      <c r="B312" s="282"/>
      <c r="C312" s="282"/>
      <c r="D312" s="282"/>
      <c r="E312" s="282"/>
      <c r="F312" s="282"/>
    </row>
    <row r="313" spans="1:6" s="386" customFormat="1" x14ac:dyDescent="0.3">
      <c r="A313" s="282"/>
      <c r="B313" s="282"/>
      <c r="C313" s="282"/>
      <c r="D313" s="282"/>
      <c r="E313" s="282"/>
      <c r="F313" s="282"/>
    </row>
    <row r="314" spans="1:6" s="386" customFormat="1" x14ac:dyDescent="0.3">
      <c r="A314" s="282"/>
      <c r="B314" s="282"/>
      <c r="C314" s="282"/>
      <c r="D314" s="282"/>
      <c r="E314" s="282"/>
      <c r="F314" s="282"/>
    </row>
    <row r="315" spans="1:6" s="386" customFormat="1" x14ac:dyDescent="0.3">
      <c r="A315" s="282"/>
      <c r="B315" s="282"/>
      <c r="C315" s="282"/>
      <c r="D315" s="282"/>
      <c r="E315" s="282"/>
      <c r="F315" s="282"/>
    </row>
    <row r="316" spans="1:6" s="386" customFormat="1" x14ac:dyDescent="0.3">
      <c r="A316" s="282"/>
      <c r="B316" s="282"/>
      <c r="C316" s="282"/>
      <c r="D316" s="282"/>
      <c r="E316" s="282"/>
      <c r="F316" s="282"/>
    </row>
    <row r="317" spans="1:6" s="386" customFormat="1" x14ac:dyDescent="0.3">
      <c r="A317" s="282"/>
      <c r="B317" s="282"/>
      <c r="C317" s="282"/>
      <c r="D317" s="282"/>
      <c r="E317" s="282"/>
      <c r="F317" s="282"/>
    </row>
    <row r="318" spans="1:6" s="386" customFormat="1" x14ac:dyDescent="0.3">
      <c r="A318" s="282"/>
      <c r="B318" s="282"/>
      <c r="C318" s="282"/>
      <c r="D318" s="282"/>
      <c r="E318" s="282"/>
      <c r="F318" s="282"/>
    </row>
    <row r="319" spans="1:6" s="386" customFormat="1" x14ac:dyDescent="0.3">
      <c r="A319" s="282"/>
      <c r="B319" s="282"/>
      <c r="C319" s="282"/>
      <c r="D319" s="282"/>
      <c r="E319" s="282"/>
      <c r="F319" s="282"/>
    </row>
    <row r="320" spans="1:6" s="386" customFormat="1" x14ac:dyDescent="0.3">
      <c r="A320" s="282"/>
      <c r="B320" s="282"/>
      <c r="C320" s="282"/>
      <c r="D320" s="282"/>
      <c r="E320" s="282"/>
      <c r="F320" s="282"/>
    </row>
    <row r="321" spans="1:6" s="386" customFormat="1" x14ac:dyDescent="0.3">
      <c r="A321" s="282"/>
      <c r="B321" s="282"/>
      <c r="C321" s="282"/>
      <c r="D321" s="282"/>
      <c r="E321" s="282"/>
      <c r="F321" s="282"/>
    </row>
    <row r="322" spans="1:6" s="386" customFormat="1" x14ac:dyDescent="0.3">
      <c r="A322" s="282"/>
      <c r="B322" s="282"/>
      <c r="C322" s="282"/>
      <c r="D322" s="282"/>
      <c r="E322" s="282"/>
      <c r="F322" s="282"/>
    </row>
    <row r="323" spans="1:6" s="386" customFormat="1" x14ac:dyDescent="0.3">
      <c r="A323" s="282"/>
      <c r="B323" s="282"/>
      <c r="C323" s="282"/>
      <c r="D323" s="282"/>
      <c r="E323" s="282"/>
      <c r="F323" s="282"/>
    </row>
    <row r="324" spans="1:6" s="386" customFormat="1" x14ac:dyDescent="0.3">
      <c r="A324" s="282"/>
      <c r="B324" s="282"/>
      <c r="C324" s="282"/>
      <c r="D324" s="282"/>
      <c r="E324" s="282"/>
      <c r="F324" s="282"/>
    </row>
    <row r="325" spans="1:6" s="386" customFormat="1" x14ac:dyDescent="0.3">
      <c r="A325" s="282"/>
      <c r="B325" s="282"/>
      <c r="C325" s="282"/>
      <c r="D325" s="282"/>
      <c r="E325" s="282"/>
      <c r="F325" s="282"/>
    </row>
    <row r="326" spans="1:6" s="386" customFormat="1" x14ac:dyDescent="0.3">
      <c r="A326" s="282"/>
      <c r="B326" s="282"/>
      <c r="C326" s="282"/>
      <c r="D326" s="282"/>
      <c r="E326" s="282"/>
      <c r="F326" s="282"/>
    </row>
    <row r="327" spans="1:6" s="386" customFormat="1" x14ac:dyDescent="0.3">
      <c r="A327" s="282"/>
      <c r="B327" s="282"/>
      <c r="C327" s="282"/>
      <c r="D327" s="282"/>
      <c r="E327" s="282"/>
      <c r="F327" s="282"/>
    </row>
    <row r="328" spans="1:6" s="386" customFormat="1" x14ac:dyDescent="0.3">
      <c r="A328" s="282"/>
      <c r="B328" s="282"/>
      <c r="C328" s="282"/>
      <c r="D328" s="282"/>
      <c r="E328" s="282"/>
      <c r="F328" s="282"/>
    </row>
    <row r="329" spans="1:6" s="386" customFormat="1" x14ac:dyDescent="0.3">
      <c r="A329" s="282"/>
      <c r="B329" s="282"/>
      <c r="C329" s="282"/>
      <c r="D329" s="282"/>
      <c r="E329" s="282"/>
      <c r="F329" s="282"/>
    </row>
    <row r="330" spans="1:6" s="386" customFormat="1" x14ac:dyDescent="0.3">
      <c r="A330" s="282"/>
      <c r="B330" s="282"/>
      <c r="C330" s="282"/>
      <c r="D330" s="282"/>
      <c r="E330" s="282"/>
      <c r="F330" s="282"/>
    </row>
    <row r="331" spans="1:6" s="386" customFormat="1" x14ac:dyDescent="0.3">
      <c r="A331" s="282"/>
      <c r="B331" s="282"/>
      <c r="C331" s="282"/>
      <c r="D331" s="282"/>
      <c r="E331" s="282"/>
      <c r="F331" s="282"/>
    </row>
    <row r="332" spans="1:6" s="386" customFormat="1" x14ac:dyDescent="0.3">
      <c r="A332" s="282"/>
      <c r="B332" s="282"/>
      <c r="C332" s="282"/>
      <c r="D332" s="282"/>
      <c r="E332" s="282"/>
      <c r="F332" s="282"/>
    </row>
    <row r="333" spans="1:6" s="386" customFormat="1" x14ac:dyDescent="0.3">
      <c r="A333" s="282"/>
      <c r="B333" s="282"/>
      <c r="C333" s="282"/>
      <c r="D333" s="282"/>
      <c r="E333" s="282"/>
      <c r="F333" s="282"/>
    </row>
    <row r="334" spans="1:6" s="386" customFormat="1" x14ac:dyDescent="0.3">
      <c r="A334" s="282"/>
      <c r="B334" s="282"/>
      <c r="C334" s="282"/>
      <c r="D334" s="282"/>
      <c r="E334" s="282"/>
      <c r="F334" s="282"/>
    </row>
    <row r="335" spans="1:6" s="386" customFormat="1" x14ac:dyDescent="0.3">
      <c r="A335" s="282"/>
      <c r="B335" s="282"/>
      <c r="C335" s="282"/>
      <c r="D335" s="282"/>
      <c r="E335" s="282"/>
      <c r="F335" s="282"/>
    </row>
    <row r="336" spans="1:6" s="386" customFormat="1" x14ac:dyDescent="0.3">
      <c r="A336" s="282"/>
      <c r="B336" s="282"/>
      <c r="C336" s="282"/>
      <c r="D336" s="282"/>
      <c r="E336" s="282"/>
      <c r="F336" s="282"/>
    </row>
    <row r="337" spans="1:6" s="386" customFormat="1" x14ac:dyDescent="0.3">
      <c r="A337" s="282"/>
      <c r="B337" s="282"/>
      <c r="C337" s="282"/>
      <c r="D337" s="282"/>
      <c r="E337" s="282"/>
      <c r="F337" s="282"/>
    </row>
    <row r="338" spans="1:6" s="386" customFormat="1" x14ac:dyDescent="0.3">
      <c r="A338" s="282"/>
      <c r="B338" s="282"/>
      <c r="C338" s="282"/>
      <c r="D338" s="282"/>
      <c r="E338" s="282"/>
      <c r="F338" s="282"/>
    </row>
    <row r="339" spans="1:6" s="386" customFormat="1" x14ac:dyDescent="0.3">
      <c r="A339" s="282"/>
      <c r="B339" s="282"/>
      <c r="C339" s="282"/>
      <c r="D339" s="282"/>
      <c r="E339" s="282"/>
      <c r="F339" s="282"/>
    </row>
    <row r="340" spans="1:6" s="386" customFormat="1" x14ac:dyDescent="0.3">
      <c r="A340" s="282"/>
      <c r="B340" s="282"/>
      <c r="C340" s="282"/>
      <c r="D340" s="282"/>
      <c r="E340" s="282"/>
      <c r="F340" s="282"/>
    </row>
    <row r="341" spans="1:6" s="386" customFormat="1" x14ac:dyDescent="0.3">
      <c r="A341" s="282"/>
      <c r="B341" s="282"/>
      <c r="C341" s="282"/>
      <c r="D341" s="282"/>
      <c r="E341" s="282"/>
      <c r="F341" s="282"/>
    </row>
    <row r="342" spans="1:6" s="386" customFormat="1" x14ac:dyDescent="0.3">
      <c r="A342" s="282"/>
      <c r="B342" s="282"/>
      <c r="C342" s="282"/>
      <c r="D342" s="282"/>
      <c r="E342" s="282"/>
      <c r="F342" s="282"/>
    </row>
    <row r="343" spans="1:6" s="386" customFormat="1" x14ac:dyDescent="0.3">
      <c r="A343" s="282"/>
      <c r="B343" s="282"/>
      <c r="C343" s="282"/>
      <c r="D343" s="282"/>
      <c r="E343" s="282"/>
      <c r="F343" s="282"/>
    </row>
    <row r="344" spans="1:6" s="386" customFormat="1" x14ac:dyDescent="0.3">
      <c r="A344" s="282"/>
      <c r="B344" s="282"/>
      <c r="C344" s="282"/>
      <c r="D344" s="282"/>
      <c r="E344" s="282"/>
      <c r="F344" s="282"/>
    </row>
    <row r="345" spans="1:6" s="386" customFormat="1" x14ac:dyDescent="0.3">
      <c r="A345" s="282"/>
      <c r="B345" s="282"/>
      <c r="C345" s="282"/>
      <c r="D345" s="282"/>
      <c r="E345" s="282"/>
      <c r="F345" s="282"/>
    </row>
    <row r="346" spans="1:6" s="386" customFormat="1" x14ac:dyDescent="0.3">
      <c r="A346" s="282"/>
      <c r="B346" s="282"/>
      <c r="C346" s="282"/>
      <c r="D346" s="282"/>
      <c r="E346" s="282"/>
      <c r="F346" s="282"/>
    </row>
    <row r="347" spans="1:6" s="386" customFormat="1" x14ac:dyDescent="0.3">
      <c r="A347" s="282"/>
      <c r="B347" s="282"/>
      <c r="C347" s="282"/>
      <c r="D347" s="282"/>
      <c r="E347" s="282"/>
      <c r="F347" s="282"/>
    </row>
    <row r="348" spans="1:6" s="386" customFormat="1" x14ac:dyDescent="0.3">
      <c r="A348" s="282"/>
      <c r="B348" s="282"/>
      <c r="C348" s="282"/>
      <c r="D348" s="282"/>
      <c r="E348" s="282"/>
      <c r="F348" s="282"/>
    </row>
    <row r="349" spans="1:6" s="386" customFormat="1" x14ac:dyDescent="0.3">
      <c r="A349" s="282"/>
      <c r="B349" s="282"/>
      <c r="C349" s="282"/>
      <c r="D349" s="282"/>
      <c r="E349" s="282"/>
      <c r="F349" s="282"/>
    </row>
    <row r="350" spans="1:6" s="386" customFormat="1" x14ac:dyDescent="0.3">
      <c r="A350" s="282"/>
      <c r="B350" s="282"/>
      <c r="C350" s="282"/>
      <c r="D350" s="282"/>
      <c r="E350" s="282"/>
      <c r="F350" s="282"/>
    </row>
    <row r="351" spans="1:6" s="386" customFormat="1" x14ac:dyDescent="0.3">
      <c r="A351" s="282"/>
      <c r="B351" s="282"/>
      <c r="C351" s="282"/>
      <c r="D351" s="282"/>
      <c r="E351" s="282"/>
      <c r="F351" s="282"/>
    </row>
    <row r="352" spans="1:6" s="386" customFormat="1" x14ac:dyDescent="0.3">
      <c r="A352" s="282"/>
      <c r="B352" s="282"/>
      <c r="C352" s="282"/>
      <c r="D352" s="282"/>
      <c r="E352" s="282"/>
      <c r="F352" s="282"/>
    </row>
    <row r="353" spans="1:6" s="386" customFormat="1" x14ac:dyDescent="0.3">
      <c r="A353" s="282"/>
      <c r="B353" s="282"/>
      <c r="C353" s="282"/>
      <c r="D353" s="282"/>
      <c r="E353" s="282"/>
      <c r="F353" s="282"/>
    </row>
    <row r="354" spans="1:6" s="386" customFormat="1" x14ac:dyDescent="0.3">
      <c r="A354" s="282"/>
      <c r="B354" s="282"/>
      <c r="C354" s="282"/>
      <c r="D354" s="282"/>
      <c r="E354" s="282"/>
      <c r="F354" s="282"/>
    </row>
    <row r="355" spans="1:6" s="386" customFormat="1" x14ac:dyDescent="0.3">
      <c r="A355" s="282"/>
      <c r="B355" s="282"/>
      <c r="C355" s="282"/>
      <c r="D355" s="282"/>
      <c r="E355" s="282"/>
      <c r="F355" s="282"/>
    </row>
    <row r="356" spans="1:6" s="386" customFormat="1" x14ac:dyDescent="0.3">
      <c r="A356" s="282"/>
      <c r="B356" s="282"/>
      <c r="C356" s="282"/>
      <c r="D356" s="282"/>
      <c r="E356" s="282"/>
      <c r="F356" s="282"/>
    </row>
    <row r="357" spans="1:6" s="386" customFormat="1" x14ac:dyDescent="0.3">
      <c r="A357" s="282"/>
      <c r="B357" s="282"/>
      <c r="C357" s="282"/>
      <c r="D357" s="282"/>
      <c r="E357" s="282"/>
      <c r="F357" s="282"/>
    </row>
    <row r="358" spans="1:6" s="386" customFormat="1" x14ac:dyDescent="0.3">
      <c r="A358" s="282"/>
      <c r="B358" s="282"/>
      <c r="C358" s="282"/>
      <c r="D358" s="282"/>
      <c r="E358" s="282"/>
      <c r="F358" s="282"/>
    </row>
    <row r="359" spans="1:6" s="386" customFormat="1" x14ac:dyDescent="0.3">
      <c r="A359" s="282"/>
      <c r="B359" s="282"/>
      <c r="C359" s="282"/>
      <c r="D359" s="282"/>
      <c r="E359" s="282"/>
      <c r="F359" s="282"/>
    </row>
    <row r="360" spans="1:6" s="386" customFormat="1" x14ac:dyDescent="0.3">
      <c r="A360" s="282"/>
      <c r="B360" s="282"/>
      <c r="C360" s="282"/>
      <c r="D360" s="282"/>
      <c r="E360" s="282"/>
      <c r="F360" s="282"/>
    </row>
    <row r="361" spans="1:6" s="386" customFormat="1" x14ac:dyDescent="0.3">
      <c r="A361" s="282"/>
      <c r="B361" s="282"/>
      <c r="C361" s="282"/>
      <c r="D361" s="282"/>
      <c r="E361" s="282"/>
      <c r="F361" s="282"/>
    </row>
    <row r="362" spans="1:6" s="386" customFormat="1" x14ac:dyDescent="0.3">
      <c r="A362" s="282"/>
      <c r="B362" s="282"/>
      <c r="C362" s="282"/>
      <c r="D362" s="282"/>
      <c r="E362" s="282"/>
      <c r="F362" s="282"/>
    </row>
    <row r="363" spans="1:6" s="386" customFormat="1" x14ac:dyDescent="0.3">
      <c r="A363" s="282"/>
      <c r="B363" s="282"/>
      <c r="C363" s="282"/>
      <c r="D363" s="282"/>
      <c r="E363" s="282"/>
      <c r="F363" s="282"/>
    </row>
    <row r="364" spans="1:6" s="386" customFormat="1" x14ac:dyDescent="0.3">
      <c r="A364" s="282"/>
      <c r="B364" s="282"/>
      <c r="C364" s="282"/>
      <c r="D364" s="282"/>
      <c r="E364" s="282"/>
      <c r="F364" s="282"/>
    </row>
    <row r="365" spans="1:6" s="386" customFormat="1" x14ac:dyDescent="0.3">
      <c r="A365" s="282"/>
      <c r="B365" s="282"/>
      <c r="C365" s="282"/>
      <c r="D365" s="282"/>
      <c r="E365" s="282"/>
      <c r="F365" s="282"/>
    </row>
    <row r="366" spans="1:6" s="386" customFormat="1" x14ac:dyDescent="0.3">
      <c r="A366" s="282"/>
      <c r="B366" s="282"/>
      <c r="C366" s="282"/>
      <c r="D366" s="282"/>
      <c r="E366" s="282"/>
      <c r="F366" s="282"/>
    </row>
    <row r="367" spans="1:6" s="386" customFormat="1" x14ac:dyDescent="0.3">
      <c r="A367" s="282"/>
      <c r="B367" s="282"/>
      <c r="C367" s="282"/>
      <c r="D367" s="282"/>
      <c r="E367" s="282"/>
      <c r="F367" s="282"/>
    </row>
    <row r="368" spans="1:6" s="386" customFormat="1" x14ac:dyDescent="0.3">
      <c r="A368" s="282"/>
      <c r="B368" s="282"/>
      <c r="C368" s="282"/>
      <c r="D368" s="282"/>
      <c r="E368" s="282"/>
      <c r="F368" s="282"/>
    </row>
    <row r="369" spans="1:6" s="386" customFormat="1" x14ac:dyDescent="0.3">
      <c r="A369" s="282"/>
      <c r="B369" s="282"/>
      <c r="C369" s="282"/>
      <c r="D369" s="282"/>
      <c r="E369" s="282"/>
      <c r="F369" s="282"/>
    </row>
    <row r="370" spans="1:6" s="386" customFormat="1" x14ac:dyDescent="0.3">
      <c r="A370" s="282"/>
      <c r="B370" s="282"/>
      <c r="C370" s="282"/>
      <c r="D370" s="282"/>
      <c r="E370" s="282"/>
      <c r="F370" s="282"/>
    </row>
    <row r="371" spans="1:6" s="386" customFormat="1" x14ac:dyDescent="0.3">
      <c r="A371" s="282"/>
      <c r="B371" s="282"/>
      <c r="C371" s="282"/>
      <c r="D371" s="282"/>
      <c r="E371" s="282"/>
      <c r="F371" s="282"/>
    </row>
    <row r="372" spans="1:6" s="386" customFormat="1" x14ac:dyDescent="0.3">
      <c r="A372" s="282"/>
      <c r="B372" s="282"/>
      <c r="C372" s="282"/>
      <c r="D372" s="282"/>
      <c r="E372" s="282"/>
      <c r="F372" s="282"/>
    </row>
    <row r="373" spans="1:6" s="386" customFormat="1" x14ac:dyDescent="0.3">
      <c r="A373" s="282"/>
      <c r="B373" s="282"/>
      <c r="C373" s="282"/>
      <c r="D373" s="282"/>
      <c r="E373" s="282"/>
      <c r="F373" s="282"/>
    </row>
    <row r="374" spans="1:6" s="386" customFormat="1" x14ac:dyDescent="0.3">
      <c r="A374" s="282"/>
      <c r="B374" s="282"/>
      <c r="C374" s="282"/>
      <c r="D374" s="282"/>
      <c r="E374" s="282"/>
      <c r="F374" s="282"/>
    </row>
    <row r="375" spans="1:6" s="386" customFormat="1" x14ac:dyDescent="0.3">
      <c r="A375" s="282"/>
      <c r="B375" s="282"/>
      <c r="C375" s="282"/>
      <c r="D375" s="282"/>
      <c r="E375" s="282"/>
      <c r="F375" s="282"/>
    </row>
    <row r="376" spans="1:6" s="386" customFormat="1" x14ac:dyDescent="0.3">
      <c r="A376" s="282"/>
      <c r="B376" s="282"/>
      <c r="C376" s="282"/>
      <c r="D376" s="282"/>
      <c r="E376" s="282"/>
      <c r="F376" s="282"/>
    </row>
    <row r="377" spans="1:6" s="386" customFormat="1" x14ac:dyDescent="0.3">
      <c r="A377" s="282"/>
      <c r="B377" s="282"/>
      <c r="C377" s="282"/>
      <c r="D377" s="282"/>
      <c r="E377" s="282"/>
      <c r="F377" s="282"/>
    </row>
    <row r="378" spans="1:6" s="386" customFormat="1" x14ac:dyDescent="0.3">
      <c r="A378" s="282"/>
      <c r="B378" s="282"/>
      <c r="C378" s="282"/>
      <c r="D378" s="282"/>
      <c r="E378" s="282"/>
      <c r="F378" s="282"/>
    </row>
    <row r="379" spans="1:6" s="386" customFormat="1" x14ac:dyDescent="0.3">
      <c r="A379" s="282"/>
      <c r="B379" s="282"/>
      <c r="C379" s="282"/>
      <c r="D379" s="282"/>
      <c r="E379" s="282"/>
      <c r="F379" s="282"/>
    </row>
    <row r="380" spans="1:6" s="386" customFormat="1" x14ac:dyDescent="0.3">
      <c r="A380" s="282"/>
      <c r="B380" s="282"/>
      <c r="C380" s="282"/>
      <c r="D380" s="282"/>
      <c r="E380" s="282"/>
      <c r="F380" s="282"/>
    </row>
    <row r="381" spans="1:6" s="386" customFormat="1" x14ac:dyDescent="0.3">
      <c r="A381" s="282"/>
      <c r="B381" s="282"/>
      <c r="C381" s="282"/>
      <c r="D381" s="282"/>
      <c r="E381" s="282"/>
      <c r="F381" s="282"/>
    </row>
    <row r="382" spans="1:6" s="386" customFormat="1" x14ac:dyDescent="0.3">
      <c r="A382" s="282"/>
      <c r="B382" s="282"/>
      <c r="C382" s="282"/>
      <c r="D382" s="282"/>
      <c r="E382" s="282"/>
      <c r="F382" s="282"/>
    </row>
    <row r="383" spans="1:6" s="386" customFormat="1" x14ac:dyDescent="0.3">
      <c r="A383" s="282"/>
      <c r="B383" s="282"/>
      <c r="C383" s="282"/>
      <c r="D383" s="282"/>
      <c r="E383" s="282"/>
      <c r="F383" s="282"/>
    </row>
    <row r="384" spans="1:6" s="386" customFormat="1" x14ac:dyDescent="0.3">
      <c r="A384" s="282"/>
      <c r="B384" s="282"/>
      <c r="C384" s="282"/>
      <c r="D384" s="282"/>
      <c r="E384" s="282"/>
      <c r="F384" s="282"/>
    </row>
    <row r="385" spans="1:6" s="386" customFormat="1" x14ac:dyDescent="0.3">
      <c r="A385" s="282"/>
      <c r="B385" s="282"/>
      <c r="C385" s="282"/>
      <c r="D385" s="282"/>
      <c r="E385" s="282"/>
      <c r="F385" s="282"/>
    </row>
    <row r="386" spans="1:6" s="386" customFormat="1" x14ac:dyDescent="0.3">
      <c r="A386" s="282"/>
      <c r="B386" s="282"/>
      <c r="C386" s="282"/>
      <c r="D386" s="282"/>
      <c r="E386" s="282"/>
      <c r="F386" s="282"/>
    </row>
    <row r="387" spans="1:6" s="386" customFormat="1" x14ac:dyDescent="0.3">
      <c r="A387" s="282"/>
      <c r="B387" s="282"/>
      <c r="C387" s="282"/>
      <c r="D387" s="282"/>
      <c r="E387" s="282"/>
      <c r="F387" s="282"/>
    </row>
    <row r="388" spans="1:6" s="386" customFormat="1" x14ac:dyDescent="0.3">
      <c r="A388" s="282"/>
      <c r="B388" s="282"/>
      <c r="C388" s="282"/>
      <c r="D388" s="282"/>
      <c r="E388" s="282"/>
      <c r="F388" s="282"/>
    </row>
    <row r="389" spans="1:6" s="386" customFormat="1" x14ac:dyDescent="0.3">
      <c r="A389" s="282"/>
      <c r="B389" s="282"/>
      <c r="C389" s="282"/>
      <c r="D389" s="282"/>
      <c r="E389" s="282"/>
      <c r="F389" s="282"/>
    </row>
    <row r="390" spans="1:6" s="386" customFormat="1" x14ac:dyDescent="0.3">
      <c r="A390" s="282"/>
      <c r="B390" s="282"/>
      <c r="C390" s="282"/>
      <c r="D390" s="282"/>
      <c r="E390" s="282"/>
      <c r="F390" s="282"/>
    </row>
    <row r="391" spans="1:6" s="386" customFormat="1" x14ac:dyDescent="0.3">
      <c r="A391" s="282"/>
      <c r="B391" s="282"/>
      <c r="C391" s="282"/>
      <c r="D391" s="282"/>
      <c r="E391" s="282"/>
      <c r="F391" s="282"/>
    </row>
    <row r="392" spans="1:6" s="386" customFormat="1" x14ac:dyDescent="0.3">
      <c r="A392" s="282"/>
      <c r="B392" s="282"/>
      <c r="C392" s="282"/>
      <c r="D392" s="282"/>
      <c r="E392" s="282"/>
      <c r="F392" s="282"/>
    </row>
    <row r="393" spans="1:6" s="386" customFormat="1" x14ac:dyDescent="0.3">
      <c r="A393" s="282"/>
      <c r="B393" s="282"/>
      <c r="C393" s="282"/>
      <c r="D393" s="282"/>
      <c r="E393" s="282"/>
      <c r="F393" s="282"/>
    </row>
    <row r="394" spans="1:6" s="386" customFormat="1" x14ac:dyDescent="0.3">
      <c r="A394" s="282"/>
      <c r="B394" s="282"/>
      <c r="C394" s="282"/>
      <c r="D394" s="282"/>
      <c r="E394" s="282"/>
      <c r="F394" s="282"/>
    </row>
    <row r="395" spans="1:6" s="386" customFormat="1" x14ac:dyDescent="0.3">
      <c r="A395" s="282"/>
      <c r="B395" s="282"/>
      <c r="C395" s="282"/>
      <c r="D395" s="282"/>
      <c r="E395" s="282"/>
      <c r="F395" s="282"/>
    </row>
    <row r="396" spans="1:6" s="386" customFormat="1" x14ac:dyDescent="0.3">
      <c r="A396" s="282"/>
      <c r="B396" s="282"/>
      <c r="C396" s="282"/>
      <c r="D396" s="282"/>
      <c r="E396" s="282"/>
      <c r="F396" s="282"/>
    </row>
    <row r="397" spans="1:6" s="386" customFormat="1" x14ac:dyDescent="0.3">
      <c r="A397" s="282"/>
      <c r="B397" s="282"/>
      <c r="C397" s="282"/>
      <c r="D397" s="282"/>
      <c r="E397" s="282"/>
      <c r="F397" s="282"/>
    </row>
    <row r="398" spans="1:6" s="386" customFormat="1" x14ac:dyDescent="0.3">
      <c r="A398" s="282"/>
      <c r="B398" s="282"/>
      <c r="C398" s="282"/>
      <c r="D398" s="282"/>
      <c r="E398" s="282"/>
      <c r="F398" s="282"/>
    </row>
    <row r="399" spans="1:6" s="386" customFormat="1" x14ac:dyDescent="0.3">
      <c r="A399" s="282"/>
      <c r="B399" s="282"/>
      <c r="C399" s="282"/>
      <c r="D399" s="282"/>
      <c r="E399" s="282"/>
      <c r="F399" s="282"/>
    </row>
    <row r="400" spans="1:6" s="386" customFormat="1" x14ac:dyDescent="0.3">
      <c r="A400" s="282"/>
      <c r="B400" s="282"/>
      <c r="C400" s="282"/>
      <c r="D400" s="282"/>
      <c r="E400" s="282"/>
      <c r="F400" s="282"/>
    </row>
    <row r="401" spans="1:6" s="386" customFormat="1" x14ac:dyDescent="0.3">
      <c r="A401" s="282"/>
      <c r="B401" s="282"/>
      <c r="C401" s="282"/>
      <c r="D401" s="282"/>
      <c r="E401" s="282"/>
      <c r="F401" s="282"/>
    </row>
    <row r="402" spans="1:6" s="386" customFormat="1" x14ac:dyDescent="0.3">
      <c r="A402" s="282"/>
      <c r="B402" s="282"/>
      <c r="C402" s="282"/>
      <c r="D402" s="282"/>
      <c r="E402" s="282"/>
      <c r="F402" s="282"/>
    </row>
    <row r="403" spans="1:6" s="386" customFormat="1" x14ac:dyDescent="0.3">
      <c r="A403" s="282"/>
      <c r="B403" s="282"/>
      <c r="C403" s="282"/>
      <c r="D403" s="282"/>
      <c r="E403" s="282"/>
      <c r="F403" s="282"/>
    </row>
    <row r="404" spans="1:6" s="386" customFormat="1" x14ac:dyDescent="0.3">
      <c r="A404" s="282"/>
      <c r="B404" s="282"/>
      <c r="C404" s="282"/>
      <c r="D404" s="282"/>
      <c r="E404" s="282"/>
      <c r="F404" s="282"/>
    </row>
    <row r="405" spans="1:6" s="386" customFormat="1" x14ac:dyDescent="0.3">
      <c r="A405" s="282"/>
      <c r="B405" s="282"/>
      <c r="C405" s="282"/>
      <c r="D405" s="282"/>
      <c r="E405" s="282"/>
      <c r="F405" s="282"/>
    </row>
    <row r="406" spans="1:6" s="386" customFormat="1" x14ac:dyDescent="0.3">
      <c r="A406" s="282"/>
      <c r="B406" s="282"/>
      <c r="C406" s="282"/>
      <c r="D406" s="282"/>
      <c r="E406" s="282"/>
      <c r="F406" s="282"/>
    </row>
    <row r="407" spans="1:6" s="386" customFormat="1" x14ac:dyDescent="0.3">
      <c r="A407" s="282"/>
      <c r="B407" s="282"/>
      <c r="C407" s="282"/>
      <c r="D407" s="282"/>
      <c r="E407" s="282"/>
      <c r="F407" s="282"/>
    </row>
    <row r="408" spans="1:6" s="386" customFormat="1" x14ac:dyDescent="0.3">
      <c r="A408" s="282"/>
      <c r="B408" s="282"/>
      <c r="C408" s="282"/>
      <c r="D408" s="282"/>
      <c r="E408" s="282"/>
      <c r="F408" s="282"/>
    </row>
    <row r="409" spans="1:6" s="386" customFormat="1" x14ac:dyDescent="0.3">
      <c r="A409" s="282"/>
      <c r="B409" s="282"/>
      <c r="C409" s="282"/>
      <c r="D409" s="282"/>
      <c r="E409" s="282"/>
      <c r="F409" s="282"/>
    </row>
    <row r="410" spans="1:6" s="386" customFormat="1" x14ac:dyDescent="0.3">
      <c r="A410" s="282"/>
      <c r="B410" s="282"/>
      <c r="C410" s="282"/>
      <c r="D410" s="282"/>
      <c r="E410" s="282"/>
      <c r="F410" s="282"/>
    </row>
    <row r="411" spans="1:6" s="386" customFormat="1" x14ac:dyDescent="0.3">
      <c r="A411" s="282"/>
      <c r="B411" s="282"/>
      <c r="C411" s="282"/>
      <c r="D411" s="282"/>
      <c r="E411" s="282"/>
      <c r="F411" s="282"/>
    </row>
    <row r="412" spans="1:6" s="386" customFormat="1" x14ac:dyDescent="0.3">
      <c r="A412" s="282"/>
      <c r="B412" s="282"/>
      <c r="C412" s="282"/>
      <c r="D412" s="282"/>
      <c r="E412" s="282"/>
      <c r="F412" s="282"/>
    </row>
    <row r="413" spans="1:6" s="386" customFormat="1" x14ac:dyDescent="0.3">
      <c r="A413" s="282"/>
      <c r="B413" s="282"/>
      <c r="C413" s="282"/>
      <c r="D413" s="282"/>
      <c r="E413" s="282"/>
      <c r="F413" s="282"/>
    </row>
    <row r="414" spans="1:6" s="386" customFormat="1" x14ac:dyDescent="0.3">
      <c r="A414" s="282"/>
      <c r="B414" s="282"/>
      <c r="C414" s="282"/>
      <c r="D414" s="282"/>
      <c r="E414" s="282"/>
      <c r="F414" s="282"/>
    </row>
    <row r="415" spans="1:6" s="386" customFormat="1" x14ac:dyDescent="0.3">
      <c r="A415" s="282"/>
      <c r="B415" s="282"/>
      <c r="C415" s="282"/>
      <c r="D415" s="282"/>
      <c r="E415" s="282"/>
      <c r="F415" s="282"/>
    </row>
    <row r="416" spans="1:6" s="386" customFormat="1" x14ac:dyDescent="0.3">
      <c r="A416" s="282"/>
      <c r="B416" s="282"/>
      <c r="C416" s="282"/>
      <c r="D416" s="282"/>
      <c r="E416" s="282"/>
      <c r="F416" s="282"/>
    </row>
    <row r="417" spans="1:6" s="386" customFormat="1" x14ac:dyDescent="0.3">
      <c r="A417" s="282"/>
      <c r="B417" s="282"/>
      <c r="C417" s="282"/>
      <c r="D417" s="282"/>
      <c r="E417" s="282"/>
      <c r="F417" s="282"/>
    </row>
    <row r="418" spans="1:6" s="386" customFormat="1" x14ac:dyDescent="0.3">
      <c r="A418" s="282"/>
      <c r="B418" s="282"/>
      <c r="C418" s="282"/>
      <c r="D418" s="282"/>
      <c r="E418" s="282"/>
      <c r="F418" s="282"/>
    </row>
    <row r="419" spans="1:6" s="386" customFormat="1" x14ac:dyDescent="0.3">
      <c r="A419" s="282"/>
      <c r="B419" s="282"/>
      <c r="C419" s="282"/>
      <c r="D419" s="282"/>
      <c r="E419" s="282"/>
      <c r="F419" s="282"/>
    </row>
    <row r="420" spans="1:6" s="386" customFormat="1" x14ac:dyDescent="0.3">
      <c r="A420" s="282"/>
      <c r="B420" s="282"/>
      <c r="C420" s="282"/>
      <c r="D420" s="282"/>
      <c r="E420" s="282"/>
      <c r="F420" s="282"/>
    </row>
    <row r="421" spans="1:6" s="386" customFormat="1" x14ac:dyDescent="0.3">
      <c r="A421" s="282"/>
      <c r="B421" s="282"/>
      <c r="C421" s="282"/>
      <c r="D421" s="282"/>
      <c r="E421" s="282"/>
      <c r="F421" s="282"/>
    </row>
    <row r="422" spans="1:6" s="386" customFormat="1" x14ac:dyDescent="0.3">
      <c r="A422" s="282"/>
      <c r="B422" s="282"/>
      <c r="C422" s="282"/>
      <c r="D422" s="282"/>
      <c r="E422" s="282"/>
      <c r="F422" s="282"/>
    </row>
    <row r="423" spans="1:6" s="386" customFormat="1" x14ac:dyDescent="0.3">
      <c r="A423" s="282"/>
      <c r="B423" s="282"/>
      <c r="C423" s="282"/>
      <c r="D423" s="282"/>
      <c r="E423" s="282"/>
      <c r="F423" s="282"/>
    </row>
    <row r="424" spans="1:6" s="386" customFormat="1" x14ac:dyDescent="0.3">
      <c r="A424" s="282"/>
      <c r="B424" s="282"/>
      <c r="C424" s="282"/>
      <c r="D424" s="282"/>
      <c r="E424" s="282"/>
      <c r="F424" s="282"/>
    </row>
    <row r="425" spans="1:6" s="386" customFormat="1" x14ac:dyDescent="0.3">
      <c r="A425" s="282"/>
      <c r="B425" s="282"/>
      <c r="C425" s="282"/>
      <c r="D425" s="282"/>
      <c r="E425" s="282"/>
      <c r="F425" s="282"/>
    </row>
    <row r="426" spans="1:6" s="386" customFormat="1" x14ac:dyDescent="0.3">
      <c r="A426" s="282"/>
      <c r="B426" s="282"/>
      <c r="C426" s="282"/>
      <c r="D426" s="282"/>
      <c r="E426" s="282"/>
      <c r="F426" s="282"/>
    </row>
    <row r="427" spans="1:6" s="386" customFormat="1" x14ac:dyDescent="0.3">
      <c r="A427" s="282"/>
      <c r="B427" s="282"/>
      <c r="C427" s="282"/>
      <c r="D427" s="282"/>
      <c r="E427" s="282"/>
      <c r="F427" s="282"/>
    </row>
    <row r="428" spans="1:6" s="386" customFormat="1" x14ac:dyDescent="0.3">
      <c r="A428" s="282"/>
      <c r="B428" s="282"/>
      <c r="C428" s="282"/>
      <c r="D428" s="282"/>
      <c r="E428" s="282"/>
      <c r="F428" s="282"/>
    </row>
    <row r="429" spans="1:6" s="386" customFormat="1" x14ac:dyDescent="0.3">
      <c r="A429" s="282"/>
      <c r="B429" s="282"/>
      <c r="C429" s="282"/>
      <c r="D429" s="282"/>
      <c r="E429" s="282"/>
      <c r="F429" s="282"/>
    </row>
    <row r="430" spans="1:6" s="386" customFormat="1" x14ac:dyDescent="0.3">
      <c r="A430" s="282"/>
      <c r="B430" s="282"/>
      <c r="C430" s="282"/>
      <c r="D430" s="282"/>
      <c r="E430" s="282"/>
      <c r="F430" s="282"/>
    </row>
    <row r="431" spans="1:6" s="386" customFormat="1" x14ac:dyDescent="0.3">
      <c r="A431" s="282"/>
      <c r="B431" s="282"/>
      <c r="C431" s="282"/>
      <c r="D431" s="282"/>
      <c r="E431" s="282"/>
      <c r="F431" s="282"/>
    </row>
    <row r="432" spans="1:6" s="386" customFormat="1" x14ac:dyDescent="0.3">
      <c r="A432" s="282"/>
      <c r="B432" s="282"/>
      <c r="C432" s="282"/>
      <c r="D432" s="282"/>
      <c r="E432" s="282"/>
      <c r="F432" s="282"/>
    </row>
    <row r="433" spans="1:6" s="386" customFormat="1" x14ac:dyDescent="0.3">
      <c r="A433" s="282"/>
      <c r="B433" s="282"/>
      <c r="C433" s="282"/>
      <c r="D433" s="282"/>
      <c r="E433" s="282"/>
      <c r="F433" s="282"/>
    </row>
    <row r="434" spans="1:6" s="386" customFormat="1" x14ac:dyDescent="0.3">
      <c r="A434" s="282"/>
      <c r="B434" s="282"/>
      <c r="C434" s="282"/>
      <c r="D434" s="282"/>
      <c r="E434" s="282"/>
      <c r="F434" s="282"/>
    </row>
    <row r="435" spans="1:6" s="386" customFormat="1" x14ac:dyDescent="0.3">
      <c r="A435" s="282"/>
      <c r="B435" s="282"/>
      <c r="C435" s="282"/>
      <c r="D435" s="282"/>
      <c r="E435" s="282"/>
      <c r="F435" s="282"/>
    </row>
    <row r="436" spans="1:6" s="386" customFormat="1" x14ac:dyDescent="0.3">
      <c r="A436" s="282"/>
      <c r="B436" s="282"/>
      <c r="C436" s="282"/>
      <c r="D436" s="282"/>
      <c r="E436" s="282"/>
      <c r="F436" s="282"/>
    </row>
    <row r="437" spans="1:6" s="386" customFormat="1" x14ac:dyDescent="0.3">
      <c r="A437" s="282"/>
      <c r="B437" s="282"/>
      <c r="C437" s="282"/>
      <c r="D437" s="282"/>
      <c r="E437" s="282"/>
      <c r="F437" s="282"/>
    </row>
    <row r="438" spans="1:6" s="386" customFormat="1" x14ac:dyDescent="0.3">
      <c r="A438" s="282"/>
      <c r="B438" s="282"/>
      <c r="C438" s="282"/>
      <c r="D438" s="282"/>
      <c r="E438" s="282"/>
      <c r="F438" s="282"/>
    </row>
    <row r="439" spans="1:6" s="386" customFormat="1" x14ac:dyDescent="0.3">
      <c r="A439" s="282"/>
      <c r="B439" s="282"/>
      <c r="C439" s="282"/>
      <c r="D439" s="282"/>
      <c r="E439" s="282"/>
      <c r="F439" s="282"/>
    </row>
    <row r="440" spans="1:6" s="386" customFormat="1" x14ac:dyDescent="0.3">
      <c r="A440" s="282"/>
      <c r="B440" s="282"/>
      <c r="C440" s="282"/>
      <c r="D440" s="282"/>
      <c r="E440" s="282"/>
      <c r="F440" s="282"/>
    </row>
    <row r="441" spans="1:6" s="386" customFormat="1" x14ac:dyDescent="0.3">
      <c r="A441" s="282"/>
      <c r="B441" s="282"/>
      <c r="C441" s="282"/>
      <c r="D441" s="282"/>
      <c r="E441" s="282"/>
      <c r="F441" s="282"/>
    </row>
    <row r="442" spans="1:6" s="386" customFormat="1" x14ac:dyDescent="0.3">
      <c r="A442" s="282"/>
      <c r="B442" s="282"/>
      <c r="C442" s="282"/>
      <c r="D442" s="282"/>
      <c r="E442" s="282"/>
      <c r="F442" s="282"/>
    </row>
    <row r="443" spans="1:6" s="386" customFormat="1" x14ac:dyDescent="0.3">
      <c r="A443" s="282"/>
      <c r="B443" s="282"/>
      <c r="C443" s="282"/>
      <c r="D443" s="282"/>
      <c r="E443" s="282"/>
      <c r="F443" s="282"/>
    </row>
    <row r="444" spans="1:6" s="386" customFormat="1" x14ac:dyDescent="0.3">
      <c r="A444" s="282"/>
      <c r="B444" s="282"/>
      <c r="C444" s="282"/>
      <c r="D444" s="282"/>
      <c r="E444" s="282"/>
      <c r="F444" s="282"/>
    </row>
    <row r="445" spans="1:6" s="386" customFormat="1" x14ac:dyDescent="0.3">
      <c r="A445" s="282"/>
      <c r="B445" s="282"/>
      <c r="C445" s="282"/>
      <c r="D445" s="282"/>
      <c r="E445" s="282"/>
      <c r="F445" s="282"/>
    </row>
    <row r="446" spans="1:6" s="386" customFormat="1" x14ac:dyDescent="0.3">
      <c r="A446" s="282"/>
      <c r="B446" s="282"/>
      <c r="C446" s="282"/>
      <c r="D446" s="282"/>
      <c r="E446" s="282"/>
      <c r="F446" s="282"/>
    </row>
    <row r="447" spans="1:6" s="386" customFormat="1" x14ac:dyDescent="0.3">
      <c r="A447" s="282"/>
      <c r="B447" s="282"/>
      <c r="C447" s="282"/>
      <c r="D447" s="282"/>
      <c r="E447" s="282"/>
      <c r="F447" s="282"/>
    </row>
    <row r="448" spans="1:6" s="386" customFormat="1" x14ac:dyDescent="0.3">
      <c r="A448" s="282"/>
      <c r="B448" s="282"/>
      <c r="C448" s="282"/>
      <c r="D448" s="282"/>
      <c r="E448" s="282"/>
      <c r="F448" s="282"/>
    </row>
    <row r="449" spans="1:6" s="386" customFormat="1" x14ac:dyDescent="0.3">
      <c r="A449" s="282"/>
      <c r="B449" s="282"/>
      <c r="C449" s="282"/>
      <c r="D449" s="282"/>
      <c r="E449" s="282"/>
      <c r="F449" s="282"/>
    </row>
    <row r="450" spans="1:6" s="386" customFormat="1" x14ac:dyDescent="0.3">
      <c r="A450" s="282"/>
      <c r="B450" s="282"/>
      <c r="C450" s="282"/>
      <c r="D450" s="282"/>
      <c r="E450" s="282"/>
      <c r="F450" s="282"/>
    </row>
    <row r="451" spans="1:6" s="386" customFormat="1" x14ac:dyDescent="0.3">
      <c r="A451" s="282"/>
      <c r="B451" s="282"/>
      <c r="C451" s="282"/>
      <c r="D451" s="282"/>
      <c r="E451" s="282"/>
      <c r="F451" s="282"/>
    </row>
    <row r="452" spans="1:6" s="386" customFormat="1" x14ac:dyDescent="0.3">
      <c r="A452" s="282"/>
      <c r="B452" s="282"/>
      <c r="C452" s="282"/>
      <c r="D452" s="282"/>
      <c r="E452" s="282"/>
      <c r="F452" s="282"/>
    </row>
    <row r="453" spans="1:6" s="386" customFormat="1" x14ac:dyDescent="0.3">
      <c r="A453" s="282"/>
      <c r="B453" s="282"/>
      <c r="C453" s="282"/>
      <c r="D453" s="282"/>
      <c r="E453" s="282"/>
      <c r="F453" s="282"/>
    </row>
    <row r="454" spans="1:6" s="386" customFormat="1" x14ac:dyDescent="0.3">
      <c r="A454" s="282"/>
      <c r="B454" s="282"/>
      <c r="C454" s="282"/>
      <c r="D454" s="282"/>
      <c r="E454" s="282"/>
      <c r="F454" s="282"/>
    </row>
    <row r="455" spans="1:6" s="386" customFormat="1" x14ac:dyDescent="0.3">
      <c r="A455" s="282"/>
      <c r="B455" s="282"/>
      <c r="C455" s="282"/>
      <c r="D455" s="282"/>
      <c r="E455" s="282"/>
      <c r="F455" s="282"/>
    </row>
    <row r="456" spans="1:6" s="386" customFormat="1" x14ac:dyDescent="0.3">
      <c r="A456" s="282"/>
      <c r="B456" s="282"/>
      <c r="C456" s="282"/>
      <c r="D456" s="282"/>
      <c r="E456" s="282"/>
      <c r="F456" s="282"/>
    </row>
    <row r="457" spans="1:6" s="386" customFormat="1" x14ac:dyDescent="0.3">
      <c r="A457" s="282"/>
      <c r="B457" s="282"/>
      <c r="C457" s="282"/>
      <c r="D457" s="282"/>
      <c r="E457" s="282"/>
      <c r="F457" s="282"/>
    </row>
    <row r="458" spans="1:6" s="386" customFormat="1" x14ac:dyDescent="0.3">
      <c r="A458" s="282"/>
      <c r="B458" s="282"/>
      <c r="C458" s="282"/>
      <c r="D458" s="282"/>
      <c r="E458" s="282"/>
      <c r="F458" s="282"/>
    </row>
    <row r="459" spans="1:6" s="386" customFormat="1" x14ac:dyDescent="0.3">
      <c r="A459" s="282"/>
      <c r="B459" s="282"/>
      <c r="C459" s="282"/>
      <c r="D459" s="282"/>
      <c r="E459" s="282"/>
      <c r="F459" s="282"/>
    </row>
    <row r="460" spans="1:6" s="386" customFormat="1" x14ac:dyDescent="0.3">
      <c r="A460" s="282"/>
      <c r="B460" s="282"/>
      <c r="C460" s="282"/>
      <c r="D460" s="282"/>
      <c r="E460" s="282"/>
      <c r="F460" s="282"/>
    </row>
    <row r="461" spans="1:6" s="386" customFormat="1" x14ac:dyDescent="0.3">
      <c r="A461" s="282"/>
      <c r="B461" s="282"/>
      <c r="C461" s="282"/>
      <c r="D461" s="282"/>
      <c r="E461" s="282"/>
      <c r="F461" s="282"/>
    </row>
    <row r="462" spans="1:6" s="386" customFormat="1" x14ac:dyDescent="0.3">
      <c r="A462" s="282"/>
      <c r="B462" s="282"/>
      <c r="C462" s="282"/>
      <c r="D462" s="282"/>
      <c r="E462" s="282"/>
      <c r="F462" s="282"/>
    </row>
    <row r="463" spans="1:6" s="386" customFormat="1" x14ac:dyDescent="0.3">
      <c r="A463" s="282"/>
      <c r="B463" s="282"/>
      <c r="C463" s="282"/>
      <c r="D463" s="282"/>
      <c r="E463" s="282"/>
      <c r="F463" s="282"/>
    </row>
    <row r="464" spans="1:6" s="386" customFormat="1" x14ac:dyDescent="0.3">
      <c r="A464" s="282"/>
      <c r="B464" s="282"/>
      <c r="C464" s="282"/>
      <c r="D464" s="282"/>
      <c r="E464" s="282"/>
      <c r="F464" s="282"/>
    </row>
    <row r="465" spans="1:6" s="386" customFormat="1" x14ac:dyDescent="0.3">
      <c r="A465" s="282"/>
      <c r="B465" s="282"/>
      <c r="C465" s="282"/>
      <c r="D465" s="282"/>
      <c r="E465" s="282"/>
      <c r="F465" s="282"/>
    </row>
    <row r="466" spans="1:6" s="386" customFormat="1" x14ac:dyDescent="0.3">
      <c r="A466" s="282"/>
      <c r="B466" s="282"/>
      <c r="C466" s="282"/>
      <c r="D466" s="282"/>
      <c r="E466" s="282"/>
      <c r="F466" s="282"/>
    </row>
    <row r="467" spans="1:6" s="386" customFormat="1" x14ac:dyDescent="0.3">
      <c r="A467" s="282"/>
      <c r="B467" s="282"/>
      <c r="C467" s="282"/>
      <c r="D467" s="282"/>
      <c r="E467" s="282"/>
      <c r="F467" s="282"/>
    </row>
    <row r="468" spans="1:6" s="386" customFormat="1" x14ac:dyDescent="0.3">
      <c r="A468" s="282"/>
      <c r="B468" s="282"/>
      <c r="C468" s="282"/>
      <c r="D468" s="282"/>
      <c r="E468" s="282"/>
      <c r="F468" s="282"/>
    </row>
    <row r="469" spans="1:6" s="386" customFormat="1" x14ac:dyDescent="0.3">
      <c r="A469" s="282"/>
      <c r="B469" s="282"/>
      <c r="C469" s="282"/>
      <c r="D469" s="282"/>
      <c r="E469" s="282"/>
      <c r="F469" s="282"/>
    </row>
    <row r="470" spans="1:6" s="386" customFormat="1" x14ac:dyDescent="0.3">
      <c r="A470" s="282"/>
      <c r="B470" s="282"/>
      <c r="C470" s="282"/>
      <c r="D470" s="282"/>
      <c r="E470" s="282"/>
      <c r="F470" s="282"/>
    </row>
    <row r="471" spans="1:6" s="386" customFormat="1" x14ac:dyDescent="0.3">
      <c r="A471" s="282"/>
      <c r="B471" s="282"/>
      <c r="C471" s="282"/>
      <c r="D471" s="282"/>
      <c r="E471" s="282"/>
      <c r="F471" s="282"/>
    </row>
    <row r="472" spans="1:6" s="386" customFormat="1" x14ac:dyDescent="0.3">
      <c r="A472" s="282"/>
      <c r="B472" s="282"/>
      <c r="C472" s="282"/>
      <c r="D472" s="282"/>
      <c r="E472" s="282"/>
      <c r="F472" s="282"/>
    </row>
    <row r="473" spans="1:6" s="386" customFormat="1" x14ac:dyDescent="0.3">
      <c r="A473" s="282"/>
      <c r="B473" s="282"/>
      <c r="C473" s="282"/>
      <c r="D473" s="282"/>
      <c r="E473" s="282"/>
      <c r="F473" s="282"/>
    </row>
    <row r="474" spans="1:6" s="386" customFormat="1" x14ac:dyDescent="0.3">
      <c r="A474" s="282"/>
      <c r="B474" s="282"/>
      <c r="C474" s="282"/>
      <c r="D474" s="282"/>
      <c r="E474" s="282"/>
      <c r="F474" s="282"/>
    </row>
    <row r="475" spans="1:6" s="386" customFormat="1" x14ac:dyDescent="0.3">
      <c r="A475" s="282"/>
      <c r="B475" s="282"/>
      <c r="C475" s="282"/>
      <c r="D475" s="282"/>
      <c r="E475" s="282"/>
      <c r="F475" s="282"/>
    </row>
    <row r="476" spans="1:6" s="386" customFormat="1" x14ac:dyDescent="0.3">
      <c r="A476" s="282"/>
      <c r="B476" s="282"/>
      <c r="C476" s="282"/>
      <c r="D476" s="282"/>
      <c r="E476" s="282"/>
      <c r="F476" s="282"/>
    </row>
    <row r="477" spans="1:6" s="386" customFormat="1" x14ac:dyDescent="0.3">
      <c r="A477" s="282"/>
      <c r="B477" s="282"/>
      <c r="C477" s="282"/>
      <c r="D477" s="282"/>
      <c r="E477" s="282"/>
      <c r="F477" s="282"/>
    </row>
    <row r="478" spans="1:6" s="386" customFormat="1" x14ac:dyDescent="0.3">
      <c r="A478" s="282"/>
      <c r="B478" s="282"/>
      <c r="C478" s="282"/>
      <c r="D478" s="282"/>
      <c r="E478" s="282"/>
      <c r="F478" s="282"/>
    </row>
    <row r="479" spans="1:6" s="386" customFormat="1" x14ac:dyDescent="0.3">
      <c r="A479" s="282"/>
      <c r="B479" s="282"/>
      <c r="C479" s="282"/>
      <c r="D479" s="282"/>
      <c r="E479" s="282"/>
      <c r="F479" s="282"/>
    </row>
    <row r="480" spans="1:6" s="386" customFormat="1" x14ac:dyDescent="0.3">
      <c r="A480" s="282"/>
      <c r="B480" s="282"/>
      <c r="C480" s="282"/>
      <c r="D480" s="282"/>
      <c r="E480" s="282"/>
      <c r="F480" s="282"/>
    </row>
    <row r="481" spans="1:6" s="386" customFormat="1" x14ac:dyDescent="0.3">
      <c r="A481" s="282"/>
      <c r="B481" s="282"/>
      <c r="C481" s="282"/>
      <c r="D481" s="282"/>
      <c r="E481" s="282"/>
      <c r="F481" s="282"/>
    </row>
    <row r="482" spans="1:6" s="386" customFormat="1" x14ac:dyDescent="0.3">
      <c r="A482" s="282"/>
      <c r="B482" s="282"/>
      <c r="C482" s="282"/>
      <c r="D482" s="282"/>
      <c r="E482" s="282"/>
      <c r="F482" s="282"/>
    </row>
    <row r="483" spans="1:6" s="386" customFormat="1" x14ac:dyDescent="0.3">
      <c r="A483" s="282"/>
      <c r="B483" s="282"/>
      <c r="C483" s="282"/>
      <c r="D483" s="282"/>
      <c r="E483" s="282"/>
      <c r="F483" s="282"/>
    </row>
    <row r="484" spans="1:6" s="386" customFormat="1" x14ac:dyDescent="0.3">
      <c r="A484" s="282"/>
      <c r="B484" s="282"/>
      <c r="C484" s="282"/>
      <c r="D484" s="282"/>
      <c r="E484" s="282"/>
      <c r="F484" s="282"/>
    </row>
    <row r="485" spans="1:6" s="386" customFormat="1" x14ac:dyDescent="0.3">
      <c r="A485" s="282"/>
      <c r="B485" s="282"/>
      <c r="C485" s="282"/>
      <c r="D485" s="282"/>
      <c r="E485" s="282"/>
      <c r="F485" s="282"/>
    </row>
    <row r="486" spans="1:6" s="386" customFormat="1" x14ac:dyDescent="0.3">
      <c r="A486" s="282"/>
      <c r="B486" s="282"/>
      <c r="C486" s="282"/>
      <c r="D486" s="282"/>
      <c r="E486" s="282"/>
      <c r="F486" s="282"/>
    </row>
    <row r="487" spans="1:6" s="386" customFormat="1" x14ac:dyDescent="0.3">
      <c r="A487" s="282"/>
      <c r="B487" s="282"/>
      <c r="C487" s="282"/>
      <c r="D487" s="282"/>
      <c r="E487" s="282"/>
      <c r="F487" s="282"/>
    </row>
    <row r="488" spans="1:6" s="386" customFormat="1" x14ac:dyDescent="0.3">
      <c r="A488" s="282"/>
      <c r="B488" s="282"/>
      <c r="C488" s="282"/>
      <c r="D488" s="282"/>
      <c r="E488" s="282"/>
      <c r="F488" s="282"/>
    </row>
    <row r="489" spans="1:6" s="386" customFormat="1" x14ac:dyDescent="0.3">
      <c r="A489" s="282"/>
      <c r="B489" s="282"/>
      <c r="C489" s="282"/>
      <c r="D489" s="282"/>
      <c r="E489" s="282"/>
      <c r="F489" s="282"/>
    </row>
    <row r="490" spans="1:6" s="386" customFormat="1" x14ac:dyDescent="0.3">
      <c r="A490" s="282"/>
      <c r="B490" s="282"/>
      <c r="C490" s="282"/>
      <c r="D490" s="282"/>
      <c r="E490" s="282"/>
      <c r="F490" s="282"/>
    </row>
    <row r="491" spans="1:6" s="386" customFormat="1" x14ac:dyDescent="0.3">
      <c r="A491" s="282"/>
      <c r="B491" s="282"/>
      <c r="C491" s="282"/>
      <c r="D491" s="282"/>
      <c r="E491" s="282"/>
      <c r="F491" s="282"/>
    </row>
    <row r="492" spans="1:6" s="386" customFormat="1" x14ac:dyDescent="0.3">
      <c r="A492" s="282"/>
      <c r="B492" s="282"/>
      <c r="C492" s="282"/>
      <c r="D492" s="282"/>
      <c r="E492" s="282"/>
      <c r="F492" s="282"/>
    </row>
    <row r="493" spans="1:6" s="386" customFormat="1" x14ac:dyDescent="0.3">
      <c r="A493" s="282"/>
      <c r="B493" s="282"/>
      <c r="C493" s="282"/>
      <c r="D493" s="282"/>
      <c r="E493" s="282"/>
      <c r="F493" s="282"/>
    </row>
    <row r="494" spans="1:6" s="386" customFormat="1" x14ac:dyDescent="0.3">
      <c r="A494" s="282"/>
      <c r="B494" s="282"/>
      <c r="C494" s="282"/>
      <c r="D494" s="282"/>
      <c r="E494" s="282"/>
      <c r="F494" s="282"/>
    </row>
    <row r="495" spans="1:6" s="386" customFormat="1" x14ac:dyDescent="0.3">
      <c r="A495" s="282"/>
      <c r="B495" s="282"/>
      <c r="C495" s="282"/>
      <c r="D495" s="282"/>
      <c r="E495" s="282"/>
      <c r="F495" s="282"/>
    </row>
    <row r="496" spans="1:6" s="386" customFormat="1" x14ac:dyDescent="0.3">
      <c r="A496" s="282"/>
      <c r="B496" s="282"/>
      <c r="C496" s="282"/>
      <c r="D496" s="282"/>
      <c r="E496" s="282"/>
      <c r="F496" s="282"/>
    </row>
    <row r="497" spans="1:6" s="386" customFormat="1" x14ac:dyDescent="0.3">
      <c r="A497" s="282"/>
      <c r="B497" s="282"/>
      <c r="C497" s="282"/>
      <c r="D497" s="282"/>
      <c r="E497" s="282"/>
      <c r="F497" s="282"/>
    </row>
    <row r="498" spans="1:6" s="386" customFormat="1" x14ac:dyDescent="0.3">
      <c r="A498" s="282"/>
      <c r="B498" s="282"/>
      <c r="C498" s="282"/>
      <c r="D498" s="282"/>
      <c r="E498" s="282"/>
      <c r="F498" s="282"/>
    </row>
    <row r="499" spans="1:6" s="386" customFormat="1" x14ac:dyDescent="0.3">
      <c r="A499" s="282"/>
      <c r="B499" s="282"/>
      <c r="C499" s="282"/>
      <c r="D499" s="282"/>
      <c r="E499" s="282"/>
      <c r="F499" s="282"/>
    </row>
    <row r="500" spans="1:6" s="386" customFormat="1" x14ac:dyDescent="0.3">
      <c r="A500" s="282"/>
      <c r="B500" s="282"/>
      <c r="C500" s="282"/>
      <c r="D500" s="282"/>
      <c r="E500" s="282"/>
      <c r="F500" s="282"/>
    </row>
    <row r="501" spans="1:6" s="386" customFormat="1" x14ac:dyDescent="0.3">
      <c r="A501" s="282"/>
      <c r="B501" s="282"/>
      <c r="C501" s="282"/>
      <c r="D501" s="282"/>
      <c r="E501" s="282"/>
      <c r="F501" s="282"/>
    </row>
    <row r="502" spans="1:6" s="386" customFormat="1" x14ac:dyDescent="0.3">
      <c r="A502" s="282"/>
      <c r="B502" s="282"/>
      <c r="C502" s="282"/>
      <c r="D502" s="282"/>
      <c r="E502" s="282"/>
      <c r="F502" s="282"/>
    </row>
    <row r="503" spans="1:6" s="386" customFormat="1" x14ac:dyDescent="0.3">
      <c r="A503" s="282"/>
      <c r="B503" s="282"/>
      <c r="C503" s="282"/>
      <c r="D503" s="282"/>
      <c r="E503" s="282"/>
      <c r="F503" s="282"/>
    </row>
    <row r="504" spans="1:6" s="386" customFormat="1" x14ac:dyDescent="0.3">
      <c r="A504" s="282"/>
      <c r="B504" s="282"/>
      <c r="C504" s="282"/>
      <c r="D504" s="282"/>
      <c r="E504" s="282"/>
      <c r="F504" s="282"/>
    </row>
    <row r="505" spans="1:6" s="386" customFormat="1" x14ac:dyDescent="0.3">
      <c r="A505" s="282"/>
      <c r="B505" s="282"/>
      <c r="C505" s="282"/>
      <c r="D505" s="282"/>
      <c r="E505" s="282"/>
      <c r="F505" s="282"/>
    </row>
    <row r="506" spans="1:6" s="386" customFormat="1" x14ac:dyDescent="0.3">
      <c r="A506" s="282"/>
      <c r="B506" s="282"/>
      <c r="C506" s="282"/>
      <c r="D506" s="282"/>
      <c r="E506" s="282"/>
      <c r="F506" s="282"/>
    </row>
    <row r="507" spans="1:6" s="386" customFormat="1" x14ac:dyDescent="0.3">
      <c r="A507" s="282"/>
      <c r="B507" s="282"/>
      <c r="C507" s="282"/>
      <c r="D507" s="282"/>
      <c r="E507" s="282"/>
      <c r="F507" s="282"/>
    </row>
    <row r="508" spans="1:6" s="386" customFormat="1" x14ac:dyDescent="0.3">
      <c r="A508" s="282"/>
      <c r="B508" s="282"/>
      <c r="C508" s="282"/>
      <c r="D508" s="282"/>
      <c r="E508" s="282"/>
      <c r="F508" s="282"/>
    </row>
    <row r="509" spans="1:6" s="386" customFormat="1" x14ac:dyDescent="0.3">
      <c r="A509" s="282"/>
      <c r="B509" s="282"/>
      <c r="C509" s="282"/>
      <c r="D509" s="282"/>
      <c r="E509" s="282"/>
      <c r="F509" s="282"/>
    </row>
    <row r="510" spans="1:6" s="386" customFormat="1" x14ac:dyDescent="0.3">
      <c r="A510" s="282"/>
      <c r="B510" s="282"/>
      <c r="C510" s="282"/>
      <c r="D510" s="282"/>
      <c r="E510" s="282"/>
      <c r="F510" s="282"/>
    </row>
    <row r="511" spans="1:6" s="386" customFormat="1" x14ac:dyDescent="0.3">
      <c r="A511" s="282"/>
      <c r="B511" s="282"/>
      <c r="C511" s="282"/>
      <c r="D511" s="282"/>
      <c r="E511" s="282"/>
      <c r="F511" s="282"/>
    </row>
    <row r="512" spans="1:6" s="386" customFormat="1" x14ac:dyDescent="0.3">
      <c r="A512" s="282"/>
      <c r="B512" s="282"/>
      <c r="C512" s="282"/>
      <c r="D512" s="282"/>
      <c r="E512" s="282"/>
      <c r="F512" s="282"/>
    </row>
    <row r="513" spans="1:6" s="386" customFormat="1" x14ac:dyDescent="0.3">
      <c r="A513" s="282"/>
      <c r="B513" s="282"/>
      <c r="C513" s="282"/>
      <c r="D513" s="282"/>
      <c r="E513" s="282"/>
      <c r="F513" s="282"/>
    </row>
  </sheetData>
  <sheetProtection algorithmName="SHA-512" hashValue="g0XmCl+PYs+rC26ic9M/aBzc8IAmOdcJVISErpN0xamvpaOzxIM6Fr+kdXQl7yUV6DusaAKtgJ3Mztg32sKSaQ==" saltValue="VKiJ7aAZ3I8mnCk3o4/Ysg==" spinCount="100000" sheet="1" objects="1" scenarios="1" formatCells="0" formatColumns="0" formatRows="0" insertColumns="0" insertRows="0" insertHyperlinks="0" deleteColumns="0" deleteRows="0"/>
  <mergeCells count="100">
    <mergeCell ref="A67:B67"/>
    <mergeCell ref="A69:F69"/>
    <mergeCell ref="A56:B56"/>
    <mergeCell ref="A52:F52"/>
    <mergeCell ref="A49:F49"/>
    <mergeCell ref="A51:F51"/>
    <mergeCell ref="A53:B53"/>
    <mergeCell ref="A54:B54"/>
    <mergeCell ref="A55:B55"/>
    <mergeCell ref="A57:B57"/>
    <mergeCell ref="A60:F60"/>
    <mergeCell ref="A62:F62"/>
    <mergeCell ref="A63:F63"/>
    <mergeCell ref="A64:B64"/>
    <mergeCell ref="A65:B65"/>
    <mergeCell ref="A66:B66"/>
    <mergeCell ref="A48:F48"/>
    <mergeCell ref="A59:F59"/>
    <mergeCell ref="A39:A40"/>
    <mergeCell ref="A41:A42"/>
    <mergeCell ref="A43:A44"/>
    <mergeCell ref="A45:A46"/>
    <mergeCell ref="A1:F2"/>
    <mergeCell ref="A3:F3"/>
    <mergeCell ref="A9:F9"/>
    <mergeCell ref="C5:E5"/>
    <mergeCell ref="C6:E6"/>
    <mergeCell ref="C7:E7"/>
    <mergeCell ref="A11:F11"/>
    <mergeCell ref="A36:B36"/>
    <mergeCell ref="A31:F31"/>
    <mergeCell ref="A18:A20"/>
    <mergeCell ref="A21:A23"/>
    <mergeCell ref="A24:A26"/>
    <mergeCell ref="A27:A29"/>
    <mergeCell ref="A13:F13"/>
    <mergeCell ref="A14:F14"/>
    <mergeCell ref="A32:F32"/>
    <mergeCell ref="A34:F34"/>
    <mergeCell ref="A35:F35"/>
    <mergeCell ref="A70:F70"/>
    <mergeCell ref="B72:C72"/>
    <mergeCell ref="D72:F74"/>
    <mergeCell ref="B73:C73"/>
    <mergeCell ref="B74:C74"/>
    <mergeCell ref="A76:F76"/>
    <mergeCell ref="A97:F97"/>
    <mergeCell ref="A98:F98"/>
    <mergeCell ref="A99:F99"/>
    <mergeCell ref="A103:B103"/>
    <mergeCell ref="A80:F80"/>
    <mergeCell ref="A81:F81"/>
    <mergeCell ref="A82:F82"/>
    <mergeCell ref="A93:F93"/>
    <mergeCell ref="A95:F95"/>
    <mergeCell ref="A94:F94"/>
    <mergeCell ref="A78:F78"/>
    <mergeCell ref="A145:F145"/>
    <mergeCell ref="A152:E152"/>
    <mergeCell ref="A140:F140"/>
    <mergeCell ref="A123:B123"/>
    <mergeCell ref="A135:B135"/>
    <mergeCell ref="A138:F138"/>
    <mergeCell ref="A139:F139"/>
    <mergeCell ref="A141:F141"/>
    <mergeCell ref="A143:F143"/>
    <mergeCell ref="A144:F144"/>
    <mergeCell ref="D207:F208"/>
    <mergeCell ref="D213:F214"/>
    <mergeCell ref="A201:F201"/>
    <mergeCell ref="A203:F203"/>
    <mergeCell ref="A153:E153"/>
    <mergeCell ref="B198:C198"/>
    <mergeCell ref="D198:F200"/>
    <mergeCell ref="B199:C199"/>
    <mergeCell ref="B200:C200"/>
    <mergeCell ref="A154:F154"/>
    <mergeCell ref="A155:F155"/>
    <mergeCell ref="A156:F156"/>
    <mergeCell ref="A157:F157"/>
    <mergeCell ref="A158:F158"/>
    <mergeCell ref="A160:F160"/>
    <mergeCell ref="B162:D162"/>
    <mergeCell ref="A196:F196"/>
    <mergeCell ref="B171:C171"/>
    <mergeCell ref="B174:C174"/>
    <mergeCell ref="B176:C176"/>
    <mergeCell ref="B179:C179"/>
    <mergeCell ref="A194:F194"/>
    <mergeCell ref="B163:D163"/>
    <mergeCell ref="B164:D164"/>
    <mergeCell ref="B165:C165"/>
    <mergeCell ref="B166:C166"/>
    <mergeCell ref="B169:C169"/>
    <mergeCell ref="A113:F113"/>
    <mergeCell ref="A115:F115"/>
    <mergeCell ref="A117:F117"/>
    <mergeCell ref="A118:F118"/>
    <mergeCell ref="A119:F119"/>
    <mergeCell ref="A114:F114"/>
  </mergeCells>
  <conditionalFormatting sqref="B214">
    <cfRule type="cellIs" dxfId="11" priority="4" operator="equal">
      <formula>0</formula>
    </cfRule>
    <cfRule type="cellIs" dxfId="10" priority="5" operator="lessThan">
      <formula>0</formula>
    </cfRule>
    <cfRule type="cellIs" dxfId="9" priority="6" operator="greaterThan">
      <formula>0</formula>
    </cfRule>
  </conditionalFormatting>
  <conditionalFormatting sqref="F180">
    <cfRule type="cellIs" dxfId="8" priority="1" operator="equal">
      <formula>0</formula>
    </cfRule>
    <cfRule type="cellIs" dxfId="7" priority="2" operator="lessThan">
      <formula>0</formula>
    </cfRule>
    <cfRule type="cellIs" dxfId="6" priority="3" operator="greaterThan">
      <formula>0</formula>
    </cfRule>
  </conditionalFormatting>
  <dataValidations disablePrompts="1" count="12">
    <dataValidation allowBlank="1" showInputMessage="1" showErrorMessage="1" promptTitle="Advertencia" prompt="Se recomienda leer cuidadosamente las indicaciones dispuestas en la parte inferior de esta tabla. " sqref="A147" xr:uid="{01CCBB73-FF2F-459D-9DFF-1CBB54F0F37B}"/>
    <dataValidation allowBlank="1" showInputMessage="1" showErrorMessage="1" promptTitle="Advertencia" prompt="Esta tabla solo la deben completar la unidades ejecutoras que por Ley específica estén facultadas para estimar superávits." sqref="F163" xr:uid="{1F9EC796-AA01-43E3-9EAA-598CFEFED945}"/>
    <dataValidation allowBlank="1" showInputMessage="1" showErrorMessage="1" promptTitle="Advertencia" prompt="El nombre de la partida debe ser de acuerdo al Clasificador de los Ingresos del Sector Público. " sqref="B104:B106 B124 B184"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104:A106 A124 A184"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100 A120" xr:uid="{1AC7DD02-CCC5-4564-A840-491ADBB5F14D}"/>
    <dataValidation allowBlank="1" showInputMessage="1" showErrorMessage="1" promptTitle="Advertencia" prompt="Se debe indicar el nombre de la partida de acuerdo al Clasificador de los Ingresos del Sector Público." sqref="B100"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44:F144"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8:F118"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75 D167:D168 D170:D171" xr:uid="{F57FF142-55C7-414E-BCA8-BD8D3881DF92}"/>
    <dataValidation allowBlank="1" showInputMessage="1" showErrorMessage="1" promptTitle="Recordatorio" prompt="El superávit libre debe ser reintegrado a más tardar el 31 de marzo,_x000a_de acuerdo al  Decreto Nº 43189-MTSS, artículo 66. " sqref="B168:B170 B172:B175 B177:B179"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63"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2:F74" xr:uid="{2363D137-08ED-4EDA-A92A-566080085FAA}"/>
  </dataValidations>
  <hyperlinks>
    <hyperlink ref="A100" r:id="rId1" xr:uid="{100874E7-5AE0-43FD-8CAB-E8E6D98F09D0}"/>
    <hyperlink ref="A120" r:id="rId2" xr:uid="{8451ADDC-C0B3-4AC4-8CDB-0DF69D61BF35}"/>
    <hyperlink ref="B100" r:id="rId3" xr:uid="{BAFF97C4-3021-46E5-B77E-DBA8861ED6C0}"/>
    <hyperlink ref="B120" r:id="rId4" display="Nombre de la Partida presupuestaria" xr:uid="{E94F74C8-D75B-4B81-82E8-59FB5B2EA242}"/>
  </hyperlinks>
  <printOptions horizontalCentered="1"/>
  <pageMargins left="0.70866141732283472" right="0.70866141732283472" top="1.1811023622047245" bottom="0.78740157480314965" header="0.78740157480314965" footer="0.78740157480314965"/>
  <pageSetup scale="50" orientation="portrait" r:id="rId5"/>
  <headerFooter>
    <oddFooter>&amp;L&amp;"Palatino Linotype,Normal"&amp;K979797&amp;D&amp;C&amp;"Palatino Linotype,Normal"&amp;K979797Reporte de ejecución programática y presupuestaria (III Trimestre)&amp;R&amp;"Palatino Linotype,Normal"&amp;K979797&amp;P</oddFooter>
  </headerFooter>
  <rowBreaks count="4" manualBreakCount="4">
    <brk id="49" max="5" man="1"/>
    <brk id="74" max="16383" man="1"/>
    <brk id="116" max="5" man="1"/>
    <brk id="160" max="5" man="1"/>
  </rowBreaks>
  <ignoredErrors>
    <ignoredError sqref="F19:F20 F28:F29" evalError="1"/>
    <ignoredError sqref="F21:F27" evalError="1" formula="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codeName="Hoja9">
    <tabColor rgb="FF182951"/>
  </sheetPr>
  <dimension ref="A1:F115"/>
  <sheetViews>
    <sheetView showGridLines="0" zoomScale="80" zoomScaleNormal="80" zoomScaleSheetLayoutView="100" workbookViewId="0">
      <selection sqref="A1:F2"/>
    </sheetView>
  </sheetViews>
  <sheetFormatPr baseColWidth="10" defaultColWidth="11.44140625" defaultRowHeight="15.6" x14ac:dyDescent="0.3"/>
  <cols>
    <col min="1" max="1" width="55.5546875" style="16" customWidth="1"/>
    <col min="2" max="2" width="26.5546875" style="16" customWidth="1"/>
    <col min="3" max="5" width="25.44140625" style="16" customWidth="1"/>
    <col min="6" max="6" width="20.6640625" style="16" customWidth="1"/>
    <col min="7" max="16384" width="11.44140625" style="16"/>
  </cols>
  <sheetData>
    <row r="1" spans="1:6" ht="18" customHeight="1" x14ac:dyDescent="0.3">
      <c r="A1" s="566" t="s">
        <v>123</v>
      </c>
      <c r="B1" s="566"/>
      <c r="C1" s="566"/>
      <c r="D1" s="566"/>
      <c r="E1" s="566"/>
      <c r="F1" s="566"/>
    </row>
    <row r="2" spans="1:6" ht="18" customHeight="1" x14ac:dyDescent="0.3">
      <c r="A2" s="566"/>
      <c r="B2" s="566"/>
      <c r="C2" s="566"/>
      <c r="D2" s="566"/>
      <c r="E2" s="566"/>
      <c r="F2" s="566"/>
    </row>
    <row r="3" spans="1:6" ht="18" customHeight="1" x14ac:dyDescent="0.3">
      <c r="A3" s="572" t="s">
        <v>229</v>
      </c>
      <c r="B3" s="572"/>
      <c r="C3" s="572"/>
      <c r="D3" s="572"/>
      <c r="E3" s="572"/>
      <c r="F3" s="572"/>
    </row>
    <row r="4" spans="1:6" ht="18" customHeight="1" thickBot="1" x14ac:dyDescent="0.35"/>
    <row r="5" spans="1:6" ht="18" customHeight="1" x14ac:dyDescent="0.3">
      <c r="A5" s="40"/>
      <c r="B5" s="105" t="s">
        <v>22</v>
      </c>
      <c r="C5" s="549" t="str">
        <f>+'1T'!C5</f>
        <v>Construyendo Lazos de Solidaridad</v>
      </c>
      <c r="D5" s="550"/>
      <c r="E5" s="551"/>
    </row>
    <row r="6" spans="1:6" x14ac:dyDescent="0.3">
      <c r="A6" s="40"/>
      <c r="B6" s="106" t="s">
        <v>33</v>
      </c>
      <c r="C6" s="552" t="str">
        <f>+'1T'!C6</f>
        <v>Consejo Nacional de la Persona Adulta Mayor</v>
      </c>
      <c r="D6" s="553"/>
      <c r="E6" s="554"/>
    </row>
    <row r="7" spans="1:6" ht="21" customHeight="1" thickBot="1" x14ac:dyDescent="0.35">
      <c r="A7" s="40"/>
      <c r="B7" s="109" t="s">
        <v>34</v>
      </c>
      <c r="C7" s="555" t="str">
        <f>+'1T'!C7</f>
        <v>Dirección Área Técnica. Unidad de Fiscalización Operativa. CONAPAM</v>
      </c>
      <c r="D7" s="556"/>
      <c r="E7" s="557"/>
    </row>
    <row r="8" spans="1:6" x14ac:dyDescent="0.3">
      <c r="A8" s="40"/>
      <c r="B8" s="4"/>
      <c r="C8" s="4"/>
      <c r="D8" s="4"/>
      <c r="E8" s="4"/>
      <c r="F8" s="4"/>
    </row>
    <row r="9" spans="1:6" ht="19.8" x14ac:dyDescent="0.3">
      <c r="A9" s="528" t="s">
        <v>230</v>
      </c>
      <c r="B9" s="528"/>
      <c r="C9" s="528"/>
      <c r="D9" s="528"/>
      <c r="E9" s="528"/>
      <c r="F9" s="528"/>
    </row>
    <row r="10" spans="1:6" ht="15" customHeight="1" x14ac:dyDescent="0.3"/>
    <row r="11" spans="1:6" x14ac:dyDescent="0.3">
      <c r="A11" s="580" t="s">
        <v>36</v>
      </c>
      <c r="B11" s="580"/>
      <c r="C11" s="580"/>
      <c r="D11" s="580"/>
      <c r="E11" s="580"/>
      <c r="F11" s="580"/>
    </row>
    <row r="12" spans="1:6" x14ac:dyDescent="0.3">
      <c r="A12" s="580" t="s">
        <v>19</v>
      </c>
      <c r="B12" s="580"/>
      <c r="C12" s="580"/>
      <c r="D12" s="580"/>
      <c r="E12" s="580"/>
      <c r="F12" s="580"/>
    </row>
    <row r="13" spans="1:6" ht="31.2" x14ac:dyDescent="0.3">
      <c r="A13" s="65" t="s">
        <v>17</v>
      </c>
      <c r="B13" s="64" t="s">
        <v>18</v>
      </c>
      <c r="C13" s="65" t="s">
        <v>82</v>
      </c>
      <c r="D13" s="64" t="s">
        <v>83</v>
      </c>
      <c r="E13" s="64" t="s">
        <v>84</v>
      </c>
      <c r="F13" s="165" t="s">
        <v>231</v>
      </c>
    </row>
    <row r="14" spans="1:6" x14ac:dyDescent="0.3">
      <c r="A14" s="208" t="s">
        <v>16</v>
      </c>
      <c r="B14" s="208"/>
      <c r="C14" s="211">
        <f>+C17+C18+C20+C21+C23+C24+C26+C27</f>
        <v>13946.333333333332</v>
      </c>
      <c r="D14" s="211">
        <f t="shared" ref="D14:E14" si="0">+D17+D18+D20+D21+D23+D24+D26+D27</f>
        <v>13969.333333333332</v>
      </c>
      <c r="E14" s="211">
        <f t="shared" si="0"/>
        <v>13994.666666666666</v>
      </c>
      <c r="F14" s="211">
        <f>+AVERAGE(C14:E14)</f>
        <v>13970.111111111109</v>
      </c>
    </row>
    <row r="15" spans="1:6" x14ac:dyDescent="0.3">
      <c r="A15" s="207"/>
      <c r="B15" s="207"/>
      <c r="C15" s="210"/>
      <c r="D15" s="210"/>
      <c r="E15" s="210"/>
      <c r="F15" s="210"/>
    </row>
    <row r="16" spans="1:6" x14ac:dyDescent="0.3">
      <c r="A16" s="592" t="s">
        <v>286</v>
      </c>
      <c r="B16" s="28" t="s">
        <v>287</v>
      </c>
      <c r="C16" s="209">
        <f>+'1T'!F18</f>
        <v>76</v>
      </c>
      <c r="D16" s="209">
        <f>+'2T'!F18</f>
        <v>153</v>
      </c>
      <c r="E16" s="209">
        <f>+'3T'!F18</f>
        <v>95</v>
      </c>
      <c r="F16" s="210">
        <f>+E16</f>
        <v>95</v>
      </c>
    </row>
    <row r="17" spans="1:6" x14ac:dyDescent="0.3">
      <c r="A17" s="592"/>
      <c r="B17" s="28" t="s">
        <v>288</v>
      </c>
      <c r="C17" s="209">
        <f>+'1T'!F19</f>
        <v>1491.3333333333333</v>
      </c>
      <c r="D17" s="209">
        <f>+'2T'!F19</f>
        <v>1481.6666666666667</v>
      </c>
      <c r="E17" s="209">
        <f>+'3T'!F19</f>
        <v>1499</v>
      </c>
      <c r="F17" s="210">
        <f>+AVERAGE(C17:E17)</f>
        <v>1490.6666666666667</v>
      </c>
    </row>
    <row r="18" spans="1:6" x14ac:dyDescent="0.3">
      <c r="A18" s="592"/>
      <c r="B18" s="28" t="s">
        <v>289</v>
      </c>
      <c r="C18" s="209">
        <f>+'1T'!F20</f>
        <v>53.333333333333336</v>
      </c>
      <c r="D18" s="209">
        <f>+'2T'!F20</f>
        <v>61.333333333333336</v>
      </c>
      <c r="E18" s="209">
        <f>+'3T'!F20</f>
        <v>89.333333333333329</v>
      </c>
      <c r="F18" s="210">
        <f>+AVERAGE(C18:E18)</f>
        <v>68</v>
      </c>
    </row>
    <row r="19" spans="1:6" x14ac:dyDescent="0.3">
      <c r="A19" s="593" t="s">
        <v>290</v>
      </c>
      <c r="B19" s="212" t="s">
        <v>287</v>
      </c>
      <c r="C19" s="213">
        <f>+'1T'!F21</f>
        <v>61</v>
      </c>
      <c r="D19" s="213">
        <f>+'2T'!F21</f>
        <v>46</v>
      </c>
      <c r="E19" s="213">
        <f>+'3T'!F21</f>
        <v>10</v>
      </c>
      <c r="F19" s="214">
        <f>+E19</f>
        <v>10</v>
      </c>
    </row>
    <row r="20" spans="1:6" x14ac:dyDescent="0.3">
      <c r="A20" s="593"/>
      <c r="B20" s="212" t="s">
        <v>288</v>
      </c>
      <c r="C20" s="213">
        <f>+'1T'!F22</f>
        <v>1392</v>
      </c>
      <c r="D20" s="213">
        <f>+'2T'!F22</f>
        <v>1429.6666666666667</v>
      </c>
      <c r="E20" s="213">
        <f>+'3T'!F22</f>
        <v>1411.6666666666667</v>
      </c>
      <c r="F20" s="214">
        <f>+AVERAGE(C20:E20)</f>
        <v>1411.1111111111113</v>
      </c>
    </row>
    <row r="21" spans="1:6" x14ac:dyDescent="0.3">
      <c r="A21" s="593"/>
      <c r="B21" s="212" t="s">
        <v>289</v>
      </c>
      <c r="C21" s="213">
        <f>+'1T'!F23</f>
        <v>70.333333333333329</v>
      </c>
      <c r="D21" s="213">
        <f>+'2T'!F23</f>
        <v>67</v>
      </c>
      <c r="E21" s="213">
        <f>+'3T'!F23</f>
        <v>69.666666666666671</v>
      </c>
      <c r="F21" s="214">
        <f>+AVERAGE(C21:E21)</f>
        <v>69</v>
      </c>
    </row>
    <row r="22" spans="1:6" x14ac:dyDescent="0.3">
      <c r="A22" s="592" t="s">
        <v>291</v>
      </c>
      <c r="B22" s="28" t="s">
        <v>287</v>
      </c>
      <c r="C22" s="209">
        <f>+'1T'!F24</f>
        <v>124</v>
      </c>
      <c r="D22" s="209">
        <f>+'2T'!F24</f>
        <v>113</v>
      </c>
      <c r="E22" s="209">
        <f>+'3T'!F24</f>
        <v>298</v>
      </c>
      <c r="F22" s="210">
        <f>+E22</f>
        <v>298</v>
      </c>
    </row>
    <row r="23" spans="1:6" x14ac:dyDescent="0.3">
      <c r="A23" s="592"/>
      <c r="B23" s="28" t="s">
        <v>288</v>
      </c>
      <c r="C23" s="209">
        <f>+'1T'!F25</f>
        <v>9496.6666666666661</v>
      </c>
      <c r="D23" s="209">
        <f>+'2T'!F25</f>
        <v>9636.6666666666661</v>
      </c>
      <c r="E23" s="209">
        <f>+'3T'!F25</f>
        <v>9784.6666666666661</v>
      </c>
      <c r="F23" s="210">
        <f>+AVERAGE(C23:E23)</f>
        <v>9639.3333333333339</v>
      </c>
    </row>
    <row r="24" spans="1:6" x14ac:dyDescent="0.3">
      <c r="A24" s="592"/>
      <c r="B24" s="10" t="s">
        <v>289</v>
      </c>
      <c r="C24" s="209">
        <f>+'1T'!F26</f>
        <v>429</v>
      </c>
      <c r="D24" s="209">
        <f>+'2T'!F26</f>
        <v>280.66666666666669</v>
      </c>
      <c r="E24" s="209">
        <f>+'3T'!F26</f>
        <v>127.33333333333333</v>
      </c>
      <c r="F24" s="209">
        <f>+AVERAGE(C24:E24)</f>
        <v>279.00000000000006</v>
      </c>
    </row>
    <row r="25" spans="1:6" x14ac:dyDescent="0.3">
      <c r="A25" s="605" t="s">
        <v>292</v>
      </c>
      <c r="B25" s="215" t="s">
        <v>287</v>
      </c>
      <c r="C25" s="213">
        <f>+'1T'!F27</f>
        <v>3</v>
      </c>
      <c r="D25" s="213">
        <f>+'2T'!F27</f>
        <v>9</v>
      </c>
      <c r="E25" s="213">
        <f>+'3T'!F27</f>
        <v>12</v>
      </c>
      <c r="F25" s="213">
        <f>+E25</f>
        <v>12</v>
      </c>
    </row>
    <row r="26" spans="1:6" x14ac:dyDescent="0.3">
      <c r="A26" s="605"/>
      <c r="B26" s="215" t="s">
        <v>288</v>
      </c>
      <c r="C26" s="213">
        <f>+'1T'!F28</f>
        <v>1013.6666666666666</v>
      </c>
      <c r="D26" s="213">
        <f>+'2T'!F28</f>
        <v>973</v>
      </c>
      <c r="E26" s="213">
        <f>+'3T'!F28</f>
        <v>1000.3333333333334</v>
      </c>
      <c r="F26" s="213">
        <f>+AVERAGE(C26:E26)</f>
        <v>995.66666666666663</v>
      </c>
    </row>
    <row r="27" spans="1:6" x14ac:dyDescent="0.3">
      <c r="A27" s="606"/>
      <c r="B27" s="216" t="s">
        <v>289</v>
      </c>
      <c r="C27" s="213">
        <f>+'1T'!F29</f>
        <v>0</v>
      </c>
      <c r="D27" s="213">
        <f>+'2T'!F29</f>
        <v>39.333333333333336</v>
      </c>
      <c r="E27" s="213">
        <f>+'3T'!F29</f>
        <v>12.666666666666666</v>
      </c>
      <c r="F27" s="227">
        <f>+AVERAGE(C27:E27)</f>
        <v>17.333333333333332</v>
      </c>
    </row>
    <row r="28" spans="1:6" x14ac:dyDescent="0.3">
      <c r="A28" s="102" t="s">
        <v>163</v>
      </c>
      <c r="B28" s="203" t="s">
        <v>164</v>
      </c>
      <c r="C28" s="101"/>
      <c r="D28" s="101"/>
      <c r="E28" s="101"/>
    </row>
    <row r="29" spans="1:6" ht="50.1" customHeight="1" x14ac:dyDescent="0.3">
      <c r="A29" s="611" t="s">
        <v>111</v>
      </c>
      <c r="B29" s="612"/>
      <c r="C29" s="612"/>
      <c r="D29" s="612"/>
      <c r="E29" s="612"/>
      <c r="F29" s="613"/>
    </row>
    <row r="30" spans="1:6" ht="17.25" customHeight="1" x14ac:dyDescent="0.3">
      <c r="A30" s="19"/>
      <c r="B30" s="19"/>
      <c r="C30" s="19"/>
      <c r="D30" s="20"/>
      <c r="E30" s="20"/>
    </row>
    <row r="31" spans="1:6" ht="18" customHeight="1" x14ac:dyDescent="0.3">
      <c r="A31" s="580" t="s">
        <v>37</v>
      </c>
      <c r="B31" s="580"/>
      <c r="C31" s="580"/>
      <c r="D31" s="580"/>
      <c r="E31" s="580"/>
    </row>
    <row r="32" spans="1:6" ht="18" customHeight="1" x14ac:dyDescent="0.3">
      <c r="A32" s="580" t="s">
        <v>20</v>
      </c>
      <c r="B32" s="580"/>
      <c r="C32" s="580"/>
      <c r="D32" s="580"/>
      <c r="E32" s="580"/>
    </row>
    <row r="33" spans="1:6" ht="35.1" customHeight="1" x14ac:dyDescent="0.3">
      <c r="A33" s="512" t="s">
        <v>21</v>
      </c>
      <c r="B33" s="586"/>
      <c r="C33" s="157" t="s">
        <v>82</v>
      </c>
      <c r="D33" s="157" t="s">
        <v>83</v>
      </c>
      <c r="E33" s="157" t="s">
        <v>84</v>
      </c>
      <c r="F33" s="157" t="s">
        <v>231</v>
      </c>
    </row>
    <row r="34" spans="1:6" ht="18" customHeight="1" x14ac:dyDescent="0.3">
      <c r="A34" s="594" t="s">
        <v>16</v>
      </c>
      <c r="B34" s="594"/>
      <c r="C34" s="222">
        <f>+SUM(C36:C43)</f>
        <v>3010366927.7499995</v>
      </c>
      <c r="D34" s="222">
        <f t="shared" ref="D34:F34" si="1">+SUM(D36:D43)</f>
        <v>3764317982.4639997</v>
      </c>
      <c r="E34" s="222">
        <f t="shared" si="1"/>
        <v>4493276226.4099998</v>
      </c>
      <c r="F34" s="222">
        <f t="shared" si="1"/>
        <v>11267961136.623999</v>
      </c>
    </row>
    <row r="35" spans="1:6" ht="15" customHeight="1" x14ac:dyDescent="0.3">
      <c r="A35" s="223"/>
      <c r="B35" s="224"/>
      <c r="C35" s="11"/>
      <c r="D35" s="11"/>
      <c r="E35" s="12"/>
      <c r="F35" s="150"/>
    </row>
    <row r="36" spans="1:6" ht="15" customHeight="1" x14ac:dyDescent="0.3">
      <c r="A36" s="583" t="s">
        <v>286</v>
      </c>
      <c r="B36" s="205" t="s">
        <v>293</v>
      </c>
      <c r="C36" s="11">
        <f>+'1T'!F39</f>
        <v>820842694</v>
      </c>
      <c r="D36" s="11">
        <f>+'2T'!F39</f>
        <v>904806420</v>
      </c>
      <c r="E36" s="12">
        <f>+'3T'!F39</f>
        <v>915391332</v>
      </c>
      <c r="F36" s="150">
        <f>+SUM(C36:E36)</f>
        <v>2641040446</v>
      </c>
    </row>
    <row r="37" spans="1:6" ht="15" customHeight="1" x14ac:dyDescent="0.3">
      <c r="A37" s="583"/>
      <c r="B37" s="205" t="s">
        <v>294</v>
      </c>
      <c r="C37" s="11">
        <f>+'1T'!F40</f>
        <v>31545146</v>
      </c>
      <c r="D37" s="11">
        <f>+'2T'!F40</f>
        <v>37060232</v>
      </c>
      <c r="E37" s="12">
        <f>+'3T'!F40</f>
        <v>54553008</v>
      </c>
      <c r="F37" s="150">
        <f t="shared" ref="F37:F43" si="2">+SUM(C37:E37)</f>
        <v>123158386</v>
      </c>
    </row>
    <row r="38" spans="1:6" ht="15" customHeight="1" x14ac:dyDescent="0.3">
      <c r="A38" s="584" t="s">
        <v>290</v>
      </c>
      <c r="B38" s="225" t="s">
        <v>293</v>
      </c>
      <c r="C38" s="220">
        <f>+'1T'!F41</f>
        <v>288696644</v>
      </c>
      <c r="D38" s="220">
        <f>+'2T'!F41</f>
        <v>346975732</v>
      </c>
      <c r="E38" s="219">
        <f>+'3T'!F41</f>
        <v>344822170</v>
      </c>
      <c r="F38" s="221">
        <f t="shared" si="2"/>
        <v>980494546</v>
      </c>
    </row>
    <row r="39" spans="1:6" ht="15" customHeight="1" x14ac:dyDescent="0.3">
      <c r="A39" s="584"/>
      <c r="B39" s="225" t="s">
        <v>294</v>
      </c>
      <c r="C39" s="220">
        <f>+'1T'!F42</f>
        <v>17180042</v>
      </c>
      <c r="D39" s="220">
        <f>+'2T'!F42</f>
        <v>15976316</v>
      </c>
      <c r="E39" s="219">
        <f>+'3T'!F42</f>
        <v>17017198</v>
      </c>
      <c r="F39" s="221">
        <f t="shared" si="2"/>
        <v>50173556</v>
      </c>
    </row>
    <row r="40" spans="1:6" ht="18" customHeight="1" x14ac:dyDescent="0.3">
      <c r="A40" s="583" t="s">
        <v>291</v>
      </c>
      <c r="B40" s="205" t="s">
        <v>293</v>
      </c>
      <c r="C40" s="11">
        <f>+'1T'!F43</f>
        <v>1672637881.6499999</v>
      </c>
      <c r="D40" s="11">
        <f>+'2T'!F43</f>
        <v>1726715909.75</v>
      </c>
      <c r="E40" s="12">
        <f>+'3T'!F43</f>
        <v>1756003589.6700001</v>
      </c>
      <c r="F40" s="150">
        <f t="shared" si="2"/>
        <v>5155357381.0699997</v>
      </c>
    </row>
    <row r="41" spans="1:6" ht="18" customHeight="1" x14ac:dyDescent="0.3">
      <c r="A41" s="583"/>
      <c r="B41" s="205" t="s">
        <v>294</v>
      </c>
      <c r="C41" s="11">
        <f>+'1T'!F44</f>
        <v>68664520.099999994</v>
      </c>
      <c r="D41" s="11">
        <f>+'2T'!F44</f>
        <v>55917557.884000063</v>
      </c>
      <c r="E41" s="12">
        <f>+'3T'!F44</f>
        <v>21246687</v>
      </c>
      <c r="F41" s="150">
        <f t="shared" si="2"/>
        <v>145828764.98400006</v>
      </c>
    </row>
    <row r="42" spans="1:6" ht="18" customHeight="1" x14ac:dyDescent="0.3">
      <c r="A42" s="584" t="s">
        <v>292</v>
      </c>
      <c r="B42" s="225" t="s">
        <v>293</v>
      </c>
      <c r="C42" s="220">
        <f>+'1T'!F45</f>
        <v>110800000</v>
      </c>
      <c r="D42" s="220">
        <f>+'2T'!F45</f>
        <v>653650457.83000004</v>
      </c>
      <c r="E42" s="219">
        <f>+'3T'!F45</f>
        <v>1355635245.74</v>
      </c>
      <c r="F42" s="221">
        <f t="shared" si="2"/>
        <v>2120085703.5700002</v>
      </c>
    </row>
    <row r="43" spans="1:6" ht="18" customHeight="1" x14ac:dyDescent="0.3">
      <c r="A43" s="585"/>
      <c r="B43" s="225" t="s">
        <v>294</v>
      </c>
      <c r="C43" s="220">
        <f>+'1T'!F46</f>
        <v>0</v>
      </c>
      <c r="D43" s="220">
        <f>+'2T'!F46</f>
        <v>23215357</v>
      </c>
      <c r="E43" s="229">
        <f>+'3T'!F46</f>
        <v>28606996</v>
      </c>
      <c r="F43" s="228">
        <f t="shared" si="2"/>
        <v>51822353</v>
      </c>
    </row>
    <row r="44" spans="1:6" ht="15" customHeight="1" x14ac:dyDescent="0.3">
      <c r="A44" s="99" t="s">
        <v>163</v>
      </c>
      <c r="B44" s="206" t="s">
        <v>164</v>
      </c>
      <c r="C44" s="55"/>
      <c r="D44" s="55"/>
    </row>
    <row r="45" spans="1:6" ht="50.1" customHeight="1" x14ac:dyDescent="0.3">
      <c r="A45" s="614" t="s">
        <v>111</v>
      </c>
      <c r="B45" s="614"/>
      <c r="C45" s="614"/>
      <c r="D45" s="614"/>
      <c r="E45" s="614"/>
      <c r="F45" s="614"/>
    </row>
    <row r="46" spans="1:6" ht="21" customHeight="1" x14ac:dyDescent="0.3"/>
    <row r="47" spans="1:6" ht="21" customHeight="1" x14ac:dyDescent="0.3">
      <c r="A47" s="490" t="s">
        <v>71</v>
      </c>
      <c r="B47" s="490"/>
      <c r="C47" s="490"/>
      <c r="D47" s="490"/>
      <c r="E47" s="490"/>
      <c r="F47" s="199"/>
    </row>
    <row r="48" spans="1:6" ht="21" customHeight="1" x14ac:dyDescent="0.3">
      <c r="A48" s="490" t="s">
        <v>72</v>
      </c>
      <c r="B48" s="490"/>
      <c r="C48" s="490"/>
      <c r="D48" s="490"/>
      <c r="E48" s="490"/>
    </row>
    <row r="49" spans="1:6" ht="21" customHeight="1" x14ac:dyDescent="0.3">
      <c r="A49" s="490" t="s">
        <v>51</v>
      </c>
      <c r="B49" s="490"/>
      <c r="C49" s="490"/>
      <c r="D49" s="490"/>
      <c r="E49" s="490"/>
    </row>
    <row r="50" spans="1:6" ht="34.5" customHeight="1" x14ac:dyDescent="0.3">
      <c r="A50" s="66" t="s">
        <v>70</v>
      </c>
      <c r="B50" s="66" t="s">
        <v>82</v>
      </c>
      <c r="C50" s="66" t="s">
        <v>83</v>
      </c>
      <c r="D50" s="197" t="s">
        <v>84</v>
      </c>
      <c r="E50" s="198" t="s">
        <v>231</v>
      </c>
      <c r="F50" s="167"/>
    </row>
    <row r="51" spans="1:6" ht="21" customHeight="1" x14ac:dyDescent="0.3">
      <c r="A51" s="85" t="s">
        <v>73</v>
      </c>
      <c r="B51" s="86">
        <v>0</v>
      </c>
      <c r="C51" s="86">
        <f>+B55</f>
        <v>1792962195.7460003</v>
      </c>
      <c r="D51" s="86">
        <f>+C55</f>
        <v>3123462752.7820005</v>
      </c>
      <c r="E51" s="200">
        <v>0</v>
      </c>
      <c r="F51" s="167"/>
    </row>
    <row r="52" spans="1:6" ht="21" customHeight="1" x14ac:dyDescent="0.3">
      <c r="A52" s="85" t="s">
        <v>74</v>
      </c>
      <c r="B52" s="86">
        <f>+'1T'!F103</f>
        <v>4803329123.4960003</v>
      </c>
      <c r="C52" s="86">
        <f>+'2T'!F103</f>
        <v>5094818539.5</v>
      </c>
      <c r="D52" s="86">
        <f>+'3T'!F103</f>
        <v>4657584415.5</v>
      </c>
      <c r="E52" s="200">
        <f>+B52+C52+D52</f>
        <v>14555732078.496</v>
      </c>
      <c r="F52" s="167"/>
    </row>
    <row r="53" spans="1:6" ht="21" customHeight="1" x14ac:dyDescent="0.3">
      <c r="A53" s="85" t="s">
        <v>100</v>
      </c>
      <c r="B53" s="86">
        <f>+B51+B52</f>
        <v>4803329123.4960003</v>
      </c>
      <c r="C53" s="86">
        <f>+C51+C52</f>
        <v>6887780735.2460003</v>
      </c>
      <c r="D53" s="86">
        <f>+D51+D52</f>
        <v>7781047168.2820005</v>
      </c>
      <c r="E53" s="201">
        <f>+D53</f>
        <v>7781047168.2820005</v>
      </c>
      <c r="F53" s="167"/>
    </row>
    <row r="54" spans="1:6" ht="21" customHeight="1" x14ac:dyDescent="0.3">
      <c r="A54" s="85" t="s">
        <v>152</v>
      </c>
      <c r="B54" s="86">
        <f>+'1T'!F123</f>
        <v>3010366927.75</v>
      </c>
      <c r="C54" s="86">
        <f>+'2T'!F123</f>
        <v>3764317982.4639997</v>
      </c>
      <c r="D54" s="86">
        <f>+'3T'!F123</f>
        <v>4493276226.4099998</v>
      </c>
      <c r="E54" s="201">
        <f>+D54</f>
        <v>4493276226.4099998</v>
      </c>
      <c r="F54" s="167"/>
    </row>
    <row r="55" spans="1:6" ht="21" customHeight="1" x14ac:dyDescent="0.3">
      <c r="A55" s="85" t="s">
        <v>101</v>
      </c>
      <c r="B55" s="86">
        <f>+B53-B54</f>
        <v>1792962195.7460003</v>
      </c>
      <c r="C55" s="86">
        <f>+C53-C54</f>
        <v>3123462752.7820005</v>
      </c>
      <c r="D55" s="86">
        <f>+D53-D54</f>
        <v>3287770941.8720007</v>
      </c>
      <c r="E55" s="202">
        <f>+E53-E54</f>
        <v>3287770941.8720007</v>
      </c>
      <c r="F55" s="167"/>
    </row>
    <row r="56" spans="1:6" ht="9.9" customHeight="1" x14ac:dyDescent="0.3">
      <c r="A56" s="573" t="s">
        <v>42</v>
      </c>
      <c r="B56" s="573"/>
      <c r="C56" s="573"/>
      <c r="D56" s="573"/>
    </row>
    <row r="57" spans="1:6" ht="9.9" customHeight="1" x14ac:dyDescent="0.3">
      <c r="A57" s="57"/>
      <c r="B57" s="57"/>
      <c r="C57" s="57"/>
      <c r="D57" s="57"/>
    </row>
    <row r="58" spans="1:6" ht="9.9" customHeight="1" x14ac:dyDescent="0.3">
      <c r="A58" s="57"/>
      <c r="B58" s="57"/>
      <c r="C58" s="57"/>
      <c r="D58" s="57"/>
    </row>
    <row r="59" spans="1:6" ht="9.9" customHeight="1" x14ac:dyDescent="0.3">
      <c r="A59" s="57"/>
      <c r="B59" s="57"/>
      <c r="C59" s="57"/>
      <c r="D59" s="57"/>
    </row>
    <row r="60" spans="1:6" x14ac:dyDescent="0.3">
      <c r="A60" s="488" t="s">
        <v>122</v>
      </c>
      <c r="B60" s="488"/>
      <c r="C60" s="488"/>
      <c r="D60" s="488"/>
      <c r="E60" s="488"/>
      <c r="F60" s="488"/>
    </row>
    <row r="115" spans="1:1" x14ac:dyDescent="0.3"/>
  </sheetData>
  <mergeCells count="27">
    <mergeCell ref="A22:A24"/>
    <mergeCell ref="A25:A27"/>
    <mergeCell ref="A36:A37"/>
    <mergeCell ref="A38:A39"/>
    <mergeCell ref="A40:A41"/>
    <mergeCell ref="A60:F60"/>
    <mergeCell ref="A12:F12"/>
    <mergeCell ref="A11:F11"/>
    <mergeCell ref="A29:F29"/>
    <mergeCell ref="A31:E31"/>
    <mergeCell ref="A32:E32"/>
    <mergeCell ref="A47:E47"/>
    <mergeCell ref="A48:E48"/>
    <mergeCell ref="A49:E49"/>
    <mergeCell ref="A56:D56"/>
    <mergeCell ref="A33:B33"/>
    <mergeCell ref="A34:B34"/>
    <mergeCell ref="A45:F45"/>
    <mergeCell ref="A16:A18"/>
    <mergeCell ref="A19:A21"/>
    <mergeCell ref="A42:A43"/>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51" xr:uid="{C90F0FF1-F3C1-4CF8-BBB9-4699C52B49F9}"/>
  </dataValidations>
  <printOptions horizontalCentered="1"/>
  <pageMargins left="0.70866141732283472" right="0.70866141732283472" top="1.1811023622047245" bottom="0.78740157480314965" header="0.78740157480314965" footer="0.78740157480314965"/>
  <pageSetup scale="47" orientation="portrait" r:id="rId1"/>
  <headerFooter>
    <oddFooter>&amp;L&amp;"Palatino Linotype,Normal"&amp;K979797&amp;D&amp;C&amp;"Palatino Linotype,Normal"&amp;K979797Reporte ejecución programática y presupuestaria (III trimestre acumulado)&amp;R&amp;"Palatino Linotype,Normal"&amp;K979797&amp;P</oddFooter>
  </headerFooter>
  <ignoredErrors>
    <ignoredError sqref="C14:F18 C26:F27 C19:E25" evalError="1"/>
    <ignoredError sqref="F19:F25" evalError="1"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codeName="Hoja10">
    <tabColor rgb="FF979797"/>
  </sheetPr>
  <dimension ref="A1:I218"/>
  <sheetViews>
    <sheetView showGridLines="0" zoomScale="80" zoomScaleNormal="80" zoomScaleSheetLayoutView="100" workbookViewId="0">
      <selection sqref="A1:F2"/>
    </sheetView>
  </sheetViews>
  <sheetFormatPr baseColWidth="10" defaultColWidth="11.44140625" defaultRowHeight="15.6" x14ac:dyDescent="0.3"/>
  <cols>
    <col min="1" max="1" width="58.44140625" style="16" customWidth="1"/>
    <col min="2" max="2" width="25.6640625" style="16" customWidth="1"/>
    <col min="3" max="5" width="25.109375" style="16" customWidth="1"/>
    <col min="6" max="6" width="20.6640625" style="16" customWidth="1"/>
    <col min="7" max="16384" width="11.44140625" style="16"/>
  </cols>
  <sheetData>
    <row r="1" spans="1:6" ht="26.4" customHeight="1" x14ac:dyDescent="0.3">
      <c r="A1" s="645" t="s">
        <v>123</v>
      </c>
      <c r="B1" s="645"/>
      <c r="C1" s="645"/>
      <c r="D1" s="645"/>
      <c r="E1" s="645"/>
      <c r="F1" s="645"/>
    </row>
    <row r="2" spans="1:6" ht="19.2" customHeight="1" x14ac:dyDescent="0.3">
      <c r="A2" s="645"/>
      <c r="B2" s="645"/>
      <c r="C2" s="645"/>
      <c r="D2" s="645"/>
      <c r="E2" s="645"/>
      <c r="F2" s="645"/>
    </row>
    <row r="3" spans="1:6" ht="17.399999999999999" x14ac:dyDescent="0.3">
      <c r="A3" s="646" t="s">
        <v>159</v>
      </c>
      <c r="B3" s="646"/>
      <c r="C3" s="646"/>
      <c r="D3" s="646"/>
      <c r="E3" s="646"/>
      <c r="F3" s="646"/>
    </row>
    <row r="4" spans="1:6" ht="9.9" customHeight="1" thickBot="1" x14ac:dyDescent="0.35">
      <c r="A4" s="397"/>
      <c r="B4" s="397"/>
      <c r="C4" s="397"/>
      <c r="D4" s="397"/>
      <c r="E4" s="397"/>
      <c r="F4" s="397"/>
    </row>
    <row r="5" spans="1:6" ht="18" customHeight="1" x14ac:dyDescent="0.3">
      <c r="A5" s="398"/>
      <c r="B5" s="399" t="s">
        <v>22</v>
      </c>
      <c r="C5" s="647" t="str">
        <f>+'1T'!C5</f>
        <v>Construyendo Lazos de Solidaridad</v>
      </c>
      <c r="D5" s="648"/>
      <c r="E5" s="649"/>
      <c r="F5" s="282"/>
    </row>
    <row r="6" spans="1:6" ht="18" customHeight="1" x14ac:dyDescent="0.3">
      <c r="A6" s="400"/>
      <c r="B6" s="401" t="s">
        <v>33</v>
      </c>
      <c r="C6" s="501" t="str">
        <f>+'1T'!C6</f>
        <v>Consejo Nacional de la Persona Adulta Mayor</v>
      </c>
      <c r="D6" s="607"/>
      <c r="E6" s="650"/>
      <c r="F6" s="402"/>
    </row>
    <row r="7" spans="1:6" ht="18" customHeight="1" thickBot="1" x14ac:dyDescent="0.35">
      <c r="A7" s="400"/>
      <c r="B7" s="403" t="s">
        <v>34</v>
      </c>
      <c r="C7" s="651" t="str">
        <f>+'1T'!C7</f>
        <v>Dirección Área Técnica. Unidad de Fiscalización Operativa. CONAPAM</v>
      </c>
      <c r="D7" s="652"/>
      <c r="E7" s="653"/>
      <c r="F7" s="402"/>
    </row>
    <row r="8" spans="1:6" ht="9.9" customHeight="1" x14ac:dyDescent="0.3">
      <c r="A8" s="404"/>
      <c r="B8" s="405"/>
      <c r="C8" s="405"/>
      <c r="D8" s="405"/>
      <c r="E8" s="405"/>
      <c r="F8" s="405"/>
    </row>
    <row r="9" spans="1:6" ht="21.9" customHeight="1" x14ac:dyDescent="0.3">
      <c r="A9" s="548" t="s">
        <v>35</v>
      </c>
      <c r="B9" s="548"/>
      <c r="C9" s="548"/>
      <c r="D9" s="548"/>
      <c r="E9" s="548"/>
      <c r="F9" s="548"/>
    </row>
    <row r="10" spans="1:6" ht="17.399999999999999" x14ac:dyDescent="0.3">
      <c r="A10" s="283"/>
      <c r="B10" s="283"/>
      <c r="C10" s="283"/>
      <c r="D10" s="283"/>
      <c r="E10" s="283"/>
      <c r="F10" s="283"/>
    </row>
    <row r="11" spans="1:6" ht="50.25" customHeight="1" x14ac:dyDescent="0.3">
      <c r="A11" s="558" t="s">
        <v>281</v>
      </c>
      <c r="B11" s="558"/>
      <c r="C11" s="558"/>
      <c r="D11" s="558"/>
      <c r="E11" s="558"/>
      <c r="F11" s="558"/>
    </row>
    <row r="12" spans="1:6" ht="17.399999999999999" x14ac:dyDescent="0.3">
      <c r="A12" s="283"/>
      <c r="B12" s="283"/>
      <c r="C12" s="283"/>
      <c r="D12" s="283"/>
      <c r="E12" s="283"/>
      <c r="F12" s="283"/>
    </row>
    <row r="13" spans="1:6" ht="16.95" customHeight="1" x14ac:dyDescent="0.3">
      <c r="A13" s="571" t="s">
        <v>36</v>
      </c>
      <c r="B13" s="571"/>
      <c r="C13" s="571"/>
      <c r="D13" s="571"/>
      <c r="E13" s="571"/>
      <c r="F13" s="571"/>
    </row>
    <row r="14" spans="1:6" ht="16.95" customHeight="1" x14ac:dyDescent="0.3">
      <c r="A14" s="571" t="s">
        <v>19</v>
      </c>
      <c r="B14" s="571"/>
      <c r="C14" s="571"/>
      <c r="D14" s="571"/>
      <c r="E14" s="571"/>
      <c r="F14" s="571"/>
    </row>
    <row r="15" spans="1:6" ht="18" customHeight="1" x14ac:dyDescent="0.3">
      <c r="A15" s="284" t="s">
        <v>17</v>
      </c>
      <c r="B15" s="285" t="s">
        <v>18</v>
      </c>
      <c r="C15" s="285" t="s">
        <v>14</v>
      </c>
      <c r="D15" s="285" t="s">
        <v>15</v>
      </c>
      <c r="E15" s="285" t="s">
        <v>80</v>
      </c>
      <c r="F15" s="284" t="s">
        <v>12</v>
      </c>
    </row>
    <row r="16" spans="1:6" ht="16.95" customHeight="1" x14ac:dyDescent="0.3">
      <c r="A16" s="286" t="s">
        <v>16</v>
      </c>
      <c r="B16" s="286"/>
      <c r="C16" s="287">
        <f>+C19+C20+C22+C23+C25+C26+C28+C29</f>
        <v>14071</v>
      </c>
      <c r="D16" s="287">
        <f t="shared" ref="D16:E16" si="0">+D19+D20+D22+D23+D25+D26+D28+D29</f>
        <v>11948</v>
      </c>
      <c r="E16" s="287">
        <f t="shared" si="0"/>
        <v>16892</v>
      </c>
      <c r="F16" s="287">
        <f>+AVERAGE(C16:E16)</f>
        <v>14303.666666666666</v>
      </c>
    </row>
    <row r="17" spans="1:6" ht="16.95" customHeight="1" x14ac:dyDescent="0.3">
      <c r="A17" s="288"/>
      <c r="B17" s="288"/>
      <c r="C17" s="289"/>
      <c r="D17" s="289"/>
      <c r="E17" s="289"/>
      <c r="F17" s="290"/>
    </row>
    <row r="18" spans="1:6" ht="16.95" customHeight="1" x14ac:dyDescent="0.3">
      <c r="A18" s="560" t="s">
        <v>286</v>
      </c>
      <c r="B18" s="291" t="s">
        <v>287</v>
      </c>
      <c r="C18" s="289">
        <f>+('3T'!E18-'4T'!C20+117)</f>
        <v>122</v>
      </c>
      <c r="D18" s="289">
        <f>+(C18-D20+242)</f>
        <v>329</v>
      </c>
      <c r="E18" s="289">
        <f>+(D18-E20+32)</f>
        <v>32</v>
      </c>
      <c r="F18" s="290">
        <f>+E18</f>
        <v>32</v>
      </c>
    </row>
    <row r="19" spans="1:6" ht="16.95" customHeight="1" x14ac:dyDescent="0.3">
      <c r="A19" s="560"/>
      <c r="B19" s="291" t="s">
        <v>288</v>
      </c>
      <c r="C19" s="289">
        <v>1448</v>
      </c>
      <c r="D19" s="289">
        <v>1324</v>
      </c>
      <c r="E19" s="289">
        <v>1531</v>
      </c>
      <c r="F19" s="290">
        <f>+AVERAGE(C19:E19)</f>
        <v>1434.3333333333333</v>
      </c>
    </row>
    <row r="20" spans="1:6" ht="16.95" customHeight="1" x14ac:dyDescent="0.3">
      <c r="A20" s="560"/>
      <c r="B20" s="291" t="s">
        <v>289</v>
      </c>
      <c r="C20" s="289">
        <f>19+71</f>
        <v>90</v>
      </c>
      <c r="D20" s="289">
        <v>35</v>
      </c>
      <c r="E20" s="289">
        <f>242+82+5</f>
        <v>329</v>
      </c>
      <c r="F20" s="290">
        <f>+AVERAGE(C20:E20)</f>
        <v>151.33333333333334</v>
      </c>
    </row>
    <row r="21" spans="1:6" ht="16.95" customHeight="1" x14ac:dyDescent="0.3">
      <c r="A21" s="559" t="s">
        <v>290</v>
      </c>
      <c r="B21" s="292" t="s">
        <v>287</v>
      </c>
      <c r="C21" s="293">
        <f>+('3T'!E21-'4T'!C23+199)</f>
        <v>199</v>
      </c>
      <c r="D21" s="293">
        <f>+(C21-D23+314)</f>
        <v>484</v>
      </c>
      <c r="E21" s="293">
        <f>+(D21-E23+16)</f>
        <v>59</v>
      </c>
      <c r="F21" s="294">
        <f>+E21</f>
        <v>59</v>
      </c>
    </row>
    <row r="22" spans="1:6" ht="16.95" customHeight="1" x14ac:dyDescent="0.3">
      <c r="A22" s="559"/>
      <c r="B22" s="292" t="s">
        <v>288</v>
      </c>
      <c r="C22" s="293">
        <v>1280</v>
      </c>
      <c r="D22" s="293">
        <v>1131</v>
      </c>
      <c r="E22" s="293">
        <v>1430</v>
      </c>
      <c r="F22" s="294">
        <f>+AVERAGE(C22:E22)</f>
        <v>1280.3333333333333</v>
      </c>
    </row>
    <row r="23" spans="1:6" ht="16.95" customHeight="1" x14ac:dyDescent="0.3">
      <c r="A23" s="559"/>
      <c r="B23" s="292" t="s">
        <v>289</v>
      </c>
      <c r="C23" s="293">
        <v>10</v>
      </c>
      <c r="D23" s="293">
        <v>29</v>
      </c>
      <c r="E23" s="293">
        <f>298+143</f>
        <v>441</v>
      </c>
      <c r="F23" s="294">
        <f>+AVERAGE(C23:E23)</f>
        <v>160</v>
      </c>
    </row>
    <row r="24" spans="1:6" ht="16.95" customHeight="1" x14ac:dyDescent="0.3">
      <c r="A24" s="560" t="s">
        <v>291</v>
      </c>
      <c r="B24" s="291" t="s">
        <v>287</v>
      </c>
      <c r="C24" s="289">
        <f>+('3T'!E24-'4T'!C26+246)</f>
        <v>246</v>
      </c>
      <c r="D24" s="289">
        <f>+(C24-D26+1801)</f>
        <v>2047</v>
      </c>
      <c r="E24" s="289">
        <f>+(D24-E26+86)</f>
        <v>181</v>
      </c>
      <c r="F24" s="290">
        <f>+E24</f>
        <v>181</v>
      </c>
    </row>
    <row r="25" spans="1:6" ht="15" customHeight="1" x14ac:dyDescent="0.3">
      <c r="A25" s="560"/>
      <c r="B25" s="291" t="s">
        <v>288</v>
      </c>
      <c r="C25" s="289">
        <v>9915</v>
      </c>
      <c r="D25" s="289">
        <v>8419</v>
      </c>
      <c r="E25" s="289">
        <v>10167</v>
      </c>
      <c r="F25" s="290">
        <f>+AVERAGE(C25:E25)</f>
        <v>9500.3333333333339</v>
      </c>
    </row>
    <row r="26" spans="1:6" ht="16.95" customHeight="1" x14ac:dyDescent="0.3">
      <c r="A26" s="560"/>
      <c r="B26" s="295" t="s">
        <v>289</v>
      </c>
      <c r="C26" s="289">
        <v>298</v>
      </c>
      <c r="D26" s="289">
        <v>0</v>
      </c>
      <c r="E26" s="289">
        <f>1706+246</f>
        <v>1952</v>
      </c>
      <c r="F26" s="290">
        <f>+AVERAGE(C26:E26)</f>
        <v>750</v>
      </c>
    </row>
    <row r="27" spans="1:6" ht="16.95" customHeight="1" x14ac:dyDescent="0.3">
      <c r="A27" s="561" t="s">
        <v>292</v>
      </c>
      <c r="B27" s="296" t="s">
        <v>287</v>
      </c>
      <c r="C27" s="293">
        <f>+('3T'!E27-'4T'!C29+4)</f>
        <v>7</v>
      </c>
      <c r="D27" s="293">
        <f>+(C27-D29+20)</f>
        <v>23</v>
      </c>
      <c r="E27" s="293">
        <f>+(D27-E29+5)</f>
        <v>8</v>
      </c>
      <c r="F27" s="294">
        <f>+E27</f>
        <v>8</v>
      </c>
    </row>
    <row r="28" spans="1:6" ht="16.95" customHeight="1" x14ac:dyDescent="0.3">
      <c r="A28" s="561"/>
      <c r="B28" s="296" t="s">
        <v>288</v>
      </c>
      <c r="C28" s="297">
        <v>1021</v>
      </c>
      <c r="D28" s="293">
        <v>1006</v>
      </c>
      <c r="E28" s="293">
        <v>1022</v>
      </c>
      <c r="F28" s="294">
        <f>+AVERAGE(C28:E28)</f>
        <v>1016.3333333333334</v>
      </c>
    </row>
    <row r="29" spans="1:6" ht="16.95" customHeight="1" x14ac:dyDescent="0.3">
      <c r="A29" s="562"/>
      <c r="B29" s="298" t="s">
        <v>289</v>
      </c>
      <c r="C29" s="293">
        <v>9</v>
      </c>
      <c r="D29" s="293">
        <v>4</v>
      </c>
      <c r="E29" s="293">
        <v>20</v>
      </c>
      <c r="F29" s="294">
        <f>+AVERAGE(C29:E29)</f>
        <v>11</v>
      </c>
    </row>
    <row r="30" spans="1:6" x14ac:dyDescent="0.3">
      <c r="A30" s="299" t="s">
        <v>163</v>
      </c>
      <c r="B30" s="300" t="s">
        <v>164</v>
      </c>
      <c r="C30" s="301"/>
      <c r="D30" s="301"/>
      <c r="E30" s="301"/>
      <c r="F30" s="301"/>
    </row>
    <row r="31" spans="1:6" ht="35.1" customHeight="1" x14ac:dyDescent="0.3">
      <c r="A31" s="539" t="s">
        <v>282</v>
      </c>
      <c r="B31" s="540"/>
      <c r="C31" s="540"/>
      <c r="D31" s="540"/>
      <c r="E31" s="540"/>
      <c r="F31" s="541"/>
    </row>
    <row r="32" spans="1:6" ht="50.1" customHeight="1" x14ac:dyDescent="0.3">
      <c r="A32" s="529" t="s">
        <v>113</v>
      </c>
      <c r="B32" s="530"/>
      <c r="C32" s="530"/>
      <c r="D32" s="530"/>
      <c r="E32" s="530"/>
      <c r="F32" s="531"/>
    </row>
    <row r="33" spans="1:6" ht="16.95" customHeight="1" x14ac:dyDescent="0.3">
      <c r="A33" s="303"/>
      <c r="B33" s="303"/>
      <c r="C33" s="303"/>
      <c r="D33" s="304"/>
      <c r="E33" s="304"/>
      <c r="F33" s="305"/>
    </row>
    <row r="34" spans="1:6" ht="16.95" customHeight="1" x14ac:dyDescent="0.3">
      <c r="A34" s="571" t="s">
        <v>37</v>
      </c>
      <c r="B34" s="571"/>
      <c r="C34" s="571"/>
      <c r="D34" s="571"/>
      <c r="E34" s="571"/>
      <c r="F34" s="571"/>
    </row>
    <row r="35" spans="1:6" ht="16.95" customHeight="1" x14ac:dyDescent="0.3">
      <c r="A35" s="571" t="s">
        <v>20</v>
      </c>
      <c r="B35" s="571"/>
      <c r="C35" s="571"/>
      <c r="D35" s="571"/>
      <c r="E35" s="571"/>
      <c r="F35" s="571"/>
    </row>
    <row r="36" spans="1:6" ht="18" customHeight="1" x14ac:dyDescent="0.3">
      <c r="A36" s="535" t="s">
        <v>17</v>
      </c>
      <c r="B36" s="570"/>
      <c r="C36" s="285" t="s">
        <v>14</v>
      </c>
      <c r="D36" s="285" t="s">
        <v>15</v>
      </c>
      <c r="E36" s="285" t="s">
        <v>80</v>
      </c>
      <c r="F36" s="284" t="s">
        <v>12</v>
      </c>
    </row>
    <row r="37" spans="1:6" ht="16.95" customHeight="1" x14ac:dyDescent="0.3">
      <c r="A37" s="286" t="s">
        <v>16</v>
      </c>
      <c r="B37" s="306"/>
      <c r="C37" s="307">
        <f>+SUM(C39:C46)</f>
        <v>1528864748.8700001</v>
      </c>
      <c r="D37" s="307">
        <f>+SUM(D39:D46)</f>
        <v>1366032427.77</v>
      </c>
      <c r="E37" s="307">
        <f t="shared" ref="E37:F37" si="1">+SUM(E39:E46)</f>
        <v>5632888572.6700001</v>
      </c>
      <c r="F37" s="307">
        <f t="shared" si="1"/>
        <v>8527785749.3100004</v>
      </c>
    </row>
    <row r="38" spans="1:6" ht="15" customHeight="1" x14ac:dyDescent="0.3">
      <c r="A38" s="288"/>
      <c r="B38" s="308"/>
      <c r="C38" s="309"/>
      <c r="D38" s="309"/>
      <c r="E38" s="309"/>
      <c r="F38" s="310"/>
    </row>
    <row r="39" spans="1:6" ht="15" customHeight="1" x14ac:dyDescent="0.3">
      <c r="A39" s="563" t="s">
        <v>286</v>
      </c>
      <c r="B39" s="311" t="s">
        <v>293</v>
      </c>
      <c r="C39" s="309">
        <v>294749088</v>
      </c>
      <c r="D39" s="309">
        <v>269508144</v>
      </c>
      <c r="E39" s="309">
        <v>550823400</v>
      </c>
      <c r="F39" s="310">
        <f>+SUM(C39:E39)</f>
        <v>1115080632</v>
      </c>
    </row>
    <row r="40" spans="1:6" ht="15" customHeight="1" x14ac:dyDescent="0.3">
      <c r="A40" s="563"/>
      <c r="B40" s="311" t="s">
        <v>294</v>
      </c>
      <c r="C40" s="309">
        <f>14452476+3867564</f>
        <v>18320040</v>
      </c>
      <c r="D40" s="309">
        <v>7124460</v>
      </c>
      <c r="E40" s="309">
        <f>1017780+16691592+49260552</f>
        <v>66969924</v>
      </c>
      <c r="F40" s="310">
        <f t="shared" ref="F40:F46" si="2">+SUM(C40:E40)</f>
        <v>92414424</v>
      </c>
    </row>
    <row r="41" spans="1:6" ht="15" customHeight="1" x14ac:dyDescent="0.3">
      <c r="A41" s="564" t="s">
        <v>290</v>
      </c>
      <c r="B41" s="312" t="s">
        <v>293</v>
      </c>
      <c r="C41" s="313">
        <v>104220160</v>
      </c>
      <c r="D41" s="313">
        <v>92088282</v>
      </c>
      <c r="E41" s="313">
        <v>270973330</v>
      </c>
      <c r="F41" s="314">
        <f t="shared" si="2"/>
        <v>467281772</v>
      </c>
    </row>
    <row r="42" spans="1:6" ht="15" customHeight="1" x14ac:dyDescent="0.3">
      <c r="A42" s="564"/>
      <c r="B42" s="312" t="s">
        <v>294</v>
      </c>
      <c r="C42" s="313">
        <v>814220</v>
      </c>
      <c r="D42" s="313">
        <v>2361238</v>
      </c>
      <c r="E42" s="313">
        <f>11643346+24263756</f>
        <v>35907102</v>
      </c>
      <c r="F42" s="314">
        <f t="shared" si="2"/>
        <v>39082560</v>
      </c>
    </row>
    <row r="43" spans="1:6" ht="16.95" customHeight="1" x14ac:dyDescent="0.3">
      <c r="A43" s="563" t="s">
        <v>291</v>
      </c>
      <c r="B43" s="311" t="s">
        <v>293</v>
      </c>
      <c r="C43" s="315">
        <v>595953715.87000012</v>
      </c>
      <c r="D43" s="315">
        <v>502973513.76999992</v>
      </c>
      <c r="E43" s="315">
        <v>3372506179.7300005</v>
      </c>
      <c r="F43" s="310">
        <f t="shared" si="2"/>
        <v>4471433409.3700008</v>
      </c>
    </row>
    <row r="44" spans="1:6" ht="16.95" customHeight="1" x14ac:dyDescent="0.3">
      <c r="A44" s="563"/>
      <c r="B44" s="311" t="s">
        <v>294</v>
      </c>
      <c r="C44" s="315">
        <v>19757525</v>
      </c>
      <c r="D44" s="315">
        <v>5221790</v>
      </c>
      <c r="E44" s="315">
        <v>119158636.94</v>
      </c>
      <c r="F44" s="310">
        <f t="shared" si="2"/>
        <v>144137951.94</v>
      </c>
    </row>
    <row r="45" spans="1:6" ht="16.95" customHeight="1" x14ac:dyDescent="0.3">
      <c r="A45" s="564" t="s">
        <v>292</v>
      </c>
      <c r="B45" s="312" t="s">
        <v>293</v>
      </c>
      <c r="C45" s="316">
        <v>491100000</v>
      </c>
      <c r="D45" s="317">
        <v>484700000</v>
      </c>
      <c r="E45" s="317">
        <v>1207950000</v>
      </c>
      <c r="F45" s="314">
        <f t="shared" si="2"/>
        <v>2183750000</v>
      </c>
    </row>
    <row r="46" spans="1:6" ht="16.95" customHeight="1" x14ac:dyDescent="0.3">
      <c r="A46" s="565"/>
      <c r="B46" s="312" t="s">
        <v>294</v>
      </c>
      <c r="C46" s="318">
        <v>3950000</v>
      </c>
      <c r="D46" s="318">
        <v>2055000</v>
      </c>
      <c r="E46" s="318">
        <v>8600000</v>
      </c>
      <c r="F46" s="314">
        <f t="shared" si="2"/>
        <v>14605000</v>
      </c>
    </row>
    <row r="47" spans="1:6" ht="15" customHeight="1" x14ac:dyDescent="0.3">
      <c r="A47" s="299" t="s">
        <v>163</v>
      </c>
      <c r="B47" s="300" t="s">
        <v>164</v>
      </c>
      <c r="C47" s="301"/>
      <c r="D47" s="301"/>
      <c r="E47" s="301"/>
      <c r="F47" s="301"/>
    </row>
    <row r="48" spans="1:6" ht="35.1" customHeight="1" x14ac:dyDescent="0.3">
      <c r="A48" s="539" t="s">
        <v>282</v>
      </c>
      <c r="B48" s="540"/>
      <c r="C48" s="540"/>
      <c r="D48" s="540"/>
      <c r="E48" s="540"/>
      <c r="F48" s="541"/>
    </row>
    <row r="49" spans="1:7" ht="50.1" customHeight="1" x14ac:dyDescent="0.3">
      <c r="A49" s="529" t="s">
        <v>111</v>
      </c>
      <c r="B49" s="530"/>
      <c r="C49" s="530"/>
      <c r="D49" s="530"/>
      <c r="E49" s="530"/>
      <c r="F49" s="531"/>
    </row>
    <row r="50" spans="1:7" ht="16.95" customHeight="1" x14ac:dyDescent="0.3">
      <c r="A50" s="282"/>
      <c r="B50" s="282"/>
      <c r="C50" s="282"/>
      <c r="D50" s="282"/>
      <c r="E50" s="282"/>
      <c r="F50" s="282"/>
    </row>
    <row r="51" spans="1:7" ht="16.95" customHeight="1" x14ac:dyDescent="0.3">
      <c r="A51" s="543" t="s">
        <v>38</v>
      </c>
      <c r="B51" s="543"/>
      <c r="C51" s="543"/>
      <c r="D51" s="543"/>
      <c r="E51" s="543"/>
      <c r="F51" s="543"/>
    </row>
    <row r="52" spans="1:7" ht="33" customHeight="1" x14ac:dyDescent="0.3">
      <c r="A52" s="544" t="s">
        <v>39</v>
      </c>
      <c r="B52" s="544"/>
      <c r="C52" s="544"/>
      <c r="D52" s="544"/>
      <c r="E52" s="544"/>
      <c r="F52" s="544"/>
    </row>
    <row r="53" spans="1:7" x14ac:dyDescent="0.3">
      <c r="A53" s="535" t="s">
        <v>23</v>
      </c>
      <c r="B53" s="535"/>
      <c r="C53" s="285" t="s">
        <v>40</v>
      </c>
      <c r="D53" s="284" t="s">
        <v>41</v>
      </c>
      <c r="E53" s="319" t="s">
        <v>43</v>
      </c>
      <c r="F53" s="284" t="s">
        <v>24</v>
      </c>
    </row>
    <row r="54" spans="1:7" ht="30" customHeight="1" x14ac:dyDescent="0.3">
      <c r="A54" s="537" t="s">
        <v>28</v>
      </c>
      <c r="B54" s="545"/>
      <c r="C54" s="320" t="s">
        <v>347</v>
      </c>
      <c r="D54" s="320"/>
      <c r="E54" s="321"/>
      <c r="F54" s="322"/>
    </row>
    <row r="55" spans="1:7" ht="30" customHeight="1" x14ac:dyDescent="0.3">
      <c r="A55" s="537" t="s">
        <v>29</v>
      </c>
      <c r="B55" s="537"/>
      <c r="C55" s="320" t="s">
        <v>347</v>
      </c>
      <c r="D55" s="320"/>
      <c r="E55" s="320"/>
      <c r="F55" s="323"/>
    </row>
    <row r="56" spans="1:7" ht="30" customHeight="1" x14ac:dyDescent="0.3">
      <c r="A56" s="546" t="s">
        <v>27</v>
      </c>
      <c r="B56" s="546"/>
      <c r="C56" s="320" t="s">
        <v>347</v>
      </c>
      <c r="D56" s="320"/>
      <c r="E56" s="320"/>
      <c r="F56" s="323"/>
    </row>
    <row r="57" spans="1:7" ht="30" customHeight="1" x14ac:dyDescent="0.3">
      <c r="A57" s="547" t="s">
        <v>30</v>
      </c>
      <c r="B57" s="547"/>
      <c r="C57" s="320"/>
      <c r="D57" s="320" t="s">
        <v>347</v>
      </c>
      <c r="E57" s="320"/>
      <c r="F57" s="324"/>
    </row>
    <row r="58" spans="1:7" ht="16.95" customHeight="1" x14ac:dyDescent="0.3">
      <c r="A58" s="299" t="s">
        <v>163</v>
      </c>
      <c r="B58" s="300" t="s">
        <v>164</v>
      </c>
      <c r="C58" s="325"/>
      <c r="D58" s="325"/>
      <c r="E58" s="325"/>
      <c r="F58" s="325"/>
    </row>
    <row r="59" spans="1:7" ht="35.1" customHeight="1" x14ac:dyDescent="0.3">
      <c r="A59" s="539" t="s">
        <v>283</v>
      </c>
      <c r="B59" s="540"/>
      <c r="C59" s="540"/>
      <c r="D59" s="540"/>
      <c r="E59" s="540"/>
      <c r="F59" s="541"/>
    </row>
    <row r="60" spans="1:7" s="42" customFormat="1" ht="50.1" customHeight="1" x14ac:dyDescent="0.3">
      <c r="A60" s="526" t="s">
        <v>77</v>
      </c>
      <c r="B60" s="526"/>
      <c r="C60" s="526"/>
      <c r="D60" s="526"/>
      <c r="E60" s="526"/>
      <c r="F60" s="526"/>
      <c r="G60" s="16"/>
    </row>
    <row r="61" spans="1:7" x14ac:dyDescent="0.3">
      <c r="A61" s="282"/>
      <c r="B61" s="282"/>
      <c r="C61" s="282"/>
      <c r="D61" s="282"/>
      <c r="E61" s="282"/>
      <c r="F61" s="282"/>
    </row>
    <row r="62" spans="1:7" x14ac:dyDescent="0.3">
      <c r="A62" s="543" t="s">
        <v>44</v>
      </c>
      <c r="B62" s="543"/>
      <c r="C62" s="543"/>
      <c r="D62" s="543"/>
      <c r="E62" s="543"/>
      <c r="F62" s="543"/>
    </row>
    <row r="63" spans="1:7" x14ac:dyDescent="0.3">
      <c r="A63" s="543" t="s">
        <v>25</v>
      </c>
      <c r="B63" s="543"/>
      <c r="C63" s="543"/>
      <c r="D63" s="543"/>
      <c r="E63" s="543"/>
      <c r="F63" s="543"/>
    </row>
    <row r="64" spans="1:7" x14ac:dyDescent="0.3">
      <c r="A64" s="575" t="s">
        <v>23</v>
      </c>
      <c r="B64" s="575"/>
      <c r="C64" s="374" t="s">
        <v>40</v>
      </c>
      <c r="D64" s="373" t="s">
        <v>41</v>
      </c>
      <c r="E64" s="375" t="s">
        <v>76</v>
      </c>
      <c r="F64" s="373" t="s">
        <v>24</v>
      </c>
    </row>
    <row r="65" spans="1:7" ht="30" customHeight="1" x14ac:dyDescent="0.3">
      <c r="A65" s="536" t="s">
        <v>31</v>
      </c>
      <c r="B65" s="536"/>
      <c r="C65" s="321"/>
      <c r="D65" s="321" t="s">
        <v>347</v>
      </c>
      <c r="E65" s="327" t="s">
        <v>344</v>
      </c>
      <c r="F65" s="328" t="s">
        <v>349</v>
      </c>
      <c r="G65" s="42"/>
    </row>
    <row r="66" spans="1:7" ht="30" customHeight="1" x14ac:dyDescent="0.3">
      <c r="A66" s="537" t="s">
        <v>32</v>
      </c>
      <c r="B66" s="537"/>
      <c r="C66" s="330" t="s">
        <v>347</v>
      </c>
      <c r="D66" s="330"/>
      <c r="E66" s="331" t="s">
        <v>348</v>
      </c>
      <c r="F66" s="332" t="s">
        <v>349</v>
      </c>
      <c r="G66" s="42"/>
    </row>
    <row r="67" spans="1:7" s="42" customFormat="1" ht="30" customHeight="1" x14ac:dyDescent="0.3">
      <c r="A67" s="542" t="s">
        <v>251</v>
      </c>
      <c r="B67" s="542"/>
      <c r="C67" s="333" t="s">
        <v>347</v>
      </c>
      <c r="D67" s="333"/>
      <c r="E67" s="334" t="s">
        <v>348</v>
      </c>
      <c r="F67" s="332" t="s">
        <v>349</v>
      </c>
    </row>
    <row r="68" spans="1:7" x14ac:dyDescent="0.3">
      <c r="A68" s="299" t="s">
        <v>163</v>
      </c>
      <c r="B68" s="300" t="s">
        <v>164</v>
      </c>
      <c r="C68" s="301"/>
      <c r="D68" s="301"/>
      <c r="E68" s="301"/>
      <c r="F68" s="301"/>
    </row>
    <row r="69" spans="1:7" ht="35.1" customHeight="1" x14ac:dyDescent="0.3">
      <c r="A69" s="539" t="s">
        <v>284</v>
      </c>
      <c r="B69" s="540"/>
      <c r="C69" s="540"/>
      <c r="D69" s="540"/>
      <c r="E69" s="540"/>
      <c r="F69" s="541"/>
    </row>
    <row r="70" spans="1:7" ht="50.1" customHeight="1" x14ac:dyDescent="0.3">
      <c r="A70" s="526" t="s">
        <v>55</v>
      </c>
      <c r="B70" s="526"/>
      <c r="C70" s="526"/>
      <c r="D70" s="526"/>
      <c r="E70" s="526"/>
      <c r="F70" s="526"/>
    </row>
    <row r="71" spans="1:7" ht="9.9" customHeight="1" x14ac:dyDescent="0.3">
      <c r="A71" s="282"/>
      <c r="B71" s="282"/>
      <c r="C71" s="282"/>
      <c r="D71" s="282"/>
      <c r="E71" s="335"/>
      <c r="F71" s="282"/>
    </row>
    <row r="72" spans="1:7" ht="30" customHeight="1" x14ac:dyDescent="0.3">
      <c r="A72" s="336" t="s">
        <v>45</v>
      </c>
      <c r="B72" s="501" t="s">
        <v>333</v>
      </c>
      <c r="C72" s="502"/>
      <c r="D72" s="503" t="s">
        <v>48</v>
      </c>
      <c r="E72" s="504"/>
      <c r="F72" s="505"/>
    </row>
    <row r="73" spans="1:7" ht="30" customHeight="1" x14ac:dyDescent="0.3">
      <c r="A73" s="336" t="s">
        <v>46</v>
      </c>
      <c r="B73" s="501" t="s">
        <v>334</v>
      </c>
      <c r="C73" s="502"/>
      <c r="D73" s="506"/>
      <c r="E73" s="507"/>
      <c r="F73" s="508"/>
    </row>
    <row r="74" spans="1:7" ht="30" customHeight="1" x14ac:dyDescent="0.3">
      <c r="A74" s="336" t="s">
        <v>47</v>
      </c>
      <c r="B74" s="501" t="s">
        <v>335</v>
      </c>
      <c r="C74" s="502"/>
      <c r="D74" s="509"/>
      <c r="E74" s="510"/>
      <c r="F74" s="511"/>
    </row>
    <row r="75" spans="1:7" x14ac:dyDescent="0.3">
      <c r="A75" s="282"/>
      <c r="B75" s="282"/>
      <c r="C75" s="282"/>
      <c r="D75" s="282"/>
      <c r="E75" s="282"/>
      <c r="F75" s="282"/>
    </row>
    <row r="76" spans="1:7" ht="21.9" customHeight="1" x14ac:dyDescent="0.3">
      <c r="A76" s="548" t="s">
        <v>49</v>
      </c>
      <c r="B76" s="548"/>
      <c r="C76" s="548"/>
      <c r="D76" s="548"/>
      <c r="E76" s="548"/>
      <c r="F76" s="548"/>
    </row>
    <row r="77" spans="1:7" ht="9.9" customHeight="1" x14ac:dyDescent="0.3">
      <c r="A77" s="282"/>
      <c r="B77" s="282"/>
      <c r="C77" s="282"/>
      <c r="D77" s="282"/>
      <c r="E77" s="282"/>
      <c r="F77" s="282"/>
    </row>
    <row r="78" spans="1:7" ht="84.9" customHeight="1" x14ac:dyDescent="0.3">
      <c r="A78" s="558" t="s">
        <v>237</v>
      </c>
      <c r="B78" s="558"/>
      <c r="C78" s="558"/>
      <c r="D78" s="558"/>
      <c r="E78" s="558"/>
      <c r="F78" s="558"/>
    </row>
    <row r="79" spans="1:7" ht="9.9" customHeight="1" x14ac:dyDescent="0.3">
      <c r="A79" s="282"/>
      <c r="B79" s="282"/>
      <c r="C79" s="282"/>
      <c r="D79" s="282"/>
      <c r="E79" s="282"/>
      <c r="F79" s="282"/>
    </row>
    <row r="80" spans="1:7" x14ac:dyDescent="0.3">
      <c r="A80" s="543" t="s">
        <v>50</v>
      </c>
      <c r="B80" s="543"/>
      <c r="C80" s="543"/>
      <c r="D80" s="543"/>
      <c r="E80" s="543"/>
      <c r="F80" s="543"/>
    </row>
    <row r="81" spans="1:7" x14ac:dyDescent="0.3">
      <c r="A81" s="543" t="s">
        <v>58</v>
      </c>
      <c r="B81" s="543"/>
      <c r="C81" s="543"/>
      <c r="D81" s="543"/>
      <c r="E81" s="543"/>
      <c r="F81" s="543"/>
    </row>
    <row r="82" spans="1:7" x14ac:dyDescent="0.3">
      <c r="A82" s="543" t="s">
        <v>51</v>
      </c>
      <c r="B82" s="543"/>
      <c r="C82" s="543"/>
      <c r="D82" s="543"/>
      <c r="E82" s="543"/>
      <c r="F82" s="543"/>
    </row>
    <row r="83" spans="1:7" ht="45" customHeight="1" x14ac:dyDescent="0.3">
      <c r="A83" s="406" t="s">
        <v>59</v>
      </c>
      <c r="B83" s="406" t="s">
        <v>61</v>
      </c>
      <c r="C83" s="406" t="s">
        <v>65</v>
      </c>
      <c r="D83" s="406" t="s">
        <v>62</v>
      </c>
      <c r="E83" s="406" t="s">
        <v>63</v>
      </c>
      <c r="F83" s="406" t="s">
        <v>64</v>
      </c>
    </row>
    <row r="84" spans="1:7" x14ac:dyDescent="0.3">
      <c r="A84" s="407" t="s">
        <v>16</v>
      </c>
      <c r="B84" s="350">
        <f>+SUM(B86:B92)</f>
        <v>20872857663</v>
      </c>
      <c r="C84" s="408">
        <f>+SUM(C86:C92)</f>
        <v>100</v>
      </c>
      <c r="D84" s="354"/>
      <c r="E84" s="354"/>
      <c r="F84" s="354"/>
      <c r="G84" s="167"/>
    </row>
    <row r="85" spans="1:7" ht="9.9" customHeight="1" x14ac:dyDescent="0.3">
      <c r="A85" s="409"/>
      <c r="B85" s="379"/>
      <c r="C85" s="410"/>
      <c r="D85" s="380"/>
      <c r="E85" s="380"/>
      <c r="F85" s="380"/>
      <c r="G85" s="167"/>
    </row>
    <row r="86" spans="1:7" ht="17.100000000000001" customHeight="1" x14ac:dyDescent="0.3">
      <c r="A86" s="409" t="s">
        <v>60</v>
      </c>
      <c r="B86" s="379">
        <f>+'1T'!B86</f>
        <v>19213316494</v>
      </c>
      <c r="C86" s="410">
        <f>+B86/$B$84*100</f>
        <v>92.049286227147689</v>
      </c>
      <c r="D86" s="355" t="str">
        <f>+'1T'!D86</f>
        <v>MTSS-DMT-OF-626-2023;MTSS-DESAF-OF-569-2023 9-06-2023, MTSS-DESAF-OF-884-2023</v>
      </c>
      <c r="E86" s="355" t="str">
        <f>+'1T'!E86</f>
        <v>OFICIO-MTSS-DMT-DVAS-DESAF-107-2024</v>
      </c>
      <c r="F86" s="355">
        <f>+'1T'!F86</f>
        <v>0</v>
      </c>
      <c r="G86" s="167"/>
    </row>
    <row r="87" spans="1:7" ht="17.100000000000001" customHeight="1" x14ac:dyDescent="0.3">
      <c r="A87" s="411" t="s">
        <v>216</v>
      </c>
      <c r="B87" s="379">
        <f>+'1T'!B87</f>
        <v>0</v>
      </c>
      <c r="C87" s="410">
        <f>+B87/$B$84*100</f>
        <v>0</v>
      </c>
      <c r="D87" s="355">
        <f>+'1T'!D87</f>
        <v>0</v>
      </c>
      <c r="E87" s="355">
        <f>+'1T'!E87</f>
        <v>0</v>
      </c>
      <c r="F87" s="355">
        <f>+'1T'!F87</f>
        <v>0</v>
      </c>
      <c r="G87" s="167"/>
    </row>
    <row r="88" spans="1:7" ht="17.100000000000001" customHeight="1" x14ac:dyDescent="0.3">
      <c r="A88" s="409" t="s">
        <v>142</v>
      </c>
      <c r="B88" s="379">
        <v>1000000000</v>
      </c>
      <c r="C88" s="410">
        <f t="shared" ref="C88:C92" si="3">+B88/$B$84*100</f>
        <v>4.7909108381102845</v>
      </c>
      <c r="D88" s="355" t="s">
        <v>352</v>
      </c>
      <c r="E88" s="355"/>
      <c r="F88" s="355"/>
      <c r="G88" s="167"/>
    </row>
    <row r="89" spans="1:7" ht="17.100000000000001" customHeight="1" x14ac:dyDescent="0.3">
      <c r="A89" s="412" t="s">
        <v>143</v>
      </c>
      <c r="B89" s="352">
        <v>659541169</v>
      </c>
      <c r="C89" s="413">
        <f t="shared" si="3"/>
        <v>3.1598029347420264</v>
      </c>
      <c r="D89" s="356" t="s">
        <v>353</v>
      </c>
      <c r="E89" s="356"/>
      <c r="F89" s="356"/>
      <c r="G89" s="167"/>
    </row>
    <row r="90" spans="1:7" ht="17.100000000000001" customHeight="1" x14ac:dyDescent="0.3">
      <c r="A90" s="409" t="s">
        <v>144</v>
      </c>
      <c r="B90" s="379">
        <v>0</v>
      </c>
      <c r="C90" s="410">
        <f t="shared" si="3"/>
        <v>0</v>
      </c>
      <c r="D90" s="355"/>
      <c r="E90" s="355"/>
      <c r="F90" s="355"/>
      <c r="G90" s="167"/>
    </row>
    <row r="91" spans="1:7" ht="17.100000000000001" customHeight="1" x14ac:dyDescent="0.3">
      <c r="A91" s="409" t="s">
        <v>145</v>
      </c>
      <c r="B91" s="379">
        <v>0</v>
      </c>
      <c r="C91" s="410">
        <f t="shared" si="3"/>
        <v>0</v>
      </c>
      <c r="D91" s="355"/>
      <c r="E91" s="355"/>
      <c r="F91" s="355"/>
      <c r="G91" s="167"/>
    </row>
    <row r="92" spans="1:7" ht="17.100000000000001" customHeight="1" x14ac:dyDescent="0.3">
      <c r="A92" s="414" t="s">
        <v>146</v>
      </c>
      <c r="B92" s="379">
        <v>0</v>
      </c>
      <c r="C92" s="410">
        <f t="shared" si="3"/>
        <v>0</v>
      </c>
      <c r="D92" s="382"/>
      <c r="E92" s="382"/>
      <c r="F92" s="382"/>
      <c r="G92" s="167"/>
    </row>
    <row r="93" spans="1:7" ht="14.4" customHeight="1" x14ac:dyDescent="0.3">
      <c r="A93" s="628" t="s">
        <v>42</v>
      </c>
      <c r="B93" s="628"/>
      <c r="C93" s="628"/>
      <c r="D93" s="628"/>
      <c r="E93" s="628"/>
      <c r="F93" s="628"/>
    </row>
    <row r="94" spans="1:7" ht="35.1" customHeight="1" x14ac:dyDescent="0.3">
      <c r="A94" s="643" t="s">
        <v>215</v>
      </c>
      <c r="B94" s="617"/>
      <c r="C94" s="617"/>
      <c r="D94" s="617"/>
      <c r="E94" s="617"/>
      <c r="F94" s="644"/>
    </row>
    <row r="95" spans="1:7" ht="50.1" customHeight="1" x14ac:dyDescent="0.3">
      <c r="A95" s="529" t="s">
        <v>198</v>
      </c>
      <c r="B95" s="530"/>
      <c r="C95" s="530"/>
      <c r="D95" s="530"/>
      <c r="E95" s="530"/>
      <c r="F95" s="531"/>
    </row>
    <row r="96" spans="1:7" ht="9.9" customHeight="1" x14ac:dyDescent="0.3">
      <c r="A96" s="409"/>
      <c r="B96" s="370"/>
      <c r="C96" s="380"/>
      <c r="D96" s="282"/>
      <c r="E96" s="282"/>
      <c r="F96" s="282"/>
    </row>
    <row r="97" spans="1:7" x14ac:dyDescent="0.3">
      <c r="A97" s="543" t="s">
        <v>66</v>
      </c>
      <c r="B97" s="543"/>
      <c r="C97" s="543"/>
      <c r="D97" s="543"/>
      <c r="E97" s="543"/>
      <c r="F97" s="543"/>
    </row>
    <row r="98" spans="1:7" x14ac:dyDescent="0.3">
      <c r="A98" s="543" t="s">
        <v>148</v>
      </c>
      <c r="B98" s="543"/>
      <c r="C98" s="543"/>
      <c r="D98" s="543"/>
      <c r="E98" s="543"/>
      <c r="F98" s="543"/>
    </row>
    <row r="99" spans="1:7" x14ac:dyDescent="0.3">
      <c r="A99" s="543" t="s">
        <v>51</v>
      </c>
      <c r="B99" s="543"/>
      <c r="C99" s="543"/>
      <c r="D99" s="543"/>
      <c r="E99" s="543"/>
      <c r="F99" s="543"/>
    </row>
    <row r="100" spans="1:7" ht="34.5" customHeight="1" x14ac:dyDescent="0.3">
      <c r="A100" s="415" t="s">
        <v>53</v>
      </c>
      <c r="B100" s="415" t="s">
        <v>150</v>
      </c>
      <c r="C100" s="416" t="s">
        <v>14</v>
      </c>
      <c r="D100" s="416" t="s">
        <v>15</v>
      </c>
      <c r="E100" s="416" t="s">
        <v>80</v>
      </c>
      <c r="F100" s="416" t="s">
        <v>12</v>
      </c>
    </row>
    <row r="101" spans="1:7" ht="18" customHeight="1" x14ac:dyDescent="0.3">
      <c r="A101" s="407" t="s">
        <v>16</v>
      </c>
      <c r="B101" s="417"/>
      <c r="C101" s="418">
        <f>+C103</f>
        <v>4657584415.5</v>
      </c>
      <c r="D101" s="418">
        <f>+D103</f>
        <v>0</v>
      </c>
      <c r="E101" s="418">
        <f>+E103</f>
        <v>1659541170</v>
      </c>
      <c r="F101" s="418">
        <f>+F103</f>
        <v>6317125585.5</v>
      </c>
      <c r="G101" s="167"/>
    </row>
    <row r="102" spans="1:7" ht="9.9" customHeight="1" x14ac:dyDescent="0.3">
      <c r="A102" s="419"/>
      <c r="B102" s="362"/>
      <c r="C102" s="420"/>
      <c r="D102" s="420"/>
      <c r="E102" s="420"/>
      <c r="F102" s="421"/>
    </row>
    <row r="103" spans="1:7" x14ac:dyDescent="0.3">
      <c r="A103" s="641" t="s">
        <v>161</v>
      </c>
      <c r="B103" s="641"/>
      <c r="C103" s="422">
        <f>+C104+C108</f>
        <v>4657584415.5</v>
      </c>
      <c r="D103" s="422">
        <f t="shared" ref="D103:E103" si="4">+D104+D108</f>
        <v>0</v>
      </c>
      <c r="E103" s="422">
        <f t="shared" si="4"/>
        <v>1659541170</v>
      </c>
      <c r="F103" s="422">
        <f>+F104+F108</f>
        <v>6317125585.5</v>
      </c>
      <c r="G103" s="167"/>
    </row>
    <row r="104" spans="1:7" x14ac:dyDescent="0.3">
      <c r="A104" s="423" t="s">
        <v>196</v>
      </c>
      <c r="B104" s="424" t="s">
        <v>191</v>
      </c>
      <c r="C104" s="420">
        <f>+C105</f>
        <v>4657584415.5</v>
      </c>
      <c r="D104" s="420">
        <f t="shared" ref="D104:E104" si="5">+D105</f>
        <v>0</v>
      </c>
      <c r="E104" s="420">
        <f t="shared" si="5"/>
        <v>1659541170</v>
      </c>
      <c r="F104" s="425">
        <f>+C104+D104+E104</f>
        <v>6317125585.5</v>
      </c>
      <c r="G104" s="167"/>
    </row>
    <row r="105" spans="1:7" x14ac:dyDescent="0.3">
      <c r="A105" s="423" t="s">
        <v>195</v>
      </c>
      <c r="B105" s="424" t="s">
        <v>167</v>
      </c>
      <c r="C105" s="315">
        <f>+C106</f>
        <v>4657584415.5</v>
      </c>
      <c r="D105" s="315">
        <f t="shared" ref="D105:E105" si="6">+D106</f>
        <v>0</v>
      </c>
      <c r="E105" s="315">
        <f t="shared" si="6"/>
        <v>1659541170</v>
      </c>
      <c r="F105" s="426">
        <f t="shared" ref="F105" si="7">+C105+D105+E105</f>
        <v>6317125585.5</v>
      </c>
      <c r="G105" s="167"/>
    </row>
    <row r="106" spans="1:7" x14ac:dyDescent="0.3">
      <c r="A106" s="423" t="s">
        <v>194</v>
      </c>
      <c r="B106" s="424" t="s">
        <v>192</v>
      </c>
      <c r="C106" s="395">
        <f>+C107</f>
        <v>4657584415.5</v>
      </c>
      <c r="D106" s="395">
        <f t="shared" ref="D106:E106" si="8">+D107</f>
        <v>0</v>
      </c>
      <c r="E106" s="395">
        <f t="shared" si="8"/>
        <v>1659541170</v>
      </c>
      <c r="F106" s="426">
        <f t="shared" ref="F106:F111" si="9">+C106+D106+E106</f>
        <v>6317125585.5</v>
      </c>
      <c r="G106" s="167"/>
    </row>
    <row r="107" spans="1:7" x14ac:dyDescent="0.3">
      <c r="A107" s="427" t="s">
        <v>197</v>
      </c>
      <c r="B107" s="428" t="s">
        <v>212</v>
      </c>
      <c r="C107" s="394">
        <v>4657584415.5</v>
      </c>
      <c r="D107" s="394">
        <v>0</v>
      </c>
      <c r="E107" s="394">
        <v>1659541170</v>
      </c>
      <c r="F107" s="429">
        <f t="shared" si="9"/>
        <v>6317125585.5</v>
      </c>
      <c r="G107" s="167"/>
    </row>
    <row r="108" spans="1:7" x14ac:dyDescent="0.3">
      <c r="A108" s="423" t="s">
        <v>265</v>
      </c>
      <c r="B108" s="424" t="s">
        <v>262</v>
      </c>
      <c r="C108" s="430">
        <f>+C109</f>
        <v>0</v>
      </c>
      <c r="D108" s="430">
        <f t="shared" ref="D108:E110" si="10">+D109</f>
        <v>0</v>
      </c>
      <c r="E108" s="430">
        <f>+E109</f>
        <v>0</v>
      </c>
      <c r="F108" s="425">
        <f t="shared" si="9"/>
        <v>0</v>
      </c>
      <c r="G108" s="167"/>
    </row>
    <row r="109" spans="1:7" x14ac:dyDescent="0.3">
      <c r="A109" s="423" t="s">
        <v>266</v>
      </c>
      <c r="B109" s="424" t="s">
        <v>168</v>
      </c>
      <c r="C109" s="395">
        <f>+C110</f>
        <v>0</v>
      </c>
      <c r="D109" s="395">
        <f t="shared" si="10"/>
        <v>0</v>
      </c>
      <c r="E109" s="395">
        <f t="shared" si="10"/>
        <v>0</v>
      </c>
      <c r="F109" s="426">
        <f t="shared" si="9"/>
        <v>0</v>
      </c>
      <c r="G109" s="167"/>
    </row>
    <row r="110" spans="1:7" x14ac:dyDescent="0.3">
      <c r="A110" s="423" t="s">
        <v>268</v>
      </c>
      <c r="B110" s="424" t="s">
        <v>267</v>
      </c>
      <c r="C110" s="431">
        <f>+C111</f>
        <v>0</v>
      </c>
      <c r="D110" s="431">
        <f t="shared" si="10"/>
        <v>0</v>
      </c>
      <c r="E110" s="431">
        <f t="shared" si="10"/>
        <v>0</v>
      </c>
      <c r="F110" s="432">
        <f t="shared" si="9"/>
        <v>0</v>
      </c>
      <c r="G110" s="167"/>
    </row>
    <row r="111" spans="1:7" x14ac:dyDescent="0.3">
      <c r="A111" s="427" t="s">
        <v>269</v>
      </c>
      <c r="B111" s="428" t="s">
        <v>270</v>
      </c>
      <c r="C111" s="394">
        <v>0</v>
      </c>
      <c r="D111" s="394">
        <v>0</v>
      </c>
      <c r="E111" s="394">
        <v>0</v>
      </c>
      <c r="F111" s="429">
        <f t="shared" si="9"/>
        <v>0</v>
      </c>
      <c r="G111" s="167"/>
    </row>
    <row r="112" spans="1:7" ht="9.9" customHeight="1" x14ac:dyDescent="0.3">
      <c r="A112" s="433"/>
      <c r="B112" s="434"/>
      <c r="C112" s="395"/>
      <c r="D112" s="395"/>
      <c r="E112" s="395"/>
      <c r="F112" s="435"/>
    </row>
    <row r="113" spans="1:7" x14ac:dyDescent="0.3">
      <c r="A113" s="628" t="s">
        <v>42</v>
      </c>
      <c r="B113" s="628"/>
      <c r="C113" s="628"/>
      <c r="D113" s="628"/>
      <c r="E113" s="628"/>
      <c r="F113" s="628"/>
    </row>
    <row r="114" spans="1:7" ht="35.1" customHeight="1" x14ac:dyDescent="0.3">
      <c r="A114" s="617" t="s">
        <v>211</v>
      </c>
      <c r="B114" s="617"/>
      <c r="C114" s="617"/>
      <c r="D114" s="617"/>
      <c r="E114" s="617"/>
      <c r="F114" s="617"/>
    </row>
    <row r="115" spans="1:7" ht="50.1" customHeight="1" x14ac:dyDescent="0.3">
      <c r="A115" s="526" t="s">
        <v>104</v>
      </c>
      <c r="B115" s="526"/>
      <c r="C115" s="526"/>
      <c r="D115" s="526"/>
      <c r="E115" s="526"/>
      <c r="F115" s="526"/>
    </row>
    <row r="116" spans="1:7" ht="9.9" customHeight="1" x14ac:dyDescent="0.3">
      <c r="A116" s="409"/>
      <c r="B116" s="370"/>
      <c r="C116" s="380"/>
      <c r="D116" s="282"/>
      <c r="E116" s="282"/>
      <c r="F116" s="282"/>
    </row>
    <row r="117" spans="1:7" x14ac:dyDescent="0.3">
      <c r="A117" s="543" t="s">
        <v>69</v>
      </c>
      <c r="B117" s="543"/>
      <c r="C117" s="543"/>
      <c r="D117" s="543"/>
      <c r="E117" s="543"/>
      <c r="F117" s="543"/>
    </row>
    <row r="118" spans="1:7" ht="33" customHeight="1" x14ac:dyDescent="0.3">
      <c r="A118" s="544" t="s">
        <v>124</v>
      </c>
      <c r="B118" s="544"/>
      <c r="C118" s="544"/>
      <c r="D118" s="544"/>
      <c r="E118" s="544"/>
      <c r="F118" s="544"/>
    </row>
    <row r="119" spans="1:7" x14ac:dyDescent="0.3">
      <c r="A119" s="543" t="s">
        <v>51</v>
      </c>
      <c r="B119" s="543"/>
      <c r="C119" s="543"/>
      <c r="D119" s="543"/>
      <c r="E119" s="543"/>
      <c r="F119" s="543"/>
    </row>
    <row r="120" spans="1:7" ht="33" customHeight="1" x14ac:dyDescent="0.3">
      <c r="A120" s="416" t="s">
        <v>53</v>
      </c>
      <c r="B120" s="415" t="s">
        <v>188</v>
      </c>
      <c r="C120" s="416" t="s">
        <v>14</v>
      </c>
      <c r="D120" s="416" t="s">
        <v>15</v>
      </c>
      <c r="E120" s="416" t="s">
        <v>80</v>
      </c>
      <c r="F120" s="416" t="s">
        <v>12</v>
      </c>
    </row>
    <row r="121" spans="1:7" ht="18" customHeight="1" x14ac:dyDescent="0.3">
      <c r="A121" s="407" t="s">
        <v>16</v>
      </c>
      <c r="B121" s="417"/>
      <c r="C121" s="418">
        <f>+C123+C135</f>
        <v>1528864748.8700001</v>
      </c>
      <c r="D121" s="418">
        <f>+D123+D135</f>
        <v>1366032427.77</v>
      </c>
      <c r="E121" s="418">
        <f>+E123+E135</f>
        <v>5632888572.6700001</v>
      </c>
      <c r="F121" s="418">
        <f>+F123</f>
        <v>8527785749.3100004</v>
      </c>
      <c r="G121" s="167"/>
    </row>
    <row r="122" spans="1:7" ht="9.9" customHeight="1" x14ac:dyDescent="0.3">
      <c r="A122" s="419"/>
      <c r="B122" s="362"/>
      <c r="C122" s="420"/>
      <c r="D122" s="420"/>
      <c r="E122" s="420"/>
      <c r="F122" s="421"/>
    </row>
    <row r="123" spans="1:7" ht="18" customHeight="1" x14ac:dyDescent="0.3">
      <c r="A123" s="641" t="s">
        <v>56</v>
      </c>
      <c r="B123" s="641"/>
      <c r="C123" s="422">
        <f>+SUM(C124:C133)</f>
        <v>1528864748.8700001</v>
      </c>
      <c r="D123" s="422">
        <f t="shared" ref="D123:E123" si="11">+SUM(D124:D133)</f>
        <v>1366032427.77</v>
      </c>
      <c r="E123" s="422">
        <f t="shared" si="11"/>
        <v>5632888572.6700001</v>
      </c>
      <c r="F123" s="422">
        <f>+SUM(F124:F133)</f>
        <v>8527785749.3100004</v>
      </c>
      <c r="G123" s="167"/>
    </row>
    <row r="124" spans="1:7" x14ac:dyDescent="0.3">
      <c r="A124" s="423">
        <v>0</v>
      </c>
      <c r="B124" s="424" t="s">
        <v>181</v>
      </c>
      <c r="C124" s="315">
        <v>0</v>
      </c>
      <c r="D124" s="315">
        <v>0</v>
      </c>
      <c r="E124" s="315">
        <v>0</v>
      </c>
      <c r="F124" s="426">
        <f>+C124+D124+E124</f>
        <v>0</v>
      </c>
      <c r="G124" s="167"/>
    </row>
    <row r="125" spans="1:7" x14ac:dyDescent="0.3">
      <c r="A125" s="423">
        <v>1</v>
      </c>
      <c r="B125" s="424" t="s">
        <v>169</v>
      </c>
      <c r="C125" s="315">
        <v>0</v>
      </c>
      <c r="D125" s="360">
        <v>0</v>
      </c>
      <c r="E125" s="360">
        <v>0</v>
      </c>
      <c r="F125" s="426">
        <f t="shared" ref="F125:F133" si="12">+C125+D125+E125</f>
        <v>0</v>
      </c>
      <c r="G125" s="167"/>
    </row>
    <row r="126" spans="1:7" x14ac:dyDescent="0.3">
      <c r="A126" s="423">
        <v>2</v>
      </c>
      <c r="B126" s="424" t="s">
        <v>182</v>
      </c>
      <c r="C126" s="315">
        <v>0</v>
      </c>
      <c r="D126" s="315">
        <v>0</v>
      </c>
      <c r="E126" s="315">
        <v>0</v>
      </c>
      <c r="F126" s="426">
        <f t="shared" si="12"/>
        <v>0</v>
      </c>
      <c r="G126" s="167"/>
    </row>
    <row r="127" spans="1:7" x14ac:dyDescent="0.3">
      <c r="A127" s="423">
        <v>3</v>
      </c>
      <c r="B127" s="424" t="s">
        <v>183</v>
      </c>
      <c r="C127" s="315">
        <v>0</v>
      </c>
      <c r="D127" s="315">
        <v>0</v>
      </c>
      <c r="E127" s="315">
        <v>0</v>
      </c>
      <c r="F127" s="426">
        <f t="shared" si="12"/>
        <v>0</v>
      </c>
      <c r="G127" s="167"/>
    </row>
    <row r="128" spans="1:7" x14ac:dyDescent="0.3">
      <c r="A128" s="423">
        <v>4</v>
      </c>
      <c r="B128" s="424" t="s">
        <v>184</v>
      </c>
      <c r="C128" s="315">
        <v>0</v>
      </c>
      <c r="D128" s="315">
        <v>0</v>
      </c>
      <c r="E128" s="315">
        <v>0</v>
      </c>
      <c r="F128" s="426">
        <f t="shared" si="12"/>
        <v>0</v>
      </c>
      <c r="G128" s="167"/>
    </row>
    <row r="129" spans="1:7" x14ac:dyDescent="0.3">
      <c r="A129" s="423">
        <v>5</v>
      </c>
      <c r="B129" s="424" t="s">
        <v>185</v>
      </c>
      <c r="C129" s="395">
        <v>0</v>
      </c>
      <c r="D129" s="395">
        <v>0</v>
      </c>
      <c r="E129" s="395">
        <v>0</v>
      </c>
      <c r="F129" s="426">
        <f t="shared" si="12"/>
        <v>0</v>
      </c>
      <c r="G129" s="167"/>
    </row>
    <row r="130" spans="1:7" x14ac:dyDescent="0.3">
      <c r="A130" s="423">
        <v>6</v>
      </c>
      <c r="B130" s="424" t="s">
        <v>167</v>
      </c>
      <c r="C130" s="395">
        <f>+$C$37</f>
        <v>1528864748.8700001</v>
      </c>
      <c r="D130" s="395">
        <f>+$D$37</f>
        <v>1366032427.77</v>
      </c>
      <c r="E130" s="395">
        <f>+$E$37</f>
        <v>5632888572.6700001</v>
      </c>
      <c r="F130" s="426">
        <f t="shared" si="12"/>
        <v>8527785749.3100004</v>
      </c>
      <c r="G130" s="167"/>
    </row>
    <row r="131" spans="1:7" x14ac:dyDescent="0.3">
      <c r="A131" s="423">
        <v>7</v>
      </c>
      <c r="B131" s="424" t="s">
        <v>168</v>
      </c>
      <c r="C131" s="395">
        <v>0</v>
      </c>
      <c r="D131" s="395">
        <v>0</v>
      </c>
      <c r="E131" s="395">
        <v>0</v>
      </c>
      <c r="F131" s="426">
        <f t="shared" si="12"/>
        <v>0</v>
      </c>
      <c r="G131" s="167"/>
    </row>
    <row r="132" spans="1:7" x14ac:dyDescent="0.3">
      <c r="A132" s="423">
        <v>8</v>
      </c>
      <c r="B132" s="424" t="s">
        <v>186</v>
      </c>
      <c r="C132" s="395">
        <v>0</v>
      </c>
      <c r="D132" s="395">
        <v>0</v>
      </c>
      <c r="E132" s="395">
        <v>0</v>
      </c>
      <c r="F132" s="426">
        <f t="shared" si="12"/>
        <v>0</v>
      </c>
      <c r="G132" s="167"/>
    </row>
    <row r="133" spans="1:7" x14ac:dyDescent="0.3">
      <c r="A133" s="423">
        <v>9</v>
      </c>
      <c r="B133" s="424" t="s">
        <v>187</v>
      </c>
      <c r="C133" s="395">
        <v>0</v>
      </c>
      <c r="D133" s="395">
        <v>0</v>
      </c>
      <c r="E133" s="395">
        <v>0</v>
      </c>
      <c r="F133" s="426">
        <f t="shared" si="12"/>
        <v>0</v>
      </c>
      <c r="G133" s="167"/>
    </row>
    <row r="134" spans="1:7" ht="9.9" customHeight="1" x14ac:dyDescent="0.3">
      <c r="A134" s="282"/>
      <c r="B134" s="282"/>
      <c r="C134" s="346"/>
      <c r="D134" s="346"/>
      <c r="E134" s="346"/>
      <c r="F134" s="346"/>
    </row>
    <row r="135" spans="1:7" ht="18" customHeight="1" x14ac:dyDescent="0.3">
      <c r="A135" s="641" t="s">
        <v>201</v>
      </c>
      <c r="B135" s="641"/>
      <c r="C135" s="422">
        <f>+C136</f>
        <v>0</v>
      </c>
      <c r="D135" s="422">
        <f>+D136</f>
        <v>0</v>
      </c>
      <c r="E135" s="422">
        <f>+E136</f>
        <v>0</v>
      </c>
      <c r="F135" s="422">
        <f>+F136</f>
        <v>0</v>
      </c>
      <c r="G135" s="167"/>
    </row>
    <row r="136" spans="1:7" ht="18" customHeight="1" x14ac:dyDescent="0.3">
      <c r="A136" s="423">
        <v>6</v>
      </c>
      <c r="B136" s="424" t="s">
        <v>167</v>
      </c>
      <c r="C136" s="395">
        <f>+C137</f>
        <v>0</v>
      </c>
      <c r="D136" s="395">
        <f>+D137</f>
        <v>0</v>
      </c>
      <c r="E136" s="395">
        <f>+E137</f>
        <v>0</v>
      </c>
      <c r="F136" s="346">
        <f>+C136+D136+E136</f>
        <v>0</v>
      </c>
      <c r="G136" s="167"/>
    </row>
    <row r="137" spans="1:7" ht="18" customHeight="1" x14ac:dyDescent="0.3">
      <c r="A137" s="436" t="s">
        <v>200</v>
      </c>
      <c r="B137" s="437" t="s">
        <v>199</v>
      </c>
      <c r="C137" s="361">
        <v>0</v>
      </c>
      <c r="D137" s="361">
        <v>0</v>
      </c>
      <c r="E137" s="361">
        <v>0</v>
      </c>
      <c r="F137" s="438">
        <f>+C137+D137+E137</f>
        <v>0</v>
      </c>
    </row>
    <row r="138" spans="1:7" ht="15.75" customHeight="1" x14ac:dyDescent="0.3">
      <c r="A138" s="642" t="s">
        <v>57</v>
      </c>
      <c r="B138" s="642"/>
      <c r="C138" s="642"/>
      <c r="D138" s="642"/>
      <c r="E138" s="642"/>
      <c r="F138" s="642"/>
    </row>
    <row r="139" spans="1:7" ht="15.6" customHeight="1" x14ac:dyDescent="0.3">
      <c r="A139" s="628" t="s">
        <v>42</v>
      </c>
      <c r="B139" s="628"/>
      <c r="C139" s="628"/>
      <c r="D139" s="628"/>
      <c r="E139" s="628"/>
      <c r="F139" s="628"/>
    </row>
    <row r="140" spans="1:7" ht="75" customHeight="1" x14ac:dyDescent="0.3">
      <c r="A140" s="617" t="s">
        <v>213</v>
      </c>
      <c r="B140" s="617"/>
      <c r="C140" s="617"/>
      <c r="D140" s="617"/>
      <c r="E140" s="617"/>
      <c r="F140" s="617"/>
    </row>
    <row r="141" spans="1:7" ht="50.1" customHeight="1" x14ac:dyDescent="0.3">
      <c r="A141" s="526" t="s">
        <v>107</v>
      </c>
      <c r="B141" s="526"/>
      <c r="C141" s="526"/>
      <c r="D141" s="526"/>
      <c r="E141" s="526"/>
      <c r="F141" s="526"/>
    </row>
    <row r="142" spans="1:7" ht="15" customHeight="1" x14ac:dyDescent="0.3">
      <c r="A142" s="326"/>
      <c r="B142" s="326"/>
      <c r="C142" s="326"/>
      <c r="D142" s="326"/>
      <c r="E142" s="326"/>
      <c r="F142" s="326"/>
    </row>
    <row r="143" spans="1:7" x14ac:dyDescent="0.3">
      <c r="A143" s="543" t="s">
        <v>71</v>
      </c>
      <c r="B143" s="543"/>
      <c r="C143" s="543"/>
      <c r="D143" s="543"/>
      <c r="E143" s="543"/>
      <c r="F143" s="543"/>
    </row>
    <row r="144" spans="1:7" x14ac:dyDescent="0.3">
      <c r="A144" s="543" t="s">
        <v>72</v>
      </c>
      <c r="B144" s="543"/>
      <c r="C144" s="543"/>
      <c r="D144" s="543"/>
      <c r="E144" s="543"/>
      <c r="F144" s="543"/>
    </row>
    <row r="145" spans="1:9" x14ac:dyDescent="0.3">
      <c r="A145" s="543" t="s">
        <v>51</v>
      </c>
      <c r="B145" s="543"/>
      <c r="C145" s="543"/>
      <c r="D145" s="543"/>
      <c r="E145" s="543"/>
      <c r="F145" s="543"/>
    </row>
    <row r="146" spans="1:9" ht="17.399999999999999" x14ac:dyDescent="0.3">
      <c r="A146" s="416" t="s">
        <v>70</v>
      </c>
      <c r="B146" s="416" t="s">
        <v>14</v>
      </c>
      <c r="C146" s="416" t="s">
        <v>15</v>
      </c>
      <c r="D146" s="416" t="s">
        <v>80</v>
      </c>
      <c r="E146" s="416" t="s">
        <v>12</v>
      </c>
      <c r="F146" s="439"/>
    </row>
    <row r="147" spans="1:9" x14ac:dyDescent="0.3">
      <c r="A147" s="440" t="s">
        <v>73</v>
      </c>
      <c r="B147" s="370">
        <f>+'3T'!D151</f>
        <v>3287770941.8720016</v>
      </c>
      <c r="C147" s="370">
        <f>+B151</f>
        <v>6416490608.5020018</v>
      </c>
      <c r="D147" s="370">
        <f>+C151</f>
        <v>5050458180.7320023</v>
      </c>
      <c r="E147" s="365">
        <f>+B147</f>
        <v>3287770941.8720016</v>
      </c>
      <c r="F147" s="441"/>
    </row>
    <row r="148" spans="1:9" x14ac:dyDescent="0.3">
      <c r="A148" s="440" t="s">
        <v>74</v>
      </c>
      <c r="B148" s="370">
        <f>+C103</f>
        <v>4657584415.5</v>
      </c>
      <c r="C148" s="370">
        <f>+D103</f>
        <v>0</v>
      </c>
      <c r="D148" s="370">
        <f>+E103</f>
        <v>1659541170</v>
      </c>
      <c r="E148" s="365">
        <f>+SUM(B148:D148)</f>
        <v>6317125585.5</v>
      </c>
      <c r="F148" s="441"/>
      <c r="G148" s="33"/>
      <c r="H148" s="33"/>
    </row>
    <row r="149" spans="1:9" x14ac:dyDescent="0.3">
      <c r="A149" s="442" t="s">
        <v>100</v>
      </c>
      <c r="B149" s="443">
        <f>+B147+B148</f>
        <v>7945355357.3720016</v>
      </c>
      <c r="C149" s="443">
        <f t="shared" ref="C149:D149" si="13">+C147+C148</f>
        <v>6416490608.5020018</v>
      </c>
      <c r="D149" s="443">
        <f t="shared" si="13"/>
        <v>6709999350.7320023</v>
      </c>
      <c r="E149" s="443">
        <f>+E147+E148</f>
        <v>9604896527.3720016</v>
      </c>
      <c r="F149" s="441"/>
      <c r="G149" s="33"/>
      <c r="H149" s="33"/>
    </row>
    <row r="150" spans="1:9" x14ac:dyDescent="0.3">
      <c r="A150" s="440" t="s">
        <v>152</v>
      </c>
      <c r="B150" s="370">
        <f>+C123</f>
        <v>1528864748.8700001</v>
      </c>
      <c r="C150" s="370">
        <f>+D123</f>
        <v>1366032427.77</v>
      </c>
      <c r="D150" s="370">
        <f>+E123</f>
        <v>5632888572.6700001</v>
      </c>
      <c r="E150" s="365">
        <f>+SUM(B150:D150)</f>
        <v>8527785749.3100004</v>
      </c>
      <c r="F150" s="441"/>
      <c r="G150" s="33"/>
      <c r="H150" s="33"/>
    </row>
    <row r="151" spans="1:9" x14ac:dyDescent="0.3">
      <c r="A151" s="442" t="s">
        <v>101</v>
      </c>
      <c r="B151" s="443">
        <f>+B149-B150</f>
        <v>6416490608.5020018</v>
      </c>
      <c r="C151" s="443">
        <f t="shared" ref="C151:D151" si="14">+C149-C150</f>
        <v>5050458180.7320023</v>
      </c>
      <c r="D151" s="443">
        <f t="shared" si="14"/>
        <v>1077110778.0620022</v>
      </c>
      <c r="E151" s="443">
        <f>+E149-E150</f>
        <v>1077110778.0620012</v>
      </c>
      <c r="F151" s="441"/>
      <c r="G151" s="33"/>
      <c r="H151" s="33"/>
    </row>
    <row r="152" spans="1:9" x14ac:dyDescent="0.3">
      <c r="A152" s="628" t="s">
        <v>42</v>
      </c>
      <c r="B152" s="628"/>
      <c r="C152" s="628"/>
      <c r="D152" s="628"/>
      <c r="E152" s="628"/>
      <c r="F152" s="369"/>
      <c r="G152" s="33"/>
      <c r="H152" s="33"/>
      <c r="I152" s="33"/>
    </row>
    <row r="153" spans="1:9" ht="18" customHeight="1" x14ac:dyDescent="0.3">
      <c r="A153" s="629" t="s">
        <v>189</v>
      </c>
      <c r="B153" s="630"/>
      <c r="C153" s="630"/>
      <c r="D153" s="630"/>
      <c r="E153" s="630"/>
      <c r="F153" s="444"/>
    </row>
    <row r="154" spans="1:9" ht="53.1" customHeight="1" x14ac:dyDescent="0.3">
      <c r="A154" s="625" t="s">
        <v>151</v>
      </c>
      <c r="B154" s="626"/>
      <c r="C154" s="626"/>
      <c r="D154" s="626"/>
      <c r="E154" s="626"/>
      <c r="F154" s="627"/>
    </row>
    <row r="155" spans="1:9" ht="18" customHeight="1" x14ac:dyDescent="0.3">
      <c r="A155" s="625" t="s">
        <v>125</v>
      </c>
      <c r="B155" s="626"/>
      <c r="C155" s="626"/>
      <c r="D155" s="626"/>
      <c r="E155" s="626"/>
      <c r="F155" s="627"/>
    </row>
    <row r="156" spans="1:9" ht="18" customHeight="1" x14ac:dyDescent="0.3">
      <c r="A156" s="625" t="s">
        <v>155</v>
      </c>
      <c r="B156" s="626"/>
      <c r="C156" s="626"/>
      <c r="D156" s="626"/>
      <c r="E156" s="626"/>
      <c r="F156" s="627"/>
    </row>
    <row r="157" spans="1:9" ht="18" customHeight="1" x14ac:dyDescent="0.3">
      <c r="A157" s="625" t="s">
        <v>128</v>
      </c>
      <c r="B157" s="626"/>
      <c r="C157" s="626"/>
      <c r="D157" s="626"/>
      <c r="E157" s="626"/>
      <c r="F157" s="627"/>
    </row>
    <row r="158" spans="1:9" ht="18" customHeight="1" x14ac:dyDescent="0.3">
      <c r="A158" s="619" t="s">
        <v>154</v>
      </c>
      <c r="B158" s="620"/>
      <c r="C158" s="620"/>
      <c r="D158" s="620"/>
      <c r="E158" s="620"/>
      <c r="F158" s="621"/>
    </row>
    <row r="159" spans="1:9" x14ac:dyDescent="0.3">
      <c r="A159" s="445" t="s">
        <v>126</v>
      </c>
      <c r="B159" s="446"/>
      <c r="C159" s="446"/>
      <c r="D159" s="446"/>
      <c r="E159" s="446"/>
      <c r="F159" s="447"/>
    </row>
    <row r="160" spans="1:9" ht="45" customHeight="1" x14ac:dyDescent="0.3">
      <c r="A160" s="622" t="s">
        <v>127</v>
      </c>
      <c r="B160" s="623"/>
      <c r="C160" s="623"/>
      <c r="D160" s="623"/>
      <c r="E160" s="623"/>
      <c r="F160" s="624"/>
    </row>
    <row r="161" spans="1:6" x14ac:dyDescent="0.3">
      <c r="A161" s="448"/>
      <c r="B161" s="448"/>
      <c r="C161" s="448"/>
      <c r="D161" s="448"/>
      <c r="E161" s="448"/>
      <c r="F161" s="369"/>
    </row>
    <row r="162" spans="1:6" x14ac:dyDescent="0.3">
      <c r="A162" s="448"/>
      <c r="B162" s="543" t="s">
        <v>129</v>
      </c>
      <c r="C162" s="543"/>
      <c r="D162" s="543"/>
      <c r="E162" s="282"/>
      <c r="F162" s="369"/>
    </row>
    <row r="163" spans="1:6" x14ac:dyDescent="0.3">
      <c r="A163" s="448"/>
      <c r="B163" s="544" t="s">
        <v>130</v>
      </c>
      <c r="C163" s="544"/>
      <c r="D163" s="544"/>
      <c r="E163" s="282"/>
      <c r="F163" s="369"/>
    </row>
    <row r="164" spans="1:6" x14ac:dyDescent="0.3">
      <c r="A164" s="448"/>
      <c r="B164" s="543" t="s">
        <v>51</v>
      </c>
      <c r="C164" s="543"/>
      <c r="D164" s="543"/>
      <c r="E164" s="282"/>
      <c r="F164" s="369"/>
    </row>
    <row r="165" spans="1:6" x14ac:dyDescent="0.3">
      <c r="A165" s="448"/>
      <c r="B165" s="535" t="s">
        <v>70</v>
      </c>
      <c r="C165" s="535"/>
      <c r="D165" s="284" t="s">
        <v>86</v>
      </c>
      <c r="E165" s="282"/>
      <c r="F165" s="369"/>
    </row>
    <row r="166" spans="1:6" x14ac:dyDescent="0.3">
      <c r="A166" s="448"/>
      <c r="B166" s="618" t="s">
        <v>202</v>
      </c>
      <c r="C166" s="618"/>
      <c r="D166" s="284"/>
      <c r="E166" s="282"/>
      <c r="F166" s="369"/>
    </row>
    <row r="167" spans="1:6" x14ac:dyDescent="0.3">
      <c r="A167" s="448"/>
      <c r="B167" s="449" t="s">
        <v>131</v>
      </c>
      <c r="C167" s="282"/>
      <c r="D167" s="370">
        <f>+'2T'!D177</f>
        <v>0</v>
      </c>
      <c r="E167" s="282"/>
      <c r="F167" s="369"/>
    </row>
    <row r="168" spans="1:6" x14ac:dyDescent="0.3">
      <c r="A168" s="448"/>
      <c r="B168" s="449" t="s">
        <v>132</v>
      </c>
      <c r="C168" s="282"/>
      <c r="D168" s="370">
        <f>+'2T'!D178</f>
        <v>0</v>
      </c>
      <c r="E168" s="282"/>
      <c r="F168" s="369"/>
    </row>
    <row r="169" spans="1:6" x14ac:dyDescent="0.3">
      <c r="A169" s="448"/>
      <c r="B169" s="616" t="s">
        <v>16</v>
      </c>
      <c r="C169" s="616"/>
      <c r="D169" s="443">
        <f>+D167+D168</f>
        <v>0</v>
      </c>
      <c r="E169" s="282"/>
      <c r="F169" s="369"/>
    </row>
    <row r="170" spans="1:6" ht="9.9" customHeight="1" x14ac:dyDescent="0.3">
      <c r="A170" s="448"/>
      <c r="B170" s="449"/>
      <c r="C170" s="282"/>
      <c r="D170" s="370"/>
      <c r="E170" s="282"/>
      <c r="F170" s="369"/>
    </row>
    <row r="171" spans="1:6" x14ac:dyDescent="0.3">
      <c r="A171" s="448"/>
      <c r="B171" s="618" t="s">
        <v>203</v>
      </c>
      <c r="C171" s="618"/>
      <c r="D171" s="284" t="s">
        <v>86</v>
      </c>
      <c r="E171" s="282"/>
      <c r="F171" s="369"/>
    </row>
    <row r="172" spans="1:6" x14ac:dyDescent="0.3">
      <c r="A172" s="448"/>
      <c r="B172" s="449" t="s">
        <v>131</v>
      </c>
      <c r="C172" s="282"/>
      <c r="D172" s="370">
        <v>0</v>
      </c>
      <c r="E172" s="282"/>
      <c r="F172" s="369"/>
    </row>
    <row r="173" spans="1:6" x14ac:dyDescent="0.3">
      <c r="A173" s="282"/>
      <c r="B173" s="449" t="s">
        <v>204</v>
      </c>
      <c r="C173" s="282"/>
      <c r="D173" s="370">
        <v>0</v>
      </c>
      <c r="E173" s="282"/>
      <c r="F173" s="282"/>
    </row>
    <row r="174" spans="1:6" x14ac:dyDescent="0.3">
      <c r="A174" s="282"/>
      <c r="B174" s="616" t="s">
        <v>205</v>
      </c>
      <c r="C174" s="616"/>
      <c r="D174" s="443">
        <f>+D172+D173</f>
        <v>0</v>
      </c>
      <c r="E174" s="282"/>
      <c r="F174" s="282"/>
    </row>
    <row r="175" spans="1:6" ht="9.9" customHeight="1" x14ac:dyDescent="0.3">
      <c r="A175" s="282"/>
      <c r="B175" s="449"/>
      <c r="C175" s="282"/>
      <c r="D175" s="365"/>
      <c r="E175" s="282"/>
      <c r="F175" s="282"/>
    </row>
    <row r="176" spans="1:6" x14ac:dyDescent="0.3">
      <c r="A176" s="282"/>
      <c r="B176" s="618" t="s">
        <v>206</v>
      </c>
      <c r="C176" s="618"/>
      <c r="D176" s="284" t="s">
        <v>86</v>
      </c>
      <c r="E176" s="282"/>
      <c r="F176" s="282"/>
    </row>
    <row r="177" spans="1:6" x14ac:dyDescent="0.3">
      <c r="A177" s="282"/>
      <c r="B177" s="449" t="s">
        <v>131</v>
      </c>
      <c r="C177" s="282"/>
      <c r="D177" s="370">
        <f>+D167-D172</f>
        <v>0</v>
      </c>
      <c r="E177" s="282"/>
      <c r="F177" s="282"/>
    </row>
    <row r="178" spans="1:6" x14ac:dyDescent="0.3">
      <c r="A178" s="282"/>
      <c r="B178" s="449" t="s">
        <v>132</v>
      </c>
      <c r="C178" s="282"/>
      <c r="D178" s="370">
        <f>+D168-D173</f>
        <v>0</v>
      </c>
      <c r="E178" s="282"/>
      <c r="F178" s="282"/>
    </row>
    <row r="179" spans="1:6" x14ac:dyDescent="0.3">
      <c r="A179" s="282"/>
      <c r="B179" s="616" t="s">
        <v>207</v>
      </c>
      <c r="C179" s="616"/>
      <c r="D179" s="450">
        <f>+D177+D178</f>
        <v>0</v>
      </c>
      <c r="E179" s="282"/>
      <c r="F179" s="282"/>
    </row>
    <row r="180" spans="1:6" x14ac:dyDescent="0.3">
      <c r="A180" s="282"/>
      <c r="B180" s="451" t="s">
        <v>208</v>
      </c>
      <c r="C180" s="452"/>
      <c r="D180" s="368"/>
      <c r="E180" s="282"/>
      <c r="F180" s="453">
        <f>+D172-F183</f>
        <v>0</v>
      </c>
    </row>
    <row r="181" spans="1:6" x14ac:dyDescent="0.3">
      <c r="A181" s="282"/>
      <c r="B181" s="366"/>
      <c r="C181" s="367"/>
      <c r="D181" s="368"/>
      <c r="E181" s="282"/>
      <c r="F181" s="282"/>
    </row>
    <row r="182" spans="1:6" x14ac:dyDescent="0.3">
      <c r="A182" s="285" t="s">
        <v>53</v>
      </c>
      <c r="B182" s="285" t="s">
        <v>234</v>
      </c>
      <c r="C182" s="285" t="s">
        <v>14</v>
      </c>
      <c r="D182" s="285" t="s">
        <v>15</v>
      </c>
      <c r="E182" s="285" t="s">
        <v>80</v>
      </c>
      <c r="F182" s="285" t="s">
        <v>12</v>
      </c>
    </row>
    <row r="183" spans="1:6" x14ac:dyDescent="0.3">
      <c r="A183" s="454" t="s">
        <v>233</v>
      </c>
      <c r="B183" s="455"/>
      <c r="C183" s="456">
        <f>+SUM(C184:C193)</f>
        <v>0</v>
      </c>
      <c r="D183" s="456">
        <f>+SUM(D184:D193)</f>
        <v>0</v>
      </c>
      <c r="E183" s="456">
        <f>+SUM(E184:E193)</f>
        <v>0</v>
      </c>
      <c r="F183" s="456">
        <f>+SUM(F184:F193)</f>
        <v>0</v>
      </c>
    </row>
    <row r="184" spans="1:6" x14ac:dyDescent="0.3">
      <c r="A184" s="423">
        <v>0</v>
      </c>
      <c r="B184" s="424" t="s">
        <v>181</v>
      </c>
      <c r="C184" s="315">
        <v>0</v>
      </c>
      <c r="D184" s="315">
        <v>0</v>
      </c>
      <c r="E184" s="315">
        <v>0</v>
      </c>
      <c r="F184" s="426">
        <f>+C184+D184+E184</f>
        <v>0</v>
      </c>
    </row>
    <row r="185" spans="1:6" x14ac:dyDescent="0.3">
      <c r="A185" s="423">
        <v>1</v>
      </c>
      <c r="B185" s="424" t="s">
        <v>169</v>
      </c>
      <c r="C185" s="315">
        <v>0</v>
      </c>
      <c r="D185" s="360">
        <v>0</v>
      </c>
      <c r="E185" s="360">
        <v>0</v>
      </c>
      <c r="F185" s="426">
        <f t="shared" ref="F185:F193" si="15">+C185+D185+E185</f>
        <v>0</v>
      </c>
    </row>
    <row r="186" spans="1:6" x14ac:dyDescent="0.3">
      <c r="A186" s="423">
        <v>2</v>
      </c>
      <c r="B186" s="424" t="s">
        <v>182</v>
      </c>
      <c r="C186" s="315">
        <v>0</v>
      </c>
      <c r="D186" s="315">
        <v>0</v>
      </c>
      <c r="E186" s="315">
        <v>0</v>
      </c>
      <c r="F186" s="426">
        <f t="shared" si="15"/>
        <v>0</v>
      </c>
    </row>
    <row r="187" spans="1:6" x14ac:dyDescent="0.3">
      <c r="A187" s="423">
        <v>3</v>
      </c>
      <c r="B187" s="424" t="s">
        <v>183</v>
      </c>
      <c r="C187" s="315">
        <v>0</v>
      </c>
      <c r="D187" s="315">
        <v>0</v>
      </c>
      <c r="E187" s="315">
        <v>0</v>
      </c>
      <c r="F187" s="426">
        <f t="shared" si="15"/>
        <v>0</v>
      </c>
    </row>
    <row r="188" spans="1:6" x14ac:dyDescent="0.3">
      <c r="A188" s="423">
        <v>4</v>
      </c>
      <c r="B188" s="424" t="s">
        <v>184</v>
      </c>
      <c r="C188" s="315">
        <v>0</v>
      </c>
      <c r="D188" s="315">
        <v>0</v>
      </c>
      <c r="E188" s="315">
        <v>0</v>
      </c>
      <c r="F188" s="426">
        <f t="shared" si="15"/>
        <v>0</v>
      </c>
    </row>
    <row r="189" spans="1:6" x14ac:dyDescent="0.3">
      <c r="A189" s="423">
        <v>5</v>
      </c>
      <c r="B189" s="424" t="s">
        <v>185</v>
      </c>
      <c r="C189" s="315">
        <v>0</v>
      </c>
      <c r="D189" s="315">
        <v>0</v>
      </c>
      <c r="E189" s="315">
        <v>0</v>
      </c>
      <c r="F189" s="426">
        <f t="shared" si="15"/>
        <v>0</v>
      </c>
    </row>
    <row r="190" spans="1:6" x14ac:dyDescent="0.3">
      <c r="A190" s="423">
        <v>6</v>
      </c>
      <c r="B190" s="424" t="s">
        <v>167</v>
      </c>
      <c r="C190" s="315">
        <v>0</v>
      </c>
      <c r="D190" s="315">
        <v>0</v>
      </c>
      <c r="E190" s="315">
        <v>0</v>
      </c>
      <c r="F190" s="426">
        <f t="shared" si="15"/>
        <v>0</v>
      </c>
    </row>
    <row r="191" spans="1:6" x14ac:dyDescent="0.3">
      <c r="A191" s="423">
        <v>7</v>
      </c>
      <c r="B191" s="424" t="s">
        <v>168</v>
      </c>
      <c r="C191" s="315">
        <v>0</v>
      </c>
      <c r="D191" s="315">
        <v>0</v>
      </c>
      <c r="E191" s="315">
        <v>0</v>
      </c>
      <c r="F191" s="426">
        <f t="shared" si="15"/>
        <v>0</v>
      </c>
    </row>
    <row r="192" spans="1:6" x14ac:dyDescent="0.3">
      <c r="A192" s="423">
        <v>8</v>
      </c>
      <c r="B192" s="424" t="s">
        <v>186</v>
      </c>
      <c r="C192" s="315">
        <v>0</v>
      </c>
      <c r="D192" s="315">
        <v>0</v>
      </c>
      <c r="E192" s="315">
        <v>0</v>
      </c>
      <c r="F192" s="426">
        <f t="shared" si="15"/>
        <v>0</v>
      </c>
    </row>
    <row r="193" spans="1:6" x14ac:dyDescent="0.3">
      <c r="A193" s="457">
        <v>9</v>
      </c>
      <c r="B193" s="458" t="s">
        <v>187</v>
      </c>
      <c r="C193" s="371">
        <v>0</v>
      </c>
      <c r="D193" s="371">
        <v>0</v>
      </c>
      <c r="E193" s="371">
        <v>0</v>
      </c>
      <c r="F193" s="459">
        <f t="shared" si="15"/>
        <v>0</v>
      </c>
    </row>
    <row r="194" spans="1:6" x14ac:dyDescent="0.3">
      <c r="A194" s="615" t="s">
        <v>208</v>
      </c>
      <c r="B194" s="615"/>
      <c r="C194" s="615"/>
      <c r="D194" s="615"/>
      <c r="E194" s="615"/>
      <c r="F194" s="615"/>
    </row>
    <row r="195" spans="1:6" x14ac:dyDescent="0.3">
      <c r="A195" s="445" t="s">
        <v>126</v>
      </c>
      <c r="B195" s="446"/>
      <c r="C195" s="446"/>
      <c r="D195" s="446"/>
      <c r="E195" s="446"/>
      <c r="F195" s="447"/>
    </row>
    <row r="196" spans="1:6" ht="45" customHeight="1" x14ac:dyDescent="0.3">
      <c r="A196" s="622" t="s">
        <v>127</v>
      </c>
      <c r="B196" s="623"/>
      <c r="C196" s="623"/>
      <c r="D196" s="623"/>
      <c r="E196" s="623"/>
      <c r="F196" s="624"/>
    </row>
    <row r="197" spans="1:6" ht="18" customHeight="1" x14ac:dyDescent="0.3">
      <c r="A197" s="282"/>
      <c r="B197" s="282"/>
      <c r="C197" s="282"/>
      <c r="D197" s="282"/>
      <c r="E197" s="282"/>
      <c r="F197" s="282"/>
    </row>
    <row r="198" spans="1:6" ht="39.9" customHeight="1" x14ac:dyDescent="0.3">
      <c r="A198" s="388" t="s">
        <v>75</v>
      </c>
      <c r="B198" s="501" t="s">
        <v>355</v>
      </c>
      <c r="C198" s="502"/>
      <c r="D198" s="632" t="s">
        <v>48</v>
      </c>
      <c r="E198" s="633"/>
      <c r="F198" s="634"/>
    </row>
    <row r="199" spans="1:6" ht="39.9" customHeight="1" x14ac:dyDescent="0.3">
      <c r="A199" s="389" t="s">
        <v>46</v>
      </c>
      <c r="B199" s="501" t="s">
        <v>354</v>
      </c>
      <c r="C199" s="502"/>
      <c r="D199" s="635"/>
      <c r="E199" s="636"/>
      <c r="F199" s="637"/>
    </row>
    <row r="200" spans="1:6" ht="39.9" customHeight="1" x14ac:dyDescent="0.3">
      <c r="A200" s="390" t="s">
        <v>47</v>
      </c>
      <c r="B200" s="501" t="s">
        <v>356</v>
      </c>
      <c r="C200" s="502"/>
      <c r="D200" s="638"/>
      <c r="E200" s="639"/>
      <c r="F200" s="640"/>
    </row>
    <row r="201" spans="1:6" x14ac:dyDescent="0.3">
      <c r="A201" s="631" t="s">
        <v>122</v>
      </c>
      <c r="B201" s="631"/>
      <c r="C201" s="631"/>
      <c r="D201" s="631"/>
      <c r="E201" s="631"/>
      <c r="F201" s="631"/>
    </row>
    <row r="202" spans="1:6" x14ac:dyDescent="0.3">
      <c r="A202" s="282"/>
      <c r="B202" s="282"/>
      <c r="C202" s="282"/>
      <c r="D202" s="282"/>
      <c r="E202" s="282"/>
      <c r="F202" s="282"/>
    </row>
    <row r="203" spans="1:6" x14ac:dyDescent="0.3">
      <c r="A203" s="494" t="s">
        <v>149</v>
      </c>
      <c r="B203" s="495"/>
      <c r="C203" s="495"/>
      <c r="D203" s="495"/>
      <c r="E203" s="495"/>
      <c r="F203" s="496"/>
    </row>
    <row r="204" spans="1:6" x14ac:dyDescent="0.3">
      <c r="A204" s="75" t="s">
        <v>133</v>
      </c>
      <c r="F204" s="76"/>
    </row>
    <row r="205" spans="1:6" x14ac:dyDescent="0.3">
      <c r="A205" s="77"/>
      <c r="F205" s="76"/>
    </row>
    <row r="206" spans="1:6" x14ac:dyDescent="0.3">
      <c r="A206" s="75" t="s">
        <v>140</v>
      </c>
      <c r="D206" s="22" t="s">
        <v>174</v>
      </c>
      <c r="F206" s="76"/>
    </row>
    <row r="207" spans="1:6" x14ac:dyDescent="0.3">
      <c r="A207" s="77" t="s">
        <v>134</v>
      </c>
      <c r="B207" s="33">
        <f>+B84</f>
        <v>20872857663</v>
      </c>
      <c r="D207" s="479" t="s">
        <v>170</v>
      </c>
      <c r="E207" s="479"/>
      <c r="F207" s="493"/>
    </row>
    <row r="208" spans="1:6" x14ac:dyDescent="0.3">
      <c r="A208" s="77" t="s">
        <v>141</v>
      </c>
      <c r="B208" s="35">
        <f>+F103</f>
        <v>6317125585.5</v>
      </c>
      <c r="D208" s="479"/>
      <c r="E208" s="479"/>
      <c r="F208" s="493"/>
    </row>
    <row r="209" spans="1:6" ht="16.2" thickBot="1" x14ac:dyDescent="0.35">
      <c r="A209" s="77" t="s">
        <v>135</v>
      </c>
      <c r="B209" s="117">
        <f>+B207-B208</f>
        <v>14555732077.5</v>
      </c>
      <c r="D209" s="16" t="s">
        <v>171</v>
      </c>
      <c r="F209" s="119">
        <f>+F103</f>
        <v>6317125585.5</v>
      </c>
    </row>
    <row r="210" spans="1:6" ht="16.2" thickTop="1" x14ac:dyDescent="0.3">
      <c r="A210" s="77"/>
      <c r="D210" s="16" t="s">
        <v>172</v>
      </c>
      <c r="F210" s="120">
        <f>+F123</f>
        <v>8527785749.3100004</v>
      </c>
    </row>
    <row r="211" spans="1:6" ht="16.2" thickBot="1" x14ac:dyDescent="0.35">
      <c r="A211" s="75" t="s">
        <v>136</v>
      </c>
      <c r="D211" s="22" t="s">
        <v>173</v>
      </c>
      <c r="E211" s="22"/>
      <c r="F211" s="121">
        <f>+F210/F209</f>
        <v>1.3499471609182876</v>
      </c>
    </row>
    <row r="212" spans="1:6" ht="16.2" thickTop="1" x14ac:dyDescent="0.3">
      <c r="A212" s="77" t="s">
        <v>137</v>
      </c>
      <c r="B212" s="33">
        <f>+F37</f>
        <v>8527785749.3100004</v>
      </c>
      <c r="F212" s="76"/>
    </row>
    <row r="213" spans="1:6" x14ac:dyDescent="0.3">
      <c r="A213" s="77" t="s">
        <v>138</v>
      </c>
      <c r="B213" s="35">
        <f>+F123</f>
        <v>8527785749.3100004</v>
      </c>
      <c r="D213" s="479" t="s">
        <v>175</v>
      </c>
      <c r="E213" s="479"/>
      <c r="F213" s="493"/>
    </row>
    <row r="214" spans="1:6" ht="16.2" thickBot="1" x14ac:dyDescent="0.35">
      <c r="A214" s="77" t="s">
        <v>139</v>
      </c>
      <c r="B214" s="118">
        <f>+B212-B213</f>
        <v>0</v>
      </c>
      <c r="D214" s="479"/>
      <c r="E214" s="479"/>
      <c r="F214" s="493"/>
    </row>
    <row r="215" spans="1:6" ht="16.2" thickTop="1" x14ac:dyDescent="0.3">
      <c r="A215" s="77"/>
      <c r="D215" s="42" t="s">
        <v>176</v>
      </c>
      <c r="E215" s="122"/>
      <c r="F215" s="119">
        <f>+B84</f>
        <v>20872857663</v>
      </c>
    </row>
    <row r="216" spans="1:6" x14ac:dyDescent="0.3">
      <c r="A216" s="77"/>
      <c r="D216" s="42" t="s">
        <v>172</v>
      </c>
      <c r="E216" s="122"/>
      <c r="F216" s="120">
        <f>+F123</f>
        <v>8527785749.3100004</v>
      </c>
    </row>
    <row r="217" spans="1:6" ht="16.2" thickBot="1" x14ac:dyDescent="0.35">
      <c r="A217" s="77"/>
      <c r="D217" s="122"/>
      <c r="E217" s="122"/>
      <c r="F217" s="121">
        <f>+F216/F215</f>
        <v>0.40855861171451713</v>
      </c>
    </row>
    <row r="218" spans="1:6" ht="16.2" thickTop="1" x14ac:dyDescent="0.3">
      <c r="A218" s="78"/>
      <c r="B218" s="79"/>
      <c r="C218" s="79"/>
      <c r="D218" s="79"/>
      <c r="E218" s="79"/>
      <c r="F218" s="80"/>
    </row>
  </sheetData>
  <sheetProtection algorithmName="SHA-512" hashValue="Mn0nFuNOuBuuDCouJSArzl7VQphcs/lMJHuxAFNtYqPwJFWVImhJjPa2s72OILfZoezXMBg+Zjv6F3DD0un/kA==" saltValue="uAMd6QTLijHzq2pUCVip0A==" spinCount="100000" sheet="1" objects="1" scenarios="1" formatCells="0" formatColumns="0" formatRows="0" insertColumns="0" insertRows="0" insertHyperlinks="0" deleteColumns="0" deleteRows="0"/>
  <mergeCells count="100">
    <mergeCell ref="A67:B67"/>
    <mergeCell ref="A69:F69"/>
    <mergeCell ref="A56:B56"/>
    <mergeCell ref="A49:F49"/>
    <mergeCell ref="A51:F51"/>
    <mergeCell ref="A53:B53"/>
    <mergeCell ref="A54:B54"/>
    <mergeCell ref="A55:B55"/>
    <mergeCell ref="A52:F52"/>
    <mergeCell ref="A57:B57"/>
    <mergeCell ref="A60:F60"/>
    <mergeCell ref="A62:F62"/>
    <mergeCell ref="A63:F63"/>
    <mergeCell ref="A64:B64"/>
    <mergeCell ref="A65:B65"/>
    <mergeCell ref="A66:B66"/>
    <mergeCell ref="A48:F48"/>
    <mergeCell ref="A59:F59"/>
    <mergeCell ref="A39:A40"/>
    <mergeCell ref="A41:A42"/>
    <mergeCell ref="A43:A44"/>
    <mergeCell ref="A45:A46"/>
    <mergeCell ref="A1:F2"/>
    <mergeCell ref="A3:F3"/>
    <mergeCell ref="A9:F9"/>
    <mergeCell ref="C5:E5"/>
    <mergeCell ref="C6:E6"/>
    <mergeCell ref="C7:E7"/>
    <mergeCell ref="A11:F11"/>
    <mergeCell ref="A36:B36"/>
    <mergeCell ref="A31:F31"/>
    <mergeCell ref="A18:A20"/>
    <mergeCell ref="A21:A23"/>
    <mergeCell ref="A24:A26"/>
    <mergeCell ref="A27:A29"/>
    <mergeCell ref="A13:F13"/>
    <mergeCell ref="A14:F14"/>
    <mergeCell ref="A32:F32"/>
    <mergeCell ref="A34:F34"/>
    <mergeCell ref="A35:F35"/>
    <mergeCell ref="A70:F70"/>
    <mergeCell ref="B72:C72"/>
    <mergeCell ref="D72:F74"/>
    <mergeCell ref="B73:C73"/>
    <mergeCell ref="B74:C74"/>
    <mergeCell ref="A76:F76"/>
    <mergeCell ref="A97:F97"/>
    <mergeCell ref="A98:F98"/>
    <mergeCell ref="A99:F99"/>
    <mergeCell ref="A103:B103"/>
    <mergeCell ref="A80:F80"/>
    <mergeCell ref="A81:F81"/>
    <mergeCell ref="A82:F82"/>
    <mergeCell ref="A93:F93"/>
    <mergeCell ref="A95:F95"/>
    <mergeCell ref="A94:F94"/>
    <mergeCell ref="A78:F78"/>
    <mergeCell ref="A123:B123"/>
    <mergeCell ref="A135:B135"/>
    <mergeCell ref="A138:F138"/>
    <mergeCell ref="A139:F139"/>
    <mergeCell ref="A144:F144"/>
    <mergeCell ref="A141:F141"/>
    <mergeCell ref="A143:F143"/>
    <mergeCell ref="A113:F113"/>
    <mergeCell ref="A115:F115"/>
    <mergeCell ref="A117:F117"/>
    <mergeCell ref="A118:F118"/>
    <mergeCell ref="A119:F119"/>
    <mergeCell ref="D207:F208"/>
    <mergeCell ref="D213:F214"/>
    <mergeCell ref="A203:F203"/>
    <mergeCell ref="A196:F196"/>
    <mergeCell ref="A201:F201"/>
    <mergeCell ref="B198:C198"/>
    <mergeCell ref="D198:F200"/>
    <mergeCell ref="B199:C199"/>
    <mergeCell ref="B200:C200"/>
    <mergeCell ref="A156:F156"/>
    <mergeCell ref="A157:F157"/>
    <mergeCell ref="A145:F145"/>
    <mergeCell ref="A152:E152"/>
    <mergeCell ref="A153:E153"/>
    <mergeCell ref="A154:F154"/>
    <mergeCell ref="A194:F194"/>
    <mergeCell ref="B179:C179"/>
    <mergeCell ref="A114:F114"/>
    <mergeCell ref="B166:C166"/>
    <mergeCell ref="B169:C169"/>
    <mergeCell ref="B171:C171"/>
    <mergeCell ref="B174:C174"/>
    <mergeCell ref="B176:C176"/>
    <mergeCell ref="A140:F140"/>
    <mergeCell ref="B162:D162"/>
    <mergeCell ref="B163:D163"/>
    <mergeCell ref="B164:D164"/>
    <mergeCell ref="B165:C165"/>
    <mergeCell ref="A158:F158"/>
    <mergeCell ref="A160:F160"/>
    <mergeCell ref="A155:F155"/>
  </mergeCells>
  <conditionalFormatting sqref="B214">
    <cfRule type="cellIs" dxfId="5" priority="4" operator="equal">
      <formula>0</formula>
    </cfRule>
    <cfRule type="cellIs" dxfId="4" priority="5" operator="lessThan">
      <formula>0</formula>
    </cfRule>
    <cfRule type="cellIs" dxfId="3" priority="6" operator="greaterThan">
      <formula>0</formula>
    </cfRule>
  </conditionalFormatting>
  <conditionalFormatting sqref="F180">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47" xr:uid="{BFE8CDC7-B9EC-4E46-9DB3-FBE90FF48E02}"/>
    <dataValidation allowBlank="1" showInputMessage="1" showErrorMessage="1" promptTitle="Advertencia" prompt="El nombre de la partida debe ser de acuerdo al Clasificador de los Ingresos del Sector Público. " sqref="B104:B106 B124 B184"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104:A106 A124 A184"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100" xr:uid="{78E46D02-9FA1-43F0-B24B-CF0567719188}"/>
    <dataValidation allowBlank="1" showInputMessage="1" showErrorMessage="1" promptTitle="Advertencia" prompt="Se debe indicar el nombre de la partida de acuerdo al Clasificador de los Ingresos del Sector Público." sqref="B100"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44:F144"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8:F118"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63" xr:uid="{E50958FC-EB5D-42D9-BA0F-39F074E95E09}"/>
    <dataValidation allowBlank="1" showInputMessage="1" showErrorMessage="1" promptTitle="Recordatorio" prompt="El superávit libre debe ser reintegrado a más tardar el 31 de marzo,_x000a_de acuerdo al  Decreto Nº 43189-MTSS, artículo 66. " sqref="B168:B170 B172:B175 B177:B179"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75 D167:D168 D170"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2:F74" xr:uid="{D5557D6A-C312-4ADE-968B-4F8E98388CD5}"/>
  </dataValidations>
  <hyperlinks>
    <hyperlink ref="B100" r:id="rId1" xr:uid="{1C767F05-BC8E-4CFC-864E-C18904A786B0}"/>
    <hyperlink ref="A100" r:id="rId2" xr:uid="{CAE4ABC9-320E-4346-ADA7-3EFE4F418C6B}"/>
    <hyperlink ref="B120" r:id="rId3" display="Nombre de la Partida presupuestaria" xr:uid="{5CEA26C4-2BEC-4CF4-AD19-94480C4F04FF}"/>
  </hyperlinks>
  <printOptions horizontalCentered="1"/>
  <pageMargins left="0.70866141732283472" right="0.70866141732283472" top="1.1811023622047245" bottom="0.78740157480314965" header="0.78740157480314965" footer="0.78740157480314965"/>
  <pageSetup scale="50" orientation="portrait" r:id="rId4"/>
  <headerFooter>
    <oddFooter>&amp;L&amp;"Palatino Linotype,Normal"&amp;K979797&amp;D&amp;C&amp;"Palatino Linotype,Normal"&amp;K979797Reporte de ejecución programática y presupuestaria (VI Trimestre)&amp;R&amp;"Palatino Linotype,Normal"&amp;K979797&amp;P</oddFooter>
  </headerFooter>
  <rowBreaks count="4" manualBreakCount="4">
    <brk id="50" max="5" man="1"/>
    <brk id="75" max="5" man="1"/>
    <brk id="115" max="5" man="1"/>
    <brk id="161" max="5" man="1"/>
  </rowBreaks>
  <ignoredErrors>
    <ignoredError sqref="F19:F20 F28:F29" evalError="1"/>
    <ignoredError sqref="F21:F27" evalError="1" formula="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codeName="Hoja11">
    <tabColor rgb="FF182951"/>
  </sheetPr>
  <dimension ref="A1:H122"/>
  <sheetViews>
    <sheetView showGridLines="0" zoomScale="80" zoomScaleNormal="80" zoomScaleSheetLayoutView="100" workbookViewId="0">
      <selection sqref="A1:G2"/>
    </sheetView>
  </sheetViews>
  <sheetFormatPr baseColWidth="10" defaultColWidth="11.44140625" defaultRowHeight="15.6" x14ac:dyDescent="0.35"/>
  <cols>
    <col min="1" max="1" width="55.44140625" style="3" customWidth="1"/>
    <col min="2" max="2" width="25.88671875" style="3" customWidth="1"/>
    <col min="3" max="5" width="25.33203125" style="3" customWidth="1"/>
    <col min="6" max="7" width="18.6640625" style="3" customWidth="1"/>
    <col min="8" max="16384" width="11.44140625" style="3"/>
  </cols>
  <sheetData>
    <row r="1" spans="1:7" ht="18" customHeight="1" x14ac:dyDescent="0.35">
      <c r="A1" s="566" t="s">
        <v>123</v>
      </c>
      <c r="B1" s="566"/>
      <c r="C1" s="566"/>
      <c r="D1" s="566"/>
      <c r="E1" s="566"/>
      <c r="F1" s="566"/>
      <c r="G1" s="566"/>
    </row>
    <row r="2" spans="1:7" ht="18" customHeight="1" x14ac:dyDescent="0.35">
      <c r="A2" s="566"/>
      <c r="B2" s="566"/>
      <c r="C2" s="566"/>
      <c r="D2" s="566"/>
      <c r="E2" s="566"/>
      <c r="F2" s="566"/>
      <c r="G2" s="566"/>
    </row>
    <row r="3" spans="1:7" ht="18" customHeight="1" x14ac:dyDescent="0.4">
      <c r="A3" s="657" t="s">
        <v>160</v>
      </c>
      <c r="B3" s="657"/>
      <c r="C3" s="657"/>
      <c r="D3" s="657"/>
      <c r="E3" s="657"/>
      <c r="F3" s="657"/>
      <c r="G3" s="657"/>
    </row>
    <row r="4" spans="1:7" ht="15" customHeight="1" thickBot="1" x14ac:dyDescent="0.4">
      <c r="A4" s="16"/>
      <c r="B4" s="16"/>
      <c r="C4" s="16"/>
      <c r="D4" s="16"/>
      <c r="E4" s="16"/>
      <c r="F4" s="2"/>
      <c r="G4"/>
    </row>
    <row r="5" spans="1:7" ht="18" customHeight="1" x14ac:dyDescent="0.35">
      <c r="A5" s="40"/>
      <c r="B5" s="105" t="s">
        <v>22</v>
      </c>
      <c r="C5" s="110" t="str">
        <f>+'1T'!C5</f>
        <v>Construyendo Lazos de Solidaridad</v>
      </c>
      <c r="D5" s="111"/>
      <c r="E5" s="112"/>
      <c r="F5" s="2"/>
      <c r="G5"/>
    </row>
    <row r="6" spans="1:7" ht="18" customHeight="1" x14ac:dyDescent="0.35">
      <c r="A6" s="40"/>
      <c r="B6" s="106" t="s">
        <v>33</v>
      </c>
      <c r="C6" s="107" t="str">
        <f>+'1T'!C6</f>
        <v>Consejo Nacional de la Persona Adulta Mayor</v>
      </c>
      <c r="D6" s="108"/>
      <c r="E6" s="113"/>
      <c r="F6" s="2"/>
      <c r="G6"/>
    </row>
    <row r="7" spans="1:7" ht="18" customHeight="1" thickBot="1" x14ac:dyDescent="0.4">
      <c r="A7" s="40"/>
      <c r="B7" s="109" t="s">
        <v>34</v>
      </c>
      <c r="C7" s="114" t="str">
        <f>+'1T'!C7</f>
        <v>Dirección Área Técnica. Unidad de Fiscalización Operativa. CONAPAM</v>
      </c>
      <c r="D7" s="115"/>
      <c r="E7" s="116"/>
      <c r="F7" s="2"/>
    </row>
    <row r="8" spans="1:7" ht="15" customHeight="1" x14ac:dyDescent="0.35">
      <c r="A8"/>
      <c r="B8" s="4"/>
      <c r="C8" s="4"/>
      <c r="D8" s="4"/>
      <c r="E8" s="4"/>
      <c r="F8" s="4"/>
    </row>
    <row r="9" spans="1:7" ht="21.9" customHeight="1" x14ac:dyDescent="0.35">
      <c r="A9" s="528" t="s">
        <v>108</v>
      </c>
      <c r="B9" s="528"/>
      <c r="C9" s="528"/>
      <c r="D9" s="528"/>
      <c r="E9" s="528"/>
      <c r="F9" s="528"/>
      <c r="G9" s="528"/>
    </row>
    <row r="10" spans="1:7" ht="15" customHeight="1" x14ac:dyDescent="0.35">
      <c r="A10" s="7"/>
      <c r="B10" s="6"/>
      <c r="C10" s="6"/>
      <c r="D10" s="6"/>
      <c r="E10" s="6"/>
      <c r="F10" s="6"/>
    </row>
    <row r="11" spans="1:7" customFormat="1" ht="18" customHeight="1" x14ac:dyDescent="0.3">
      <c r="A11" s="580" t="s">
        <v>36</v>
      </c>
      <c r="B11" s="580"/>
      <c r="C11" s="580"/>
      <c r="D11" s="580"/>
      <c r="E11" s="580"/>
      <c r="F11" s="580"/>
      <c r="G11" s="580"/>
    </row>
    <row r="12" spans="1:7" customFormat="1" ht="18" customHeight="1" x14ac:dyDescent="0.3">
      <c r="A12" s="580" t="s">
        <v>19</v>
      </c>
      <c r="B12" s="580"/>
      <c r="C12" s="580"/>
      <c r="D12" s="580"/>
      <c r="E12" s="580"/>
      <c r="F12" s="580"/>
      <c r="G12" s="580"/>
    </row>
    <row r="13" spans="1:7" customFormat="1" ht="18" customHeight="1" x14ac:dyDescent="0.3">
      <c r="A13" s="65" t="s">
        <v>17</v>
      </c>
      <c r="B13" s="64" t="s">
        <v>18</v>
      </c>
      <c r="C13" s="65" t="s">
        <v>82</v>
      </c>
      <c r="D13" s="64" t="s">
        <v>83</v>
      </c>
      <c r="E13" s="64" t="s">
        <v>84</v>
      </c>
      <c r="F13" s="165" t="s">
        <v>86</v>
      </c>
      <c r="G13" s="165" t="s">
        <v>13</v>
      </c>
    </row>
    <row r="14" spans="1:7" customFormat="1" ht="18" customHeight="1" x14ac:dyDescent="0.3">
      <c r="A14" s="208" t="s">
        <v>16</v>
      </c>
      <c r="B14" s="208"/>
      <c r="C14" s="211">
        <f>+C17+C18+C20+C21+C23+C24+C26+C27</f>
        <v>13946.333333333332</v>
      </c>
      <c r="D14" s="211">
        <f t="shared" ref="D14:F14" si="0">+D17+D18+D20+D21+D23+D24+D26+D27</f>
        <v>13969.333333333332</v>
      </c>
      <c r="E14" s="211">
        <f t="shared" si="0"/>
        <v>13994.666666666666</v>
      </c>
      <c r="F14" s="211">
        <f t="shared" si="0"/>
        <v>14303.666666666668</v>
      </c>
      <c r="G14" s="211">
        <f>+AVERAGE(C14:F14)</f>
        <v>14053.5</v>
      </c>
    </row>
    <row r="15" spans="1:7" customFormat="1" ht="18" customHeight="1" x14ac:dyDescent="0.3">
      <c r="A15" s="207"/>
      <c r="B15" s="207"/>
      <c r="C15" s="210"/>
      <c r="D15" s="210"/>
      <c r="E15" s="210"/>
      <c r="F15" s="210"/>
      <c r="G15" s="210"/>
    </row>
    <row r="16" spans="1:7" customFormat="1" ht="18" customHeight="1" x14ac:dyDescent="0.3">
      <c r="A16" s="592" t="s">
        <v>286</v>
      </c>
      <c r="B16" s="28" t="s">
        <v>287</v>
      </c>
      <c r="C16" s="209">
        <f>+'1T'!F18</f>
        <v>76</v>
      </c>
      <c r="D16" s="209">
        <f>+'2T'!F18</f>
        <v>153</v>
      </c>
      <c r="E16" s="209">
        <f>+'3T'!F18</f>
        <v>95</v>
      </c>
      <c r="F16" s="209">
        <f>+'4T'!F18</f>
        <v>32</v>
      </c>
      <c r="G16" s="210">
        <f>+F16</f>
        <v>32</v>
      </c>
    </row>
    <row r="17" spans="1:7" customFormat="1" ht="18" customHeight="1" x14ac:dyDescent="0.3">
      <c r="A17" s="592"/>
      <c r="B17" s="28" t="s">
        <v>288</v>
      </c>
      <c r="C17" s="209">
        <f>+'1T'!F19</f>
        <v>1491.3333333333333</v>
      </c>
      <c r="D17" s="209">
        <f>+'2T'!F19</f>
        <v>1481.6666666666667</v>
      </c>
      <c r="E17" s="209">
        <f>+'3T'!F19</f>
        <v>1499</v>
      </c>
      <c r="F17" s="209">
        <f>+'4T'!F19</f>
        <v>1434.3333333333333</v>
      </c>
      <c r="G17" s="210">
        <f>+AVERAGE(C17:F17)</f>
        <v>1476.5833333333333</v>
      </c>
    </row>
    <row r="18" spans="1:7" customFormat="1" ht="18" customHeight="1" x14ac:dyDescent="0.3">
      <c r="A18" s="592"/>
      <c r="B18" s="28" t="s">
        <v>289</v>
      </c>
      <c r="C18" s="209">
        <f>+'1T'!F20</f>
        <v>53.333333333333336</v>
      </c>
      <c r="D18" s="209">
        <f>+'2T'!F20</f>
        <v>61.333333333333336</v>
      </c>
      <c r="E18" s="209">
        <f>+'3T'!F20</f>
        <v>89.333333333333329</v>
      </c>
      <c r="F18" s="209">
        <f>+'4T'!F20</f>
        <v>151.33333333333334</v>
      </c>
      <c r="G18" s="210">
        <f>+AVERAGE(C18:F18)</f>
        <v>88.833333333333343</v>
      </c>
    </row>
    <row r="19" spans="1:7" customFormat="1" ht="18" customHeight="1" x14ac:dyDescent="0.3">
      <c r="A19" s="593" t="s">
        <v>290</v>
      </c>
      <c r="B19" s="212" t="s">
        <v>287</v>
      </c>
      <c r="C19" s="213">
        <f>+'1T'!F21</f>
        <v>61</v>
      </c>
      <c r="D19" s="213">
        <f>+'2T'!F21</f>
        <v>46</v>
      </c>
      <c r="E19" s="213">
        <f>+'3T'!F21</f>
        <v>10</v>
      </c>
      <c r="F19" s="213">
        <f>+'4T'!F21</f>
        <v>59</v>
      </c>
      <c r="G19" s="214">
        <f>+F19</f>
        <v>59</v>
      </c>
    </row>
    <row r="20" spans="1:7" customFormat="1" ht="18" customHeight="1" x14ac:dyDescent="0.3">
      <c r="A20" s="593"/>
      <c r="B20" s="212" t="s">
        <v>288</v>
      </c>
      <c r="C20" s="213">
        <f>+'1T'!F22</f>
        <v>1392</v>
      </c>
      <c r="D20" s="213">
        <f>+'2T'!F22</f>
        <v>1429.6666666666667</v>
      </c>
      <c r="E20" s="213">
        <f>+'3T'!F22</f>
        <v>1411.6666666666667</v>
      </c>
      <c r="F20" s="213">
        <f>+'4T'!F22</f>
        <v>1280.3333333333333</v>
      </c>
      <c r="G20" s="214">
        <f>+AVERAGE(C20:F20)</f>
        <v>1378.4166666666667</v>
      </c>
    </row>
    <row r="21" spans="1:7" customFormat="1" ht="18" customHeight="1" x14ac:dyDescent="0.3">
      <c r="A21" s="593"/>
      <c r="B21" s="212" t="s">
        <v>289</v>
      </c>
      <c r="C21" s="213">
        <f>+'1T'!F23</f>
        <v>70.333333333333329</v>
      </c>
      <c r="D21" s="213">
        <f>+'2T'!F23</f>
        <v>67</v>
      </c>
      <c r="E21" s="213">
        <f>+'3T'!F23</f>
        <v>69.666666666666671</v>
      </c>
      <c r="F21" s="213">
        <f>+'4T'!F23</f>
        <v>160</v>
      </c>
      <c r="G21" s="214">
        <f>+AVERAGE(C21:F21)</f>
        <v>91.75</v>
      </c>
    </row>
    <row r="22" spans="1:7" customFormat="1" ht="18" customHeight="1" x14ac:dyDescent="0.3">
      <c r="A22" s="592" t="s">
        <v>291</v>
      </c>
      <c r="B22" s="28" t="s">
        <v>287</v>
      </c>
      <c r="C22" s="209">
        <f>+'1T'!F24</f>
        <v>124</v>
      </c>
      <c r="D22" s="209">
        <f>+'2T'!F24</f>
        <v>113</v>
      </c>
      <c r="E22" s="209">
        <f>+'3T'!F24</f>
        <v>298</v>
      </c>
      <c r="F22" s="209">
        <f>+'4T'!F24</f>
        <v>181</v>
      </c>
      <c r="G22" s="210">
        <f>+F22</f>
        <v>181</v>
      </c>
    </row>
    <row r="23" spans="1:7" customFormat="1" ht="15" customHeight="1" x14ac:dyDescent="0.3">
      <c r="A23" s="592"/>
      <c r="B23" s="28" t="s">
        <v>288</v>
      </c>
      <c r="C23" s="209">
        <f>+'1T'!F25</f>
        <v>9496.6666666666661</v>
      </c>
      <c r="D23" s="209">
        <f>+'2T'!F25</f>
        <v>9636.6666666666661</v>
      </c>
      <c r="E23" s="209">
        <f>+'3T'!F25</f>
        <v>9784.6666666666661</v>
      </c>
      <c r="F23" s="209">
        <f>+'4T'!F25</f>
        <v>9500.3333333333339</v>
      </c>
      <c r="G23" s="210">
        <f>+AVERAGE(C23:F23)</f>
        <v>9604.5833333333339</v>
      </c>
    </row>
    <row r="24" spans="1:7" customFormat="1" ht="18" customHeight="1" x14ac:dyDescent="0.3">
      <c r="A24" s="592"/>
      <c r="B24" s="10" t="s">
        <v>289</v>
      </c>
      <c r="C24" s="209">
        <f>+'1T'!F26</f>
        <v>429</v>
      </c>
      <c r="D24" s="209">
        <f>+'2T'!F26</f>
        <v>280.66666666666669</v>
      </c>
      <c r="E24" s="209">
        <f>+'3T'!F26</f>
        <v>127.33333333333333</v>
      </c>
      <c r="F24" s="209">
        <f>+'4T'!F26</f>
        <v>750</v>
      </c>
      <c r="G24" s="209">
        <f>+AVERAGE(C24:F24)</f>
        <v>396.75</v>
      </c>
    </row>
    <row r="25" spans="1:7" customFormat="1" ht="18" customHeight="1" x14ac:dyDescent="0.3">
      <c r="A25" s="605" t="s">
        <v>292</v>
      </c>
      <c r="B25" s="215" t="s">
        <v>287</v>
      </c>
      <c r="C25" s="213">
        <f>+'1T'!F27</f>
        <v>3</v>
      </c>
      <c r="D25" s="213">
        <f>+'2T'!F27</f>
        <v>9</v>
      </c>
      <c r="E25" s="213">
        <f>+'3T'!F27</f>
        <v>12</v>
      </c>
      <c r="F25" s="213">
        <f>+'4T'!F27</f>
        <v>8</v>
      </c>
      <c r="G25" s="213">
        <f>+F25</f>
        <v>8</v>
      </c>
    </row>
    <row r="26" spans="1:7" customFormat="1" ht="18" customHeight="1" x14ac:dyDescent="0.3">
      <c r="A26" s="605"/>
      <c r="B26" s="215" t="s">
        <v>288</v>
      </c>
      <c r="C26" s="213">
        <f>+'1T'!F28</f>
        <v>1013.6666666666666</v>
      </c>
      <c r="D26" s="213">
        <f>+'2T'!F28</f>
        <v>973</v>
      </c>
      <c r="E26" s="213">
        <f>+'3T'!F28</f>
        <v>1000.3333333333334</v>
      </c>
      <c r="F26" s="213">
        <f>+'4T'!F28</f>
        <v>1016.3333333333334</v>
      </c>
      <c r="G26" s="213">
        <f>+AVERAGE(C26:F26)</f>
        <v>1000.8333333333334</v>
      </c>
    </row>
    <row r="27" spans="1:7" customFormat="1" ht="18" customHeight="1" x14ac:dyDescent="0.3">
      <c r="A27" s="606"/>
      <c r="B27" s="216" t="s">
        <v>289</v>
      </c>
      <c r="C27" s="213">
        <f>+'1T'!F29</f>
        <v>0</v>
      </c>
      <c r="D27" s="213">
        <f>+'2T'!F29</f>
        <v>39.333333333333336</v>
      </c>
      <c r="E27" s="213">
        <f>+'3T'!F29</f>
        <v>12.666666666666666</v>
      </c>
      <c r="F27" s="227">
        <f>+'4T'!F29</f>
        <v>11</v>
      </c>
      <c r="G27" s="227">
        <f>+AVERAGE(C27:F27)</f>
        <v>15.75</v>
      </c>
    </row>
    <row r="28" spans="1:7" customFormat="1" ht="18" customHeight="1" x14ac:dyDescent="0.3">
      <c r="A28" s="102" t="s">
        <v>163</v>
      </c>
      <c r="B28" s="203" t="s">
        <v>164</v>
      </c>
      <c r="C28" s="55"/>
      <c r="D28" s="55"/>
      <c r="E28" s="55"/>
    </row>
    <row r="29" spans="1:7" customFormat="1" ht="50.1" customHeight="1" x14ac:dyDescent="0.3">
      <c r="A29" s="611" t="s">
        <v>111</v>
      </c>
      <c r="B29" s="612"/>
      <c r="C29" s="612"/>
      <c r="D29" s="612"/>
      <c r="E29" s="612"/>
      <c r="F29" s="612"/>
      <c r="G29" s="613"/>
    </row>
    <row r="30" spans="1:7" customFormat="1" ht="15" customHeight="1" x14ac:dyDescent="0.3">
      <c r="A30" s="19"/>
      <c r="B30" s="19"/>
      <c r="C30" s="19"/>
      <c r="D30" s="20"/>
      <c r="E30" s="20"/>
    </row>
    <row r="31" spans="1:7" customFormat="1" ht="18" customHeight="1" x14ac:dyDescent="0.3">
      <c r="A31" s="580" t="s">
        <v>37</v>
      </c>
      <c r="B31" s="580"/>
      <c r="C31" s="580"/>
      <c r="D31" s="580"/>
      <c r="E31" s="580"/>
      <c r="F31" s="580"/>
      <c r="G31" s="580"/>
    </row>
    <row r="32" spans="1:7" customFormat="1" ht="18" customHeight="1" x14ac:dyDescent="0.3">
      <c r="A32" s="580" t="s">
        <v>20</v>
      </c>
      <c r="B32" s="580"/>
      <c r="C32" s="580"/>
      <c r="D32" s="580"/>
      <c r="E32" s="580"/>
      <c r="F32" s="580"/>
      <c r="G32" s="580"/>
    </row>
    <row r="33" spans="1:8" customFormat="1" ht="18" customHeight="1" x14ac:dyDescent="0.3">
      <c r="A33" s="512" t="s">
        <v>21</v>
      </c>
      <c r="B33" s="512"/>
      <c r="C33" s="65" t="s">
        <v>82</v>
      </c>
      <c r="D33" s="65" t="s">
        <v>83</v>
      </c>
      <c r="E33" s="65" t="s">
        <v>84</v>
      </c>
      <c r="F33" s="65" t="s">
        <v>86</v>
      </c>
      <c r="G33" s="65" t="s">
        <v>13</v>
      </c>
    </row>
    <row r="34" spans="1:8" customFormat="1" ht="18" customHeight="1" x14ac:dyDescent="0.3">
      <c r="A34" s="594" t="s">
        <v>16</v>
      </c>
      <c r="B34" s="594"/>
      <c r="C34" s="222">
        <f>+SUM(C36:C43)</f>
        <v>3010366927.7499995</v>
      </c>
      <c r="D34" s="222">
        <f t="shared" ref="D34:G34" si="1">+SUM(D36:D43)</f>
        <v>3764317982.4639997</v>
      </c>
      <c r="E34" s="222">
        <f t="shared" si="1"/>
        <v>4493276226.4099998</v>
      </c>
      <c r="F34" s="222">
        <f t="shared" si="1"/>
        <v>8527785749.3100004</v>
      </c>
      <c r="G34" s="222">
        <f t="shared" si="1"/>
        <v>19795746885.933998</v>
      </c>
    </row>
    <row r="35" spans="1:8" customFormat="1" ht="15" customHeight="1" x14ac:dyDescent="0.3">
      <c r="A35" s="223"/>
      <c r="B35" s="224"/>
      <c r="C35" s="11"/>
      <c r="D35" s="11"/>
      <c r="E35" s="12"/>
      <c r="F35" s="12"/>
      <c r="G35" s="150"/>
    </row>
    <row r="36" spans="1:8" customFormat="1" ht="15" customHeight="1" x14ac:dyDescent="0.3">
      <c r="A36" s="583" t="s">
        <v>286</v>
      </c>
      <c r="B36" s="205" t="s">
        <v>293</v>
      </c>
      <c r="C36" s="11">
        <f>+'1T'!F39</f>
        <v>820842694</v>
      </c>
      <c r="D36" s="11">
        <f>+'2T'!F39</f>
        <v>904806420</v>
      </c>
      <c r="E36" s="12">
        <f>+'3T'!F39</f>
        <v>915391332</v>
      </c>
      <c r="F36" s="12">
        <f>+'4T'!F39</f>
        <v>1115080632</v>
      </c>
      <c r="G36" s="150">
        <f>+SUM(C36:F36)</f>
        <v>3756121078</v>
      </c>
    </row>
    <row r="37" spans="1:8" customFormat="1" ht="15" customHeight="1" x14ac:dyDescent="0.3">
      <c r="A37" s="583"/>
      <c r="B37" s="205" t="s">
        <v>294</v>
      </c>
      <c r="C37" s="11">
        <f>+'1T'!F40</f>
        <v>31545146</v>
      </c>
      <c r="D37" s="11">
        <f>+'2T'!F40</f>
        <v>37060232</v>
      </c>
      <c r="E37" s="12">
        <f>+'3T'!F40</f>
        <v>54553008</v>
      </c>
      <c r="F37" s="12">
        <f>+'4T'!F40</f>
        <v>92414424</v>
      </c>
      <c r="G37" s="150">
        <f t="shared" ref="G37:G43" si="2">+SUM(C37:F37)</f>
        <v>215572810</v>
      </c>
    </row>
    <row r="38" spans="1:8" customFormat="1" ht="15" customHeight="1" x14ac:dyDescent="0.3">
      <c r="A38" s="584" t="s">
        <v>290</v>
      </c>
      <c r="B38" s="225" t="s">
        <v>293</v>
      </c>
      <c r="C38" s="220">
        <f>+'1T'!F41</f>
        <v>288696644</v>
      </c>
      <c r="D38" s="220">
        <f>+'2T'!F41</f>
        <v>346975732</v>
      </c>
      <c r="E38" s="219">
        <f>+'3T'!F41</f>
        <v>344822170</v>
      </c>
      <c r="F38" s="219">
        <f>+'4T'!F41</f>
        <v>467281772</v>
      </c>
      <c r="G38" s="221">
        <f t="shared" si="2"/>
        <v>1447776318</v>
      </c>
    </row>
    <row r="39" spans="1:8" customFormat="1" ht="15" customHeight="1" x14ac:dyDescent="0.3">
      <c r="A39" s="584"/>
      <c r="B39" s="225" t="s">
        <v>294</v>
      </c>
      <c r="C39" s="220">
        <f>+'1T'!F42</f>
        <v>17180042</v>
      </c>
      <c r="D39" s="220">
        <f>+'2T'!F42</f>
        <v>15976316</v>
      </c>
      <c r="E39" s="219">
        <f>+'3T'!F42</f>
        <v>17017198</v>
      </c>
      <c r="F39" s="219">
        <f>+'4T'!F42</f>
        <v>39082560</v>
      </c>
      <c r="G39" s="221">
        <f t="shared" si="2"/>
        <v>89256116</v>
      </c>
    </row>
    <row r="40" spans="1:8" customFormat="1" ht="18" customHeight="1" x14ac:dyDescent="0.3">
      <c r="A40" s="583" t="s">
        <v>291</v>
      </c>
      <c r="B40" s="205" t="s">
        <v>293</v>
      </c>
      <c r="C40" s="11">
        <f>+'1T'!F43</f>
        <v>1672637881.6499999</v>
      </c>
      <c r="D40" s="11">
        <f>+'2T'!F43</f>
        <v>1726715909.75</v>
      </c>
      <c r="E40" s="12">
        <f>+'3T'!F43</f>
        <v>1756003589.6700001</v>
      </c>
      <c r="F40" s="12">
        <f>+'4T'!F43</f>
        <v>4471433409.3700008</v>
      </c>
      <c r="G40" s="150">
        <f t="shared" si="2"/>
        <v>9626790790.4400005</v>
      </c>
    </row>
    <row r="41" spans="1:8" customFormat="1" ht="18" customHeight="1" x14ac:dyDescent="0.3">
      <c r="A41" s="583"/>
      <c r="B41" s="205" t="s">
        <v>294</v>
      </c>
      <c r="C41" s="11">
        <f>+'1T'!F44</f>
        <v>68664520.099999994</v>
      </c>
      <c r="D41" s="11">
        <f>+'2T'!F44</f>
        <v>55917557.884000063</v>
      </c>
      <c r="E41" s="12">
        <f>+'3T'!F44</f>
        <v>21246687</v>
      </c>
      <c r="F41" s="12">
        <f>+'4T'!F44</f>
        <v>144137951.94</v>
      </c>
      <c r="G41" s="150">
        <f t="shared" si="2"/>
        <v>289966716.92400002</v>
      </c>
    </row>
    <row r="42" spans="1:8" customFormat="1" ht="18" customHeight="1" x14ac:dyDescent="0.3">
      <c r="A42" s="584" t="s">
        <v>292</v>
      </c>
      <c r="B42" s="225" t="s">
        <v>293</v>
      </c>
      <c r="C42" s="220">
        <f>+'1T'!F45</f>
        <v>110800000</v>
      </c>
      <c r="D42" s="220">
        <f>+'2T'!F45</f>
        <v>653650457.83000004</v>
      </c>
      <c r="E42" s="219">
        <f>+'3T'!F45</f>
        <v>1355635245.74</v>
      </c>
      <c r="F42" s="219">
        <f>+'4T'!F45</f>
        <v>2183750000</v>
      </c>
      <c r="G42" s="221">
        <f t="shared" si="2"/>
        <v>4303835703.5699997</v>
      </c>
    </row>
    <row r="43" spans="1:8" customFormat="1" ht="18" customHeight="1" x14ac:dyDescent="0.3">
      <c r="A43" s="585"/>
      <c r="B43" s="225" t="s">
        <v>294</v>
      </c>
      <c r="C43" s="220">
        <f>+'1T'!F46</f>
        <v>0</v>
      </c>
      <c r="D43" s="220">
        <f>+'2T'!F46</f>
        <v>23215357</v>
      </c>
      <c r="E43" s="229">
        <f>+'3T'!F46</f>
        <v>28606996</v>
      </c>
      <c r="F43" s="229">
        <f>+'4T'!F46</f>
        <v>14605000</v>
      </c>
      <c r="G43" s="228">
        <f t="shared" si="2"/>
        <v>66427353</v>
      </c>
    </row>
    <row r="44" spans="1:8" customFormat="1" ht="18" customHeight="1" x14ac:dyDescent="0.3">
      <c r="A44" s="99" t="s">
        <v>163</v>
      </c>
      <c r="B44" s="206" t="s">
        <v>164</v>
      </c>
      <c r="C44" s="55"/>
      <c r="D44" s="55"/>
    </row>
    <row r="45" spans="1:8" customFormat="1" ht="50.1" customHeight="1" x14ac:dyDescent="0.3">
      <c r="A45" s="614" t="s">
        <v>111</v>
      </c>
      <c r="B45" s="614"/>
      <c r="C45" s="614"/>
      <c r="D45" s="614"/>
      <c r="E45" s="614"/>
      <c r="F45" s="614"/>
      <c r="G45" s="614"/>
    </row>
    <row r="46" spans="1:8" customFormat="1" ht="18" customHeight="1" x14ac:dyDescent="0.3"/>
    <row r="48" spans="1:8" ht="21" customHeight="1" x14ac:dyDescent="0.35">
      <c r="A48" s="528" t="s">
        <v>109</v>
      </c>
      <c r="B48" s="528"/>
      <c r="C48" s="528"/>
      <c r="D48" s="528"/>
      <c r="E48" s="528"/>
      <c r="F48" s="528"/>
      <c r="G48" s="528"/>
      <c r="H48" s="196"/>
    </row>
    <row r="49" spans="1:7" ht="9.9" customHeight="1" x14ac:dyDescent="0.35">
      <c r="A49" s="2"/>
      <c r="B49" s="2"/>
      <c r="C49" s="2"/>
      <c r="D49" s="2"/>
      <c r="E49" s="2"/>
      <c r="F49" s="2"/>
    </row>
    <row r="50" spans="1:7" x14ac:dyDescent="0.35">
      <c r="A50" s="490" t="s">
        <v>66</v>
      </c>
      <c r="B50" s="490"/>
      <c r="C50" s="490"/>
      <c r="D50" s="490"/>
      <c r="E50" s="490"/>
      <c r="F50" s="490"/>
      <c r="G50" s="490"/>
    </row>
    <row r="51" spans="1:7" ht="17.25" customHeight="1" x14ac:dyDescent="0.35">
      <c r="A51" s="513" t="s">
        <v>67</v>
      </c>
      <c r="B51" s="513"/>
      <c r="C51" s="513"/>
      <c r="D51" s="513"/>
      <c r="E51" s="513"/>
      <c r="F51" s="513"/>
      <c r="G51" s="513"/>
    </row>
    <row r="52" spans="1:7" x14ac:dyDescent="0.35">
      <c r="A52" s="490" t="s">
        <v>51</v>
      </c>
      <c r="B52" s="490"/>
      <c r="C52" s="490"/>
      <c r="D52" s="490"/>
      <c r="E52" s="490"/>
      <c r="F52" s="490"/>
      <c r="G52" s="490"/>
    </row>
    <row r="53" spans="1:7" ht="35.1" customHeight="1" x14ac:dyDescent="0.35">
      <c r="A53" s="66" t="s">
        <v>53</v>
      </c>
      <c r="B53" s="66" t="s">
        <v>150</v>
      </c>
      <c r="C53" s="66" t="s">
        <v>82</v>
      </c>
      <c r="D53" s="66" t="s">
        <v>83</v>
      </c>
      <c r="E53" s="66" t="s">
        <v>84</v>
      </c>
      <c r="F53" s="66" t="s">
        <v>85</v>
      </c>
      <c r="G53" s="66" t="s">
        <v>13</v>
      </c>
    </row>
    <row r="54" spans="1:7" ht="18" customHeight="1" x14ac:dyDescent="0.35">
      <c r="A54" s="59" t="s">
        <v>16</v>
      </c>
      <c r="B54" s="67"/>
      <c r="C54" s="60">
        <f>+C56</f>
        <v>4803329123.4960003</v>
      </c>
      <c r="D54" s="60">
        <f t="shared" ref="D54:G54" si="3">+D56</f>
        <v>5094818539.5</v>
      </c>
      <c r="E54" s="60">
        <f t="shared" si="3"/>
        <v>4657584415.5</v>
      </c>
      <c r="F54" s="60">
        <f t="shared" si="3"/>
        <v>6317125585.5</v>
      </c>
      <c r="G54" s="60">
        <f t="shared" si="3"/>
        <v>20872857663.996002</v>
      </c>
    </row>
    <row r="55" spans="1:7" ht="9.9" customHeight="1" x14ac:dyDescent="0.35">
      <c r="A55" s="8"/>
      <c r="B55" s="26"/>
      <c r="C55" s="9"/>
      <c r="D55" s="9"/>
      <c r="E55" s="9"/>
      <c r="F55" s="9"/>
      <c r="G55" s="27"/>
    </row>
    <row r="56" spans="1:7" ht="18" customHeight="1" x14ac:dyDescent="0.35">
      <c r="A56" s="523" t="s">
        <v>161</v>
      </c>
      <c r="B56" s="523"/>
      <c r="C56" s="68">
        <f>+C57</f>
        <v>4803329123.4960003</v>
      </c>
      <c r="D56" s="68">
        <f>+D57</f>
        <v>5094818539.5</v>
      </c>
      <c r="E56" s="68">
        <f t="shared" ref="E56:G59" si="4">+E57</f>
        <v>4657584415.5</v>
      </c>
      <c r="F56" s="68">
        <f>+F57</f>
        <v>6317125585.5</v>
      </c>
      <c r="G56" s="68">
        <f t="shared" si="4"/>
        <v>20872857663.996002</v>
      </c>
    </row>
    <row r="57" spans="1:7" x14ac:dyDescent="0.35">
      <c r="A57" s="127" t="s">
        <v>196</v>
      </c>
      <c r="B57" s="132" t="s">
        <v>191</v>
      </c>
      <c r="C57" s="150">
        <f>+C58</f>
        <v>4803329123.4960003</v>
      </c>
      <c r="D57" s="150">
        <f t="shared" ref="D57:D59" si="5">+D58</f>
        <v>5094818539.5</v>
      </c>
      <c r="E57" s="150">
        <f t="shared" si="4"/>
        <v>4657584415.5</v>
      </c>
      <c r="F57" s="150">
        <f t="shared" si="4"/>
        <v>6317125585.5</v>
      </c>
      <c r="G57" s="151">
        <f>+C57+D57+E57+F57</f>
        <v>20872857663.996002</v>
      </c>
    </row>
    <row r="58" spans="1:7" x14ac:dyDescent="0.35">
      <c r="A58" s="127" t="s">
        <v>195</v>
      </c>
      <c r="B58" s="132" t="s">
        <v>167</v>
      </c>
      <c r="C58" s="11">
        <f>+C59</f>
        <v>4803329123.4960003</v>
      </c>
      <c r="D58" s="11">
        <f t="shared" si="5"/>
        <v>5094818539.5</v>
      </c>
      <c r="E58" s="11">
        <f t="shared" si="4"/>
        <v>4657584415.5</v>
      </c>
      <c r="F58" s="11">
        <f t="shared" si="4"/>
        <v>6317125585.5</v>
      </c>
      <c r="G58" s="45">
        <f>+C58+D58+E58+F58</f>
        <v>20872857663.996002</v>
      </c>
    </row>
    <row r="59" spans="1:7" x14ac:dyDescent="0.35">
      <c r="A59" s="127" t="s">
        <v>194</v>
      </c>
      <c r="B59" s="132" t="s">
        <v>192</v>
      </c>
      <c r="C59" s="30">
        <f>+C60</f>
        <v>4803329123.4960003</v>
      </c>
      <c r="D59" s="30">
        <f t="shared" si="5"/>
        <v>5094818539.5</v>
      </c>
      <c r="E59" s="30">
        <f t="shared" si="4"/>
        <v>4657584415.5</v>
      </c>
      <c r="F59" s="30">
        <f t="shared" si="4"/>
        <v>6317125585.5</v>
      </c>
      <c r="G59" s="46">
        <f>+C59+D59+E59+F59</f>
        <v>20872857663.996002</v>
      </c>
    </row>
    <row r="60" spans="1:7" x14ac:dyDescent="0.35">
      <c r="A60" s="127" t="s">
        <v>197</v>
      </c>
      <c r="B60" s="132" t="s">
        <v>212</v>
      </c>
      <c r="C60" s="30">
        <f>+'1T'!F101</f>
        <v>4803329123.4960003</v>
      </c>
      <c r="D60" s="30">
        <f>+'2T'!F101</f>
        <v>5094818539.5</v>
      </c>
      <c r="E60" s="30">
        <f>+'3T'!F101</f>
        <v>4657584415.5</v>
      </c>
      <c r="F60" s="30">
        <f>+'4T'!F101</f>
        <v>6317125585.5</v>
      </c>
      <c r="G60" s="49">
        <f>+C60+D60+E60+F60</f>
        <v>20872857663.996002</v>
      </c>
    </row>
    <row r="61" spans="1:7" ht="9.9" customHeight="1" x14ac:dyDescent="0.35">
      <c r="A61" s="148"/>
      <c r="B61" s="149"/>
      <c r="C61" s="47"/>
      <c r="D61" s="47"/>
      <c r="E61" s="47"/>
      <c r="F61" s="47"/>
      <c r="G61" s="48"/>
    </row>
    <row r="62" spans="1:7" x14ac:dyDescent="0.35">
      <c r="A62" s="654" t="s">
        <v>42</v>
      </c>
      <c r="B62" s="654"/>
      <c r="C62" s="654"/>
      <c r="D62" s="654"/>
      <c r="E62" s="654"/>
      <c r="F62" s="2"/>
    </row>
    <row r="63" spans="1:7" ht="50.1" customHeight="1" x14ac:dyDescent="0.35">
      <c r="A63" s="655" t="s">
        <v>110</v>
      </c>
      <c r="B63" s="656"/>
      <c r="C63" s="656"/>
      <c r="D63" s="656"/>
      <c r="E63" s="656"/>
      <c r="F63" s="656"/>
      <c r="G63" s="656"/>
    </row>
    <row r="64" spans="1:7" ht="9.9" customHeight="1" x14ac:dyDescent="0.35">
      <c r="A64" s="14"/>
      <c r="B64" s="25"/>
      <c r="C64" s="13"/>
      <c r="D64" s="16"/>
      <c r="E64" s="16"/>
      <c r="F64" s="2"/>
    </row>
    <row r="65" spans="1:7" x14ac:dyDescent="0.35">
      <c r="A65" s="490" t="s">
        <v>69</v>
      </c>
      <c r="B65" s="490"/>
      <c r="C65" s="490"/>
      <c r="D65" s="490"/>
      <c r="E65" s="490"/>
      <c r="F65" s="490"/>
      <c r="G65" s="490"/>
    </row>
    <row r="66" spans="1:7" ht="17.25" customHeight="1" x14ac:dyDescent="0.35">
      <c r="A66" s="513" t="s">
        <v>52</v>
      </c>
      <c r="B66" s="513"/>
      <c r="C66" s="513"/>
      <c r="D66" s="513"/>
      <c r="E66" s="513"/>
      <c r="F66" s="513"/>
      <c r="G66" s="513"/>
    </row>
    <row r="67" spans="1:7" x14ac:dyDescent="0.35">
      <c r="A67" s="490" t="s">
        <v>51</v>
      </c>
      <c r="B67" s="490"/>
      <c r="C67" s="490"/>
      <c r="D67" s="490"/>
      <c r="E67" s="490"/>
      <c r="F67" s="490"/>
      <c r="G67" s="490"/>
    </row>
    <row r="68" spans="1:7" ht="35.1" customHeight="1" x14ac:dyDescent="0.35">
      <c r="A68" s="66" t="s">
        <v>53</v>
      </c>
      <c r="B68" s="66" t="s">
        <v>150</v>
      </c>
      <c r="C68" s="66" t="s">
        <v>82</v>
      </c>
      <c r="D68" s="66" t="s">
        <v>83</v>
      </c>
      <c r="E68" s="66" t="s">
        <v>84</v>
      </c>
      <c r="F68" s="66" t="s">
        <v>86</v>
      </c>
      <c r="G68" s="66" t="s">
        <v>13</v>
      </c>
    </row>
    <row r="69" spans="1:7" ht="18" customHeight="1" x14ac:dyDescent="0.35">
      <c r="A69" s="59" t="s">
        <v>16</v>
      </c>
      <c r="B69" s="67"/>
      <c r="C69" s="60">
        <f>+C71</f>
        <v>0</v>
      </c>
      <c r="D69" s="60">
        <f t="shared" ref="D69:G69" si="6">+D71</f>
        <v>0</v>
      </c>
      <c r="E69" s="60">
        <f t="shared" si="6"/>
        <v>0</v>
      </c>
      <c r="F69" s="60">
        <f t="shared" si="6"/>
        <v>0</v>
      </c>
      <c r="G69" s="60">
        <f t="shared" si="6"/>
        <v>0</v>
      </c>
    </row>
    <row r="70" spans="1:7" ht="15" customHeight="1" x14ac:dyDescent="0.35">
      <c r="A70" s="8"/>
      <c r="B70" s="26"/>
      <c r="C70" s="9"/>
      <c r="D70" s="9"/>
      <c r="E70" s="9"/>
      <c r="F70" s="27"/>
      <c r="G70" s="27"/>
    </row>
    <row r="71" spans="1:7" x14ac:dyDescent="0.35">
      <c r="A71" s="523" t="s">
        <v>56</v>
      </c>
      <c r="B71" s="523"/>
      <c r="C71" s="68">
        <f>+SUM(C72:C76)</f>
        <v>0</v>
      </c>
      <c r="D71" s="68">
        <f t="shared" ref="D71:E71" si="7">+SUM(D72:D76)</f>
        <v>0</v>
      </c>
      <c r="E71" s="68">
        <f t="shared" si="7"/>
        <v>0</v>
      </c>
      <c r="F71" s="68">
        <f>+SUM(F72:F76)</f>
        <v>0</v>
      </c>
      <c r="G71" s="68">
        <f>+SUM(G72:G76)</f>
        <v>0</v>
      </c>
    </row>
    <row r="72" spans="1:7" x14ac:dyDescent="0.35">
      <c r="A72" s="127">
        <v>0</v>
      </c>
      <c r="B72" s="132" t="s">
        <v>181</v>
      </c>
      <c r="C72" s="11">
        <f>+'1T'!F124</f>
        <v>0</v>
      </c>
      <c r="D72" s="11">
        <f>+'2T'!F124</f>
        <v>0</v>
      </c>
      <c r="E72" s="11">
        <f>+'3T'!F124</f>
        <v>0</v>
      </c>
      <c r="F72" s="11">
        <f>+'4T'!F124</f>
        <v>0</v>
      </c>
      <c r="G72" s="45">
        <f>+C72+D72+E72+F72</f>
        <v>0</v>
      </c>
    </row>
    <row r="73" spans="1:7" x14ac:dyDescent="0.35">
      <c r="A73" s="127">
        <v>1</v>
      </c>
      <c r="B73" s="132" t="s">
        <v>169</v>
      </c>
      <c r="C73" s="11">
        <f>+'1T'!F125</f>
        <v>0</v>
      </c>
      <c r="D73" s="11">
        <f>+'2T'!F125</f>
        <v>0</v>
      </c>
      <c r="E73" s="11">
        <f>+'3T'!F125</f>
        <v>0</v>
      </c>
      <c r="F73" s="11">
        <f>+'4T'!F125</f>
        <v>0</v>
      </c>
      <c r="G73" s="45">
        <f t="shared" ref="G73:G76" si="8">+C73+D73+E73+F73</f>
        <v>0</v>
      </c>
    </row>
    <row r="74" spans="1:7" x14ac:dyDescent="0.35">
      <c r="A74" s="127">
        <v>2</v>
      </c>
      <c r="B74" s="132" t="s">
        <v>182</v>
      </c>
      <c r="C74" s="11">
        <f>+'1T'!F126</f>
        <v>0</v>
      </c>
      <c r="D74" s="11">
        <f>+'2T'!F126</f>
        <v>0</v>
      </c>
      <c r="E74" s="11">
        <f>+'3T'!F126</f>
        <v>0</v>
      </c>
      <c r="F74" s="11">
        <f>+'4T'!F126</f>
        <v>0</v>
      </c>
      <c r="G74" s="45">
        <f t="shared" si="8"/>
        <v>0</v>
      </c>
    </row>
    <row r="75" spans="1:7" x14ac:dyDescent="0.35">
      <c r="A75" s="127">
        <v>3</v>
      </c>
      <c r="B75" s="132" t="s">
        <v>183</v>
      </c>
      <c r="C75" s="11">
        <f>+'1T'!F127</f>
        <v>0</v>
      </c>
      <c r="D75" s="11">
        <f>+'2T'!F127</f>
        <v>0</v>
      </c>
      <c r="E75" s="11">
        <f>+'3T'!F127</f>
        <v>0</v>
      </c>
      <c r="F75" s="11">
        <f>+'4T'!F127</f>
        <v>0</v>
      </c>
      <c r="G75" s="45">
        <f t="shared" si="8"/>
        <v>0</v>
      </c>
    </row>
    <row r="76" spans="1:7" x14ac:dyDescent="0.35">
      <c r="A76" s="127">
        <v>4</v>
      </c>
      <c r="B76" s="132" t="s">
        <v>184</v>
      </c>
      <c r="C76" s="11">
        <f>+'1T'!F128</f>
        <v>0</v>
      </c>
      <c r="D76" s="11">
        <f>+'2T'!F128</f>
        <v>0</v>
      </c>
      <c r="E76" s="11">
        <f>+'3T'!F128</f>
        <v>0</v>
      </c>
      <c r="F76" s="11">
        <f>+'4T'!F128</f>
        <v>0</v>
      </c>
      <c r="G76" s="45">
        <f t="shared" si="8"/>
        <v>0</v>
      </c>
    </row>
    <row r="77" spans="1:7" x14ac:dyDescent="0.35">
      <c r="A77" s="127">
        <v>5</v>
      </c>
      <c r="B77" s="132" t="s">
        <v>185</v>
      </c>
      <c r="C77" s="11">
        <f>+'1T'!F129</f>
        <v>0</v>
      </c>
      <c r="D77" s="11">
        <f>+'2T'!F129</f>
        <v>0</v>
      </c>
      <c r="E77" s="11">
        <f>+'3T'!F129</f>
        <v>0</v>
      </c>
      <c r="F77" s="11">
        <f>+'4T'!F129</f>
        <v>0</v>
      </c>
      <c r="G77" s="46">
        <f>+C77+D77+E77+F77</f>
        <v>0</v>
      </c>
    </row>
    <row r="78" spans="1:7" x14ac:dyDescent="0.35">
      <c r="A78" s="127">
        <v>6</v>
      </c>
      <c r="B78" s="132" t="s">
        <v>167</v>
      </c>
      <c r="C78" s="11">
        <f>+'1T'!F130</f>
        <v>3010366927.75</v>
      </c>
      <c r="D78" s="11">
        <f>+'2T'!F130</f>
        <v>3764317982.4639997</v>
      </c>
      <c r="E78" s="11">
        <f>+'3T'!F130</f>
        <v>4493276226.4099998</v>
      </c>
      <c r="F78" s="11">
        <f>+'4T'!F130</f>
        <v>8527785749.3100004</v>
      </c>
      <c r="G78" s="46">
        <f t="shared" ref="G78:G81" si="9">+C78+D78+E78+F78</f>
        <v>19795746885.934002</v>
      </c>
    </row>
    <row r="79" spans="1:7" x14ac:dyDescent="0.35">
      <c r="A79" s="127">
        <v>7</v>
      </c>
      <c r="B79" s="132" t="s">
        <v>168</v>
      </c>
      <c r="C79" s="11">
        <f>+'1T'!F131</f>
        <v>0</v>
      </c>
      <c r="D79" s="11">
        <f>+'2T'!F131</f>
        <v>0</v>
      </c>
      <c r="E79" s="11">
        <f>+'3T'!F131</f>
        <v>0</v>
      </c>
      <c r="F79" s="11">
        <f>+'4T'!F131</f>
        <v>0</v>
      </c>
      <c r="G79" s="46">
        <f t="shared" si="9"/>
        <v>0</v>
      </c>
    </row>
    <row r="80" spans="1:7" x14ac:dyDescent="0.35">
      <c r="A80" s="127">
        <v>8</v>
      </c>
      <c r="B80" s="132" t="s">
        <v>186</v>
      </c>
      <c r="C80" s="11">
        <f>+'1T'!F132</f>
        <v>0</v>
      </c>
      <c r="D80" s="11">
        <f>+'2T'!F132</f>
        <v>0</v>
      </c>
      <c r="E80" s="11">
        <f>+'3T'!F132</f>
        <v>0</v>
      </c>
      <c r="F80" s="11">
        <f>+'4T'!F132</f>
        <v>0</v>
      </c>
      <c r="G80" s="46">
        <f t="shared" si="9"/>
        <v>0</v>
      </c>
    </row>
    <row r="81" spans="1:7" x14ac:dyDescent="0.35">
      <c r="A81" s="127">
        <v>9</v>
      </c>
      <c r="B81" s="132" t="s">
        <v>187</v>
      </c>
      <c r="C81" s="11">
        <f>+'1T'!F133</f>
        <v>0</v>
      </c>
      <c r="D81" s="11">
        <f>+'2T'!F133</f>
        <v>0</v>
      </c>
      <c r="E81" s="11">
        <f>+'3T'!F133</f>
        <v>0</v>
      </c>
      <c r="F81" s="11">
        <f>+'4T'!F133</f>
        <v>0</v>
      </c>
      <c r="G81" s="46">
        <f t="shared" si="9"/>
        <v>0</v>
      </c>
    </row>
    <row r="82" spans="1:7" ht="15" customHeight="1" x14ac:dyDescent="0.35">
      <c r="A82" s="16"/>
      <c r="B82" s="16"/>
      <c r="C82" s="33"/>
      <c r="D82" s="33"/>
      <c r="E82" s="33"/>
      <c r="F82" s="33"/>
      <c r="G82" s="33"/>
    </row>
    <row r="83" spans="1:7" x14ac:dyDescent="0.35">
      <c r="A83" s="523" t="s">
        <v>201</v>
      </c>
      <c r="B83" s="523"/>
      <c r="C83" s="68">
        <f>+C84</f>
        <v>0</v>
      </c>
      <c r="D83" s="68">
        <f>+D84</f>
        <v>0</v>
      </c>
      <c r="E83" s="68">
        <f>+E84</f>
        <v>0</v>
      </c>
      <c r="F83" s="68">
        <f>+F84</f>
        <v>0</v>
      </c>
      <c r="G83" s="68">
        <f>+G84</f>
        <v>0</v>
      </c>
    </row>
    <row r="84" spans="1:7" x14ac:dyDescent="0.35">
      <c r="A84" s="127">
        <v>6</v>
      </c>
      <c r="B84" s="132" t="s">
        <v>167</v>
      </c>
      <c r="C84" s="30">
        <f>+C85</f>
        <v>0</v>
      </c>
      <c r="D84" s="30">
        <f t="shared" ref="D84:G84" si="10">+D85</f>
        <v>0</v>
      </c>
      <c r="E84" s="30">
        <f t="shared" si="10"/>
        <v>0</v>
      </c>
      <c r="F84" s="30">
        <f t="shared" si="10"/>
        <v>0</v>
      </c>
      <c r="G84" s="46">
        <f t="shared" si="10"/>
        <v>0</v>
      </c>
    </row>
    <row r="85" spans="1:7" x14ac:dyDescent="0.35">
      <c r="A85" s="133" t="s">
        <v>200</v>
      </c>
      <c r="B85" s="24" t="s">
        <v>199</v>
      </c>
      <c r="C85" s="47">
        <f>+'1T'!F137</f>
        <v>0</v>
      </c>
      <c r="D85" s="47">
        <f>+'2T'!F137</f>
        <v>0</v>
      </c>
      <c r="E85" s="47">
        <f>+'3T'!F137</f>
        <v>0</v>
      </c>
      <c r="F85" s="47">
        <f>+'4T'!F137</f>
        <v>0</v>
      </c>
      <c r="G85" s="48">
        <f>+C85+D85+E85+F85</f>
        <v>0</v>
      </c>
    </row>
    <row r="86" spans="1:7" x14ac:dyDescent="0.35">
      <c r="A86" s="524" t="s">
        <v>57</v>
      </c>
      <c r="B86" s="524"/>
      <c r="C86" s="524"/>
      <c r="D86" s="524"/>
      <c r="E86" s="524"/>
      <c r="F86" s="524"/>
    </row>
    <row r="87" spans="1:7" x14ac:dyDescent="0.35">
      <c r="A87" s="654" t="s">
        <v>42</v>
      </c>
      <c r="B87" s="654"/>
      <c r="C87" s="654"/>
      <c r="D87" s="654"/>
      <c r="E87" s="654"/>
      <c r="F87" s="654"/>
    </row>
    <row r="88" spans="1:7" x14ac:dyDescent="0.35">
      <c r="A88" s="28"/>
      <c r="B88" s="26">
        <v>1000000000</v>
      </c>
      <c r="C88" s="16"/>
      <c r="D88" s="16" t="s">
        <v>352</v>
      </c>
      <c r="E88" s="16"/>
      <c r="F88" s="2"/>
    </row>
    <row r="89" spans="1:7" x14ac:dyDescent="0.35">
      <c r="A89" s="490" t="s">
        <v>71</v>
      </c>
      <c r="B89" s="490"/>
      <c r="C89" s="490"/>
      <c r="D89" s="490"/>
      <c r="E89" s="490"/>
      <c r="F89" s="490"/>
    </row>
    <row r="90" spans="1:7" x14ac:dyDescent="0.35">
      <c r="A90" s="490" t="s">
        <v>72</v>
      </c>
      <c r="B90" s="490"/>
      <c r="C90" s="490"/>
      <c r="D90" s="490"/>
      <c r="E90" s="490"/>
      <c r="F90" s="490"/>
    </row>
    <row r="91" spans="1:7" x14ac:dyDescent="0.35">
      <c r="A91" s="490" t="s">
        <v>51</v>
      </c>
      <c r="B91" s="490"/>
      <c r="C91" s="490"/>
      <c r="D91" s="490"/>
      <c r="E91" s="490"/>
      <c r="F91" s="490"/>
    </row>
    <row r="92" spans="1:7" x14ac:dyDescent="0.35">
      <c r="A92" s="66" t="s">
        <v>70</v>
      </c>
      <c r="B92" s="66" t="s">
        <v>82</v>
      </c>
      <c r="C92" s="66" t="s">
        <v>83</v>
      </c>
      <c r="D92" s="66" t="s">
        <v>84</v>
      </c>
      <c r="E92" s="66" t="s">
        <v>85</v>
      </c>
      <c r="F92" s="66" t="s">
        <v>13</v>
      </c>
    </row>
    <row r="93" spans="1:7" x14ac:dyDescent="0.35">
      <c r="A93" s="85" t="s">
        <v>73</v>
      </c>
      <c r="B93" s="86">
        <f>+'1T'!E147</f>
        <v>0</v>
      </c>
      <c r="C93" s="86">
        <f>+'2T'!E147</f>
        <v>1792962195.7460003</v>
      </c>
      <c r="D93" s="86">
        <f>+'3T'!E147</f>
        <v>3123462752.7820005</v>
      </c>
      <c r="E93" s="86">
        <f>+'4T'!E147</f>
        <v>3287770941.8720016</v>
      </c>
      <c r="F93" s="86">
        <f>+B93</f>
        <v>0</v>
      </c>
    </row>
    <row r="94" spans="1:7" x14ac:dyDescent="0.35">
      <c r="A94" s="85" t="s">
        <v>74</v>
      </c>
      <c r="B94" s="86">
        <f>+'1T'!F103</f>
        <v>4803329123.4960003</v>
      </c>
      <c r="C94" s="86">
        <f>+'2T'!F103</f>
        <v>5094818539.5</v>
      </c>
      <c r="D94" s="86">
        <f>+'3T'!F103</f>
        <v>4657584415.5</v>
      </c>
      <c r="E94" s="86">
        <f>+'4T'!F103</f>
        <v>6317125585.5</v>
      </c>
      <c r="F94" s="86">
        <f>+B94+C94+D94+E94</f>
        <v>20872857663.996002</v>
      </c>
    </row>
    <row r="95" spans="1:7" x14ac:dyDescent="0.35">
      <c r="A95" s="69" t="s">
        <v>100</v>
      </c>
      <c r="B95" s="70">
        <f>+B93+B94</f>
        <v>4803329123.4960003</v>
      </c>
      <c r="C95" s="70">
        <f t="shared" ref="C95:E95" si="11">+C93+C94</f>
        <v>6887780735.2460003</v>
      </c>
      <c r="D95" s="70">
        <f t="shared" si="11"/>
        <v>7781047168.2820005</v>
      </c>
      <c r="E95" s="70">
        <f t="shared" si="11"/>
        <v>9604896527.3720016</v>
      </c>
      <c r="F95" s="70">
        <f>+F93+F94</f>
        <v>20872857663.996002</v>
      </c>
    </row>
    <row r="96" spans="1:7" x14ac:dyDescent="0.35">
      <c r="A96" s="85" t="s">
        <v>152</v>
      </c>
      <c r="B96" s="86">
        <f>+'1T'!F123</f>
        <v>3010366927.75</v>
      </c>
      <c r="C96" s="86">
        <f>+'2T'!F123</f>
        <v>3764317982.4639997</v>
      </c>
      <c r="D96" s="86">
        <f>+'3T'!F123</f>
        <v>4493276226.4099998</v>
      </c>
      <c r="E96" s="86">
        <f>+'4T'!F123</f>
        <v>8527785749.3100004</v>
      </c>
      <c r="F96" s="86">
        <f>+B96+C96+D96+E96</f>
        <v>19795746885.934002</v>
      </c>
    </row>
    <row r="97" spans="1:7" x14ac:dyDescent="0.35">
      <c r="A97" s="69" t="s">
        <v>101</v>
      </c>
      <c r="B97" s="70">
        <f>+B95-B96</f>
        <v>1792962195.7460003</v>
      </c>
      <c r="C97" s="70">
        <f t="shared" ref="C97:E97" si="12">+C95-C96</f>
        <v>3123462752.7820005</v>
      </c>
      <c r="D97" s="70">
        <f t="shared" si="12"/>
        <v>3287770941.8720007</v>
      </c>
      <c r="E97" s="96">
        <f t="shared" si="12"/>
        <v>1077110778.0620012</v>
      </c>
      <c r="F97" s="96">
        <f>+F95-F96</f>
        <v>1077110778.0620003</v>
      </c>
      <c r="G97" s="153"/>
    </row>
    <row r="98" spans="1:7" x14ac:dyDescent="0.35">
      <c r="A98" s="573" t="s">
        <v>42</v>
      </c>
      <c r="B98" s="573"/>
      <c r="C98" s="573"/>
      <c r="D98" s="573"/>
      <c r="E98" s="23"/>
      <c r="F98" s="2"/>
    </row>
    <row r="99" spans="1:7" x14ac:dyDescent="0.35">
      <c r="A99" s="36"/>
      <c r="B99" s="36"/>
      <c r="C99" s="36"/>
      <c r="D99" s="36"/>
      <c r="E99" s="23"/>
      <c r="F99" s="2"/>
    </row>
    <row r="100" spans="1:7" x14ac:dyDescent="0.35">
      <c r="A100" s="490" t="s">
        <v>129</v>
      </c>
      <c r="B100" s="490"/>
      <c r="C100" s="490"/>
      <c r="D100" s="490"/>
      <c r="E100" s="490"/>
      <c r="F100" s="490"/>
    </row>
    <row r="101" spans="1:7" ht="17.25" customHeight="1" x14ac:dyDescent="0.35">
      <c r="A101" s="513" t="s">
        <v>130</v>
      </c>
      <c r="B101" s="513"/>
      <c r="C101" s="513"/>
      <c r="D101" s="513"/>
      <c r="E101" s="513"/>
      <c r="F101" s="513"/>
    </row>
    <row r="102" spans="1:7" x14ac:dyDescent="0.35">
      <c r="A102" s="490" t="s">
        <v>51</v>
      </c>
      <c r="B102" s="490"/>
      <c r="C102" s="490"/>
      <c r="D102" s="490"/>
      <c r="E102" s="490"/>
      <c r="F102" s="490"/>
    </row>
    <row r="103" spans="1:7" x14ac:dyDescent="0.35">
      <c r="A103" s="141" t="s">
        <v>70</v>
      </c>
      <c r="B103" s="141"/>
      <c r="C103" s="141" t="s">
        <v>82</v>
      </c>
      <c r="D103" s="141" t="s">
        <v>83</v>
      </c>
      <c r="E103" s="141" t="s">
        <v>84</v>
      </c>
      <c r="F103" s="141" t="s">
        <v>86</v>
      </c>
    </row>
    <row r="104" spans="1:7" x14ac:dyDescent="0.35">
      <c r="A104" s="134" t="s">
        <v>202</v>
      </c>
      <c r="B104" s="134"/>
      <c r="C104" s="65"/>
      <c r="D104" s="65"/>
      <c r="E104" s="154"/>
      <c r="F104" s="155"/>
    </row>
    <row r="105" spans="1:7" x14ac:dyDescent="0.35">
      <c r="A105" s="85" t="s">
        <v>131</v>
      </c>
      <c r="B105" s="16"/>
      <c r="C105" s="25">
        <f>+'1T'!D167</f>
        <v>0</v>
      </c>
      <c r="D105" s="25">
        <f>+'2T'!D167</f>
        <v>0</v>
      </c>
      <c r="E105" s="25">
        <f>+'3T'!D167</f>
        <v>0</v>
      </c>
      <c r="F105" s="25">
        <f>+'4T'!D167</f>
        <v>0</v>
      </c>
    </row>
    <row r="106" spans="1:7" x14ac:dyDescent="0.35">
      <c r="A106" s="85" t="s">
        <v>132</v>
      </c>
      <c r="B106" s="16"/>
      <c r="C106" s="25">
        <f>+'1T'!D168</f>
        <v>0</v>
      </c>
      <c r="D106" s="25">
        <f>+'2T'!D168</f>
        <v>0</v>
      </c>
      <c r="E106" s="25">
        <f>+'3T'!D168</f>
        <v>0</v>
      </c>
      <c r="F106" s="25">
        <f>+'4T'!D168</f>
        <v>0</v>
      </c>
    </row>
    <row r="107" spans="1:7" x14ac:dyDescent="0.35">
      <c r="A107" s="136" t="s">
        <v>222</v>
      </c>
      <c r="B107" s="136"/>
      <c r="C107" s="70">
        <f>+C105+C106</f>
        <v>0</v>
      </c>
      <c r="D107" s="70">
        <f>+D105+D106</f>
        <v>0</v>
      </c>
      <c r="E107" s="70">
        <f t="shared" ref="E107:F107" si="13">+E105+E106</f>
        <v>0</v>
      </c>
      <c r="F107" s="70">
        <f t="shared" si="13"/>
        <v>0</v>
      </c>
    </row>
    <row r="108" spans="1:7" x14ac:dyDescent="0.35">
      <c r="A108" s="85"/>
      <c r="B108" s="16"/>
      <c r="C108" s="25"/>
      <c r="D108" s="25"/>
      <c r="E108" s="23"/>
      <c r="F108" s="2"/>
    </row>
    <row r="109" spans="1:7" x14ac:dyDescent="0.35">
      <c r="A109" s="134" t="s">
        <v>203</v>
      </c>
      <c r="B109" s="134"/>
      <c r="C109" s="65" t="s">
        <v>82</v>
      </c>
      <c r="D109" s="65" t="s">
        <v>83</v>
      </c>
      <c r="E109" s="141" t="s">
        <v>84</v>
      </c>
      <c r="F109" s="141" t="s">
        <v>86</v>
      </c>
    </row>
    <row r="110" spans="1:7" x14ac:dyDescent="0.35">
      <c r="A110" s="85" t="s">
        <v>131</v>
      </c>
      <c r="B110" s="16"/>
      <c r="C110" s="25">
        <f>+'1T'!D172</f>
        <v>0</v>
      </c>
      <c r="D110" s="25">
        <f>+'2T'!D172</f>
        <v>0</v>
      </c>
      <c r="E110" s="25">
        <f>+'3T'!D172</f>
        <v>0</v>
      </c>
      <c r="F110" s="25">
        <f>+'4T'!D172</f>
        <v>0</v>
      </c>
    </row>
    <row r="111" spans="1:7" x14ac:dyDescent="0.35">
      <c r="A111" s="85" t="s">
        <v>204</v>
      </c>
      <c r="B111" s="16"/>
      <c r="C111" s="25">
        <f>+'1T'!D173</f>
        <v>0</v>
      </c>
      <c r="D111" s="25">
        <f>+'2T'!D173</f>
        <v>0</v>
      </c>
      <c r="E111" s="25">
        <f>+'3T'!D173</f>
        <v>0</v>
      </c>
      <c r="F111" s="25">
        <f>+'4T'!D173</f>
        <v>0</v>
      </c>
    </row>
    <row r="112" spans="1:7" x14ac:dyDescent="0.35">
      <c r="A112" s="136" t="s">
        <v>205</v>
      </c>
      <c r="B112" s="136"/>
      <c r="C112" s="70">
        <f>+C110+C111</f>
        <v>0</v>
      </c>
      <c r="D112" s="70">
        <f>+D110+D111</f>
        <v>0</v>
      </c>
      <c r="E112" s="70">
        <f t="shared" ref="E112:F112" si="14">+E110+E111</f>
        <v>0</v>
      </c>
      <c r="F112" s="70">
        <f t="shared" si="14"/>
        <v>0</v>
      </c>
    </row>
    <row r="113" spans="1:8" x14ac:dyDescent="0.35">
      <c r="A113" s="85"/>
      <c r="B113" s="16"/>
      <c r="C113" s="86"/>
      <c r="D113" s="86"/>
      <c r="E113" s="23"/>
      <c r="F113" s="2"/>
    </row>
    <row r="114" spans="1:8" x14ac:dyDescent="0.35">
      <c r="A114" s="134" t="s">
        <v>206</v>
      </c>
      <c r="B114" s="134"/>
      <c r="C114" s="65" t="s">
        <v>82</v>
      </c>
      <c r="D114" s="65" t="s">
        <v>83</v>
      </c>
      <c r="E114" s="141" t="s">
        <v>84</v>
      </c>
      <c r="F114" s="141" t="s">
        <v>86</v>
      </c>
    </row>
    <row r="115" spans="1:8" x14ac:dyDescent="0.35">
      <c r="A115" s="85" t="s">
        <v>131</v>
      </c>
      <c r="B115" s="16"/>
      <c r="C115" s="25">
        <f>+'1T'!D177</f>
        <v>0</v>
      </c>
      <c r="D115" s="25">
        <f>+'2T'!D177</f>
        <v>0</v>
      </c>
      <c r="E115" s="25">
        <f>+'3T'!D177</f>
        <v>0</v>
      </c>
      <c r="F115" s="25">
        <f>+'4T'!D177</f>
        <v>0</v>
      </c>
    </row>
    <row r="116" spans="1:8" x14ac:dyDescent="0.35">
      <c r="A116" s="85" t="s">
        <v>132</v>
      </c>
      <c r="B116" s="16"/>
      <c r="C116" s="25">
        <f>+'1T'!D178</f>
        <v>0</v>
      </c>
      <c r="D116" s="25">
        <f>+'2T'!D178</f>
        <v>0</v>
      </c>
      <c r="E116" s="25">
        <f>+'3T'!D178</f>
        <v>0</v>
      </c>
      <c r="F116" s="25">
        <f>+'4T'!D178</f>
        <v>0</v>
      </c>
      <c r="H116"/>
    </row>
    <row r="117" spans="1:8" x14ac:dyDescent="0.35">
      <c r="A117" s="136" t="s">
        <v>207</v>
      </c>
      <c r="B117" s="136"/>
      <c r="C117" s="137">
        <f>+C115+C116</f>
        <v>0</v>
      </c>
      <c r="D117" s="137">
        <f>+D115+D116</f>
        <v>0</v>
      </c>
      <c r="E117" s="137">
        <f t="shared" ref="E117:F117" si="15">+E115+E116</f>
        <v>0</v>
      </c>
      <c r="F117" s="137">
        <f t="shared" si="15"/>
        <v>0</v>
      </c>
      <c r="H117"/>
    </row>
    <row r="118" spans="1:8" x14ac:dyDescent="0.35">
      <c r="A118" s="138" t="s">
        <v>208</v>
      </c>
      <c r="B118" s="100"/>
      <c r="C118" s="135"/>
      <c r="D118"/>
      <c r="E118"/>
      <c r="F118"/>
    </row>
    <row r="119" spans="1:8" x14ac:dyDescent="0.35">
      <c r="A119"/>
      <c r="B119"/>
      <c r="C119"/>
      <c r="D119"/>
      <c r="E119"/>
      <c r="F119"/>
    </row>
    <row r="120" spans="1:8" x14ac:dyDescent="0.35">
      <c r="A120"/>
      <c r="B120"/>
      <c r="C120"/>
      <c r="D120"/>
      <c r="E120"/>
      <c r="F120"/>
      <c r="G120"/>
    </row>
    <row r="121" spans="1:8" x14ac:dyDescent="0.35">
      <c r="A121" s="488" t="s">
        <v>122</v>
      </c>
      <c r="B121" s="488"/>
      <c r="C121" s="488"/>
      <c r="D121" s="488"/>
      <c r="E121" s="488"/>
      <c r="F121" s="488"/>
      <c r="G121"/>
    </row>
    <row r="122" spans="1:8" x14ac:dyDescent="0.35">
      <c r="A122"/>
      <c r="B122"/>
      <c r="C122"/>
      <c r="D122"/>
      <c r="E122"/>
      <c r="F122"/>
      <c r="G122"/>
    </row>
  </sheetData>
  <mergeCells count="41">
    <mergeCell ref="A40:A41"/>
    <mergeCell ref="A42:A43"/>
    <mergeCell ref="A1:G2"/>
    <mergeCell ref="A91:F91"/>
    <mergeCell ref="A98:D98"/>
    <mergeCell ref="A71:B71"/>
    <mergeCell ref="A83:B83"/>
    <mergeCell ref="A86:F86"/>
    <mergeCell ref="A3:G3"/>
    <mergeCell ref="A87:F87"/>
    <mergeCell ref="A89:F89"/>
    <mergeCell ref="A90:F90"/>
    <mergeCell ref="A67:G67"/>
    <mergeCell ref="A11:G11"/>
    <mergeCell ref="A29:G29"/>
    <mergeCell ref="A9:G9"/>
    <mergeCell ref="A31:G31"/>
    <mergeCell ref="A12:G12"/>
    <mergeCell ref="A66:G66"/>
    <mergeCell ref="A65:G65"/>
    <mergeCell ref="A62:E62"/>
    <mergeCell ref="A63:G63"/>
    <mergeCell ref="A32:G32"/>
    <mergeCell ref="A33:B33"/>
    <mergeCell ref="A34:B34"/>
    <mergeCell ref="A45:G45"/>
    <mergeCell ref="A16:A18"/>
    <mergeCell ref="A19:A21"/>
    <mergeCell ref="A22:A24"/>
    <mergeCell ref="A25:A27"/>
    <mergeCell ref="A36:A37"/>
    <mergeCell ref="A38:A39"/>
    <mergeCell ref="A50:G50"/>
    <mergeCell ref="A51:G51"/>
    <mergeCell ref="A52:G52"/>
    <mergeCell ref="A48:G48"/>
    <mergeCell ref="A121:F121"/>
    <mergeCell ref="A101:F101"/>
    <mergeCell ref="A102:F102"/>
    <mergeCell ref="A100:F100"/>
    <mergeCell ref="A56:B56"/>
  </mergeCells>
  <dataValidations count="7">
    <dataValidation allowBlank="1" showInputMessage="1" showErrorMessage="1" promptTitle="Advertencia" prompt="Se recomienda leer cuidadosamente las indicaciones dispuestas en la parte inferior de esta tabla. " sqref="A93"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57:A59 A72" xr:uid="{623C21BD-5B6A-48D2-9B0C-6FD620A056DA}"/>
    <dataValidation allowBlank="1" showInputMessage="1" showErrorMessage="1" promptTitle="Advertencia" prompt="El nombre de la partida debe ser de acuerdo al Clasificador de los Ingresos del Sector Público. " sqref="B57:B59 B72" xr:uid="{02A3143A-C825-4B8C-9534-6A221E6F3A6F}"/>
    <dataValidation allowBlank="1" showInputMessage="1" showErrorMessage="1" promptTitle="Advertencia" prompt="Esta tabla solo la deben completar la unidades ejecutoras que por Ley específica estén facultadas para estimar superávits." sqref="D109"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101" xr:uid="{788B8DBD-0E46-4157-9902-EF57D9F7753A}"/>
    <dataValidation allowBlank="1" showInputMessage="1" showErrorMessage="1" promptTitle="Recordatorio" prompt="El superávit libre debe ser reintegrado a más tardar el 31 de marzo,_x000a_de acuerdo al  Decreto Nº 43189-MTSS, artículo 66. " sqref="A106:A108 A110:A113 A115:A117"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13 C109 D108:D109" xr:uid="{795C2495-D450-46F3-95AF-7BE30140186E}"/>
  </dataValidations>
  <printOptions horizontalCentered="1"/>
  <pageMargins left="0.70866141732283472" right="0.70866141732283472" top="1.1811023622047245" bottom="0.78740157480314965" header="0.78740157480314965" footer="0.78740157480314965"/>
  <pageSetup scale="43" orientation="portrait" r:id="rId1"/>
  <headerFooter>
    <oddFooter>&amp;L&amp;"Palatino Linotype,Normal"&amp;K979797&amp;D&amp;C&amp;"Palatino Linotype,Normal"&amp;K979797Reporte ejecución programática y presupuestaria (Anual)&amp;R&amp;"Palatino Linotype,Normal"&amp;K979797&amp;P</oddFooter>
  </headerFooter>
  <rowBreaks count="1" manualBreakCount="1">
    <brk id="46" max="6" man="1"/>
  </rowBreaks>
  <ignoredErrors>
    <ignoredError sqref="C14:G18 C26:G27 C19:F25" evalError="1"/>
    <ignoredError sqref="G19:G25" evalError="1"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2025-02-26T18:15:17Z</cp:lastPrinted>
  <dcterms:created xsi:type="dcterms:W3CDTF">2011-10-26T20:29:12Z</dcterms:created>
  <dcterms:modified xsi:type="dcterms:W3CDTF">2026-01-03T13:02:30Z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