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Reportes de Ejecución\"/>
    </mc:Choice>
  </mc:AlternateContent>
  <xr:revisionPtr revIDLastSave="0" documentId="13_ncr:1_{C73D8FAE-4D85-49E8-A2BB-1290266F516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T" sheetId="1" r:id="rId1"/>
    <sheet name="2T" sheetId="3" r:id="rId2"/>
    <sheet name="Semestral" sheetId="5" r:id="rId3"/>
    <sheet name="3T" sheetId="4" r:id="rId4"/>
    <sheet name=" 3T Acumulado" sheetId="6" r:id="rId5"/>
    <sheet name="4T" sheetId="8" r:id="rId6"/>
    <sheet name="Anual" sheetId="7" r:id="rId7"/>
  </sheets>
  <definedNames>
    <definedName name="_xlnm.Print_Area" localSheetId="1">'2T'!$A$1:$I$82</definedName>
    <definedName name="_xlnm.Print_Area" localSheetId="2">Semestral!$A$1:$J$83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4" i="7" l="1"/>
  <c r="G69" i="8"/>
  <c r="C29" i="8"/>
  <c r="C51" i="8" s="1"/>
  <c r="C50" i="8" s="1"/>
  <c r="B34" i="8"/>
  <c r="B29" i="8"/>
  <c r="C58" i="8"/>
  <c r="D58" i="8"/>
  <c r="B58" i="8"/>
  <c r="C57" i="8"/>
  <c r="D57" i="8"/>
  <c r="B57" i="8"/>
  <c r="D50" i="8"/>
  <c r="B50" i="8"/>
  <c r="C52" i="8"/>
  <c r="D52" i="8"/>
  <c r="D51" i="8"/>
  <c r="B52" i="8"/>
  <c r="B51" i="8"/>
  <c r="C36" i="4"/>
  <c r="D75" i="1" l="1"/>
  <c r="C75" i="1"/>
  <c r="B75" i="1"/>
  <c r="B76" i="1"/>
  <c r="E28" i="1" l="1"/>
  <c r="G17" i="8" l="1"/>
  <c r="G14" i="8"/>
  <c r="D14" i="8"/>
  <c r="D18" i="8" s="1"/>
  <c r="E14" i="8"/>
  <c r="E18" i="8" s="1"/>
  <c r="F14" i="8"/>
  <c r="F18" i="8" s="1"/>
  <c r="C14" i="8"/>
  <c r="C18" i="8"/>
  <c r="G18" i="8" l="1"/>
  <c r="E73" i="7" l="1"/>
  <c r="E75" i="7"/>
  <c r="E71" i="7"/>
  <c r="D72" i="7"/>
  <c r="D73" i="7"/>
  <c r="D75" i="7"/>
  <c r="D71" i="7"/>
  <c r="C73" i="7"/>
  <c r="C75" i="7"/>
  <c r="C71" i="7"/>
  <c r="B73" i="7"/>
  <c r="B75" i="7"/>
  <c r="B71" i="7"/>
  <c r="D52" i="7"/>
  <c r="D53" i="7"/>
  <c r="D54" i="7"/>
  <c r="D55" i="7"/>
  <c r="D56" i="7"/>
  <c r="C52" i="7"/>
  <c r="C53" i="7"/>
  <c r="C54" i="7"/>
  <c r="C55" i="7"/>
  <c r="B52" i="7"/>
  <c r="B53" i="7"/>
  <c r="B54" i="7"/>
  <c r="B55" i="7"/>
  <c r="B56" i="7"/>
  <c r="D34" i="7"/>
  <c r="B34" i="7"/>
  <c r="G14" i="4"/>
  <c r="F15" i="4"/>
  <c r="E15" i="7" s="1"/>
  <c r="F14" i="4"/>
  <c r="E14" i="7"/>
  <c r="E18" i="7" s="1"/>
  <c r="F15" i="7"/>
  <c r="F16" i="7"/>
  <c r="F17" i="7"/>
  <c r="F14" i="7"/>
  <c r="E16" i="7"/>
  <c r="E17" i="7"/>
  <c r="H17" i="7" s="1"/>
  <c r="D15" i="7"/>
  <c r="D16" i="7"/>
  <c r="D17" i="7"/>
  <c r="D14" i="7"/>
  <c r="C15" i="7"/>
  <c r="C16" i="7"/>
  <c r="C17" i="7"/>
  <c r="C14" i="7"/>
  <c r="D73" i="8"/>
  <c r="C30" i="8"/>
  <c r="C53" i="8"/>
  <c r="H14" i="7" l="1"/>
  <c r="G14" i="7"/>
  <c r="G17" i="7"/>
  <c r="G16" i="7"/>
  <c r="C18" i="7"/>
  <c r="F18" i="7"/>
  <c r="G15" i="7"/>
  <c r="D18" i="7"/>
  <c r="G18" i="7" l="1"/>
  <c r="D53" i="8" l="1"/>
  <c r="E75" i="8" l="1"/>
  <c r="E74" i="7" s="1"/>
  <c r="E73" i="8"/>
  <c r="E72" i="7" s="1"/>
  <c r="E51" i="8"/>
  <c r="E50" i="7" s="1"/>
  <c r="E52" i="8"/>
  <c r="E51" i="7" s="1"/>
  <c r="E54" i="8"/>
  <c r="E53" i="7" s="1"/>
  <c r="F53" i="7" s="1"/>
  <c r="E55" i="8"/>
  <c r="E54" i="7" s="1"/>
  <c r="F54" i="7" s="1"/>
  <c r="E56" i="8"/>
  <c r="E55" i="7" s="1"/>
  <c r="F55" i="7" s="1"/>
  <c r="E53" i="8"/>
  <c r="E52" i="7" s="1"/>
  <c r="F52" i="7" s="1"/>
  <c r="C59" i="8"/>
  <c r="E34" i="8"/>
  <c r="E34" i="7" s="1"/>
  <c r="D33" i="8"/>
  <c r="E32" i="8"/>
  <c r="E32" i="7" s="1"/>
  <c r="C33" i="8"/>
  <c r="C36" i="8" s="1"/>
  <c r="B33" i="8"/>
  <c r="B36" i="8" s="1"/>
  <c r="B33" i="4"/>
  <c r="B36" i="4" s="1"/>
  <c r="E57" i="8" l="1"/>
  <c r="E56" i="7" s="1"/>
  <c r="E50" i="8"/>
  <c r="E49" i="7" s="1"/>
  <c r="B59" i="8"/>
  <c r="E35" i="8"/>
  <c r="D59" i="8"/>
  <c r="D36" i="8"/>
  <c r="E33" i="8" l="1"/>
  <c r="E33" i="7" s="1"/>
  <c r="E35" i="7"/>
  <c r="E58" i="8"/>
  <c r="E29" i="8"/>
  <c r="E29" i="4"/>
  <c r="D29" i="7" s="1"/>
  <c r="C31" i="8"/>
  <c r="D31" i="8"/>
  <c r="D30" i="8"/>
  <c r="B31" i="8"/>
  <c r="B30" i="8"/>
  <c r="E36" i="8" l="1"/>
  <c r="E29" i="7"/>
  <c r="E59" i="8"/>
  <c r="E57" i="7"/>
  <c r="E30" i="8"/>
  <c r="E30" i="7" s="1"/>
  <c r="E31" i="8"/>
  <c r="E31" i="7" s="1"/>
  <c r="E75" i="3"/>
  <c r="C72" i="7" s="1"/>
  <c r="E54" i="3"/>
  <c r="C59" i="3"/>
  <c r="D59" i="3"/>
  <c r="B59" i="3"/>
  <c r="E59" i="3" s="1"/>
  <c r="C57" i="7" s="1"/>
  <c r="C58" i="3"/>
  <c r="D58" i="3"/>
  <c r="E58" i="3" s="1"/>
  <c r="C56" i="7" s="1"/>
  <c r="F56" i="7" s="1"/>
  <c r="B58" i="3"/>
  <c r="C53" i="3"/>
  <c r="D53" i="3"/>
  <c r="B53" i="3"/>
  <c r="C52" i="3"/>
  <c r="D52" i="3"/>
  <c r="B52" i="3"/>
  <c r="C33" i="4"/>
  <c r="D33" i="4"/>
  <c r="D36" i="4" s="1"/>
  <c r="F17" i="4"/>
  <c r="E52" i="3" l="1"/>
  <c r="C73" i="5"/>
  <c r="B60" i="3"/>
  <c r="B51" i="3"/>
  <c r="E53" i="3"/>
  <c r="C51" i="7" s="1"/>
  <c r="D51" i="3"/>
  <c r="C51" i="3"/>
  <c r="D60" i="3"/>
  <c r="C60" i="3"/>
  <c r="C50" i="7"/>
  <c r="E58" i="7"/>
  <c r="E36" i="7"/>
  <c r="E56" i="1"/>
  <c r="E52" i="1"/>
  <c r="C57" i="1"/>
  <c r="D57" i="1"/>
  <c r="B57" i="1"/>
  <c r="C56" i="1"/>
  <c r="D56" i="1"/>
  <c r="B56" i="1"/>
  <c r="C51" i="1"/>
  <c r="D51" i="1"/>
  <c r="B51" i="1"/>
  <c r="C50" i="1"/>
  <c r="D50" i="1"/>
  <c r="B50" i="1"/>
  <c r="C32" i="1"/>
  <c r="D77" i="3" l="1"/>
  <c r="C77" i="3"/>
  <c r="B77" i="3"/>
  <c r="E77" i="3" s="1"/>
  <c r="E60" i="3"/>
  <c r="C58" i="5" s="1"/>
  <c r="C49" i="5"/>
  <c r="E51" i="3"/>
  <c r="C49" i="7" s="1"/>
  <c r="C58" i="7" s="1"/>
  <c r="E57" i="1"/>
  <c r="B57" i="7" s="1"/>
  <c r="E51" i="1"/>
  <c r="B51" i="7" s="1"/>
  <c r="D49" i="1"/>
  <c r="E50" i="1"/>
  <c r="B50" i="7" s="1"/>
  <c r="B29" i="7"/>
  <c r="C49" i="1"/>
  <c r="B49" i="1"/>
  <c r="B77" i="1" s="1"/>
  <c r="C74" i="7" l="1"/>
  <c r="C75" i="5"/>
  <c r="D58" i="1"/>
  <c r="D77" i="1"/>
  <c r="C58" i="1"/>
  <c r="C77" i="1"/>
  <c r="E49" i="1"/>
  <c r="B49" i="7" s="1"/>
  <c r="B58" i="7" s="1"/>
  <c r="B58" i="1"/>
  <c r="D75" i="6"/>
  <c r="D77" i="6"/>
  <c r="D73" i="6"/>
  <c r="C74" i="6"/>
  <c r="C75" i="6"/>
  <c r="C76" i="6"/>
  <c r="C77" i="6"/>
  <c r="C73" i="6"/>
  <c r="B75" i="6"/>
  <c r="B77" i="6"/>
  <c r="B73" i="6"/>
  <c r="D53" i="6"/>
  <c r="D54" i="6"/>
  <c r="D55" i="6"/>
  <c r="D56" i="6"/>
  <c r="C51" i="6"/>
  <c r="C52" i="6"/>
  <c r="C53" i="6"/>
  <c r="C54" i="6"/>
  <c r="C55" i="6"/>
  <c r="C56" i="6"/>
  <c r="C57" i="6"/>
  <c r="C58" i="6"/>
  <c r="B51" i="6"/>
  <c r="B52" i="6"/>
  <c r="B53" i="6"/>
  <c r="B54" i="6"/>
  <c r="B55" i="6"/>
  <c r="B56" i="6"/>
  <c r="B57" i="6"/>
  <c r="B58" i="6"/>
  <c r="A19" i="6"/>
  <c r="C59" i="4"/>
  <c r="D59" i="4"/>
  <c r="B59" i="4"/>
  <c r="C58" i="4"/>
  <c r="D58" i="4"/>
  <c r="B58" i="4"/>
  <c r="C53" i="4"/>
  <c r="D53" i="4"/>
  <c r="B53" i="4"/>
  <c r="C52" i="4"/>
  <c r="D52" i="4"/>
  <c r="B52" i="4"/>
  <c r="E78" i="4"/>
  <c r="E76" i="4"/>
  <c r="D74" i="6" s="1"/>
  <c r="B50" i="6" l="1"/>
  <c r="E58" i="1"/>
  <c r="D76" i="6"/>
  <c r="D74" i="7"/>
  <c r="C50" i="6"/>
  <c r="C59" i="6" s="1"/>
  <c r="E55" i="6"/>
  <c r="E53" i="6"/>
  <c r="E54" i="6"/>
  <c r="E56" i="6"/>
  <c r="B59" i="6"/>
  <c r="D51" i="4"/>
  <c r="D60" i="4" s="1"/>
  <c r="C51" i="4"/>
  <c r="C60" i="4" s="1"/>
  <c r="B51" i="4"/>
  <c r="B60" i="4" s="1"/>
  <c r="E32" i="4" l="1"/>
  <c r="D32" i="7" s="1"/>
  <c r="E34" i="4"/>
  <c r="E29" i="3"/>
  <c r="C30" i="4"/>
  <c r="D30" i="4"/>
  <c r="C31" i="4"/>
  <c r="D31" i="4"/>
  <c r="B31" i="4"/>
  <c r="B30" i="4"/>
  <c r="E31" i="4" l="1"/>
  <c r="C29" i="6"/>
  <c r="C29" i="7"/>
  <c r="E30" i="4"/>
  <c r="E53" i="4"/>
  <c r="D51" i="7" s="1"/>
  <c r="F51" i="7" s="1"/>
  <c r="D32" i="6"/>
  <c r="D29" i="6"/>
  <c r="E52" i="4"/>
  <c r="E58" i="4"/>
  <c r="D57" i="6" s="1"/>
  <c r="E57" i="6" s="1"/>
  <c r="D34" i="6"/>
  <c r="E33" i="4"/>
  <c r="D33" i="7" s="1"/>
  <c r="D36" i="7" s="1"/>
  <c r="E35" i="4"/>
  <c r="D35" i="7" s="1"/>
  <c r="D30" i="6" l="1"/>
  <c r="D30" i="7"/>
  <c r="D51" i="6"/>
  <c r="E51" i="6" s="1"/>
  <c r="D50" i="7"/>
  <c r="F50" i="7" s="1"/>
  <c r="D31" i="6"/>
  <c r="D31" i="7"/>
  <c r="F29" i="7"/>
  <c r="E59" i="4"/>
  <c r="D57" i="7" s="1"/>
  <c r="F57" i="7" s="1"/>
  <c r="D35" i="6"/>
  <c r="E36" i="4"/>
  <c r="D33" i="6"/>
  <c r="D36" i="6" s="1"/>
  <c r="E51" i="4"/>
  <c r="D52" i="6"/>
  <c r="E52" i="6" s="1"/>
  <c r="G17" i="4"/>
  <c r="E18" i="4"/>
  <c r="D18" i="4"/>
  <c r="C18" i="4"/>
  <c r="F18" i="4"/>
  <c r="E16" i="4"/>
  <c r="D16" i="4"/>
  <c r="C16" i="4"/>
  <c r="D50" i="6" l="1"/>
  <c r="E50" i="6" s="1"/>
  <c r="D49" i="7"/>
  <c r="F16" i="4"/>
  <c r="E16" i="6" s="1"/>
  <c r="E60" i="4"/>
  <c r="D58" i="6"/>
  <c r="E58" i="6" s="1"/>
  <c r="E14" i="6"/>
  <c r="E18" i="6" s="1"/>
  <c r="F14" i="6"/>
  <c r="F18" i="6" s="1"/>
  <c r="F15" i="6"/>
  <c r="E15" i="6"/>
  <c r="E17" i="6"/>
  <c r="F17" i="6"/>
  <c r="G18" i="4"/>
  <c r="C50" i="5"/>
  <c r="C51" i="5"/>
  <c r="C52" i="5"/>
  <c r="C53" i="5"/>
  <c r="C54" i="5"/>
  <c r="C55" i="5"/>
  <c r="C56" i="5"/>
  <c r="D56" i="5" s="1"/>
  <c r="C57" i="5"/>
  <c r="B58" i="5"/>
  <c r="B50" i="5"/>
  <c r="B51" i="5"/>
  <c r="B52" i="5"/>
  <c r="B53" i="5"/>
  <c r="B54" i="5"/>
  <c r="B55" i="5"/>
  <c r="B56" i="5"/>
  <c r="B57" i="5"/>
  <c r="B49" i="5"/>
  <c r="D49" i="5" s="1"/>
  <c r="C29" i="5"/>
  <c r="A19" i="5"/>
  <c r="G14" i="3"/>
  <c r="E35" i="3"/>
  <c r="C35" i="7" s="1"/>
  <c r="B33" i="3"/>
  <c r="E32" i="3"/>
  <c r="E31" i="3"/>
  <c r="C31" i="7" s="1"/>
  <c r="D31" i="3"/>
  <c r="C31" i="3"/>
  <c r="B31" i="3"/>
  <c r="E30" i="3"/>
  <c r="C30" i="7" s="1"/>
  <c r="D30" i="3"/>
  <c r="C30" i="3"/>
  <c r="B30" i="3"/>
  <c r="D18" i="3"/>
  <c r="E18" i="3"/>
  <c r="C18" i="3"/>
  <c r="G17" i="3"/>
  <c r="F17" i="3"/>
  <c r="D17" i="5" s="1"/>
  <c r="E16" i="3"/>
  <c r="D16" i="3"/>
  <c r="C16" i="3"/>
  <c r="F15" i="3"/>
  <c r="D15" i="5" s="1"/>
  <c r="F14" i="3"/>
  <c r="E77" i="1"/>
  <c r="D32" i="1"/>
  <c r="D36" i="1" s="1"/>
  <c r="E31" i="1"/>
  <c r="D30" i="1"/>
  <c r="C30" i="1"/>
  <c r="D29" i="1"/>
  <c r="C29" i="1"/>
  <c r="B30" i="1"/>
  <c r="D58" i="7" l="1"/>
  <c r="F49" i="7"/>
  <c r="F58" i="7" s="1"/>
  <c r="C32" i="7"/>
  <c r="D51" i="5"/>
  <c r="D50" i="5"/>
  <c r="B76" i="6"/>
  <c r="E76" i="6" s="1"/>
  <c r="B74" i="7"/>
  <c r="B75" i="5"/>
  <c r="D75" i="5" s="1"/>
  <c r="B32" i="7"/>
  <c r="D59" i="6"/>
  <c r="F16" i="6"/>
  <c r="E59" i="6"/>
  <c r="F18" i="3"/>
  <c r="E17" i="5"/>
  <c r="D17" i="6"/>
  <c r="F16" i="3"/>
  <c r="D16" i="5" s="1"/>
  <c r="C31" i="5"/>
  <c r="C31" i="6"/>
  <c r="D14" i="5"/>
  <c r="D18" i="5" s="1"/>
  <c r="C32" i="5"/>
  <c r="C32" i="6"/>
  <c r="B78" i="1"/>
  <c r="C74" i="1" s="1"/>
  <c r="E75" i="1"/>
  <c r="E33" i="1"/>
  <c r="C30" i="5"/>
  <c r="C30" i="6"/>
  <c r="D53" i="5"/>
  <c r="B32" i="5"/>
  <c r="B32" i="6"/>
  <c r="B29" i="5"/>
  <c r="D29" i="5" s="1"/>
  <c r="C35" i="5"/>
  <c r="C35" i="6"/>
  <c r="C36" i="1"/>
  <c r="B29" i="1"/>
  <c r="C33" i="3"/>
  <c r="C36" i="3" s="1"/>
  <c r="D57" i="5"/>
  <c r="E15" i="5"/>
  <c r="D15" i="6"/>
  <c r="E34" i="1"/>
  <c r="D54" i="5"/>
  <c r="B36" i="3"/>
  <c r="G18" i="3"/>
  <c r="D55" i="5"/>
  <c r="D58" i="5"/>
  <c r="D52" i="5"/>
  <c r="D33" i="3"/>
  <c r="D36" i="3" s="1"/>
  <c r="E34" i="3"/>
  <c r="C34" i="7" s="1"/>
  <c r="F34" i="7" s="1"/>
  <c r="B32" i="1"/>
  <c r="B74" i="6" l="1"/>
  <c r="E74" i="6" s="1"/>
  <c r="B72" i="7"/>
  <c r="F72" i="7" s="1"/>
  <c r="B73" i="5"/>
  <c r="D73" i="5" s="1"/>
  <c r="C76" i="1"/>
  <c r="C78" i="1" s="1"/>
  <c r="D74" i="1" s="1"/>
  <c r="D76" i="1" s="1"/>
  <c r="D78" i="1" s="1"/>
  <c r="B74" i="3" s="1"/>
  <c r="B76" i="3" s="1"/>
  <c r="B78" i="3" s="1"/>
  <c r="C74" i="3" s="1"/>
  <c r="C76" i="3" s="1"/>
  <c r="C78" i="3" s="1"/>
  <c r="D74" i="3" s="1"/>
  <c r="D76" i="3" s="1"/>
  <c r="D78" i="3" s="1"/>
  <c r="B75" i="4" s="1"/>
  <c r="B35" i="7"/>
  <c r="F35" i="7" s="1"/>
  <c r="F32" i="7"/>
  <c r="E32" i="6"/>
  <c r="D32" i="5"/>
  <c r="E30" i="1"/>
  <c r="B35" i="5"/>
  <c r="D35" i="5" s="1"/>
  <c r="B35" i="6"/>
  <c r="E35" i="6" s="1"/>
  <c r="E14" i="5"/>
  <c r="E18" i="5" s="1"/>
  <c r="D14" i="6"/>
  <c r="D18" i="6" s="1"/>
  <c r="B34" i="5"/>
  <c r="D34" i="5" s="1"/>
  <c r="B34" i="6"/>
  <c r="E16" i="5"/>
  <c r="D16" i="6"/>
  <c r="C34" i="5"/>
  <c r="C34" i="6"/>
  <c r="E29" i="1"/>
  <c r="B29" i="6"/>
  <c r="E33" i="3"/>
  <c r="B36" i="1"/>
  <c r="E32" i="1"/>
  <c r="B77" i="4" l="1"/>
  <c r="B79" i="4" s="1"/>
  <c r="C75" i="4" s="1"/>
  <c r="C77" i="4" s="1"/>
  <c r="C79" i="4" s="1"/>
  <c r="D75" i="4" s="1"/>
  <c r="D77" i="4" s="1"/>
  <c r="D79" i="4" s="1"/>
  <c r="B72" i="8" s="1"/>
  <c r="B74" i="8" s="1"/>
  <c r="B76" i="8" s="1"/>
  <c r="C72" i="8" s="1"/>
  <c r="C74" i="8" s="1"/>
  <c r="C76" i="8" s="1"/>
  <c r="D72" i="8" s="1"/>
  <c r="D74" i="8" s="1"/>
  <c r="D76" i="8" s="1"/>
  <c r="C33" i="6"/>
  <c r="C36" i="6" s="1"/>
  <c r="C33" i="7"/>
  <c r="C36" i="7" s="1"/>
  <c r="B33" i="6"/>
  <c r="B33" i="7"/>
  <c r="B30" i="7"/>
  <c r="F30" i="7" s="1"/>
  <c r="B31" i="5"/>
  <c r="D31" i="5" s="1"/>
  <c r="B31" i="7"/>
  <c r="F31" i="7" s="1"/>
  <c r="B31" i="6"/>
  <c r="E31" i="6" s="1"/>
  <c r="B30" i="5"/>
  <c r="D30" i="5" s="1"/>
  <c r="B30" i="6"/>
  <c r="E30" i="6" s="1"/>
  <c r="E29" i="6"/>
  <c r="B36" i="6"/>
  <c r="E34" i="6"/>
  <c r="E36" i="3"/>
  <c r="C36" i="5" s="1"/>
  <c r="C33" i="5"/>
  <c r="E36" i="1"/>
  <c r="B36" i="5" s="1"/>
  <c r="B33" i="5"/>
  <c r="E19" i="1"/>
  <c r="D19" i="1"/>
  <c r="C19" i="1"/>
  <c r="G17" i="1"/>
  <c r="F17" i="1"/>
  <c r="C17" i="5" s="1"/>
  <c r="E16" i="1"/>
  <c r="D16" i="1"/>
  <c r="C16" i="1"/>
  <c r="F15" i="1"/>
  <c r="C15" i="5" s="1"/>
  <c r="C15" i="6" s="1"/>
  <c r="G14" i="1"/>
  <c r="F14" i="1"/>
  <c r="C14" i="5" s="1"/>
  <c r="E33" i="6" l="1"/>
  <c r="E36" i="6" s="1"/>
  <c r="F33" i="7"/>
  <c r="F36" i="7" s="1"/>
  <c r="B36" i="7"/>
  <c r="C14" i="6"/>
  <c r="F14" i="5"/>
  <c r="F17" i="5"/>
  <c r="C17" i="6"/>
  <c r="G17" i="6" s="1"/>
  <c r="F16" i="1"/>
  <c r="C16" i="5" s="1"/>
  <c r="C16" i="6" s="1"/>
  <c r="D33" i="5"/>
  <c r="F19" i="1"/>
  <c r="C18" i="5"/>
  <c r="F18" i="5" s="1"/>
  <c r="D36" i="5"/>
  <c r="G19" i="1"/>
  <c r="C18" i="6" l="1"/>
  <c r="G14" i="6"/>
  <c r="G18" i="6" s="1"/>
</calcChain>
</file>

<file path=xl/sharedStrings.xml><?xml version="1.0" encoding="utf-8"?>
<sst xmlns="http://schemas.openxmlformats.org/spreadsheetml/2006/main" count="611" uniqueCount="114">
  <si>
    <t xml:space="preserve">Programa: </t>
  </si>
  <si>
    <t>Institución:</t>
  </si>
  <si>
    <t>Unidad</t>
  </si>
  <si>
    <t>Enero</t>
  </si>
  <si>
    <t>Febrero</t>
  </si>
  <si>
    <t>Marzo</t>
  </si>
  <si>
    <t>I Trimestre</t>
  </si>
  <si>
    <t>Cuadro 1</t>
  </si>
  <si>
    <t>Reporte de gastos efectivos financiados por el Fondo de Desarrollo Social y Asignaciones Familiares</t>
  </si>
  <si>
    <t>Rubro por objeto de gasto</t>
  </si>
  <si>
    <t>Unidad Ejecutora:</t>
  </si>
  <si>
    <t>Reporte de beneficiarios efectivos financiados por el Fondo de Desarrollo Social y Asignaciones Familiares</t>
  </si>
  <si>
    <t>Total</t>
  </si>
  <si>
    <t>Cuadro 2</t>
  </si>
  <si>
    <t>Cuadro 3</t>
  </si>
  <si>
    <t>Reporte de ingresos efectivos girados por el Fondo de Desarrollo Social y Asignaciones Familiares</t>
  </si>
  <si>
    <t xml:space="preserve">3. Recursos disponibles (1+2) </t>
  </si>
  <si>
    <t xml:space="preserve">5. Saldo en caja final   (3-4) </t>
  </si>
  <si>
    <t>Cuadro 4</t>
  </si>
  <si>
    <t>FODESAF</t>
  </si>
  <si>
    <t>Caja Costarricense de Seguro Social (CCSS)</t>
  </si>
  <si>
    <t xml:space="preserve">Régimen no Contributivo de Pensiones </t>
  </si>
  <si>
    <t>Gerencia de Pensiones, Departamento del Régimen No Contributivo</t>
  </si>
  <si>
    <t>Pensiones ordinarias para adultos mayores (65 o más años)</t>
  </si>
  <si>
    <t>Pensiones ordinarias para otros beneficiarios</t>
  </si>
  <si>
    <t>1. Pensiones ordinarias para adultos mayores y otros beneficiarios</t>
  </si>
  <si>
    <t>3. Gastos generales</t>
  </si>
  <si>
    <t>Décimo Tercer Mes</t>
  </si>
  <si>
    <t xml:space="preserve">6.03. Prestaciones </t>
  </si>
  <si>
    <t>Período:</t>
  </si>
  <si>
    <t>Abril</t>
  </si>
  <si>
    <t>Mayo</t>
  </si>
  <si>
    <t>Junio</t>
  </si>
  <si>
    <t>II Trimestre</t>
  </si>
  <si>
    <t>Agosto</t>
  </si>
  <si>
    <t>III Trimestre</t>
  </si>
  <si>
    <t>Pensiones Ordinarias</t>
  </si>
  <si>
    <t>Semestral</t>
  </si>
  <si>
    <t>I trimestre</t>
  </si>
  <si>
    <t>Acumulado</t>
  </si>
  <si>
    <t>IV Trimestre</t>
  </si>
  <si>
    <t>Anual</t>
  </si>
  <si>
    <t xml:space="preserve">Producto </t>
  </si>
  <si>
    <t>Promedio</t>
  </si>
  <si>
    <t xml:space="preserve">Caja Costarricense de Seguro Social (CCSS) </t>
  </si>
  <si>
    <t>2. Pensiones parálisis cerebral profunda</t>
  </si>
  <si>
    <t xml:space="preserve">Personas </t>
  </si>
  <si>
    <t>Pensiones Parálisis Cerebral</t>
  </si>
  <si>
    <t xml:space="preserve">Fecha de actualización: </t>
  </si>
  <si>
    <t xml:space="preserve">Reporte de gastos efectivos financiados por el Fondo de Desarrollo Social y Asignaciones Familiares  </t>
  </si>
  <si>
    <t xml:space="preserve">Reporte de gastos efectivos financiados por el Fondo de Desarrollo Social y Asignaciones Familiares </t>
  </si>
  <si>
    <t xml:space="preserve">Julio </t>
  </si>
  <si>
    <t xml:space="preserve">Septiembre </t>
  </si>
  <si>
    <t xml:space="preserve">Octubre </t>
  </si>
  <si>
    <t xml:space="preserve">Noviembre </t>
  </si>
  <si>
    <t xml:space="preserve">Diciembre </t>
  </si>
  <si>
    <t>Producto</t>
  </si>
  <si>
    <t>*Pensiones ordinarias para adultos mayores (65 o más años)</t>
  </si>
  <si>
    <t>*Pensiones ordinarias para otros beneficiarios</t>
  </si>
  <si>
    <t>*Pensiones parálisis cerebral profunda</t>
  </si>
  <si>
    <t>Promedio I Trim.</t>
  </si>
  <si>
    <t>Personas</t>
  </si>
  <si>
    <t>Fuente: Área Régimen No Contributivo</t>
  </si>
  <si>
    <t>Unidad: Miles de colones</t>
  </si>
  <si>
    <t>Servicios Médicos**</t>
  </si>
  <si>
    <t>Servicios Administrativos***</t>
  </si>
  <si>
    <t>*Estimación realizada de acuerdo con el gasto en pensiones ordinarias del mes.</t>
  </si>
  <si>
    <t>6.01.03. Transferencias corrientes al SP- IDNE (cuota SEM)**</t>
  </si>
  <si>
    <t>1.04. Servicios diversos (servicios administrativos)***</t>
  </si>
  <si>
    <t xml:space="preserve">*Estimación realizada de acuerdo con la cantidad de pensionados por tipología </t>
  </si>
  <si>
    <t>2. Ingresos efectivos recibidos*</t>
  </si>
  <si>
    <t>4. Egresos efectivos pagados**</t>
  </si>
  <si>
    <t>n.d</t>
  </si>
  <si>
    <t>* Incluye: Recargo sobre planillas, Art. 15 Ley 8783 (Impuesto de Ventas), Ley 7983 Art.77 y Art. 87 "Ley de Protección al Trabajador", Reintegro de unidades ejecutoras y Superavit Fodesaf</t>
  </si>
  <si>
    <t>Unidad:  Miles de colones</t>
  </si>
  <si>
    <t>Pensiones ordinarias para adultos mayores (65 o más años)*</t>
  </si>
  <si>
    <t>Pensiones ordinarias para otros beneficiarios*</t>
  </si>
  <si>
    <t xml:space="preserve">Abril </t>
  </si>
  <si>
    <t>nd</t>
  </si>
  <si>
    <r>
      <t xml:space="preserve">** Corresponde a la proporción pagada con los recursos transferidos por Fodesaf, dado que el gasto total en servicio médico durante el primer trimestre fue de </t>
    </r>
    <r>
      <rPr>
        <b/>
        <sz val="10"/>
        <color theme="1"/>
        <rFont val="Calibri"/>
        <family val="2"/>
      </rPr>
      <t>₡4</t>
    </r>
    <r>
      <rPr>
        <b/>
        <sz val="10"/>
        <color theme="1"/>
        <rFont val="Times New Roman"/>
        <family val="1"/>
      </rPr>
      <t xml:space="preserve">,274.6 millones </t>
    </r>
  </si>
  <si>
    <r>
      <t xml:space="preserve">*** Corresponde a la proporción pagada con los recursos transferidos por Fodesaf, dado que el gasto total en servicios administrativos durante el primer trimestre fue de </t>
    </r>
    <r>
      <rPr>
        <b/>
        <sz val="10"/>
        <color theme="1"/>
        <rFont val="Calibri"/>
        <family val="2"/>
      </rPr>
      <t>₡1</t>
    </r>
    <r>
      <rPr>
        <b/>
        <sz val="10"/>
        <color theme="1"/>
        <rFont val="Times New Roman"/>
        <family val="1"/>
      </rPr>
      <t xml:space="preserve">,153.8 millones </t>
    </r>
  </si>
  <si>
    <t xml:space="preserve">Fuente: Flujo de Efectivo 2022, Area de Tesorería General </t>
  </si>
  <si>
    <t>** Corresponde a la totalidad de los recursos ejecutados por el Programa Régimen No Contributivo durante el primer trimestre 2022</t>
  </si>
  <si>
    <r>
      <t xml:space="preserve">** Corresponde a la proporción pagada con los recursos transferidos por Fodesaf, dado que el gasto total en servicio médico durante el segundo trimestre fue de </t>
    </r>
    <r>
      <rPr>
        <b/>
        <sz val="10"/>
        <color theme="1"/>
        <rFont val="Calibri"/>
        <family val="2"/>
      </rPr>
      <t>₡5</t>
    </r>
    <r>
      <rPr>
        <b/>
        <sz val="10"/>
        <color theme="1"/>
        <rFont val="Times New Roman"/>
        <family val="1"/>
      </rPr>
      <t xml:space="preserve">,070.2 millones </t>
    </r>
  </si>
  <si>
    <r>
      <t xml:space="preserve">*** Corresponde a la proporción pagada con los recursos transferidos por Fodesaf, dado que el gasto total en servicios administrativos durante el segundo trimestre fue de </t>
    </r>
    <r>
      <rPr>
        <b/>
        <sz val="10"/>
        <color theme="1"/>
        <rFont val="Calibri"/>
        <family val="2"/>
      </rPr>
      <t>₡1</t>
    </r>
    <r>
      <rPr>
        <b/>
        <sz val="10"/>
        <color theme="1"/>
        <rFont val="Times New Roman"/>
        <family val="1"/>
      </rPr>
      <t xml:space="preserve">,153.8 millones </t>
    </r>
  </si>
  <si>
    <t>** Corresponde a la totalidad de los recursos ejecutados por el Programa Régimen No Contributivo durante el segundo trimestre 2022</t>
  </si>
  <si>
    <t>** Corresponde a la totalidad de los recursos ejecutados por el Programa Régimen No Contributivo durante el primer semestre 2022</t>
  </si>
  <si>
    <r>
      <t xml:space="preserve">** Corresponde a la proporción pagada con los recursos transferidos por Fodesaf, dado que el gasto total en servicio médico durante el tercer trimestre fue de </t>
    </r>
    <r>
      <rPr>
        <b/>
        <sz val="10"/>
        <color theme="1"/>
        <rFont val="Calibri"/>
        <family val="2"/>
      </rPr>
      <t>₡5</t>
    </r>
    <r>
      <rPr>
        <b/>
        <sz val="10"/>
        <color theme="1"/>
        <rFont val="Times New Roman"/>
        <family val="1"/>
      </rPr>
      <t xml:space="preserve">,130.3 millones </t>
    </r>
  </si>
  <si>
    <t>** Corresponde a la totalidad de los recursos ejecutados por el Programa Régimen No Contributivo durante el tercer trimestre 2022</t>
  </si>
  <si>
    <r>
      <t xml:space="preserve">** Corresponde a la proporción pagada con los recursos transferidos por Fodesaf, dado que el gasto total en servicio médico al tercer trimestre fue de </t>
    </r>
    <r>
      <rPr>
        <b/>
        <sz val="10"/>
        <color theme="1"/>
        <rFont val="Calibri"/>
        <family val="2"/>
      </rPr>
      <t>₡14</t>
    </r>
    <r>
      <rPr>
        <b/>
        <sz val="10"/>
        <color theme="1"/>
        <rFont val="Times New Roman"/>
        <family val="1"/>
      </rPr>
      <t xml:space="preserve">,475.1 millones </t>
    </r>
  </si>
  <si>
    <r>
      <t xml:space="preserve">*** Corresponde a la proporción pagada con los recursos transferidos por Fodesaf, dado que el gasto total en servicios administrativos al tercer trimestre fue de </t>
    </r>
    <r>
      <rPr>
        <b/>
        <sz val="10"/>
        <color theme="1"/>
        <rFont val="Calibri"/>
        <family val="2"/>
      </rPr>
      <t>₡3</t>
    </r>
    <r>
      <rPr>
        <b/>
        <sz val="10"/>
        <color theme="1"/>
        <rFont val="Times New Roman"/>
        <family val="1"/>
      </rPr>
      <t xml:space="preserve">,461.6 millones </t>
    </r>
  </si>
  <si>
    <r>
      <t xml:space="preserve">** Corresponde a la proporción pagada con los recursos transferidos por Fodesaf, dado que el gasto total en servicio médico durante el cuarto trimestre fue de </t>
    </r>
    <r>
      <rPr>
        <b/>
        <sz val="10"/>
        <color theme="1"/>
        <rFont val="Calibri"/>
        <family val="2"/>
      </rPr>
      <t>₡5</t>
    </r>
    <r>
      <rPr>
        <b/>
        <sz val="10"/>
        <color theme="1"/>
        <rFont val="Times New Roman"/>
        <family val="1"/>
      </rPr>
      <t xml:space="preserve">,994.6 millones </t>
    </r>
  </si>
  <si>
    <r>
      <t xml:space="preserve">*** Corresponde a la proporción pagada con los recursos transferidos por Fodesaf, dado que el gasto total en servicios administrativos durante el cuarto trimestre fue de </t>
    </r>
    <r>
      <rPr>
        <b/>
        <sz val="10"/>
        <color theme="1"/>
        <rFont val="Calibri"/>
        <family val="2"/>
      </rPr>
      <t>₡1</t>
    </r>
    <r>
      <rPr>
        <b/>
        <sz val="10"/>
        <color theme="1"/>
        <rFont val="Times New Roman"/>
        <family val="1"/>
      </rPr>
      <t xml:space="preserve">,382.7 millones </t>
    </r>
  </si>
  <si>
    <t>** Corresponde a la totalidad de los recursos ejecutados por el Programa Régimen No Contributivo durante el cuarto trimestre 2022</t>
  </si>
  <si>
    <t>Noviembre *</t>
  </si>
  <si>
    <t>Pensiones ordinarias para adultos mayores (65 o más años)**</t>
  </si>
  <si>
    <t>Pensiones ordinarias para otros beneficiarios**</t>
  </si>
  <si>
    <t>Servicios Médicos***</t>
  </si>
  <si>
    <t>Servicios Administrativos****</t>
  </si>
  <si>
    <t>**Estimación realizada de acuerdo con el gasto en pensiones ordinarias del mes.</t>
  </si>
  <si>
    <r>
      <t xml:space="preserve">*** Corresponde a la proporción pagada con los recursos transferidos por Fodesaf, dado que el gasto total en servicio médico durante el cuarto trimestre fue de </t>
    </r>
    <r>
      <rPr>
        <b/>
        <sz val="10"/>
        <color theme="1"/>
        <rFont val="Calibri"/>
        <family val="2"/>
      </rPr>
      <t>₡5</t>
    </r>
    <r>
      <rPr>
        <b/>
        <sz val="10"/>
        <color theme="1"/>
        <rFont val="Times New Roman"/>
        <family val="1"/>
      </rPr>
      <t xml:space="preserve">,994.6 millones </t>
    </r>
  </si>
  <si>
    <r>
      <t xml:space="preserve">**** Corresponde a la proporción pagada con los recursos transferidos por Fodesaf, dado que el gasto total en servicios administrativos durante el cuarto trimestre fue de </t>
    </r>
    <r>
      <rPr>
        <b/>
        <sz val="10"/>
        <color theme="1"/>
        <rFont val="Calibri"/>
        <family val="2"/>
      </rPr>
      <t>₡1</t>
    </r>
    <r>
      <rPr>
        <b/>
        <sz val="10"/>
        <color theme="1"/>
        <rFont val="Times New Roman"/>
        <family val="1"/>
      </rPr>
      <t xml:space="preserve">,382.7 millones </t>
    </r>
  </si>
  <si>
    <r>
      <t xml:space="preserve">*Considera una proporción del aguinaldo que se canceló a finales de noviembre 2022 por un monto total de </t>
    </r>
    <r>
      <rPr>
        <b/>
        <sz val="10"/>
        <color theme="1"/>
        <rFont val="Calibri"/>
        <family val="2"/>
      </rPr>
      <t>₡11,938.8 millones</t>
    </r>
    <r>
      <rPr>
        <b/>
        <sz val="10"/>
        <color theme="1"/>
        <rFont val="Times New Roman"/>
        <family val="1"/>
      </rPr>
      <t>.</t>
    </r>
  </si>
  <si>
    <r>
      <t xml:space="preserve">* Incluye: Recargo sobre planillas, Art. 15 Ley 8783 (Impuesto de Ventas), Ley 7983 Art.77 y Art. 87 "Ley de Protección al Trabajador", Recursos extraordinarios por </t>
    </r>
    <r>
      <rPr>
        <b/>
        <sz val="10"/>
        <color theme="1"/>
        <rFont val="Arial"/>
        <family val="2"/>
      </rPr>
      <t>₡</t>
    </r>
    <r>
      <rPr>
        <b/>
        <sz val="8"/>
        <color theme="1"/>
        <rFont val="Times New Roman"/>
        <family val="1"/>
      </rPr>
      <t>16.290 millones asignados por</t>
    </r>
    <r>
      <rPr>
        <b/>
        <sz val="10"/>
        <color theme="1"/>
        <rFont val="Times New Roman"/>
        <family val="1"/>
      </rPr>
      <t xml:space="preserve"> Fodesaf</t>
    </r>
  </si>
  <si>
    <t xml:space="preserve">Unidad: Miles de colones </t>
  </si>
  <si>
    <t>Fuente: Area Gestión Pensiones Régimen No Contributivo</t>
  </si>
  <si>
    <r>
      <t xml:space="preserve">**Corresponde a la proporción pagada con los recursos transferidos por Fodesaf, dado que el gasto total en servicio médico durante el periodo 2022 fue de </t>
    </r>
    <r>
      <rPr>
        <b/>
        <sz val="10"/>
        <color theme="1"/>
        <rFont val="Calibri"/>
        <family val="2"/>
      </rPr>
      <t>₡20</t>
    </r>
    <r>
      <rPr>
        <b/>
        <sz val="10"/>
        <color theme="1"/>
        <rFont val="Times New Roman"/>
        <family val="1"/>
      </rPr>
      <t xml:space="preserve">,469.76 millones </t>
    </r>
  </si>
  <si>
    <r>
      <t xml:space="preserve">***Corresponde a la proporción pagada con los recursos transferidos por Fodesaf, dado que el gasto total en servicios administrativos durante el periodo 2022 fue de </t>
    </r>
    <r>
      <rPr>
        <b/>
        <sz val="10"/>
        <color theme="1"/>
        <rFont val="Calibri"/>
        <family val="2"/>
      </rPr>
      <t>₡3</t>
    </r>
    <r>
      <rPr>
        <b/>
        <sz val="10"/>
        <color theme="1"/>
        <rFont val="Times New Roman"/>
        <family val="1"/>
      </rPr>
      <t xml:space="preserve">,532.65 millones </t>
    </r>
  </si>
  <si>
    <r>
      <t xml:space="preserve">*Considera una proporción del aguinaldo que se canceló a finales de noviembre 2022 por un monto total de </t>
    </r>
    <r>
      <rPr>
        <b/>
        <sz val="10"/>
        <color theme="1"/>
        <rFont val="Calibri"/>
        <family val="2"/>
      </rPr>
      <t>₡11,938.80 millones</t>
    </r>
    <r>
      <rPr>
        <b/>
        <sz val="10"/>
        <color theme="1"/>
        <rFont val="Times New Roman"/>
        <family val="1"/>
      </rPr>
      <t>.</t>
    </r>
  </si>
  <si>
    <t>** Corresponde a la totalidad de los recursos ejecutados por el Programa Régimen No Contributivo durante el periodo 2022</t>
  </si>
  <si>
    <t>Diciembre *</t>
  </si>
  <si>
    <r>
      <t xml:space="preserve">*Las pensiones ordinarias para adultos mayores y otros beneficios de noviembre considera una proporción del aguinaldo  por un monto de </t>
    </r>
    <r>
      <rPr>
        <b/>
        <sz val="10"/>
        <color theme="1"/>
        <rFont val="Calibri"/>
        <family val="2"/>
      </rPr>
      <t>₡672</t>
    </r>
    <r>
      <rPr>
        <b/>
        <sz val="8"/>
        <color theme="1"/>
        <rFont val="Times New Roman"/>
        <family val="1"/>
      </rPr>
      <t>.5 millones</t>
    </r>
    <r>
      <rPr>
        <b/>
        <sz val="10"/>
        <color theme="1"/>
        <rFont val="Times New Roman"/>
        <family val="1"/>
      </rPr>
      <t xml:space="preserve"> y la de diciembre por un monto de </t>
    </r>
    <r>
      <rPr>
        <b/>
        <sz val="10"/>
        <color theme="1"/>
        <rFont val="Arial"/>
        <family val="2"/>
      </rPr>
      <t>₡</t>
    </r>
    <r>
      <rPr>
        <b/>
        <sz val="8"/>
        <color theme="1"/>
        <rFont val="Times New Roman"/>
        <family val="1"/>
      </rPr>
      <t>568.5. Dicho rubro ascendió a un</t>
    </r>
    <r>
      <rPr>
        <b/>
        <sz val="10"/>
        <color theme="1"/>
        <rFont val="Times New Roman"/>
        <family val="1"/>
      </rPr>
      <t xml:space="preserve"> monto total de </t>
    </r>
    <r>
      <rPr>
        <b/>
        <sz val="10"/>
        <color theme="1"/>
        <rFont val="Calibri"/>
        <family val="2"/>
      </rPr>
      <t>₡11,938.8 millones</t>
    </r>
    <r>
      <rPr>
        <b/>
        <sz val="10"/>
        <color theme="1"/>
        <rFont val="Times New Roman"/>
        <family val="1"/>
      </rPr>
      <t>.</t>
    </r>
  </si>
  <si>
    <t>Fecha de actualización: 20/06/23</t>
  </si>
  <si>
    <t xml:space="preserve">1. Saldo en caja inicial  (5 t-1)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</si>
</sst>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</font>
    <font>
      <b/>
      <sz val="8"/>
      <color theme="1"/>
      <name val="Times New Roman"/>
      <family val="1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165" fontId="3" fillId="0" borderId="0" xfId="1" applyNumberFormat="1" applyFont="1" applyFill="1" applyAlignment="1">
      <alignment vertical="center"/>
    </xf>
    <xf numFmtId="165" fontId="3" fillId="0" borderId="0" xfId="1" applyNumberFormat="1" applyFont="1" applyAlignment="1">
      <alignment vertical="center"/>
    </xf>
    <xf numFmtId="165" fontId="2" fillId="0" borderId="0" xfId="1" applyNumberFormat="1" applyFont="1" applyFill="1" applyAlignment="1">
      <alignment horizontal="right" vertical="center"/>
    </xf>
    <xf numFmtId="165" fontId="2" fillId="0" borderId="0" xfId="1" applyNumberFormat="1" applyFont="1" applyAlignment="1">
      <alignment vertical="center"/>
    </xf>
    <xf numFmtId="165" fontId="3" fillId="0" borderId="0" xfId="1" applyNumberFormat="1" applyFont="1" applyFill="1" applyAlignment="1">
      <alignment horizontal="right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2" fillId="0" borderId="2" xfId="1" applyNumberFormat="1" applyFont="1" applyFill="1" applyBorder="1" applyAlignment="1">
      <alignment horizontal="left" vertical="center"/>
    </xf>
    <xf numFmtId="165" fontId="3" fillId="0" borderId="2" xfId="1" applyNumberFormat="1" applyFont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0" xfId="1" applyNumberFormat="1" applyFont="1" applyBorder="1" applyAlignment="1">
      <alignment vertical="center"/>
    </xf>
    <xf numFmtId="37" fontId="3" fillId="0" borderId="0" xfId="1" applyNumberFormat="1" applyFont="1" applyBorder="1" applyAlignment="1">
      <alignment vertical="center"/>
    </xf>
    <xf numFmtId="165" fontId="3" fillId="0" borderId="2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2" fillId="0" borderId="2" xfId="1" applyNumberFormat="1" applyFont="1" applyFill="1" applyBorder="1" applyAlignment="1">
      <alignment vertical="center"/>
    </xf>
    <xf numFmtId="165" fontId="2" fillId="0" borderId="0" xfId="1" applyNumberFormat="1" applyFont="1" applyAlignment="1">
      <alignment horizontal="right" vertical="center"/>
    </xf>
    <xf numFmtId="165" fontId="3" fillId="0" borderId="0" xfId="1" applyNumberFormat="1" applyFont="1" applyAlignment="1">
      <alignment horizontal="right" vertical="center"/>
    </xf>
    <xf numFmtId="165" fontId="3" fillId="0" borderId="4" xfId="1" applyNumberFormat="1" applyFont="1" applyBorder="1" applyAlignment="1">
      <alignment vertical="center"/>
    </xf>
    <xf numFmtId="165" fontId="2" fillId="0" borderId="5" xfId="1" applyNumberFormat="1" applyFont="1" applyBorder="1" applyAlignment="1">
      <alignment horizontal="left" vertical="center"/>
    </xf>
    <xf numFmtId="165" fontId="2" fillId="0" borderId="2" xfId="1" applyNumberFormat="1" applyFont="1" applyBorder="1" applyAlignment="1">
      <alignment vertical="center"/>
    </xf>
    <xf numFmtId="165" fontId="2" fillId="0" borderId="5" xfId="1" applyNumberFormat="1" applyFont="1" applyBorder="1" applyAlignment="1">
      <alignment vertical="center"/>
    </xf>
    <xf numFmtId="165" fontId="3" fillId="0" borderId="3" xfId="1" applyNumberFormat="1" applyFont="1" applyBorder="1" applyAlignment="1">
      <alignment horizontal="center" vertical="center"/>
    </xf>
    <xf numFmtId="165" fontId="3" fillId="0" borderId="4" xfId="1" applyNumberFormat="1" applyFont="1" applyFill="1" applyBorder="1" applyAlignment="1">
      <alignment vertical="center"/>
    </xf>
    <xf numFmtId="165" fontId="2" fillId="0" borderId="5" xfId="1" applyNumberFormat="1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3" fillId="0" borderId="5" xfId="1" applyNumberFormat="1" applyFont="1" applyBorder="1" applyAlignment="1">
      <alignment vertical="center"/>
    </xf>
    <xf numFmtId="1" fontId="2" fillId="0" borderId="0" xfId="1" applyNumberFormat="1" applyFont="1" applyAlignment="1">
      <alignment horizontal="center" vertical="center"/>
    </xf>
    <xf numFmtId="165" fontId="3" fillId="0" borderId="0" xfId="1" applyNumberFormat="1" applyFont="1" applyFill="1" applyBorder="1" applyAlignment="1">
      <alignment horizontal="left" vertical="center" indent="2"/>
    </xf>
    <xf numFmtId="165" fontId="2" fillId="0" borderId="0" xfId="1" applyNumberFormat="1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left" wrapText="1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/>
    <xf numFmtId="0" fontId="5" fillId="2" borderId="0" xfId="0" applyFont="1" applyFill="1" applyBorder="1" applyAlignment="1">
      <alignment horizontal="left" wrapText="1" indent="3"/>
    </xf>
    <xf numFmtId="0" fontId="5" fillId="2" borderId="0" xfId="0" applyFont="1" applyFill="1"/>
    <xf numFmtId="0" fontId="4" fillId="0" borderId="2" xfId="0" applyFont="1" applyFill="1" applyBorder="1"/>
    <xf numFmtId="0" fontId="4" fillId="0" borderId="2" xfId="0" applyFont="1" applyBorder="1"/>
    <xf numFmtId="165" fontId="4" fillId="0" borderId="2" xfId="0" applyNumberFormat="1" applyFont="1" applyBorder="1"/>
    <xf numFmtId="0" fontId="6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/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2" borderId="0" xfId="0" applyFont="1" applyFill="1" applyBorder="1" applyAlignment="1">
      <alignment horizontal="left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wrapText="1"/>
    </xf>
    <xf numFmtId="4" fontId="5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6" fillId="0" borderId="0" xfId="0" applyFont="1" applyFill="1" applyBorder="1"/>
    <xf numFmtId="0" fontId="4" fillId="0" borderId="0" xfId="0" applyFont="1"/>
    <xf numFmtId="39" fontId="5" fillId="0" borderId="0" xfId="0" applyNumberFormat="1" applyFont="1"/>
    <xf numFmtId="39" fontId="4" fillId="0" borderId="0" xfId="1" applyNumberFormat="1" applyFont="1"/>
    <xf numFmtId="39" fontId="5" fillId="0" borderId="0" xfId="1" applyNumberFormat="1" applyFont="1"/>
    <xf numFmtId="39" fontId="5" fillId="0" borderId="2" xfId="1" applyNumberFormat="1" applyFont="1" applyBorder="1"/>
    <xf numFmtId="39" fontId="4" fillId="0" borderId="2" xfId="1" applyNumberFormat="1" applyFont="1" applyBorder="1"/>
    <xf numFmtId="0" fontId="4" fillId="0" borderId="1" xfId="0" applyFont="1" applyBorder="1" applyAlignment="1">
      <alignment horizontal="center" vertical="center"/>
    </xf>
    <xf numFmtId="164" fontId="5" fillId="0" borderId="0" xfId="1" applyFont="1"/>
    <xf numFmtId="164" fontId="4" fillId="0" borderId="0" xfId="1" applyFont="1"/>
    <xf numFmtId="14" fontId="3" fillId="0" borderId="0" xfId="1" applyNumberFormat="1" applyFont="1" applyAlignment="1">
      <alignment vertical="center"/>
    </xf>
    <xf numFmtId="165" fontId="3" fillId="0" borderId="6" xfId="1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Alignment="1">
      <alignment vertical="center"/>
    </xf>
    <xf numFmtId="9" fontId="3" fillId="0" borderId="0" xfId="4" applyFont="1" applyAlignment="1">
      <alignment vertical="center"/>
    </xf>
    <xf numFmtId="164" fontId="2" fillId="0" borderId="0" xfId="1" applyNumberFormat="1" applyFont="1" applyAlignment="1">
      <alignment vertical="center"/>
    </xf>
    <xf numFmtId="165" fontId="2" fillId="0" borderId="0" xfId="1" applyNumberFormat="1" applyFont="1" applyBorder="1" applyAlignment="1">
      <alignment vertical="center"/>
    </xf>
    <xf numFmtId="164" fontId="3" fillId="0" borderId="2" xfId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6" fontId="2" fillId="0" borderId="2" xfId="1" applyNumberFormat="1" applyFont="1" applyBorder="1" applyAlignment="1">
      <alignment vertical="center"/>
    </xf>
    <xf numFmtId="166" fontId="3" fillId="0" borderId="2" xfId="1" applyNumberFormat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6" fillId="0" borderId="0" xfId="0" applyFont="1"/>
    <xf numFmtId="164" fontId="3" fillId="0" borderId="0" xfId="1" applyFont="1" applyFill="1" applyAlignment="1">
      <alignment vertical="center"/>
    </xf>
    <xf numFmtId="165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Alignment="1">
      <alignment horizontal="left" vertical="center"/>
    </xf>
    <xf numFmtId="165" fontId="2" fillId="0" borderId="0" xfId="1" applyNumberFormat="1" applyFont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165" fontId="2" fillId="0" borderId="0" xfId="1" applyNumberFormat="1" applyFont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wrapText="1"/>
    </xf>
    <xf numFmtId="164" fontId="5" fillId="2" borderId="0" xfId="1" applyFont="1" applyFill="1" applyAlignment="1">
      <alignment horizontal="center"/>
    </xf>
    <xf numFmtId="164" fontId="5" fillId="2" borderId="0" xfId="1" applyFont="1" applyFill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164" fontId="4" fillId="0" borderId="0" xfId="1" applyFont="1" applyAlignment="1">
      <alignment horizontal="center"/>
    </xf>
    <xf numFmtId="165" fontId="3" fillId="0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4" fontId="2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</cellXfs>
  <cellStyles count="5">
    <cellStyle name="Millares" xfId="1" builtinId="3"/>
    <cellStyle name="Normal" xfId="0" builtinId="0"/>
    <cellStyle name="Normal 3" xfId="2" xr:uid="{00000000-0005-0000-0000-000002000000}"/>
    <cellStyle name="Normal 3 2" xfId="3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tabSelected="1" zoomScale="80" zoomScaleNormal="80" zoomScaleSheetLayoutView="80" workbookViewId="0">
      <selection activeCell="A2" sqref="A2:G2"/>
    </sheetView>
  </sheetViews>
  <sheetFormatPr baseColWidth="10" defaultColWidth="11.5546875" defaultRowHeight="15" customHeight="1" x14ac:dyDescent="0.3"/>
  <cols>
    <col min="1" max="1" width="78.88671875" style="1" customWidth="1"/>
    <col min="2" max="2" width="16.6640625" style="2" bestFit="1" customWidth="1"/>
    <col min="3" max="4" width="17.6640625" style="2" bestFit="1" customWidth="1"/>
    <col min="5" max="5" width="20.109375" style="2" bestFit="1" customWidth="1"/>
    <col min="6" max="6" width="19" style="2" customWidth="1"/>
    <col min="7" max="7" width="17.6640625" style="2" customWidth="1"/>
    <col min="8" max="16384" width="11.5546875" style="2"/>
  </cols>
  <sheetData>
    <row r="1" spans="1:7" ht="17.399999999999999" x14ac:dyDescent="0.3"/>
    <row r="2" spans="1:7" ht="17.399999999999999" x14ac:dyDescent="0.3">
      <c r="A2" s="91" t="s">
        <v>19</v>
      </c>
      <c r="B2" s="91"/>
      <c r="C2" s="91"/>
      <c r="D2" s="91"/>
      <c r="E2" s="91"/>
      <c r="F2" s="91"/>
      <c r="G2" s="91"/>
    </row>
    <row r="3" spans="1:7" ht="17.399999999999999" x14ac:dyDescent="0.3">
      <c r="A3" s="3" t="s">
        <v>0</v>
      </c>
      <c r="B3" s="90" t="s">
        <v>21</v>
      </c>
      <c r="C3" s="90"/>
      <c r="D3" s="90"/>
      <c r="E3" s="90"/>
      <c r="F3" s="90"/>
      <c r="G3" s="90"/>
    </row>
    <row r="4" spans="1:7" ht="17.399999999999999" x14ac:dyDescent="0.3">
      <c r="A4" s="3" t="s">
        <v>1</v>
      </c>
      <c r="B4" s="90" t="s">
        <v>44</v>
      </c>
      <c r="C4" s="90"/>
      <c r="D4" s="90"/>
      <c r="E4" s="90"/>
      <c r="F4" s="90"/>
      <c r="G4" s="90"/>
    </row>
    <row r="5" spans="1:7" ht="17.399999999999999" x14ac:dyDescent="0.3">
      <c r="A5" s="3" t="s">
        <v>10</v>
      </c>
      <c r="B5" s="90" t="s">
        <v>22</v>
      </c>
      <c r="C5" s="90"/>
      <c r="D5" s="90"/>
      <c r="E5" s="90"/>
      <c r="F5" s="90"/>
      <c r="G5" s="90"/>
    </row>
    <row r="6" spans="1:7" ht="17.399999999999999" x14ac:dyDescent="0.3">
      <c r="A6" s="3" t="s">
        <v>29</v>
      </c>
      <c r="B6" s="87">
        <v>2022</v>
      </c>
      <c r="C6" s="4"/>
      <c r="D6" s="4"/>
      <c r="E6" s="4"/>
      <c r="F6" s="4"/>
      <c r="G6" s="4"/>
    </row>
    <row r="7" spans="1:7" ht="17.399999999999999" x14ac:dyDescent="0.3">
      <c r="A7" s="5"/>
    </row>
    <row r="8" spans="1:7" ht="17.399999999999999" x14ac:dyDescent="0.3">
      <c r="A8" s="5"/>
    </row>
    <row r="9" spans="1:7" ht="17.399999999999999" x14ac:dyDescent="0.3">
      <c r="A9" s="91" t="s">
        <v>7</v>
      </c>
      <c r="B9" s="91"/>
      <c r="C9" s="91"/>
      <c r="D9" s="91"/>
      <c r="E9" s="91"/>
      <c r="F9" s="91"/>
      <c r="G9" s="91"/>
    </row>
    <row r="10" spans="1:7" ht="17.399999999999999" x14ac:dyDescent="0.3">
      <c r="A10" s="91" t="s">
        <v>11</v>
      </c>
      <c r="B10" s="91"/>
      <c r="C10" s="91"/>
      <c r="D10" s="91"/>
      <c r="E10" s="91"/>
      <c r="F10" s="91"/>
      <c r="G10" s="91"/>
    </row>
    <row r="11" spans="1:7" ht="17.399999999999999" x14ac:dyDescent="0.3"/>
    <row r="12" spans="1:7" ht="18" thickBot="1" x14ac:dyDescent="0.35">
      <c r="A12" s="35" t="s">
        <v>56</v>
      </c>
      <c r="B12" s="36" t="s">
        <v>2</v>
      </c>
      <c r="C12" s="36" t="s">
        <v>3</v>
      </c>
      <c r="D12" s="36" t="s">
        <v>4</v>
      </c>
      <c r="E12" s="36" t="s">
        <v>5</v>
      </c>
      <c r="F12" s="36" t="s">
        <v>6</v>
      </c>
      <c r="G12" s="36" t="s">
        <v>60</v>
      </c>
    </row>
    <row r="13" spans="1:7" ht="17.399999999999999" x14ac:dyDescent="0.25">
      <c r="A13" s="37"/>
      <c r="B13" s="38"/>
      <c r="C13" s="38"/>
      <c r="D13" s="38"/>
      <c r="E13" s="38"/>
      <c r="F13" s="38"/>
      <c r="G13" s="38"/>
    </row>
    <row r="14" spans="1:7" ht="17.399999999999999" x14ac:dyDescent="0.25">
      <c r="A14" s="39" t="s">
        <v>25</v>
      </c>
      <c r="B14" s="38" t="s">
        <v>61</v>
      </c>
      <c r="C14" s="40">
        <v>130359</v>
      </c>
      <c r="D14" s="40">
        <v>130750</v>
      </c>
      <c r="E14" s="40">
        <v>131071</v>
      </c>
      <c r="F14" s="41">
        <f>SUM(C14:E14)</f>
        <v>392180</v>
      </c>
      <c r="G14" s="41">
        <f>AVERAGE(C14:E14)</f>
        <v>130726.66666666667</v>
      </c>
    </row>
    <row r="15" spans="1:7" s="1" customFormat="1" ht="17.399999999999999" x14ac:dyDescent="0.25">
      <c r="A15" s="42" t="s">
        <v>23</v>
      </c>
      <c r="B15" s="43" t="s">
        <v>61</v>
      </c>
      <c r="C15" s="40">
        <v>98924</v>
      </c>
      <c r="D15" s="40">
        <v>99394</v>
      </c>
      <c r="E15" s="40">
        <v>99527</v>
      </c>
      <c r="F15" s="41">
        <f>SUM(C15:E15)</f>
        <v>297845</v>
      </c>
      <c r="G15" s="97"/>
    </row>
    <row r="16" spans="1:7" s="1" customFormat="1" ht="17.399999999999999" x14ac:dyDescent="0.25">
      <c r="A16" s="42" t="s">
        <v>24</v>
      </c>
      <c r="B16" s="43" t="s">
        <v>61</v>
      </c>
      <c r="C16" s="40">
        <f>+C14-C15</f>
        <v>31435</v>
      </c>
      <c r="D16" s="40">
        <f>+D14-D15</f>
        <v>31356</v>
      </c>
      <c r="E16" s="40">
        <f>+E14-E15</f>
        <v>31544</v>
      </c>
      <c r="F16" s="41">
        <f>SUM(C16:E16)</f>
        <v>94335</v>
      </c>
      <c r="G16" s="97"/>
    </row>
    <row r="17" spans="1:7" s="1" customFormat="1" ht="17.399999999999999" x14ac:dyDescent="0.25">
      <c r="A17" s="39" t="s">
        <v>45</v>
      </c>
      <c r="B17" s="38" t="s">
        <v>61</v>
      </c>
      <c r="C17" s="40">
        <v>4778</v>
      </c>
      <c r="D17" s="40">
        <v>4784</v>
      </c>
      <c r="E17" s="40">
        <v>4800</v>
      </c>
      <c r="F17" s="41">
        <f>SUM(C17:E17)</f>
        <v>14362</v>
      </c>
      <c r="G17" s="41">
        <f>AVERAGE(C17:E17)</f>
        <v>4787.333333333333</v>
      </c>
    </row>
    <row r="18" spans="1:7" ht="17.399999999999999" x14ac:dyDescent="0.25">
      <c r="A18" s="37"/>
      <c r="B18" s="38"/>
      <c r="C18" s="38"/>
      <c r="D18" s="38"/>
      <c r="E18" s="38"/>
      <c r="F18" s="38"/>
      <c r="G18" s="38"/>
    </row>
    <row r="19" spans="1:7" ht="18" thickBot="1" x14ac:dyDescent="0.3">
      <c r="A19" s="44" t="s">
        <v>12</v>
      </c>
      <c r="B19" s="45"/>
      <c r="C19" s="46">
        <f>+C14+C17</f>
        <v>135137</v>
      </c>
      <c r="D19" s="46">
        <f t="shared" ref="D19:E19" si="0">+D14+D17</f>
        <v>135534</v>
      </c>
      <c r="E19" s="46">
        <f t="shared" si="0"/>
        <v>135871</v>
      </c>
      <c r="F19" s="46">
        <f>SUM(C19:E19)</f>
        <v>406542</v>
      </c>
      <c r="G19" s="46">
        <f>AVERAGE(C19:E19)</f>
        <v>135514</v>
      </c>
    </row>
    <row r="20" spans="1:7" ht="18" thickTop="1" x14ac:dyDescent="0.25">
      <c r="A20" s="47" t="s">
        <v>62</v>
      </c>
      <c r="B20" s="38"/>
      <c r="C20" s="38"/>
      <c r="D20" s="38"/>
      <c r="E20" s="38"/>
      <c r="F20" s="38"/>
      <c r="G20" s="38"/>
    </row>
    <row r="21" spans="1:7" ht="17.399999999999999" x14ac:dyDescent="0.3"/>
    <row r="22" spans="1:7" ht="17.399999999999999" x14ac:dyDescent="0.3">
      <c r="A22" s="92" t="s">
        <v>13</v>
      </c>
      <c r="B22" s="92"/>
      <c r="C22" s="92"/>
      <c r="D22" s="92"/>
      <c r="E22" s="92"/>
    </row>
    <row r="23" spans="1:7" ht="17.399999999999999" x14ac:dyDescent="0.3">
      <c r="A23" s="91" t="s">
        <v>49</v>
      </c>
      <c r="B23" s="91"/>
      <c r="C23" s="91"/>
      <c r="D23" s="91"/>
      <c r="E23" s="91"/>
    </row>
    <row r="24" spans="1:7" ht="17.399999999999999" x14ac:dyDescent="0.3">
      <c r="A24" s="91" t="s">
        <v>63</v>
      </c>
      <c r="B24" s="91"/>
      <c r="C24" s="91"/>
      <c r="D24" s="91"/>
      <c r="E24" s="91"/>
    </row>
    <row r="25" spans="1:7" ht="17.399999999999999" x14ac:dyDescent="0.3"/>
    <row r="26" spans="1:7" ht="18" thickBot="1" x14ac:dyDescent="0.35">
      <c r="A26" s="48" t="s">
        <v>56</v>
      </c>
      <c r="B26" s="49" t="s">
        <v>3</v>
      </c>
      <c r="C26" s="49" t="s">
        <v>4</v>
      </c>
      <c r="D26" s="49" t="s">
        <v>5</v>
      </c>
      <c r="E26" s="36" t="s">
        <v>6</v>
      </c>
    </row>
    <row r="27" spans="1:7" ht="17.399999999999999" x14ac:dyDescent="0.25">
      <c r="A27" s="37"/>
      <c r="B27" s="37"/>
      <c r="C27" s="37"/>
      <c r="D27" s="37"/>
      <c r="E27" s="50"/>
    </row>
    <row r="28" spans="1:7" ht="17.399999999999999" x14ac:dyDescent="0.25">
      <c r="A28" s="39" t="s">
        <v>25</v>
      </c>
      <c r="B28" s="51">
        <v>10711195.5</v>
      </c>
      <c r="C28" s="51">
        <v>10723980.9</v>
      </c>
      <c r="D28" s="51">
        <v>10756106.300000001</v>
      </c>
      <c r="E28" s="52">
        <f>SUM(B28:D28)</f>
        <v>32191282.699999999</v>
      </c>
    </row>
    <row r="29" spans="1:7" s="1" customFormat="1" ht="17.399999999999999" x14ac:dyDescent="0.25">
      <c r="A29" s="53" t="s">
        <v>57</v>
      </c>
      <c r="B29" s="98">
        <f>+B28*74%</f>
        <v>7926284.6699999999</v>
      </c>
      <c r="C29" s="98">
        <f t="shared" ref="C29:D29" si="1">+C28*74%</f>
        <v>7935745.8660000004</v>
      </c>
      <c r="D29" s="98">
        <f t="shared" si="1"/>
        <v>7959518.6620000005</v>
      </c>
      <c r="E29" s="99">
        <f>+E28*74%</f>
        <v>23821549.197999999</v>
      </c>
      <c r="G29" s="2"/>
    </row>
    <row r="30" spans="1:7" s="1" customFormat="1" ht="17.399999999999999" x14ac:dyDescent="0.25">
      <c r="A30" s="53" t="s">
        <v>58</v>
      </c>
      <c r="B30" s="98">
        <f>+B28*26%</f>
        <v>2784910.83</v>
      </c>
      <c r="C30" s="98">
        <f t="shared" ref="C30:D30" si="2">+C28*26%</f>
        <v>2788235.034</v>
      </c>
      <c r="D30" s="98">
        <f t="shared" si="2"/>
        <v>2796587.6380000003</v>
      </c>
      <c r="E30" s="99">
        <f>+E28*26%</f>
        <v>8369733.5020000003</v>
      </c>
      <c r="G30" s="2"/>
    </row>
    <row r="31" spans="1:7" s="1" customFormat="1" ht="17.399999999999999" x14ac:dyDescent="0.25">
      <c r="A31" s="39" t="s">
        <v>45</v>
      </c>
      <c r="B31" s="51">
        <v>1495182.6</v>
      </c>
      <c r="C31" s="51">
        <v>1488807.9</v>
      </c>
      <c r="D31" s="51">
        <v>1476095.3</v>
      </c>
      <c r="E31" s="52">
        <f>SUM(B31:D31)</f>
        <v>4460085.8</v>
      </c>
      <c r="G31" s="2"/>
    </row>
    <row r="32" spans="1:7" s="1" customFormat="1" ht="17.399999999999999" x14ac:dyDescent="0.25">
      <c r="A32" s="54" t="s">
        <v>26</v>
      </c>
      <c r="B32" s="51">
        <f>B33+B34</f>
        <v>1166221.2</v>
      </c>
      <c r="C32" s="51">
        <f>C33+C34</f>
        <v>1159810.5</v>
      </c>
      <c r="D32" s="51">
        <f>D33+D34</f>
        <v>1140397.7</v>
      </c>
      <c r="E32" s="52">
        <f>SUM(B32:D32)</f>
        <v>3466429.4000000004</v>
      </c>
      <c r="G32" s="2"/>
    </row>
    <row r="33" spans="1:7" s="1" customFormat="1" ht="17.399999999999999" x14ac:dyDescent="0.25">
      <c r="A33" s="55" t="s">
        <v>64</v>
      </c>
      <c r="B33" s="51">
        <v>926224.1</v>
      </c>
      <c r="C33" s="51">
        <v>926224.1</v>
      </c>
      <c r="D33" s="51">
        <v>926224.1</v>
      </c>
      <c r="E33" s="52">
        <f>SUM(B33:D33)</f>
        <v>2778672.3</v>
      </c>
      <c r="G33" s="2"/>
    </row>
    <row r="34" spans="1:7" ht="17.399999999999999" x14ac:dyDescent="0.25">
      <c r="A34" s="55" t="s">
        <v>65</v>
      </c>
      <c r="B34" s="51">
        <v>239997.1</v>
      </c>
      <c r="C34" s="51">
        <v>233586.4</v>
      </c>
      <c r="D34" s="51">
        <v>214173.6</v>
      </c>
      <c r="E34" s="52">
        <f>SUM(B34:D34)</f>
        <v>687757.1</v>
      </c>
    </row>
    <row r="35" spans="1:7" ht="17.399999999999999" x14ac:dyDescent="0.25">
      <c r="A35" s="54"/>
      <c r="B35" s="56"/>
      <c r="C35" s="56"/>
      <c r="D35" s="56"/>
      <c r="E35" s="56"/>
    </row>
    <row r="36" spans="1:7" ht="18" thickBot="1" x14ac:dyDescent="0.3">
      <c r="A36" s="57" t="s">
        <v>12</v>
      </c>
      <c r="B36" s="58">
        <f t="shared" ref="B36:D36" si="3">SUM(B32,B31,B28)</f>
        <v>13372599.300000001</v>
      </c>
      <c r="C36" s="58">
        <f t="shared" si="3"/>
        <v>13372599.300000001</v>
      </c>
      <c r="D36" s="58">
        <f t="shared" si="3"/>
        <v>13372599.300000001</v>
      </c>
      <c r="E36" s="59">
        <f>SUM(E32,E31,E28)</f>
        <v>40117797.899999999</v>
      </c>
    </row>
    <row r="37" spans="1:7" ht="18" thickTop="1" x14ac:dyDescent="0.25">
      <c r="A37" s="60" t="s">
        <v>66</v>
      </c>
      <c r="B37" s="60"/>
      <c r="C37" s="60"/>
      <c r="D37" s="60"/>
      <c r="E37" s="60"/>
    </row>
    <row r="38" spans="1:7" ht="17.399999999999999" x14ac:dyDescent="0.3">
      <c r="A38" s="60" t="s">
        <v>79</v>
      </c>
      <c r="B38" s="60"/>
      <c r="C38" s="60"/>
      <c r="D38" s="60"/>
      <c r="E38" s="60"/>
    </row>
    <row r="39" spans="1:7" ht="17.399999999999999" x14ac:dyDescent="0.3">
      <c r="A39" s="60" t="s">
        <v>80</v>
      </c>
      <c r="B39" s="60"/>
      <c r="C39" s="60"/>
      <c r="D39" s="60"/>
      <c r="E39" s="60"/>
    </row>
    <row r="40" spans="1:7" ht="17.399999999999999" x14ac:dyDescent="0.25">
      <c r="A40" s="47" t="s">
        <v>81</v>
      </c>
      <c r="B40" s="47"/>
      <c r="C40" s="47"/>
      <c r="D40" s="47"/>
      <c r="E40" s="47"/>
    </row>
    <row r="41" spans="1:7" ht="17.399999999999999" x14ac:dyDescent="0.3"/>
    <row r="42" spans="1:7" ht="17.399999999999999" x14ac:dyDescent="0.3"/>
    <row r="43" spans="1:7" ht="17.399999999999999" x14ac:dyDescent="0.3">
      <c r="A43" s="91" t="s">
        <v>14</v>
      </c>
      <c r="B43" s="91"/>
      <c r="C43" s="91"/>
      <c r="D43" s="91"/>
      <c r="E43" s="91"/>
    </row>
    <row r="44" spans="1:7" ht="17.399999999999999" x14ac:dyDescent="0.3">
      <c r="A44" s="91" t="s">
        <v>50</v>
      </c>
      <c r="B44" s="91"/>
      <c r="C44" s="91"/>
      <c r="D44" s="91"/>
      <c r="E44" s="91"/>
    </row>
    <row r="45" spans="1:7" ht="17.399999999999999" x14ac:dyDescent="0.3">
      <c r="A45" s="91" t="s">
        <v>63</v>
      </c>
      <c r="B45" s="91"/>
      <c r="C45" s="91"/>
      <c r="D45" s="91"/>
      <c r="E45" s="91"/>
    </row>
    <row r="46" spans="1:7" ht="17.399999999999999" x14ac:dyDescent="0.3"/>
    <row r="47" spans="1:7" ht="18" thickBot="1" x14ac:dyDescent="0.35">
      <c r="A47" s="14" t="s">
        <v>9</v>
      </c>
      <c r="B47" s="49" t="s">
        <v>3</v>
      </c>
      <c r="C47" s="49" t="s">
        <v>4</v>
      </c>
      <c r="D47" s="49" t="s">
        <v>5</v>
      </c>
      <c r="E47" s="36" t="s">
        <v>6</v>
      </c>
    </row>
    <row r="48" spans="1:7" ht="17.399999999999999" x14ac:dyDescent="0.25">
      <c r="B48" s="38"/>
      <c r="C48" s="38"/>
      <c r="D48" s="38"/>
      <c r="E48" s="61"/>
    </row>
    <row r="49" spans="1:5" ht="17.399999999999999" x14ac:dyDescent="0.25">
      <c r="A49" s="13" t="s">
        <v>28</v>
      </c>
      <c r="B49" s="62">
        <f>+B50+B51</f>
        <v>12206378.1</v>
      </c>
      <c r="C49" s="62">
        <f t="shared" ref="C49:D49" si="4">+C50+C51</f>
        <v>12212788.800000001</v>
      </c>
      <c r="D49" s="62">
        <f t="shared" si="4"/>
        <v>12232201.600000001</v>
      </c>
      <c r="E49" s="63">
        <f>SUM(B49:D49)</f>
        <v>36651368.5</v>
      </c>
    </row>
    <row r="50" spans="1:5" ht="17.399999999999999" x14ac:dyDescent="0.25">
      <c r="A50" s="33" t="s">
        <v>36</v>
      </c>
      <c r="B50" s="64">
        <f>+B28</f>
        <v>10711195.5</v>
      </c>
      <c r="C50" s="64">
        <f t="shared" ref="C50:D50" si="5">+C28</f>
        <v>10723980.9</v>
      </c>
      <c r="D50" s="64">
        <f t="shared" si="5"/>
        <v>10756106.300000001</v>
      </c>
      <c r="E50" s="63">
        <f t="shared" ref="E50:E52" si="6">SUM(B50:D50)</f>
        <v>32191282.699999999</v>
      </c>
    </row>
    <row r="51" spans="1:5" ht="17.399999999999999" x14ac:dyDescent="0.25">
      <c r="A51" s="33" t="s">
        <v>47</v>
      </c>
      <c r="B51" s="64">
        <f>+B31</f>
        <v>1495182.6</v>
      </c>
      <c r="C51" s="64">
        <f t="shared" ref="C51:D51" si="7">+C31</f>
        <v>1488807.9</v>
      </c>
      <c r="D51" s="64">
        <f t="shared" si="7"/>
        <v>1476095.3</v>
      </c>
      <c r="E51" s="63">
        <f t="shared" si="6"/>
        <v>4460085.8</v>
      </c>
    </row>
    <row r="52" spans="1:5" ht="17.399999999999999" x14ac:dyDescent="0.25">
      <c r="A52" s="34" t="s">
        <v>27</v>
      </c>
      <c r="B52" s="64">
        <v>0</v>
      </c>
      <c r="C52" s="64">
        <v>0</v>
      </c>
      <c r="D52" s="64">
        <v>0</v>
      </c>
      <c r="E52" s="63">
        <f t="shared" si="6"/>
        <v>0</v>
      </c>
    </row>
    <row r="53" spans="1:5" ht="17.399999999999999" x14ac:dyDescent="0.25">
      <c r="A53" s="33" t="s">
        <v>57</v>
      </c>
      <c r="B53" s="64"/>
      <c r="C53" s="64"/>
      <c r="D53" s="64"/>
      <c r="E53" s="63"/>
    </row>
    <row r="54" spans="1:5" ht="17.399999999999999" x14ac:dyDescent="0.25">
      <c r="A54" s="33" t="s">
        <v>58</v>
      </c>
      <c r="B54" s="64"/>
      <c r="C54" s="64"/>
      <c r="D54" s="64"/>
      <c r="E54" s="63"/>
    </row>
    <row r="55" spans="1:5" ht="17.399999999999999" x14ac:dyDescent="0.25">
      <c r="A55" s="33" t="s">
        <v>59</v>
      </c>
      <c r="B55" s="64"/>
      <c r="C55" s="64"/>
      <c r="D55" s="64"/>
      <c r="E55" s="63"/>
    </row>
    <row r="56" spans="1:5" ht="17.399999999999999" x14ac:dyDescent="0.25">
      <c r="A56" s="13" t="s">
        <v>67</v>
      </c>
      <c r="B56" s="64">
        <f>+B33</f>
        <v>926224.1</v>
      </c>
      <c r="C56" s="64">
        <f t="shared" ref="C56:D56" si="8">+C33</f>
        <v>926224.1</v>
      </c>
      <c r="D56" s="64">
        <f t="shared" si="8"/>
        <v>926224.1</v>
      </c>
      <c r="E56" s="63">
        <f>SUM(B56:D56)</f>
        <v>2778672.3</v>
      </c>
    </row>
    <row r="57" spans="1:5" ht="17.399999999999999" x14ac:dyDescent="0.25">
      <c r="A57" s="13" t="s">
        <v>68</v>
      </c>
      <c r="B57" s="64">
        <f>+B34</f>
        <v>239997.1</v>
      </c>
      <c r="C57" s="64">
        <f t="shared" ref="C57:D57" si="9">+C34</f>
        <v>233586.4</v>
      </c>
      <c r="D57" s="64">
        <f t="shared" si="9"/>
        <v>214173.6</v>
      </c>
      <c r="E57" s="63">
        <f t="shared" ref="E57:E58" si="10">SUM(B57:D57)</f>
        <v>687757.1</v>
      </c>
    </row>
    <row r="58" spans="1:5" ht="18" thickBot="1" x14ac:dyDescent="0.3">
      <c r="A58" s="9" t="s">
        <v>12</v>
      </c>
      <c r="B58" s="65">
        <f>+B49+B56+B57</f>
        <v>13372599.299999999</v>
      </c>
      <c r="C58" s="65">
        <f t="shared" ref="C58:D58" si="11">+C49+C56+C57</f>
        <v>13372599.300000001</v>
      </c>
      <c r="D58" s="65">
        <f t="shared" si="11"/>
        <v>13372599.300000001</v>
      </c>
      <c r="E58" s="66">
        <f t="shared" si="10"/>
        <v>40117797.900000006</v>
      </c>
    </row>
    <row r="59" spans="1:5" ht="18" thickTop="1" x14ac:dyDescent="0.25">
      <c r="A59" s="47" t="s">
        <v>69</v>
      </c>
    </row>
    <row r="60" spans="1:5" ht="17.399999999999999" x14ac:dyDescent="0.3">
      <c r="A60" s="60" t="s">
        <v>79</v>
      </c>
    </row>
    <row r="61" spans="1:5" ht="17.399999999999999" x14ac:dyDescent="0.3">
      <c r="A61" s="60" t="s">
        <v>80</v>
      </c>
    </row>
    <row r="62" spans="1:5" ht="17.399999999999999" x14ac:dyDescent="0.25">
      <c r="A62" s="47" t="s">
        <v>81</v>
      </c>
    </row>
    <row r="63" spans="1:5" ht="17.399999999999999" x14ac:dyDescent="0.3">
      <c r="A63" s="19"/>
    </row>
    <row r="64" spans="1:5" ht="17.399999999999999" x14ac:dyDescent="0.3">
      <c r="A64" s="19"/>
    </row>
    <row r="65" spans="1:10" ht="17.399999999999999" x14ac:dyDescent="0.3">
      <c r="A65" s="19"/>
    </row>
    <row r="66" spans="1:10" ht="17.399999999999999" x14ac:dyDescent="0.3"/>
    <row r="67" spans="1:10" ht="17.399999999999999" x14ac:dyDescent="0.3"/>
    <row r="68" spans="1:10" ht="17.399999999999999" x14ac:dyDescent="0.3">
      <c r="A68" s="91" t="s">
        <v>18</v>
      </c>
      <c r="B68" s="91"/>
      <c r="C68" s="91"/>
      <c r="D68" s="91"/>
      <c r="E68" s="91"/>
    </row>
    <row r="69" spans="1:10" ht="17.399999999999999" x14ac:dyDescent="0.3">
      <c r="A69" s="91" t="s">
        <v>15</v>
      </c>
      <c r="B69" s="91"/>
      <c r="C69" s="91"/>
      <c r="D69" s="91"/>
      <c r="E69" s="91"/>
    </row>
    <row r="70" spans="1:10" ht="17.399999999999999" x14ac:dyDescent="0.3">
      <c r="A70" s="91" t="s">
        <v>63</v>
      </c>
      <c r="B70" s="91"/>
      <c r="C70" s="91"/>
      <c r="D70" s="91"/>
      <c r="E70" s="91"/>
    </row>
    <row r="71" spans="1:10" ht="17.399999999999999" x14ac:dyDescent="0.3"/>
    <row r="72" spans="1:10" ht="18" thickBot="1" x14ac:dyDescent="0.35">
      <c r="A72" s="14" t="s">
        <v>9</v>
      </c>
      <c r="B72" s="67" t="s">
        <v>3</v>
      </c>
      <c r="C72" s="67" t="s">
        <v>4</v>
      </c>
      <c r="D72" s="67" t="s">
        <v>5</v>
      </c>
      <c r="E72" s="67" t="s">
        <v>6</v>
      </c>
    </row>
    <row r="73" spans="1:10" ht="17.399999999999999" x14ac:dyDescent="0.25">
      <c r="B73" s="38"/>
      <c r="C73" s="38"/>
      <c r="D73" s="38"/>
      <c r="E73" s="61"/>
    </row>
    <row r="74" spans="1:10" ht="17.399999999999999" x14ac:dyDescent="0.25">
      <c r="A74" s="18" t="s">
        <v>113</v>
      </c>
      <c r="B74" s="68">
        <v>0</v>
      </c>
      <c r="C74" s="68">
        <f>+B78</f>
        <v>-132652.89999999851</v>
      </c>
      <c r="D74" s="68">
        <f>+C78</f>
        <v>-1041315.1999999993</v>
      </c>
      <c r="E74" s="100" t="s">
        <v>72</v>
      </c>
    </row>
    <row r="75" spans="1:10" ht="17.399999999999999" x14ac:dyDescent="0.25">
      <c r="A75" s="18" t="s">
        <v>70</v>
      </c>
      <c r="B75" s="68">
        <f>5604181.9+392508.3+7375909.1</f>
        <v>13372599.300000001</v>
      </c>
      <c r="C75" s="68">
        <f>5604181.9+392508.3+7375909.1</f>
        <v>13372599.300000001</v>
      </c>
      <c r="D75" s="68">
        <f>5604181.9+392508.3+7375909.1</f>
        <v>13372599.300000001</v>
      </c>
      <c r="E75" s="69">
        <f>SUM(B75:D75)</f>
        <v>40117797.900000006</v>
      </c>
    </row>
    <row r="76" spans="1:10" ht="17.399999999999999" x14ac:dyDescent="0.25">
      <c r="A76" s="18" t="s">
        <v>16</v>
      </c>
      <c r="B76" s="68">
        <f>+B74+B75</f>
        <v>13372599.300000001</v>
      </c>
      <c r="C76" s="68">
        <f>+C74+C75</f>
        <v>13239946.400000002</v>
      </c>
      <c r="D76" s="68">
        <f>+D74+D75</f>
        <v>12331284.100000001</v>
      </c>
      <c r="E76" s="100" t="s">
        <v>72</v>
      </c>
    </row>
    <row r="77" spans="1:10" ht="17.399999999999999" x14ac:dyDescent="0.25">
      <c r="A77" s="18" t="s">
        <v>71</v>
      </c>
      <c r="B77" s="68">
        <f>+B49+1298874.1</f>
        <v>13505252.199999999</v>
      </c>
      <c r="C77" s="68">
        <f>+C49+2068472.8</f>
        <v>14281261.600000001</v>
      </c>
      <c r="D77" s="68">
        <f>+D49+2061156</f>
        <v>14293357.600000001</v>
      </c>
      <c r="E77" s="69">
        <f>SUM(B77:D77)</f>
        <v>42079871.400000006</v>
      </c>
    </row>
    <row r="78" spans="1:10" ht="17.399999999999999" x14ac:dyDescent="0.25">
      <c r="A78" s="18" t="s">
        <v>17</v>
      </c>
      <c r="B78" s="68">
        <f>+B76-B77</f>
        <v>-132652.89999999851</v>
      </c>
      <c r="C78" s="68">
        <f>+C76-C77</f>
        <v>-1041315.1999999993</v>
      </c>
      <c r="D78" s="68">
        <f>+D76-D77</f>
        <v>-1962073.5</v>
      </c>
      <c r="E78" s="100" t="s">
        <v>72</v>
      </c>
    </row>
    <row r="79" spans="1:10" ht="18" thickBot="1" x14ac:dyDescent="0.35">
      <c r="A79" s="10"/>
      <c r="B79" s="10"/>
      <c r="C79" s="10"/>
      <c r="D79" s="10"/>
      <c r="E79" s="10"/>
    </row>
    <row r="80" spans="1:10" ht="18.600000000000001" thickTop="1" thickBot="1" x14ac:dyDescent="0.35">
      <c r="A80" s="89" t="s">
        <v>73</v>
      </c>
      <c r="B80" s="89"/>
      <c r="C80" s="89"/>
      <c r="D80" s="89"/>
      <c r="E80" s="89"/>
      <c r="F80" s="89"/>
      <c r="G80" s="89"/>
      <c r="H80" s="89"/>
      <c r="I80" s="89"/>
      <c r="J80" s="89"/>
    </row>
    <row r="81" spans="1:10" ht="18" thickTop="1" x14ac:dyDescent="0.3">
      <c r="A81" s="89" t="s">
        <v>82</v>
      </c>
      <c r="B81" s="89"/>
      <c r="C81" s="89"/>
      <c r="D81" s="89"/>
      <c r="E81" s="89"/>
      <c r="F81" s="89"/>
      <c r="G81" s="89"/>
      <c r="H81" s="89"/>
      <c r="I81" s="89"/>
      <c r="J81" s="89"/>
    </row>
    <row r="82" spans="1:10" ht="17.399999999999999" x14ac:dyDescent="0.25">
      <c r="A82" s="47" t="s">
        <v>81</v>
      </c>
      <c r="B82" s="47"/>
      <c r="C82" s="47"/>
      <c r="D82" s="47"/>
      <c r="E82" s="47"/>
      <c r="F82" s="47"/>
      <c r="G82" s="47"/>
      <c r="H82" s="47"/>
      <c r="I82" s="47"/>
      <c r="J82" s="38"/>
    </row>
    <row r="83" spans="1:10" ht="17.399999999999999" x14ac:dyDescent="0.3">
      <c r="A83" s="19"/>
    </row>
    <row r="85" spans="1:10" ht="15" customHeight="1" x14ac:dyDescent="0.3">
      <c r="A85" s="19" t="s">
        <v>48</v>
      </c>
      <c r="B85" s="70">
        <v>45089</v>
      </c>
    </row>
  </sheetData>
  <mergeCells count="17">
    <mergeCell ref="A2:G2"/>
    <mergeCell ref="A9:G9"/>
    <mergeCell ref="A10:G10"/>
    <mergeCell ref="A22:E22"/>
    <mergeCell ref="A23:E23"/>
    <mergeCell ref="A80:J80"/>
    <mergeCell ref="A81:J81"/>
    <mergeCell ref="B3:G3"/>
    <mergeCell ref="B5:G5"/>
    <mergeCell ref="B4:G4"/>
    <mergeCell ref="A70:E70"/>
    <mergeCell ref="A24:E24"/>
    <mergeCell ref="A43:E43"/>
    <mergeCell ref="A44:E44"/>
    <mergeCell ref="A45:E45"/>
    <mergeCell ref="A68:E68"/>
    <mergeCell ref="A69:E69"/>
  </mergeCells>
  <printOptions horizontalCentered="1" verticalCentered="1"/>
  <pageMargins left="0.70866141732283472" right="1.18" top="0.3" bottom="0.2" header="0.31496062992125984" footer="0.31496062992125984"/>
  <pageSetup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84"/>
  <sheetViews>
    <sheetView zoomScale="80" zoomScaleNormal="80" zoomScaleSheetLayoutView="90" workbookViewId="0">
      <selection activeCell="A2" sqref="A2:G2"/>
    </sheetView>
  </sheetViews>
  <sheetFormatPr baseColWidth="10" defaultColWidth="11.5546875" defaultRowHeight="17.399999999999999" x14ac:dyDescent="0.3"/>
  <cols>
    <col min="1" max="1" width="78.88671875" style="1" customWidth="1"/>
    <col min="2" max="2" width="16.6640625" style="2" bestFit="1" customWidth="1"/>
    <col min="3" max="4" width="17.6640625" style="2" bestFit="1" customWidth="1"/>
    <col min="5" max="5" width="18.5546875" style="2" bestFit="1" customWidth="1"/>
    <col min="6" max="6" width="19" style="2" customWidth="1"/>
    <col min="7" max="7" width="17.6640625" style="2" customWidth="1"/>
    <col min="8" max="16384" width="11.5546875" style="2"/>
  </cols>
  <sheetData>
    <row r="2" spans="1:7" x14ac:dyDescent="0.3">
      <c r="A2" s="91" t="s">
        <v>19</v>
      </c>
      <c r="B2" s="91"/>
      <c r="C2" s="91"/>
      <c r="D2" s="91"/>
      <c r="E2" s="91"/>
      <c r="F2" s="91"/>
      <c r="G2" s="91"/>
    </row>
    <row r="3" spans="1:7" x14ac:dyDescent="0.3">
      <c r="A3" s="3" t="s">
        <v>0</v>
      </c>
      <c r="B3" s="90" t="s">
        <v>21</v>
      </c>
      <c r="C3" s="90"/>
      <c r="D3" s="90"/>
      <c r="E3" s="90"/>
      <c r="F3" s="90"/>
      <c r="G3" s="90"/>
    </row>
    <row r="4" spans="1:7" x14ac:dyDescent="0.3">
      <c r="A4" s="3" t="s">
        <v>1</v>
      </c>
      <c r="B4" s="90" t="s">
        <v>44</v>
      </c>
      <c r="C4" s="90"/>
      <c r="D4" s="90"/>
      <c r="E4" s="90"/>
      <c r="F4" s="90"/>
      <c r="G4" s="90"/>
    </row>
    <row r="5" spans="1:7" x14ac:dyDescent="0.3">
      <c r="A5" s="3" t="s">
        <v>10</v>
      </c>
      <c r="B5" s="90" t="s">
        <v>22</v>
      </c>
      <c r="C5" s="90"/>
      <c r="D5" s="90"/>
      <c r="E5" s="90"/>
      <c r="F5" s="90"/>
      <c r="G5" s="90"/>
    </row>
    <row r="6" spans="1:7" x14ac:dyDescent="0.3">
      <c r="A6" s="3" t="s">
        <v>29</v>
      </c>
      <c r="B6" s="87">
        <v>2022</v>
      </c>
      <c r="C6" s="4"/>
      <c r="D6" s="4"/>
      <c r="E6" s="4"/>
      <c r="F6" s="4"/>
      <c r="G6" s="4"/>
    </row>
    <row r="7" spans="1:7" x14ac:dyDescent="0.3">
      <c r="A7" s="5"/>
    </row>
    <row r="8" spans="1:7" x14ac:dyDescent="0.3">
      <c r="A8" s="5"/>
    </row>
    <row r="9" spans="1:7" x14ac:dyDescent="0.3">
      <c r="A9" s="91" t="s">
        <v>7</v>
      </c>
      <c r="B9" s="91"/>
      <c r="C9" s="91"/>
      <c r="D9" s="91"/>
      <c r="E9" s="91"/>
      <c r="F9" s="91"/>
      <c r="G9" s="91"/>
    </row>
    <row r="10" spans="1:7" x14ac:dyDescent="0.3">
      <c r="A10" s="91" t="s">
        <v>11</v>
      </c>
      <c r="B10" s="91"/>
      <c r="C10" s="91"/>
      <c r="D10" s="91"/>
      <c r="E10" s="91"/>
      <c r="F10" s="91"/>
      <c r="G10" s="91"/>
    </row>
    <row r="12" spans="1:7" ht="18" thickBot="1" x14ac:dyDescent="0.35">
      <c r="A12" s="14" t="s">
        <v>42</v>
      </c>
      <c r="B12" s="6" t="s">
        <v>2</v>
      </c>
      <c r="C12" s="6" t="s">
        <v>30</v>
      </c>
      <c r="D12" s="6" t="s">
        <v>31</v>
      </c>
      <c r="E12" s="6" t="s">
        <v>32</v>
      </c>
      <c r="F12" s="6" t="s">
        <v>33</v>
      </c>
      <c r="G12" s="6" t="s">
        <v>43</v>
      </c>
    </row>
    <row r="13" spans="1:7" x14ac:dyDescent="0.3">
      <c r="A13" s="101"/>
      <c r="B13" s="7"/>
      <c r="C13" s="7"/>
      <c r="D13" s="7"/>
      <c r="E13" s="7"/>
      <c r="F13" s="7"/>
      <c r="G13" s="7"/>
    </row>
    <row r="14" spans="1:7" x14ac:dyDescent="0.25">
      <c r="A14" s="1" t="s">
        <v>25</v>
      </c>
      <c r="B14" s="8" t="s">
        <v>46</v>
      </c>
      <c r="C14" s="40">
        <v>131586</v>
      </c>
      <c r="D14" s="40">
        <v>132749</v>
      </c>
      <c r="E14" s="40">
        <v>132512</v>
      </c>
      <c r="F14" s="41">
        <f>SUM(C14:E14)</f>
        <v>396847</v>
      </c>
      <c r="G14" s="41">
        <f>AVERAGE(C14:E14)</f>
        <v>132282.33333333334</v>
      </c>
    </row>
    <row r="15" spans="1:7" s="1" customFormat="1" x14ac:dyDescent="0.25">
      <c r="A15" s="33" t="s">
        <v>23</v>
      </c>
      <c r="B15" s="8" t="s">
        <v>46</v>
      </c>
      <c r="C15" s="40">
        <v>100071</v>
      </c>
      <c r="D15" s="40">
        <v>101171</v>
      </c>
      <c r="E15" s="40">
        <v>101050</v>
      </c>
      <c r="F15" s="41">
        <f>SUM(C15:E15)</f>
        <v>302292</v>
      </c>
      <c r="G15" s="97"/>
    </row>
    <row r="16" spans="1:7" s="1" customFormat="1" x14ac:dyDescent="0.25">
      <c r="A16" s="33" t="s">
        <v>24</v>
      </c>
      <c r="B16" s="8" t="s">
        <v>46</v>
      </c>
      <c r="C16" s="40">
        <f>+C14-C15</f>
        <v>31515</v>
      </c>
      <c r="D16" s="40">
        <f>+D14-D15</f>
        <v>31578</v>
      </c>
      <c r="E16" s="40">
        <f>+E14-E15</f>
        <v>31462</v>
      </c>
      <c r="F16" s="41">
        <f>SUM(C16:E16)</f>
        <v>94555</v>
      </c>
      <c r="G16" s="97"/>
    </row>
    <row r="17" spans="1:7" s="1" customFormat="1" x14ac:dyDescent="0.25">
      <c r="A17" s="1" t="s">
        <v>45</v>
      </c>
      <c r="B17" s="8" t="s">
        <v>46</v>
      </c>
      <c r="C17" s="40">
        <v>4828</v>
      </c>
      <c r="D17" s="40">
        <v>4844</v>
      </c>
      <c r="E17" s="40">
        <v>4842</v>
      </c>
      <c r="F17" s="41">
        <f>SUM(C17:E17)</f>
        <v>14514</v>
      </c>
      <c r="G17" s="41">
        <f>AVERAGE(C17:E17)</f>
        <v>4838</v>
      </c>
    </row>
    <row r="18" spans="1:7" ht="18" thickBot="1" x14ac:dyDescent="0.3">
      <c r="A18" s="20" t="s">
        <v>12</v>
      </c>
      <c r="B18" s="10"/>
      <c r="C18" s="46">
        <f>+C14+C17</f>
        <v>136414</v>
      </c>
      <c r="D18" s="46">
        <f t="shared" ref="D18:F18" si="0">+D14+D17</f>
        <v>137593</v>
      </c>
      <c r="E18" s="46">
        <f t="shared" si="0"/>
        <v>137354</v>
      </c>
      <c r="F18" s="46">
        <f t="shared" si="0"/>
        <v>411361</v>
      </c>
      <c r="G18" s="46">
        <f>AVERAGE(C18:E18)</f>
        <v>137120.33333333334</v>
      </c>
    </row>
    <row r="19" spans="1:7" ht="18" thickTop="1" x14ac:dyDescent="0.25">
      <c r="A19" s="47"/>
    </row>
    <row r="20" spans="1:7" x14ac:dyDescent="0.3">
      <c r="A20" s="19"/>
    </row>
    <row r="23" spans="1:7" x14ac:dyDescent="0.3">
      <c r="A23" s="92" t="s">
        <v>13</v>
      </c>
      <c r="B23" s="92"/>
      <c r="C23" s="92"/>
      <c r="D23" s="92"/>
      <c r="E23" s="92"/>
    </row>
    <row r="24" spans="1:7" x14ac:dyDescent="0.3">
      <c r="A24" s="91" t="s">
        <v>49</v>
      </c>
      <c r="B24" s="91"/>
      <c r="C24" s="91"/>
      <c r="D24" s="91"/>
      <c r="E24" s="91"/>
    </row>
    <row r="25" spans="1:7" x14ac:dyDescent="0.3">
      <c r="A25" s="91" t="s">
        <v>74</v>
      </c>
      <c r="B25" s="91"/>
      <c r="C25" s="91"/>
      <c r="D25" s="91"/>
      <c r="E25" s="91"/>
    </row>
    <row r="27" spans="1:7" ht="18" thickBot="1" x14ac:dyDescent="0.35">
      <c r="A27" s="14" t="s">
        <v>56</v>
      </c>
      <c r="B27" s="6" t="s">
        <v>30</v>
      </c>
      <c r="C27" s="6" t="s">
        <v>31</v>
      </c>
      <c r="D27" s="6" t="s">
        <v>32</v>
      </c>
      <c r="E27" s="6" t="s">
        <v>33</v>
      </c>
    </row>
    <row r="28" spans="1:7" x14ac:dyDescent="0.3">
      <c r="A28" s="101"/>
      <c r="B28" s="7"/>
      <c r="C28" s="7"/>
      <c r="D28" s="7"/>
      <c r="E28" s="7"/>
    </row>
    <row r="29" spans="1:7" x14ac:dyDescent="0.3">
      <c r="A29" s="1" t="s">
        <v>25</v>
      </c>
      <c r="B29" s="51">
        <v>10818148.300000001</v>
      </c>
      <c r="C29" s="51">
        <v>10909066.800000001</v>
      </c>
      <c r="D29" s="51">
        <v>10950437.9</v>
      </c>
      <c r="E29" s="52">
        <f>SUM(B29:D29)</f>
        <v>32677653</v>
      </c>
    </row>
    <row r="30" spans="1:7" s="1" customFormat="1" x14ac:dyDescent="0.3">
      <c r="A30" s="33" t="s">
        <v>75</v>
      </c>
      <c r="B30" s="98">
        <f>+B29*74%</f>
        <v>8005429.7420000006</v>
      </c>
      <c r="C30" s="98">
        <f t="shared" ref="C30:D30" si="1">+C29*74%</f>
        <v>8072709.432</v>
      </c>
      <c r="D30" s="98">
        <f t="shared" si="1"/>
        <v>8103324.0460000001</v>
      </c>
      <c r="E30" s="99">
        <f>+E29*74%</f>
        <v>24181463.219999999</v>
      </c>
    </row>
    <row r="31" spans="1:7" s="1" customFormat="1" x14ac:dyDescent="0.3">
      <c r="A31" s="33" t="s">
        <v>76</v>
      </c>
      <c r="B31" s="98">
        <f>+B29*26%</f>
        <v>2812718.5580000002</v>
      </c>
      <c r="C31" s="98">
        <f t="shared" ref="C31:D31" si="2">+C29*26%</f>
        <v>2836357.3680000002</v>
      </c>
      <c r="D31" s="98">
        <f t="shared" si="2"/>
        <v>2847113.8540000003</v>
      </c>
      <c r="E31" s="99">
        <f>+E29*26%</f>
        <v>8496189.7800000012</v>
      </c>
    </row>
    <row r="32" spans="1:7" s="1" customFormat="1" x14ac:dyDescent="0.3">
      <c r="A32" s="12" t="s">
        <v>45</v>
      </c>
      <c r="B32" s="51">
        <v>1507250.23</v>
      </c>
      <c r="C32" s="51">
        <v>1520308.53</v>
      </c>
      <c r="D32" s="51">
        <v>1506281.63</v>
      </c>
      <c r="E32" s="52">
        <f>SUM(B32:D32)</f>
        <v>4533840.3899999997</v>
      </c>
      <c r="F32" s="2"/>
      <c r="G32" s="84"/>
    </row>
    <row r="33" spans="1:7" s="1" customFormat="1" x14ac:dyDescent="0.3">
      <c r="A33" s="13" t="s">
        <v>26</v>
      </c>
      <c r="B33" s="51">
        <f>B34+B35</f>
        <v>1047200.77</v>
      </c>
      <c r="C33" s="51">
        <f>C34+C35</f>
        <v>943223.97</v>
      </c>
      <c r="D33" s="51">
        <f>D34+D35</f>
        <v>915879.77</v>
      </c>
      <c r="E33" s="52">
        <f>SUM(B33:D33)</f>
        <v>2906304.51</v>
      </c>
      <c r="G33" s="84"/>
    </row>
    <row r="34" spans="1:7" s="1" customFormat="1" x14ac:dyDescent="0.3">
      <c r="A34" s="33" t="s">
        <v>64</v>
      </c>
      <c r="B34" s="51">
        <v>926224.1</v>
      </c>
      <c r="C34" s="51">
        <v>926224.1</v>
      </c>
      <c r="D34" s="51">
        <v>915879.77</v>
      </c>
      <c r="E34" s="52">
        <f>SUM(B34:D34)</f>
        <v>2768327.9699999997</v>
      </c>
    </row>
    <row r="35" spans="1:7" x14ac:dyDescent="0.3">
      <c r="A35" s="33" t="s">
        <v>65</v>
      </c>
      <c r="B35" s="51">
        <v>120976.67</v>
      </c>
      <c r="C35" s="51">
        <v>16999.87</v>
      </c>
      <c r="D35" s="51">
        <v>0</v>
      </c>
      <c r="E35" s="52">
        <f>SUM(B35:D35)</f>
        <v>137976.54</v>
      </c>
    </row>
    <row r="36" spans="1:7" ht="18" thickBot="1" x14ac:dyDescent="0.35">
      <c r="A36" s="20" t="s">
        <v>12</v>
      </c>
      <c r="B36" s="58">
        <f>SUM(B33,B32,B29)</f>
        <v>13372599.300000001</v>
      </c>
      <c r="C36" s="58">
        <f>SUM(C33,C32,C29)</f>
        <v>13372599.300000001</v>
      </c>
      <c r="D36" s="58">
        <f>SUM(D33,D32,D29)</f>
        <v>13372599.300000001</v>
      </c>
      <c r="E36" s="59">
        <f>SUM(E33,E32,E29)</f>
        <v>40117797.899999999</v>
      </c>
    </row>
    <row r="37" spans="1:7" ht="18" thickTop="1" x14ac:dyDescent="0.25">
      <c r="A37" s="60" t="s">
        <v>66</v>
      </c>
      <c r="B37" s="72"/>
      <c r="C37" s="72"/>
      <c r="D37" s="72"/>
      <c r="E37" s="72"/>
    </row>
    <row r="38" spans="1:7" x14ac:dyDescent="0.3">
      <c r="A38" s="60" t="s">
        <v>83</v>
      </c>
    </row>
    <row r="39" spans="1:7" x14ac:dyDescent="0.3">
      <c r="A39" s="60" t="s">
        <v>84</v>
      </c>
    </row>
    <row r="40" spans="1:7" x14ac:dyDescent="0.25">
      <c r="A40" s="47" t="s">
        <v>81</v>
      </c>
    </row>
    <row r="45" spans="1:7" x14ac:dyDescent="0.3">
      <c r="A45" s="91" t="s">
        <v>14</v>
      </c>
      <c r="B45" s="91"/>
      <c r="C45" s="91"/>
      <c r="D45" s="91"/>
      <c r="E45" s="91"/>
    </row>
    <row r="46" spans="1:7" x14ac:dyDescent="0.3">
      <c r="A46" s="91" t="s">
        <v>50</v>
      </c>
      <c r="B46" s="91"/>
      <c r="C46" s="91"/>
      <c r="D46" s="91"/>
      <c r="E46" s="91"/>
    </row>
    <row r="47" spans="1:7" x14ac:dyDescent="0.3">
      <c r="A47" s="91" t="s">
        <v>63</v>
      </c>
      <c r="B47" s="91"/>
      <c r="C47" s="91"/>
      <c r="D47" s="91"/>
      <c r="E47" s="91"/>
    </row>
    <row r="49" spans="1:5" ht="18" thickBot="1" x14ac:dyDescent="0.35">
      <c r="A49" s="14" t="s">
        <v>9</v>
      </c>
      <c r="B49" s="6" t="s">
        <v>30</v>
      </c>
      <c r="C49" s="6" t="s">
        <v>31</v>
      </c>
      <c r="D49" s="6" t="s">
        <v>32</v>
      </c>
      <c r="E49" s="6" t="s">
        <v>33</v>
      </c>
    </row>
    <row r="51" spans="1:5" x14ac:dyDescent="0.25">
      <c r="A51" s="13" t="s">
        <v>28</v>
      </c>
      <c r="B51" s="62">
        <f>+B52+B53</f>
        <v>12325398.530000001</v>
      </c>
      <c r="C51" s="62">
        <f t="shared" ref="C51:E51" si="3">+C52+C53</f>
        <v>12429375.33</v>
      </c>
      <c r="D51" s="62">
        <f t="shared" si="3"/>
        <v>12456719.530000001</v>
      </c>
      <c r="E51" s="62">
        <f t="shared" si="3"/>
        <v>37211493.390000001</v>
      </c>
    </row>
    <row r="52" spans="1:5" x14ac:dyDescent="0.25">
      <c r="A52" s="33" t="s">
        <v>36</v>
      </c>
      <c r="B52" s="64">
        <f>+B29</f>
        <v>10818148.300000001</v>
      </c>
      <c r="C52" s="64">
        <f t="shared" ref="C52:D52" si="4">+C29</f>
        <v>10909066.800000001</v>
      </c>
      <c r="D52" s="64">
        <f t="shared" si="4"/>
        <v>10950437.9</v>
      </c>
      <c r="E52" s="63">
        <f>SUM(B52:D52)</f>
        <v>32677653</v>
      </c>
    </row>
    <row r="53" spans="1:5" x14ac:dyDescent="0.25">
      <c r="A53" s="33" t="s">
        <v>47</v>
      </c>
      <c r="B53" s="64">
        <f>+B32</f>
        <v>1507250.23</v>
      </c>
      <c r="C53" s="64">
        <f t="shared" ref="C53:D53" si="5">+C32</f>
        <v>1520308.53</v>
      </c>
      <c r="D53" s="64">
        <f t="shared" si="5"/>
        <v>1506281.63</v>
      </c>
      <c r="E53" s="63">
        <f t="shared" ref="E53:E59" si="6">SUM(B53:D53)</f>
        <v>4533840.3899999997</v>
      </c>
    </row>
    <row r="54" spans="1:5" x14ac:dyDescent="0.25">
      <c r="A54" s="34" t="s">
        <v>27</v>
      </c>
      <c r="B54" s="64">
        <v>0</v>
      </c>
      <c r="C54" s="64">
        <v>0</v>
      </c>
      <c r="D54" s="64">
        <v>0</v>
      </c>
      <c r="E54" s="63">
        <f t="shared" si="6"/>
        <v>0</v>
      </c>
    </row>
    <row r="55" spans="1:5" x14ac:dyDescent="0.25">
      <c r="A55" s="33" t="s">
        <v>57</v>
      </c>
      <c r="B55" s="64"/>
      <c r="C55" s="64"/>
      <c r="D55" s="64"/>
      <c r="E55" s="63"/>
    </row>
    <row r="56" spans="1:5" x14ac:dyDescent="0.25">
      <c r="A56" s="33" t="s">
        <v>58</v>
      </c>
      <c r="B56" s="64"/>
      <c r="C56" s="64"/>
      <c r="D56" s="64"/>
      <c r="E56" s="63"/>
    </row>
    <row r="57" spans="1:5" x14ac:dyDescent="0.25">
      <c r="A57" s="33" t="s">
        <v>59</v>
      </c>
      <c r="B57" s="64"/>
      <c r="C57" s="64"/>
      <c r="D57" s="64"/>
      <c r="E57" s="63"/>
    </row>
    <row r="58" spans="1:5" x14ac:dyDescent="0.25">
      <c r="A58" s="13" t="s">
        <v>67</v>
      </c>
      <c r="B58" s="64">
        <f>+B34</f>
        <v>926224.1</v>
      </c>
      <c r="C58" s="64">
        <f t="shared" ref="C58:D58" si="7">+C34</f>
        <v>926224.1</v>
      </c>
      <c r="D58" s="64">
        <f t="shared" si="7"/>
        <v>915879.77</v>
      </c>
      <c r="E58" s="63">
        <f t="shared" si="6"/>
        <v>2768327.9699999997</v>
      </c>
    </row>
    <row r="59" spans="1:5" x14ac:dyDescent="0.25">
      <c r="A59" s="13" t="s">
        <v>68</v>
      </c>
      <c r="B59" s="64">
        <f>+B35</f>
        <v>120976.67</v>
      </c>
      <c r="C59" s="64">
        <f t="shared" ref="C59:D59" si="8">+C35</f>
        <v>16999.87</v>
      </c>
      <c r="D59" s="64">
        <f t="shared" si="8"/>
        <v>0</v>
      </c>
      <c r="E59" s="63">
        <f t="shared" si="6"/>
        <v>137976.54</v>
      </c>
    </row>
    <row r="60" spans="1:5" ht="18" thickBot="1" x14ac:dyDescent="0.3">
      <c r="A60" s="20" t="s">
        <v>12</v>
      </c>
      <c r="B60" s="65">
        <f>SUM(B52:B59)</f>
        <v>13372599.300000001</v>
      </c>
      <c r="C60" s="65">
        <f t="shared" ref="C60:D60" si="9">SUM(C52:C59)</f>
        <v>13372599.299999999</v>
      </c>
      <c r="D60" s="65">
        <f t="shared" si="9"/>
        <v>13372599.300000001</v>
      </c>
      <c r="E60" s="66">
        <f>SUM(E52:E59)</f>
        <v>40117797.899999999</v>
      </c>
    </row>
    <row r="61" spans="1:5" ht="18" thickTop="1" x14ac:dyDescent="0.25">
      <c r="A61" s="47" t="s">
        <v>69</v>
      </c>
    </row>
    <row r="62" spans="1:5" x14ac:dyDescent="0.3">
      <c r="A62" s="60" t="s">
        <v>83</v>
      </c>
    </row>
    <row r="63" spans="1:5" x14ac:dyDescent="0.3">
      <c r="A63" s="60" t="s">
        <v>84</v>
      </c>
    </row>
    <row r="64" spans="1:5" x14ac:dyDescent="0.25">
      <c r="A64" s="47" t="s">
        <v>81</v>
      </c>
    </row>
    <row r="65" spans="1:10" x14ac:dyDescent="0.3">
      <c r="A65" s="19"/>
    </row>
    <row r="68" spans="1:10" x14ac:dyDescent="0.3">
      <c r="A68" s="91" t="s">
        <v>18</v>
      </c>
      <c r="B68" s="91"/>
      <c r="C68" s="91"/>
      <c r="D68" s="91"/>
      <c r="E68" s="91"/>
    </row>
    <row r="69" spans="1:10" x14ac:dyDescent="0.3">
      <c r="A69" s="91" t="s">
        <v>15</v>
      </c>
      <c r="B69" s="91"/>
      <c r="C69" s="91"/>
      <c r="D69" s="91"/>
      <c r="E69" s="91"/>
    </row>
    <row r="70" spans="1:10" x14ac:dyDescent="0.3">
      <c r="A70" s="91" t="s">
        <v>63</v>
      </c>
      <c r="B70" s="91"/>
      <c r="C70" s="91"/>
      <c r="D70" s="91"/>
      <c r="E70" s="91"/>
    </row>
    <row r="72" spans="1:10" ht="18" thickBot="1" x14ac:dyDescent="0.35">
      <c r="A72" s="14" t="s">
        <v>9</v>
      </c>
      <c r="B72" s="67" t="s">
        <v>77</v>
      </c>
      <c r="C72" s="67" t="s">
        <v>31</v>
      </c>
      <c r="D72" s="67" t="s">
        <v>32</v>
      </c>
      <c r="E72" s="67" t="s">
        <v>33</v>
      </c>
    </row>
    <row r="73" spans="1:10" x14ac:dyDescent="0.25">
      <c r="B73" s="38"/>
      <c r="C73" s="38"/>
      <c r="D73" s="38"/>
      <c r="E73" s="61"/>
    </row>
    <row r="74" spans="1:10" x14ac:dyDescent="0.25">
      <c r="A74" s="18" t="s">
        <v>113</v>
      </c>
      <c r="B74" s="68">
        <f>+IT!D78</f>
        <v>-1962073.5</v>
      </c>
      <c r="C74" s="68">
        <f>+B78</f>
        <v>-2978891.6000000015</v>
      </c>
      <c r="D74" s="68">
        <f>+C78</f>
        <v>-4113858.5000000019</v>
      </c>
      <c r="E74" s="100" t="s">
        <v>72</v>
      </c>
    </row>
    <row r="75" spans="1:10" x14ac:dyDescent="0.25">
      <c r="A75" s="18" t="s">
        <v>70</v>
      </c>
      <c r="B75" s="68">
        <v>13372599.300000001</v>
      </c>
      <c r="C75" s="68">
        <v>13372599.300000001</v>
      </c>
      <c r="D75" s="68">
        <v>13372599.300000001</v>
      </c>
      <c r="E75" s="69">
        <f>SUM(B75:D75)</f>
        <v>40117797.900000006</v>
      </c>
    </row>
    <row r="76" spans="1:10" x14ac:dyDescent="0.25">
      <c r="A76" s="18" t="s">
        <v>16</v>
      </c>
      <c r="B76" s="68">
        <f>SUM(B74:B75)</f>
        <v>11410525.800000001</v>
      </c>
      <c r="C76" s="68">
        <f t="shared" ref="C76:D76" si="10">SUM(C74:C75)</f>
        <v>10393707.699999999</v>
      </c>
      <c r="D76" s="68">
        <f t="shared" si="10"/>
        <v>9258740.7999999989</v>
      </c>
      <c r="E76" s="100" t="s">
        <v>72</v>
      </c>
    </row>
    <row r="77" spans="1:10" x14ac:dyDescent="0.25">
      <c r="A77" s="18" t="s">
        <v>71</v>
      </c>
      <c r="B77" s="68">
        <f>+B51+384629.16+1679952-562.29</f>
        <v>14389417.400000002</v>
      </c>
      <c r="C77" s="68">
        <f>+C51+384629.16+1694124-562.29</f>
        <v>14507566.200000001</v>
      </c>
      <c r="D77" s="68">
        <f>+D51+384629.16+1697851-562.29</f>
        <v>14538637.400000002</v>
      </c>
      <c r="E77" s="69">
        <f>SUM(B77:D77)</f>
        <v>43435621</v>
      </c>
      <c r="F77" s="72"/>
    </row>
    <row r="78" spans="1:10" x14ac:dyDescent="0.25">
      <c r="A78" s="18" t="s">
        <v>17</v>
      </c>
      <c r="B78" s="68">
        <f>+B76-B77</f>
        <v>-2978891.6000000015</v>
      </c>
      <c r="C78" s="68">
        <f t="shared" ref="C78:D78" si="11">+C76-C77</f>
        <v>-4113858.5000000019</v>
      </c>
      <c r="D78" s="68">
        <f t="shared" si="11"/>
        <v>-5279896.6000000034</v>
      </c>
      <c r="E78" s="100" t="s">
        <v>72</v>
      </c>
      <c r="F78" s="72"/>
    </row>
    <row r="79" spans="1:10" ht="18" thickBot="1" x14ac:dyDescent="0.35">
      <c r="A79" s="10"/>
      <c r="B79" s="10"/>
      <c r="C79" s="10"/>
      <c r="D79" s="10"/>
      <c r="E79" s="10"/>
    </row>
    <row r="80" spans="1:10" ht="18.600000000000001" thickTop="1" thickBot="1" x14ac:dyDescent="0.35">
      <c r="A80" s="89" t="s">
        <v>73</v>
      </c>
      <c r="B80" s="89"/>
      <c r="C80" s="89"/>
      <c r="D80" s="89"/>
      <c r="E80" s="89"/>
      <c r="F80" s="89"/>
      <c r="G80" s="89"/>
      <c r="H80" s="89"/>
      <c r="I80" s="89"/>
      <c r="J80" s="89"/>
    </row>
    <row r="81" spans="1:10" ht="18" thickTop="1" x14ac:dyDescent="0.3">
      <c r="A81" s="89" t="s">
        <v>85</v>
      </c>
      <c r="B81" s="89"/>
      <c r="C81" s="89"/>
      <c r="D81" s="89"/>
      <c r="E81" s="89"/>
      <c r="F81" s="89"/>
      <c r="G81" s="89"/>
      <c r="H81" s="89"/>
      <c r="I81" s="89"/>
      <c r="J81" s="89"/>
    </row>
    <row r="82" spans="1:10" x14ac:dyDescent="0.25">
      <c r="A82" s="47" t="s">
        <v>81</v>
      </c>
      <c r="B82" s="47"/>
      <c r="C82" s="47"/>
      <c r="D82" s="47"/>
      <c r="E82" s="47"/>
      <c r="F82" s="47"/>
      <c r="G82" s="47"/>
      <c r="H82" s="47"/>
      <c r="I82" s="47"/>
      <c r="J82" s="38"/>
    </row>
    <row r="83" spans="1:10" x14ac:dyDescent="0.3">
      <c r="A83" s="19"/>
    </row>
    <row r="84" spans="1:10" x14ac:dyDescent="0.3">
      <c r="A84" s="19"/>
      <c r="B84" s="70"/>
    </row>
  </sheetData>
  <mergeCells count="17">
    <mergeCell ref="A24:E24"/>
    <mergeCell ref="A9:G9"/>
    <mergeCell ref="A23:E23"/>
    <mergeCell ref="A2:G2"/>
    <mergeCell ref="A10:G10"/>
    <mergeCell ref="B3:G3"/>
    <mergeCell ref="B4:G4"/>
    <mergeCell ref="B5:G5"/>
    <mergeCell ref="A80:J80"/>
    <mergeCell ref="A81:J81"/>
    <mergeCell ref="A69:E69"/>
    <mergeCell ref="A70:E70"/>
    <mergeCell ref="A25:E25"/>
    <mergeCell ref="A46:E46"/>
    <mergeCell ref="A47:E47"/>
    <mergeCell ref="A68:E68"/>
    <mergeCell ref="A45:E45"/>
  </mergeCells>
  <pageMargins left="0.7" right="0.7" top="0.75" bottom="0.75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83"/>
  <sheetViews>
    <sheetView zoomScale="80" zoomScaleNormal="80" workbookViewId="0">
      <selection activeCell="A2" sqref="A2:F2"/>
    </sheetView>
  </sheetViews>
  <sheetFormatPr baseColWidth="10" defaultColWidth="11.44140625" defaultRowHeight="17.399999999999999" x14ac:dyDescent="0.3"/>
  <cols>
    <col min="1" max="1" width="75.33203125" style="2" bestFit="1" customWidth="1"/>
    <col min="2" max="3" width="20.109375" style="2" bestFit="1" customWidth="1"/>
    <col min="4" max="4" width="19.44140625" style="2" customWidth="1"/>
    <col min="5" max="5" width="18" style="2" bestFit="1" customWidth="1"/>
    <col min="6" max="6" width="13.109375" style="2" customWidth="1"/>
    <col min="7" max="16384" width="11.44140625" style="2"/>
  </cols>
  <sheetData>
    <row r="2" spans="1:6" x14ac:dyDescent="0.3">
      <c r="A2" s="93" t="s">
        <v>19</v>
      </c>
      <c r="B2" s="93"/>
      <c r="C2" s="93"/>
      <c r="D2" s="93"/>
      <c r="E2" s="93"/>
      <c r="F2" s="93"/>
    </row>
    <row r="3" spans="1:6" x14ac:dyDescent="0.3">
      <c r="A3" s="21" t="s">
        <v>0</v>
      </c>
      <c r="B3" s="90" t="s">
        <v>21</v>
      </c>
      <c r="C3" s="90"/>
      <c r="D3" s="90"/>
      <c r="E3" s="90"/>
      <c r="F3" s="90"/>
    </row>
    <row r="4" spans="1:6" x14ac:dyDescent="0.3">
      <c r="A4" s="21" t="s">
        <v>1</v>
      </c>
      <c r="B4" s="90" t="s">
        <v>20</v>
      </c>
      <c r="C4" s="90"/>
      <c r="D4" s="90"/>
      <c r="E4" s="90"/>
      <c r="F4" s="90"/>
    </row>
    <row r="5" spans="1:6" x14ac:dyDescent="0.3">
      <c r="A5" s="21" t="s">
        <v>10</v>
      </c>
      <c r="B5" s="90" t="s">
        <v>22</v>
      </c>
      <c r="C5" s="90"/>
      <c r="D5" s="90"/>
      <c r="E5" s="90"/>
      <c r="F5" s="90"/>
    </row>
    <row r="6" spans="1:6" x14ac:dyDescent="0.3">
      <c r="A6" s="21" t="s">
        <v>29</v>
      </c>
      <c r="B6" s="87">
        <v>2022</v>
      </c>
    </row>
    <row r="7" spans="1:6" x14ac:dyDescent="0.3">
      <c r="A7" s="22"/>
      <c r="B7" s="8"/>
    </row>
    <row r="9" spans="1:6" x14ac:dyDescent="0.3">
      <c r="A9" s="93" t="s">
        <v>7</v>
      </c>
      <c r="B9" s="93"/>
      <c r="C9" s="93"/>
      <c r="D9" s="93"/>
      <c r="E9" s="93"/>
    </row>
    <row r="10" spans="1:6" x14ac:dyDescent="0.3">
      <c r="A10" s="93" t="s">
        <v>11</v>
      </c>
      <c r="B10" s="93"/>
      <c r="C10" s="93"/>
      <c r="D10" s="93"/>
      <c r="E10" s="93"/>
    </row>
    <row r="12" spans="1:6" ht="18" thickBot="1" x14ac:dyDescent="0.35">
      <c r="A12" s="14" t="s">
        <v>56</v>
      </c>
      <c r="B12" s="6" t="s">
        <v>2</v>
      </c>
      <c r="C12" s="6" t="s">
        <v>6</v>
      </c>
      <c r="D12" s="6" t="s">
        <v>33</v>
      </c>
      <c r="E12" s="6" t="s">
        <v>37</v>
      </c>
      <c r="F12" s="6" t="s">
        <v>43</v>
      </c>
    </row>
    <row r="13" spans="1:6" x14ac:dyDescent="0.3">
      <c r="A13" s="23"/>
    </row>
    <row r="14" spans="1:6" x14ac:dyDescent="0.3">
      <c r="A14" s="1" t="s">
        <v>25</v>
      </c>
      <c r="B14" s="8" t="s">
        <v>46</v>
      </c>
      <c r="C14" s="2">
        <f>+IT!F14</f>
        <v>392180</v>
      </c>
      <c r="D14" s="2">
        <f>+'2T'!F14</f>
        <v>396847</v>
      </c>
      <c r="E14" s="2">
        <f>+D14</f>
        <v>396847</v>
      </c>
      <c r="F14" s="2">
        <f>AVERAGE(C14:D14)</f>
        <v>394513.5</v>
      </c>
    </row>
    <row r="15" spans="1:6" s="1" customFormat="1" x14ac:dyDescent="0.3">
      <c r="A15" s="33" t="s">
        <v>23</v>
      </c>
      <c r="B15" s="8" t="s">
        <v>46</v>
      </c>
      <c r="C15" s="2">
        <f>+IT!F15</f>
        <v>297845</v>
      </c>
      <c r="D15" s="2">
        <f>+'2T'!F15</f>
        <v>302292</v>
      </c>
      <c r="E15" s="2">
        <f t="shared" ref="E15:E17" si="0">+D15</f>
        <v>302292</v>
      </c>
    </row>
    <row r="16" spans="1:6" s="1" customFormat="1" x14ac:dyDescent="0.3">
      <c r="A16" s="33" t="s">
        <v>24</v>
      </c>
      <c r="B16" s="8" t="s">
        <v>46</v>
      </c>
      <c r="C16" s="2">
        <f>+IT!F16</f>
        <v>94335</v>
      </c>
      <c r="D16" s="2">
        <f>+'2T'!F16</f>
        <v>94555</v>
      </c>
      <c r="E16" s="2">
        <f t="shared" si="0"/>
        <v>94555</v>
      </c>
    </row>
    <row r="17" spans="1:6" s="1" customFormat="1" x14ac:dyDescent="0.3">
      <c r="A17" s="1" t="s">
        <v>45</v>
      </c>
      <c r="B17" s="8" t="s">
        <v>46</v>
      </c>
      <c r="C17" s="71">
        <f>+IT!F17</f>
        <v>14362</v>
      </c>
      <c r="D17" s="2">
        <f>+'2T'!F17</f>
        <v>14514</v>
      </c>
      <c r="E17" s="2">
        <f t="shared" si="0"/>
        <v>14514</v>
      </c>
      <c r="F17" s="1">
        <f>AVERAGE(C17:D17)</f>
        <v>14438</v>
      </c>
    </row>
    <row r="18" spans="1:6" ht="18" thickBot="1" x14ac:dyDescent="0.35">
      <c r="A18" s="24" t="s">
        <v>12</v>
      </c>
      <c r="B18" s="25"/>
      <c r="C18" s="10">
        <f>+C14+C17</f>
        <v>406542</v>
      </c>
      <c r="D18" s="10">
        <f>+D17+D14</f>
        <v>411361</v>
      </c>
      <c r="E18" s="10">
        <f>+E17+E14</f>
        <v>411361</v>
      </c>
      <c r="F18" s="10">
        <f>AVERAGE(C18:D18)</f>
        <v>408951.5</v>
      </c>
    </row>
    <row r="19" spans="1:6" ht="18" thickTop="1" x14ac:dyDescent="0.3">
      <c r="A19" s="4">
        <f>+'2T'!A19</f>
        <v>0</v>
      </c>
    </row>
    <row r="20" spans="1:6" x14ac:dyDescent="0.3">
      <c r="A20" s="19"/>
    </row>
    <row r="21" spans="1:6" x14ac:dyDescent="0.3">
      <c r="A21" s="1"/>
    </row>
    <row r="23" spans="1:6" x14ac:dyDescent="0.3">
      <c r="A23" s="93" t="s">
        <v>13</v>
      </c>
      <c r="B23" s="93"/>
      <c r="C23" s="93"/>
      <c r="D23" s="93"/>
    </row>
    <row r="24" spans="1:6" x14ac:dyDescent="0.3">
      <c r="A24" s="93" t="s">
        <v>8</v>
      </c>
      <c r="B24" s="93"/>
      <c r="C24" s="93"/>
      <c r="D24" s="93"/>
    </row>
    <row r="25" spans="1:6" x14ac:dyDescent="0.3">
      <c r="A25" s="93" t="s">
        <v>63</v>
      </c>
      <c r="B25" s="93"/>
      <c r="C25" s="93"/>
      <c r="D25" s="93"/>
    </row>
    <row r="26" spans="1:6" x14ac:dyDescent="0.3">
      <c r="A26" s="8"/>
      <c r="B26" s="8"/>
      <c r="C26" s="8"/>
      <c r="D26" s="8"/>
    </row>
    <row r="27" spans="1:6" ht="18" thickBot="1" x14ac:dyDescent="0.35">
      <c r="A27" s="14" t="s">
        <v>56</v>
      </c>
      <c r="B27" s="6" t="s">
        <v>6</v>
      </c>
      <c r="C27" s="6" t="s">
        <v>33</v>
      </c>
      <c r="D27" s="6" t="s">
        <v>37</v>
      </c>
    </row>
    <row r="28" spans="1:6" x14ac:dyDescent="0.3">
      <c r="A28" s="23"/>
    </row>
    <row r="29" spans="1:6" x14ac:dyDescent="0.3">
      <c r="A29" s="1" t="s">
        <v>25</v>
      </c>
      <c r="B29" s="2">
        <f>+IT!E28</f>
        <v>32191282.699999999</v>
      </c>
      <c r="C29" s="2">
        <f>+'2T'!E29</f>
        <v>32677653</v>
      </c>
      <c r="D29" s="2">
        <f>+B29+C29</f>
        <v>64868935.700000003</v>
      </c>
    </row>
    <row r="30" spans="1:6" s="1" customFormat="1" x14ac:dyDescent="0.3">
      <c r="A30" s="33" t="s">
        <v>75</v>
      </c>
      <c r="B30" s="2">
        <f>+IT!E29</f>
        <v>23821549.197999999</v>
      </c>
      <c r="C30" s="2">
        <f>+'2T'!E30</f>
        <v>24181463.219999999</v>
      </c>
      <c r="D30" s="2">
        <f t="shared" ref="D30:D36" si="1">+B30+C30</f>
        <v>48003012.417999998</v>
      </c>
    </row>
    <row r="31" spans="1:6" s="1" customFormat="1" x14ac:dyDescent="0.3">
      <c r="A31" s="33" t="s">
        <v>76</v>
      </c>
      <c r="B31" s="2">
        <f>+IT!E30</f>
        <v>8369733.5020000003</v>
      </c>
      <c r="C31" s="2">
        <f>+'2T'!E31</f>
        <v>8496189.7800000012</v>
      </c>
      <c r="D31" s="2">
        <f t="shared" si="1"/>
        <v>16865923.282000002</v>
      </c>
    </row>
    <row r="32" spans="1:6" s="1" customFormat="1" x14ac:dyDescent="0.3">
      <c r="A32" s="12" t="s">
        <v>45</v>
      </c>
      <c r="B32" s="2">
        <f>+IT!E31</f>
        <v>4460085.8</v>
      </c>
      <c r="C32" s="2">
        <f>+'2T'!E32</f>
        <v>4533840.3899999997</v>
      </c>
      <c r="D32" s="2">
        <f t="shared" si="1"/>
        <v>8993926.1899999995</v>
      </c>
    </row>
    <row r="33" spans="1:4" s="1" customFormat="1" x14ac:dyDescent="0.3">
      <c r="A33" s="13" t="s">
        <v>26</v>
      </c>
      <c r="B33" s="2">
        <f>+IT!E32</f>
        <v>3466429.4000000004</v>
      </c>
      <c r="C33" s="2">
        <f>+'2T'!E33</f>
        <v>2906304.51</v>
      </c>
      <c r="D33" s="2">
        <f t="shared" si="1"/>
        <v>6372733.9100000001</v>
      </c>
    </row>
    <row r="34" spans="1:4" x14ac:dyDescent="0.3">
      <c r="A34" s="33" t="s">
        <v>64</v>
      </c>
      <c r="B34" s="2">
        <f>+IT!E33</f>
        <v>2778672.3</v>
      </c>
      <c r="C34" s="2">
        <f>+'2T'!E34</f>
        <v>2768327.9699999997</v>
      </c>
      <c r="D34" s="2">
        <f t="shared" si="1"/>
        <v>5547000.2699999996</v>
      </c>
    </row>
    <row r="35" spans="1:4" x14ac:dyDescent="0.3">
      <c r="A35" s="33" t="s">
        <v>65</v>
      </c>
      <c r="B35" s="2">
        <f>+IT!E34</f>
        <v>687757.1</v>
      </c>
      <c r="C35" s="2">
        <f>+'2T'!E35</f>
        <v>137976.54</v>
      </c>
      <c r="D35" s="2">
        <f t="shared" si="1"/>
        <v>825733.64</v>
      </c>
    </row>
    <row r="36" spans="1:4" ht="18" thickBot="1" x14ac:dyDescent="0.35">
      <c r="A36" s="26" t="s">
        <v>12</v>
      </c>
      <c r="B36" s="10">
        <f>+IT!E36</f>
        <v>40117797.899999999</v>
      </c>
      <c r="C36" s="10">
        <f>+'2T'!E36</f>
        <v>40117797.899999999</v>
      </c>
      <c r="D36" s="10">
        <f t="shared" si="1"/>
        <v>80235595.799999997</v>
      </c>
    </row>
    <row r="37" spans="1:4" ht="18" thickTop="1" x14ac:dyDescent="0.25">
      <c r="A37" s="60"/>
    </row>
    <row r="38" spans="1:4" x14ac:dyDescent="0.25">
      <c r="A38" s="60"/>
    </row>
    <row r="39" spans="1:4" x14ac:dyDescent="0.25">
      <c r="A39" s="60"/>
    </row>
    <row r="40" spans="1:4" x14ac:dyDescent="0.25">
      <c r="A40" s="47"/>
    </row>
    <row r="41" spans="1:4" x14ac:dyDescent="0.3">
      <c r="A41" s="19"/>
    </row>
    <row r="43" spans="1:4" x14ac:dyDescent="0.3">
      <c r="A43" s="93" t="s">
        <v>14</v>
      </c>
      <c r="B43" s="93"/>
      <c r="C43" s="93"/>
      <c r="D43" s="93"/>
    </row>
    <row r="44" spans="1:4" x14ac:dyDescent="0.3">
      <c r="A44" s="93" t="s">
        <v>8</v>
      </c>
      <c r="B44" s="93"/>
      <c r="C44" s="93"/>
      <c r="D44" s="93"/>
    </row>
    <row r="45" spans="1:4" x14ac:dyDescent="0.3">
      <c r="A45" s="93" t="s">
        <v>63</v>
      </c>
      <c r="B45" s="93"/>
      <c r="C45" s="93"/>
      <c r="D45" s="93"/>
    </row>
    <row r="47" spans="1:4" ht="18" thickBot="1" x14ac:dyDescent="0.35">
      <c r="A47" s="14" t="s">
        <v>9</v>
      </c>
      <c r="B47" s="6" t="s">
        <v>38</v>
      </c>
      <c r="C47" s="6" t="s">
        <v>33</v>
      </c>
      <c r="D47" s="6" t="s">
        <v>37</v>
      </c>
    </row>
    <row r="48" spans="1:4" x14ac:dyDescent="0.3">
      <c r="A48" s="1"/>
    </row>
    <row r="49" spans="1:4" x14ac:dyDescent="0.3">
      <c r="A49" s="13" t="s">
        <v>28</v>
      </c>
      <c r="B49" s="2">
        <f>+IT!E49</f>
        <v>36651368.5</v>
      </c>
      <c r="C49" s="2">
        <f>+'2T'!E52+'2T'!E53</f>
        <v>37211493.390000001</v>
      </c>
      <c r="D49" s="2">
        <f>+C49+B49</f>
        <v>73862861.890000001</v>
      </c>
    </row>
    <row r="50" spans="1:4" x14ac:dyDescent="0.3">
      <c r="A50" s="33" t="s">
        <v>36</v>
      </c>
      <c r="B50" s="2">
        <f>+IT!E50</f>
        <v>32191282.699999999</v>
      </c>
      <c r="C50" s="2">
        <f>+'2T'!E52</f>
        <v>32677653</v>
      </c>
      <c r="D50" s="2">
        <f>+C50+B50</f>
        <v>64868935.700000003</v>
      </c>
    </row>
    <row r="51" spans="1:4" x14ac:dyDescent="0.3">
      <c r="A51" s="33" t="s">
        <v>47</v>
      </c>
      <c r="B51" s="2">
        <f>+IT!E51</f>
        <v>4460085.8</v>
      </c>
      <c r="C51" s="2">
        <f>+'2T'!E53</f>
        <v>4533840.3899999997</v>
      </c>
      <c r="D51" s="2">
        <f>+C51+B51</f>
        <v>8993926.1899999995</v>
      </c>
    </row>
    <row r="52" spans="1:4" x14ac:dyDescent="0.3">
      <c r="A52" s="34" t="s">
        <v>27</v>
      </c>
      <c r="B52" s="2">
        <f>+IT!E52</f>
        <v>0</v>
      </c>
      <c r="C52" s="2">
        <f>+'2T'!E54</f>
        <v>0</v>
      </c>
      <c r="D52" s="2">
        <f t="shared" ref="D52:D57" si="2">+C52+B52</f>
        <v>0</v>
      </c>
    </row>
    <row r="53" spans="1:4" x14ac:dyDescent="0.3">
      <c r="A53" s="33" t="s">
        <v>57</v>
      </c>
      <c r="B53" s="2">
        <f>+IT!E53</f>
        <v>0</v>
      </c>
      <c r="C53" s="2">
        <f>+'2T'!E55</f>
        <v>0</v>
      </c>
      <c r="D53" s="2">
        <f t="shared" si="2"/>
        <v>0</v>
      </c>
    </row>
    <row r="54" spans="1:4" x14ac:dyDescent="0.3">
      <c r="A54" s="33" t="s">
        <v>58</v>
      </c>
      <c r="B54" s="2">
        <f>+IT!E54</f>
        <v>0</v>
      </c>
      <c r="C54" s="2">
        <f>+'2T'!E56</f>
        <v>0</v>
      </c>
      <c r="D54" s="2">
        <f t="shared" si="2"/>
        <v>0</v>
      </c>
    </row>
    <row r="55" spans="1:4" x14ac:dyDescent="0.3">
      <c r="A55" s="33" t="s">
        <v>59</v>
      </c>
      <c r="B55" s="2">
        <f>+IT!E55</f>
        <v>0</v>
      </c>
      <c r="C55" s="2">
        <f>+'2T'!E57</f>
        <v>0</v>
      </c>
      <c r="D55" s="2">
        <f t="shared" si="2"/>
        <v>0</v>
      </c>
    </row>
    <row r="56" spans="1:4" x14ac:dyDescent="0.3">
      <c r="A56" s="13" t="s">
        <v>67</v>
      </c>
      <c r="B56" s="2">
        <f>+IT!E56</f>
        <v>2778672.3</v>
      </c>
      <c r="C56" s="2">
        <f>+'2T'!E58</f>
        <v>2768327.9699999997</v>
      </c>
      <c r="D56" s="2">
        <f t="shared" si="2"/>
        <v>5547000.2699999996</v>
      </c>
    </row>
    <row r="57" spans="1:4" x14ac:dyDescent="0.3">
      <c r="A57" s="13" t="s">
        <v>68</v>
      </c>
      <c r="B57" s="2">
        <f>+IT!E57</f>
        <v>687757.1</v>
      </c>
      <c r="C57" s="2">
        <f>+'2T'!E59</f>
        <v>137976.54</v>
      </c>
      <c r="D57" s="2">
        <f t="shared" si="2"/>
        <v>825733.64</v>
      </c>
    </row>
    <row r="58" spans="1:4" ht="18" thickBot="1" x14ac:dyDescent="0.35">
      <c r="A58" s="20" t="s">
        <v>12</v>
      </c>
      <c r="B58" s="10">
        <f>+IT!E58</f>
        <v>40117797.900000006</v>
      </c>
      <c r="C58" s="10">
        <f>+'2T'!E60</f>
        <v>40117797.899999999</v>
      </c>
      <c r="D58" s="10">
        <f>+C58+B58</f>
        <v>80235595.800000012</v>
      </c>
    </row>
    <row r="59" spans="1:4" ht="18" thickTop="1" x14ac:dyDescent="0.25">
      <c r="A59" s="47"/>
    </row>
    <row r="60" spans="1:4" x14ac:dyDescent="0.25">
      <c r="A60" s="60"/>
    </row>
    <row r="61" spans="1:4" x14ac:dyDescent="0.25">
      <c r="A61" s="60"/>
    </row>
    <row r="62" spans="1:4" x14ac:dyDescent="0.25">
      <c r="A62" s="47"/>
    </row>
    <row r="63" spans="1:4" x14ac:dyDescent="0.3">
      <c r="A63" s="19"/>
    </row>
    <row r="64" spans="1:4" x14ac:dyDescent="0.3">
      <c r="A64" s="19"/>
    </row>
    <row r="66" spans="1:10" x14ac:dyDescent="0.3">
      <c r="A66" s="93" t="s">
        <v>18</v>
      </c>
      <c r="B66" s="93"/>
      <c r="C66" s="93"/>
      <c r="D66" s="93"/>
    </row>
    <row r="67" spans="1:10" x14ac:dyDescent="0.3">
      <c r="A67" s="93" t="s">
        <v>15</v>
      </c>
      <c r="B67" s="93"/>
      <c r="C67" s="93"/>
      <c r="D67" s="93"/>
    </row>
    <row r="68" spans="1:10" x14ac:dyDescent="0.3">
      <c r="A68" s="93" t="s">
        <v>63</v>
      </c>
      <c r="B68" s="93"/>
      <c r="C68" s="93"/>
      <c r="D68" s="93"/>
    </row>
    <row r="70" spans="1:10" ht="18" thickBot="1" x14ac:dyDescent="0.35">
      <c r="A70" s="27" t="s">
        <v>9</v>
      </c>
      <c r="B70" s="6" t="s">
        <v>6</v>
      </c>
      <c r="C70" s="6" t="s">
        <v>33</v>
      </c>
      <c r="D70" s="6" t="s">
        <v>37</v>
      </c>
    </row>
    <row r="71" spans="1:10" x14ac:dyDescent="0.3">
      <c r="A71" s="23"/>
    </row>
    <row r="72" spans="1:10" x14ac:dyDescent="0.25">
      <c r="A72" s="18" t="s">
        <v>113</v>
      </c>
      <c r="B72" s="100" t="s">
        <v>72</v>
      </c>
      <c r="C72" s="100" t="s">
        <v>72</v>
      </c>
      <c r="D72" s="100" t="s">
        <v>72</v>
      </c>
      <c r="E72" s="8"/>
    </row>
    <row r="73" spans="1:10" x14ac:dyDescent="0.25">
      <c r="A73" s="18" t="s">
        <v>70</v>
      </c>
      <c r="B73" s="69">
        <f>+IT!E75</f>
        <v>40117797.900000006</v>
      </c>
      <c r="C73" s="69">
        <f>+'2T'!E75</f>
        <v>40117797.900000006</v>
      </c>
      <c r="D73" s="1">
        <f>+C73+B73</f>
        <v>80235595.800000012</v>
      </c>
      <c r="E73" s="1"/>
    </row>
    <row r="74" spans="1:10" x14ac:dyDescent="0.25">
      <c r="A74" s="18" t="s">
        <v>16</v>
      </c>
      <c r="B74" s="100" t="s">
        <v>72</v>
      </c>
      <c r="C74" s="100" t="s">
        <v>72</v>
      </c>
      <c r="D74" s="100" t="s">
        <v>72</v>
      </c>
    </row>
    <row r="75" spans="1:10" x14ac:dyDescent="0.25">
      <c r="A75" s="18" t="s">
        <v>71</v>
      </c>
      <c r="B75" s="69">
        <f>+IT!E77</f>
        <v>42079871.400000006</v>
      </c>
      <c r="C75" s="69">
        <f>+'2T'!E77</f>
        <v>43435621</v>
      </c>
      <c r="D75" s="2">
        <f>+B75+C75</f>
        <v>85515492.400000006</v>
      </c>
    </row>
    <row r="76" spans="1:10" x14ac:dyDescent="0.25">
      <c r="A76" s="18" t="s">
        <v>17</v>
      </c>
      <c r="B76" s="100" t="s">
        <v>72</v>
      </c>
      <c r="C76" s="100" t="s">
        <v>72</v>
      </c>
      <c r="D76" s="100" t="s">
        <v>72</v>
      </c>
    </row>
    <row r="77" spans="1:10" ht="18" thickBot="1" x14ac:dyDescent="0.35">
      <c r="A77" s="10"/>
      <c r="B77" s="10"/>
      <c r="C77" s="10"/>
      <c r="D77" s="10"/>
    </row>
    <row r="78" spans="1:10" ht="18.600000000000001" thickTop="1" thickBot="1" x14ac:dyDescent="0.35">
      <c r="A78" s="89" t="s">
        <v>73</v>
      </c>
      <c r="B78" s="89"/>
      <c r="C78" s="89"/>
      <c r="D78" s="89"/>
      <c r="E78" s="89"/>
      <c r="F78" s="89"/>
      <c r="G78" s="89"/>
      <c r="H78" s="89"/>
      <c r="I78" s="89"/>
      <c r="J78" s="89"/>
    </row>
    <row r="79" spans="1:10" ht="18" thickTop="1" x14ac:dyDescent="0.3">
      <c r="A79" s="89" t="s">
        <v>86</v>
      </c>
      <c r="B79" s="89"/>
      <c r="C79" s="89"/>
      <c r="D79" s="89"/>
      <c r="E79" s="89"/>
      <c r="F79" s="89"/>
      <c r="G79" s="89"/>
      <c r="H79" s="89"/>
      <c r="I79" s="89"/>
      <c r="J79" s="89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38"/>
    </row>
    <row r="83" spans="1:2" x14ac:dyDescent="0.3">
      <c r="A83" s="19" t="s">
        <v>48</v>
      </c>
      <c r="B83" s="70">
        <v>45089</v>
      </c>
    </row>
  </sheetData>
  <mergeCells count="17">
    <mergeCell ref="A45:D45"/>
    <mergeCell ref="A66:D66"/>
    <mergeCell ref="A67:D67"/>
    <mergeCell ref="A78:J78"/>
    <mergeCell ref="A79:J79"/>
    <mergeCell ref="A2:F2"/>
    <mergeCell ref="B4:F4"/>
    <mergeCell ref="B5:F5"/>
    <mergeCell ref="B3:F3"/>
    <mergeCell ref="A68:D68"/>
    <mergeCell ref="A9:E9"/>
    <mergeCell ref="A10:E10"/>
    <mergeCell ref="A23:D23"/>
    <mergeCell ref="A24:D24"/>
    <mergeCell ref="A25:D25"/>
    <mergeCell ref="A43:D43"/>
    <mergeCell ref="A44:D44"/>
  </mergeCells>
  <pageMargins left="0.7" right="0.7" top="0.75" bottom="0.75" header="0.3" footer="0.3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88"/>
  <sheetViews>
    <sheetView zoomScale="80" zoomScaleNormal="80" zoomScaleSheetLayoutView="80" workbookViewId="0">
      <selection activeCell="A2" sqref="A2:G2"/>
    </sheetView>
  </sheetViews>
  <sheetFormatPr baseColWidth="10" defaultColWidth="11.5546875" defaultRowHeight="17.399999999999999" x14ac:dyDescent="0.3"/>
  <cols>
    <col min="1" max="1" width="78.88671875" style="1" customWidth="1"/>
    <col min="2" max="2" width="19" style="2" bestFit="1" customWidth="1"/>
    <col min="3" max="4" width="17.6640625" style="2" bestFit="1" customWidth="1"/>
    <col min="5" max="5" width="18.5546875" style="2" bestFit="1" customWidth="1"/>
    <col min="6" max="6" width="19" style="2" customWidth="1"/>
    <col min="7" max="7" width="17.6640625" style="2" customWidth="1"/>
    <col min="8" max="16384" width="11.5546875" style="2"/>
  </cols>
  <sheetData>
    <row r="2" spans="1:7" x14ac:dyDescent="0.3">
      <c r="A2" s="91" t="s">
        <v>19</v>
      </c>
      <c r="B2" s="91"/>
      <c r="C2" s="91"/>
      <c r="D2" s="91"/>
      <c r="E2" s="91"/>
      <c r="F2" s="91"/>
      <c r="G2" s="91"/>
    </row>
    <row r="3" spans="1:7" x14ac:dyDescent="0.3">
      <c r="A3" s="3" t="s">
        <v>0</v>
      </c>
      <c r="B3" s="90" t="s">
        <v>21</v>
      </c>
      <c r="C3" s="90"/>
      <c r="D3" s="90"/>
      <c r="E3" s="90"/>
      <c r="F3" s="90"/>
      <c r="G3" s="90"/>
    </row>
    <row r="4" spans="1:7" x14ac:dyDescent="0.3">
      <c r="A4" s="3" t="s">
        <v>1</v>
      </c>
      <c r="B4" s="90" t="s">
        <v>44</v>
      </c>
      <c r="C4" s="90"/>
      <c r="D4" s="90"/>
      <c r="E4" s="90"/>
      <c r="F4" s="90"/>
      <c r="G4" s="90"/>
    </row>
    <row r="5" spans="1:7" x14ac:dyDescent="0.3">
      <c r="A5" s="3" t="s">
        <v>10</v>
      </c>
      <c r="B5" s="90" t="s">
        <v>22</v>
      </c>
      <c r="C5" s="90"/>
      <c r="D5" s="90"/>
      <c r="E5" s="90"/>
      <c r="F5" s="90"/>
      <c r="G5" s="90"/>
    </row>
    <row r="6" spans="1:7" x14ac:dyDescent="0.3">
      <c r="A6" s="3" t="s">
        <v>29</v>
      </c>
      <c r="B6" s="87">
        <v>2022</v>
      </c>
      <c r="C6" s="4"/>
      <c r="D6" s="4"/>
      <c r="E6" s="4"/>
      <c r="F6" s="4"/>
      <c r="G6" s="4"/>
    </row>
    <row r="7" spans="1:7" x14ac:dyDescent="0.3">
      <c r="A7" s="5"/>
    </row>
    <row r="8" spans="1:7" x14ac:dyDescent="0.3">
      <c r="A8" s="5"/>
    </row>
    <row r="9" spans="1:7" x14ac:dyDescent="0.3">
      <c r="A9" s="91" t="s">
        <v>7</v>
      </c>
      <c r="B9" s="91"/>
      <c r="C9" s="91"/>
      <c r="D9" s="91"/>
      <c r="E9" s="91"/>
      <c r="F9" s="91"/>
      <c r="G9" s="91"/>
    </row>
    <row r="10" spans="1:7" x14ac:dyDescent="0.3">
      <c r="A10" s="91" t="s">
        <v>11</v>
      </c>
      <c r="B10" s="91"/>
      <c r="C10" s="91"/>
      <c r="D10" s="91"/>
      <c r="E10" s="91"/>
      <c r="F10" s="91"/>
      <c r="G10" s="91"/>
    </row>
    <row r="12" spans="1:7" ht="18" thickBot="1" x14ac:dyDescent="0.35">
      <c r="A12" s="14" t="s">
        <v>42</v>
      </c>
      <c r="B12" s="6" t="s">
        <v>2</v>
      </c>
      <c r="C12" s="6" t="s">
        <v>51</v>
      </c>
      <c r="D12" s="6" t="s">
        <v>34</v>
      </c>
      <c r="E12" s="6" t="s">
        <v>52</v>
      </c>
      <c r="F12" s="6" t="s">
        <v>35</v>
      </c>
      <c r="G12" s="6" t="s">
        <v>43</v>
      </c>
    </row>
    <row r="13" spans="1:7" x14ac:dyDescent="0.3">
      <c r="A13" s="101"/>
      <c r="B13" s="7"/>
      <c r="C13" s="7"/>
      <c r="D13" s="7"/>
      <c r="E13" s="7"/>
      <c r="F13" s="7"/>
      <c r="G13" s="7"/>
    </row>
    <row r="14" spans="1:7" x14ac:dyDescent="0.25">
      <c r="A14" s="1" t="s">
        <v>25</v>
      </c>
      <c r="B14" s="8" t="s">
        <v>46</v>
      </c>
      <c r="C14" s="40">
        <v>133791</v>
      </c>
      <c r="D14" s="40">
        <v>134098</v>
      </c>
      <c r="E14" s="40">
        <v>134585</v>
      </c>
      <c r="F14" s="41">
        <f>SUM(C14:E14)</f>
        <v>402474</v>
      </c>
      <c r="G14" s="41">
        <f>AVERAGE(C14:E14)</f>
        <v>134158</v>
      </c>
    </row>
    <row r="15" spans="1:7" s="1" customFormat="1" x14ac:dyDescent="0.25">
      <c r="A15" s="33" t="s">
        <v>23</v>
      </c>
      <c r="B15" s="8" t="s">
        <v>46</v>
      </c>
      <c r="C15" s="40">
        <v>102178</v>
      </c>
      <c r="D15" s="40">
        <v>102429</v>
      </c>
      <c r="E15" s="40">
        <v>102818</v>
      </c>
      <c r="F15" s="41">
        <f>SUM(C15:E15)</f>
        <v>307425</v>
      </c>
      <c r="G15" s="97"/>
    </row>
    <row r="16" spans="1:7" s="1" customFormat="1" x14ac:dyDescent="0.25">
      <c r="A16" s="33" t="s">
        <v>24</v>
      </c>
      <c r="B16" s="8" t="s">
        <v>46</v>
      </c>
      <c r="C16" s="40">
        <f>+C14-C15</f>
        <v>31613</v>
      </c>
      <c r="D16" s="40">
        <f>+D14-D15</f>
        <v>31669</v>
      </c>
      <c r="E16" s="40">
        <f>+E14-E15</f>
        <v>31767</v>
      </c>
      <c r="F16" s="41">
        <f>SUM(C16:E16)</f>
        <v>95049</v>
      </c>
      <c r="G16" s="97"/>
    </row>
    <row r="17" spans="1:7" s="1" customFormat="1" x14ac:dyDescent="0.25">
      <c r="A17" s="1" t="s">
        <v>45</v>
      </c>
      <c r="B17" s="8" t="s">
        <v>46</v>
      </c>
      <c r="C17" s="40">
        <v>4846</v>
      </c>
      <c r="D17" s="40">
        <v>4873</v>
      </c>
      <c r="E17" s="40">
        <v>4907</v>
      </c>
      <c r="F17" s="41">
        <f>SUM(C17:E17)</f>
        <v>14626</v>
      </c>
      <c r="G17" s="41">
        <f>AVERAGE(C17:E17)</f>
        <v>4875.333333333333</v>
      </c>
    </row>
    <row r="18" spans="1:7" ht="18" thickBot="1" x14ac:dyDescent="0.3">
      <c r="A18" s="20" t="s">
        <v>12</v>
      </c>
      <c r="B18" s="10"/>
      <c r="C18" s="46">
        <f>+C14+C17</f>
        <v>138637</v>
      </c>
      <c r="D18" s="46">
        <f t="shared" ref="D18:F18" si="0">+D14+D17</f>
        <v>138971</v>
      </c>
      <c r="E18" s="46">
        <f t="shared" si="0"/>
        <v>139492</v>
      </c>
      <c r="F18" s="46">
        <f t="shared" si="0"/>
        <v>417100</v>
      </c>
      <c r="G18" s="46">
        <f>AVERAGE(C18:E18)</f>
        <v>139033.33333333334</v>
      </c>
    </row>
    <row r="19" spans="1:7" ht="18" thickTop="1" x14ac:dyDescent="0.25">
      <c r="A19" s="47"/>
    </row>
    <row r="20" spans="1:7" x14ac:dyDescent="0.3">
      <c r="A20" s="19"/>
    </row>
    <row r="23" spans="1:7" x14ac:dyDescent="0.3">
      <c r="A23" s="92" t="s">
        <v>13</v>
      </c>
      <c r="B23" s="92"/>
      <c r="C23" s="92"/>
      <c r="D23" s="92"/>
      <c r="E23" s="92"/>
    </row>
    <row r="24" spans="1:7" x14ac:dyDescent="0.3">
      <c r="A24" s="91" t="s">
        <v>49</v>
      </c>
      <c r="B24" s="91"/>
      <c r="C24" s="91"/>
      <c r="D24" s="91"/>
      <c r="E24" s="91"/>
    </row>
    <row r="25" spans="1:7" x14ac:dyDescent="0.3">
      <c r="A25" s="91" t="s">
        <v>74</v>
      </c>
      <c r="B25" s="91"/>
      <c r="C25" s="91"/>
      <c r="D25" s="91"/>
      <c r="E25" s="91"/>
    </row>
    <row r="27" spans="1:7" ht="18" thickBot="1" x14ac:dyDescent="0.35">
      <c r="A27" s="14" t="s">
        <v>56</v>
      </c>
      <c r="B27" s="6" t="s">
        <v>51</v>
      </c>
      <c r="C27" s="6" t="s">
        <v>34</v>
      </c>
      <c r="D27" s="6" t="s">
        <v>52</v>
      </c>
      <c r="E27" s="6" t="s">
        <v>35</v>
      </c>
    </row>
    <row r="28" spans="1:7" x14ac:dyDescent="0.3">
      <c r="A28" s="101"/>
      <c r="B28" s="7"/>
      <c r="C28" s="7"/>
      <c r="D28" s="7"/>
      <c r="E28" s="7"/>
    </row>
    <row r="29" spans="1:7" x14ac:dyDescent="0.3">
      <c r="A29" s="1" t="s">
        <v>25</v>
      </c>
      <c r="B29" s="72">
        <v>10912806.800000001</v>
      </c>
      <c r="C29" s="72">
        <v>11104660.9</v>
      </c>
      <c r="D29" s="72">
        <v>11111820.300000001</v>
      </c>
      <c r="E29" s="76">
        <f>SUM(B29:D29)</f>
        <v>33129288.000000004</v>
      </c>
    </row>
    <row r="30" spans="1:7" s="1" customFormat="1" x14ac:dyDescent="0.3">
      <c r="A30" s="33" t="s">
        <v>75</v>
      </c>
      <c r="B30" s="102">
        <f>+B29*74%</f>
        <v>8075477.0320000006</v>
      </c>
      <c r="C30" s="102">
        <f t="shared" ref="C30:D30" si="1">+C29*74%</f>
        <v>8217449.0660000006</v>
      </c>
      <c r="D30" s="102">
        <f t="shared" si="1"/>
        <v>8222747.0220000008</v>
      </c>
      <c r="E30" s="103">
        <f t="shared" ref="E30:E35" si="2">SUM(B30:D30)</f>
        <v>24515673.120000001</v>
      </c>
    </row>
    <row r="31" spans="1:7" s="1" customFormat="1" x14ac:dyDescent="0.3">
      <c r="A31" s="33" t="s">
        <v>76</v>
      </c>
      <c r="B31" s="104">
        <f>+B29*26%</f>
        <v>2837329.7680000002</v>
      </c>
      <c r="C31" s="104">
        <f t="shared" ref="C31:D31" si="3">+C29*26%</f>
        <v>2887211.8340000003</v>
      </c>
      <c r="D31" s="104">
        <f t="shared" si="3"/>
        <v>2889073.2780000004</v>
      </c>
      <c r="E31" s="103">
        <f t="shared" si="2"/>
        <v>8613614.8800000008</v>
      </c>
    </row>
    <row r="32" spans="1:7" s="1" customFormat="1" x14ac:dyDescent="0.3">
      <c r="A32" s="12" t="s">
        <v>45</v>
      </c>
      <c r="B32" s="105">
        <v>1488899.2</v>
      </c>
      <c r="C32" s="105">
        <v>1491538.5</v>
      </c>
      <c r="D32" s="105">
        <v>1541408.5</v>
      </c>
      <c r="E32" s="76">
        <f t="shared" si="2"/>
        <v>4521846.2</v>
      </c>
    </row>
    <row r="33" spans="1:5" s="1" customFormat="1" x14ac:dyDescent="0.3">
      <c r="A33" s="13" t="s">
        <v>26</v>
      </c>
      <c r="B33" s="73">
        <f>+B34+B35</f>
        <v>970893.29999999993</v>
      </c>
      <c r="C33" s="73">
        <f t="shared" ref="C33:D33" si="4">+C34+C35</f>
        <v>776399.9</v>
      </c>
      <c r="D33" s="73">
        <f t="shared" si="4"/>
        <v>719370.7</v>
      </c>
      <c r="E33" s="76">
        <f t="shared" si="2"/>
        <v>2466663.9</v>
      </c>
    </row>
    <row r="34" spans="1:5" s="1" customFormat="1" x14ac:dyDescent="0.3">
      <c r="A34" s="33" t="s">
        <v>64</v>
      </c>
      <c r="B34" s="74">
        <v>926224.1</v>
      </c>
      <c r="C34" s="74">
        <v>776399.9</v>
      </c>
      <c r="D34" s="74">
        <v>719370.7</v>
      </c>
      <c r="E34" s="76">
        <f t="shared" si="2"/>
        <v>2421994.7000000002</v>
      </c>
    </row>
    <row r="35" spans="1:5" x14ac:dyDescent="0.3">
      <c r="A35" s="33" t="s">
        <v>65</v>
      </c>
      <c r="B35" s="72">
        <v>44669.2</v>
      </c>
      <c r="C35" s="72">
        <v>0</v>
      </c>
      <c r="D35" s="72">
        <v>0</v>
      </c>
      <c r="E35" s="76">
        <f t="shared" si="2"/>
        <v>44669.2</v>
      </c>
    </row>
    <row r="36" spans="1:5" ht="18" thickBot="1" x14ac:dyDescent="0.35">
      <c r="A36" s="20" t="s">
        <v>12</v>
      </c>
      <c r="B36" s="78">
        <f>+B29+B32+B33</f>
        <v>13372599.300000001</v>
      </c>
      <c r="C36" s="78">
        <f>+C29+C32+C33</f>
        <v>13372599.300000001</v>
      </c>
      <c r="D36" s="78">
        <f t="shared" ref="D36" si="5">+D29+D32+D33</f>
        <v>13372599.5</v>
      </c>
      <c r="E36" s="80">
        <f t="shared" ref="E36" si="6">+E29+E32+E33</f>
        <v>40117798.100000001</v>
      </c>
    </row>
    <row r="37" spans="1:5" ht="18" thickTop="1" x14ac:dyDescent="0.25">
      <c r="A37" s="60" t="s">
        <v>66</v>
      </c>
      <c r="B37" s="15"/>
      <c r="C37" s="15"/>
      <c r="D37" s="15"/>
      <c r="E37" s="15"/>
    </row>
    <row r="38" spans="1:5" x14ac:dyDescent="0.3">
      <c r="A38" s="60" t="s">
        <v>87</v>
      </c>
      <c r="B38" s="15"/>
      <c r="C38" s="79"/>
      <c r="D38" s="79"/>
      <c r="E38" s="15"/>
    </row>
    <row r="39" spans="1:5" x14ac:dyDescent="0.3">
      <c r="A39" s="60" t="s">
        <v>84</v>
      </c>
      <c r="B39" s="15"/>
      <c r="C39" s="15"/>
      <c r="D39" s="15"/>
      <c r="E39" s="15"/>
    </row>
    <row r="40" spans="1:5" x14ac:dyDescent="0.25">
      <c r="A40" s="47" t="s">
        <v>81</v>
      </c>
      <c r="B40" s="15"/>
      <c r="C40" s="15"/>
      <c r="D40" s="15"/>
      <c r="E40" s="15"/>
    </row>
    <row r="41" spans="1:5" x14ac:dyDescent="0.3">
      <c r="A41" s="4"/>
    </row>
    <row r="42" spans="1:5" x14ac:dyDescent="0.3">
      <c r="A42" s="19"/>
      <c r="B42" s="75"/>
    </row>
    <row r="45" spans="1:5" x14ac:dyDescent="0.3">
      <c r="A45" s="91" t="s">
        <v>14</v>
      </c>
      <c r="B45" s="91"/>
      <c r="C45" s="91"/>
      <c r="D45" s="91"/>
      <c r="E45" s="91"/>
    </row>
    <row r="46" spans="1:5" x14ac:dyDescent="0.3">
      <c r="A46" s="91" t="s">
        <v>50</v>
      </c>
      <c r="B46" s="91"/>
      <c r="C46" s="91"/>
      <c r="D46" s="91"/>
      <c r="E46" s="91"/>
    </row>
    <row r="47" spans="1:5" x14ac:dyDescent="0.3">
      <c r="A47" s="91" t="s">
        <v>63</v>
      </c>
      <c r="B47" s="91"/>
      <c r="C47" s="91"/>
      <c r="D47" s="91"/>
      <c r="E47" s="91"/>
    </row>
    <row r="49" spans="1:5" ht="18" thickBot="1" x14ac:dyDescent="0.35">
      <c r="A49" s="14" t="s">
        <v>9</v>
      </c>
      <c r="B49" s="6" t="s">
        <v>51</v>
      </c>
      <c r="C49" s="6" t="s">
        <v>34</v>
      </c>
      <c r="D49" s="6" t="s">
        <v>52</v>
      </c>
      <c r="E49" s="6" t="s">
        <v>35</v>
      </c>
    </row>
    <row r="51" spans="1:5" x14ac:dyDescent="0.3">
      <c r="A51" s="13" t="s">
        <v>28</v>
      </c>
      <c r="B51" s="15">
        <f>+B52+B53</f>
        <v>12401706</v>
      </c>
      <c r="C51" s="15">
        <f t="shared" ref="C51:E51" si="7">+C52+C53</f>
        <v>12596199.4</v>
      </c>
      <c r="D51" s="15">
        <f t="shared" si="7"/>
        <v>12653228.800000001</v>
      </c>
      <c r="E51" s="77">
        <f t="shared" si="7"/>
        <v>37651134.200000003</v>
      </c>
    </row>
    <row r="52" spans="1:5" x14ac:dyDescent="0.3">
      <c r="A52" s="33" t="s">
        <v>36</v>
      </c>
      <c r="B52" s="15">
        <f>+B29</f>
        <v>10912806.800000001</v>
      </c>
      <c r="C52" s="15">
        <f t="shared" ref="C52:E52" si="8">+C29</f>
        <v>11104660.9</v>
      </c>
      <c r="D52" s="15">
        <f t="shared" si="8"/>
        <v>11111820.300000001</v>
      </c>
      <c r="E52" s="77">
        <f t="shared" si="8"/>
        <v>33129288.000000004</v>
      </c>
    </row>
    <row r="53" spans="1:5" x14ac:dyDescent="0.3">
      <c r="A53" s="33" t="s">
        <v>47</v>
      </c>
      <c r="B53" s="15">
        <f>+B32</f>
        <v>1488899.2</v>
      </c>
      <c r="C53" s="15">
        <f t="shared" ref="C53:E53" si="9">+C32</f>
        <v>1491538.5</v>
      </c>
      <c r="D53" s="15">
        <f t="shared" si="9"/>
        <v>1541408.5</v>
      </c>
      <c r="E53" s="77">
        <f t="shared" si="9"/>
        <v>4521846.2</v>
      </c>
    </row>
    <row r="54" spans="1:5" x14ac:dyDescent="0.3">
      <c r="A54" s="34" t="s">
        <v>27</v>
      </c>
      <c r="B54" s="16">
        <v>0</v>
      </c>
      <c r="C54" s="16">
        <v>0</v>
      </c>
      <c r="D54" s="16">
        <v>0</v>
      </c>
      <c r="E54" s="77">
        <v>0</v>
      </c>
    </row>
    <row r="55" spans="1:5" x14ac:dyDescent="0.3">
      <c r="A55" s="33" t="s">
        <v>57</v>
      </c>
      <c r="B55" s="16"/>
      <c r="C55" s="16"/>
      <c r="D55" s="16"/>
      <c r="E55" s="77"/>
    </row>
    <row r="56" spans="1:5" x14ac:dyDescent="0.3">
      <c r="A56" s="33" t="s">
        <v>58</v>
      </c>
      <c r="B56" s="16"/>
      <c r="C56" s="16"/>
      <c r="D56" s="16"/>
      <c r="E56" s="77"/>
    </row>
    <row r="57" spans="1:5" x14ac:dyDescent="0.3">
      <c r="A57" s="33" t="s">
        <v>59</v>
      </c>
      <c r="B57" s="16"/>
      <c r="C57" s="16"/>
      <c r="D57" s="16"/>
      <c r="E57" s="77"/>
    </row>
    <row r="58" spans="1:5" x14ac:dyDescent="0.3">
      <c r="A58" s="13" t="s">
        <v>67</v>
      </c>
      <c r="B58" s="2">
        <f>+B34</f>
        <v>926224.1</v>
      </c>
      <c r="C58" s="2">
        <f t="shared" ref="C58:D58" si="10">+C34</f>
        <v>776399.9</v>
      </c>
      <c r="D58" s="2">
        <f t="shared" si="10"/>
        <v>719370.7</v>
      </c>
      <c r="E58" s="4">
        <f>+E34</f>
        <v>2421994.7000000002</v>
      </c>
    </row>
    <row r="59" spans="1:5" x14ac:dyDescent="0.3">
      <c r="A59" s="13" t="s">
        <v>68</v>
      </c>
      <c r="B59" s="2">
        <f>+B35</f>
        <v>44669.2</v>
      </c>
      <c r="C59" s="2">
        <f>+C35</f>
        <v>0</v>
      </c>
      <c r="D59" s="2">
        <f t="shared" ref="D59:E59" si="11">+D35</f>
        <v>0</v>
      </c>
      <c r="E59" s="4">
        <f t="shared" si="11"/>
        <v>44669.2</v>
      </c>
    </row>
    <row r="60" spans="1:5" ht="18" thickBot="1" x14ac:dyDescent="0.35">
      <c r="A60" s="20" t="s">
        <v>12</v>
      </c>
      <c r="B60" s="17">
        <f>+B51+B58+B59</f>
        <v>13372599.299999999</v>
      </c>
      <c r="C60" s="17">
        <f t="shared" ref="C60:E60" si="12">+C51+C58+C59</f>
        <v>13372599.300000001</v>
      </c>
      <c r="D60" s="17">
        <f t="shared" si="12"/>
        <v>13372599.5</v>
      </c>
      <c r="E60" s="20">
        <f t="shared" si="12"/>
        <v>40117798.100000009</v>
      </c>
    </row>
    <row r="61" spans="1:5" ht="18" thickTop="1" x14ac:dyDescent="0.25">
      <c r="A61" s="47" t="s">
        <v>69</v>
      </c>
    </row>
    <row r="62" spans="1:5" x14ac:dyDescent="0.3">
      <c r="A62" s="60" t="s">
        <v>87</v>
      </c>
    </row>
    <row r="63" spans="1:5" x14ac:dyDescent="0.3">
      <c r="A63" s="60" t="s">
        <v>84</v>
      </c>
    </row>
    <row r="64" spans="1:5" x14ac:dyDescent="0.25">
      <c r="A64" s="47" t="s">
        <v>81</v>
      </c>
    </row>
    <row r="65" spans="1:10" x14ac:dyDescent="0.3">
      <c r="A65" s="19"/>
    </row>
    <row r="66" spans="1:10" x14ac:dyDescent="0.3">
      <c r="A66" s="19"/>
    </row>
    <row r="69" spans="1:10" x14ac:dyDescent="0.3">
      <c r="A69" s="91" t="s">
        <v>18</v>
      </c>
      <c r="B69" s="91"/>
      <c r="C69" s="91"/>
      <c r="D69" s="91"/>
      <c r="E69" s="91"/>
    </row>
    <row r="70" spans="1:10" x14ac:dyDescent="0.3">
      <c r="A70" s="91" t="s">
        <v>15</v>
      </c>
      <c r="B70" s="91"/>
      <c r="C70" s="91"/>
      <c r="D70" s="91"/>
      <c r="E70" s="91"/>
    </row>
    <row r="71" spans="1:10" x14ac:dyDescent="0.3">
      <c r="A71" s="91" t="s">
        <v>63</v>
      </c>
      <c r="B71" s="91"/>
      <c r="C71" s="91"/>
      <c r="D71" s="91"/>
      <c r="E71" s="91"/>
    </row>
    <row r="73" spans="1:10" ht="18" thickBot="1" x14ac:dyDescent="0.35">
      <c r="A73" s="14" t="s">
        <v>9</v>
      </c>
      <c r="B73" s="6" t="s">
        <v>51</v>
      </c>
      <c r="C73" s="6" t="s">
        <v>34</v>
      </c>
      <c r="D73" s="6" t="s">
        <v>52</v>
      </c>
      <c r="E73" s="6" t="s">
        <v>35</v>
      </c>
    </row>
    <row r="75" spans="1:10" x14ac:dyDescent="0.3">
      <c r="A75" s="18" t="s">
        <v>113</v>
      </c>
      <c r="B75" s="1">
        <f>+'2T'!D78</f>
        <v>-5279896.6000000034</v>
      </c>
      <c r="C75" s="2">
        <f>+B79</f>
        <v>-5226668.3000000026</v>
      </c>
      <c r="D75" s="2">
        <f>+C79</f>
        <v>-6694304.0000000019</v>
      </c>
      <c r="E75" s="87" t="s">
        <v>78</v>
      </c>
    </row>
    <row r="76" spans="1:10" x14ac:dyDescent="0.3">
      <c r="A76" s="18" t="s">
        <v>70</v>
      </c>
      <c r="B76" s="1">
        <v>13372599.4</v>
      </c>
      <c r="C76" s="1">
        <v>13372599.4</v>
      </c>
      <c r="D76" s="1">
        <v>13372599.4</v>
      </c>
      <c r="E76" s="19">
        <f>SUM(B76:D76)</f>
        <v>40117798.200000003</v>
      </c>
    </row>
    <row r="77" spans="1:10" x14ac:dyDescent="0.3">
      <c r="A77" s="18" t="s">
        <v>16</v>
      </c>
      <c r="B77" s="2">
        <f>+B75+B76</f>
        <v>8092702.799999997</v>
      </c>
      <c r="C77" s="2">
        <f t="shared" ref="C77:D77" si="13">+C75+C76</f>
        <v>8145931.0999999978</v>
      </c>
      <c r="D77" s="2">
        <f t="shared" si="13"/>
        <v>6678295.3999999985</v>
      </c>
      <c r="E77" s="87" t="s">
        <v>78</v>
      </c>
    </row>
    <row r="78" spans="1:10" x14ac:dyDescent="0.3">
      <c r="A78" s="18" t="s">
        <v>71</v>
      </c>
      <c r="B78" s="2">
        <v>13319371.1</v>
      </c>
      <c r="C78" s="2">
        <v>14840235.1</v>
      </c>
      <c r="D78" s="2">
        <v>14901863.1</v>
      </c>
      <c r="E78" s="87">
        <f>SUM(B78:D78)</f>
        <v>43061469.299999997</v>
      </c>
    </row>
    <row r="79" spans="1:10" ht="18" thickBot="1" x14ac:dyDescent="0.35">
      <c r="A79" s="18" t="s">
        <v>17</v>
      </c>
      <c r="B79" s="2">
        <f>+B77-B78</f>
        <v>-5226668.3000000026</v>
      </c>
      <c r="C79" s="2">
        <f t="shared" ref="C79" si="14">+C77-C78</f>
        <v>-6694304.0000000019</v>
      </c>
      <c r="D79" s="2">
        <f>+D77-D78</f>
        <v>-8223567.7000000011</v>
      </c>
      <c r="E79" s="87" t="s">
        <v>78</v>
      </c>
    </row>
    <row r="80" spans="1:10" ht="18.600000000000001" thickTop="1" thickBot="1" x14ac:dyDescent="0.35">
      <c r="A80" s="89" t="s">
        <v>73</v>
      </c>
      <c r="B80" s="89"/>
      <c r="C80" s="89"/>
      <c r="D80" s="89"/>
      <c r="E80" s="89"/>
      <c r="F80" s="89"/>
      <c r="G80" s="89"/>
      <c r="H80" s="89"/>
      <c r="I80" s="89"/>
      <c r="J80" s="89"/>
    </row>
    <row r="81" spans="1:10" ht="18" thickTop="1" x14ac:dyDescent="0.3">
      <c r="A81" s="89" t="s">
        <v>88</v>
      </c>
      <c r="B81" s="89"/>
      <c r="C81" s="89"/>
      <c r="D81" s="89"/>
      <c r="E81" s="89"/>
      <c r="F81" s="89"/>
      <c r="G81" s="89"/>
      <c r="H81" s="89"/>
      <c r="I81" s="89"/>
      <c r="J81" s="89"/>
    </row>
    <row r="82" spans="1:10" x14ac:dyDescent="0.25">
      <c r="A82" s="47" t="s">
        <v>81</v>
      </c>
      <c r="B82" s="47"/>
      <c r="C82" s="47"/>
      <c r="D82" s="47"/>
      <c r="E82" s="47"/>
      <c r="F82" s="47"/>
      <c r="G82" s="47"/>
      <c r="H82" s="47"/>
      <c r="I82" s="47"/>
      <c r="J82" s="38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38"/>
    </row>
    <row r="84" spans="1:10" x14ac:dyDescent="0.3">
      <c r="A84" s="4"/>
    </row>
    <row r="85" spans="1:10" x14ac:dyDescent="0.3">
      <c r="A85" s="19"/>
    </row>
    <row r="87" spans="1:10" x14ac:dyDescent="0.3">
      <c r="A87" s="19" t="s">
        <v>112</v>
      </c>
      <c r="B87" s="70"/>
    </row>
    <row r="88" spans="1:10" x14ac:dyDescent="0.3">
      <c r="B88" s="1"/>
      <c r="C88" s="1"/>
      <c r="D88" s="1"/>
      <c r="E88" s="1"/>
    </row>
  </sheetData>
  <mergeCells count="17">
    <mergeCell ref="A45:E45"/>
    <mergeCell ref="A25:E25"/>
    <mergeCell ref="A9:G9"/>
    <mergeCell ref="A24:E24"/>
    <mergeCell ref="A2:G2"/>
    <mergeCell ref="A10:G10"/>
    <mergeCell ref="A23:E23"/>
    <mergeCell ref="B3:G3"/>
    <mergeCell ref="B4:G4"/>
    <mergeCell ref="B5:G5"/>
    <mergeCell ref="A81:J81"/>
    <mergeCell ref="A70:E70"/>
    <mergeCell ref="A71:E71"/>
    <mergeCell ref="A46:E46"/>
    <mergeCell ref="A47:E47"/>
    <mergeCell ref="A69:E69"/>
    <mergeCell ref="A80:J80"/>
  </mergeCells>
  <pageMargins left="0.7" right="0.7" top="0.75" bottom="0.75" header="0.3" footer="0.3"/>
  <pageSetup paperSize="9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85"/>
  <sheetViews>
    <sheetView zoomScale="80" zoomScaleNormal="80" zoomScaleSheetLayoutView="80" workbookViewId="0">
      <selection activeCell="A2" sqref="A2:G2"/>
    </sheetView>
  </sheetViews>
  <sheetFormatPr baseColWidth="10" defaultColWidth="11.5546875" defaultRowHeight="17.399999999999999" x14ac:dyDescent="0.3"/>
  <cols>
    <col min="1" max="1" width="75.33203125" style="1" bestFit="1" customWidth="1"/>
    <col min="2" max="2" width="20.44140625" style="2" customWidth="1"/>
    <col min="3" max="6" width="18" style="2" bestFit="1" customWidth="1"/>
    <col min="7" max="7" width="16.109375" style="2" bestFit="1" customWidth="1"/>
    <col min="8" max="16384" width="11.5546875" style="2"/>
  </cols>
  <sheetData>
    <row r="2" spans="1:7" x14ac:dyDescent="0.3">
      <c r="A2" s="91" t="s">
        <v>19</v>
      </c>
      <c r="B2" s="91"/>
      <c r="C2" s="91"/>
      <c r="D2" s="91"/>
      <c r="E2" s="91"/>
      <c r="F2" s="91"/>
      <c r="G2" s="91"/>
    </row>
    <row r="3" spans="1:7" s="4" customFormat="1" ht="18" customHeight="1" x14ac:dyDescent="0.3">
      <c r="A3" s="3" t="s">
        <v>0</v>
      </c>
      <c r="B3" s="95" t="s">
        <v>21</v>
      </c>
      <c r="C3" s="95"/>
      <c r="D3" s="95"/>
      <c r="E3" s="95"/>
      <c r="F3" s="95"/>
      <c r="G3" s="95"/>
    </row>
    <row r="4" spans="1:7" s="4" customFormat="1" x14ac:dyDescent="0.3">
      <c r="A4" s="3" t="s">
        <v>1</v>
      </c>
      <c r="B4" s="90" t="s">
        <v>20</v>
      </c>
      <c r="C4" s="90"/>
      <c r="D4" s="90"/>
      <c r="E4" s="90"/>
      <c r="F4" s="90"/>
      <c r="G4" s="90"/>
    </row>
    <row r="5" spans="1:7" s="4" customFormat="1" x14ac:dyDescent="0.3">
      <c r="A5" s="3" t="s">
        <v>10</v>
      </c>
      <c r="B5" s="90" t="s">
        <v>22</v>
      </c>
      <c r="C5" s="90"/>
      <c r="D5" s="90"/>
      <c r="E5" s="90"/>
      <c r="F5" s="90"/>
      <c r="G5" s="90"/>
    </row>
    <row r="6" spans="1:7" s="4" customFormat="1" x14ac:dyDescent="0.3">
      <c r="A6" s="3" t="s">
        <v>29</v>
      </c>
      <c r="B6" s="87">
        <v>2022</v>
      </c>
    </row>
    <row r="7" spans="1:7" s="4" customFormat="1" x14ac:dyDescent="0.3">
      <c r="A7" s="3"/>
      <c r="B7" s="86"/>
    </row>
    <row r="8" spans="1:7" x14ac:dyDescent="0.3">
      <c r="A8" s="85"/>
      <c r="B8" s="85"/>
      <c r="C8" s="85"/>
      <c r="D8" s="85"/>
      <c r="E8" s="85"/>
      <c r="F8" s="85"/>
      <c r="G8" s="85"/>
    </row>
    <row r="9" spans="1:7" x14ac:dyDescent="0.3">
      <c r="A9" s="91" t="s">
        <v>7</v>
      </c>
      <c r="B9" s="91"/>
      <c r="C9" s="91"/>
      <c r="D9" s="91"/>
      <c r="E9" s="91"/>
      <c r="F9" s="91"/>
      <c r="G9" s="91"/>
    </row>
    <row r="10" spans="1:7" x14ac:dyDescent="0.3">
      <c r="A10" s="91" t="s">
        <v>11</v>
      </c>
      <c r="B10" s="91"/>
      <c r="C10" s="91"/>
      <c r="D10" s="91"/>
      <c r="E10" s="91"/>
      <c r="F10" s="91"/>
      <c r="G10" s="91"/>
    </row>
    <row r="12" spans="1:7" ht="18" thickBot="1" x14ac:dyDescent="0.35">
      <c r="A12" s="14" t="s">
        <v>56</v>
      </c>
      <c r="B12" s="6" t="s">
        <v>2</v>
      </c>
      <c r="C12" s="6" t="s">
        <v>6</v>
      </c>
      <c r="D12" s="6" t="s">
        <v>33</v>
      </c>
      <c r="E12" s="6" t="s">
        <v>35</v>
      </c>
      <c r="F12" s="6" t="s">
        <v>39</v>
      </c>
      <c r="G12" s="6" t="s">
        <v>43</v>
      </c>
    </row>
    <row r="13" spans="1:7" x14ac:dyDescent="0.3">
      <c r="A13" s="23"/>
      <c r="E13" s="15"/>
      <c r="F13" s="15"/>
      <c r="G13" s="15"/>
    </row>
    <row r="14" spans="1:7" x14ac:dyDescent="0.3">
      <c r="A14" s="1" t="s">
        <v>25</v>
      </c>
      <c r="B14" s="8" t="s">
        <v>46</v>
      </c>
      <c r="C14" s="2">
        <f>+Semestral!C14</f>
        <v>392180</v>
      </c>
      <c r="D14" s="2">
        <f>+Semestral!D14</f>
        <v>396847</v>
      </c>
      <c r="E14" s="2">
        <f>+'3T'!F14</f>
        <v>402474</v>
      </c>
      <c r="F14" s="2">
        <f>+'3T'!F14</f>
        <v>402474</v>
      </c>
      <c r="G14" s="15">
        <f>AVERAGE(C14:E14)</f>
        <v>397167</v>
      </c>
    </row>
    <row r="15" spans="1:7" s="1" customFormat="1" x14ac:dyDescent="0.3">
      <c r="A15" s="33" t="s">
        <v>23</v>
      </c>
      <c r="B15" s="8" t="s">
        <v>46</v>
      </c>
      <c r="C15" s="2">
        <f>+Semestral!C15</f>
        <v>297845</v>
      </c>
      <c r="D15" s="2">
        <f>+Semestral!D15</f>
        <v>302292</v>
      </c>
      <c r="E15" s="2">
        <f>+'3T'!F15</f>
        <v>307425</v>
      </c>
      <c r="F15" s="2">
        <f>+'3T'!F15</f>
        <v>307425</v>
      </c>
      <c r="G15" s="15"/>
    </row>
    <row r="16" spans="1:7" s="1" customFormat="1" x14ac:dyDescent="0.3">
      <c r="A16" s="33" t="s">
        <v>24</v>
      </c>
      <c r="B16" s="8" t="s">
        <v>46</v>
      </c>
      <c r="C16" s="2">
        <f>+Semestral!C16</f>
        <v>94335</v>
      </c>
      <c r="D16" s="2">
        <f>+Semestral!D16</f>
        <v>94555</v>
      </c>
      <c r="E16" s="2">
        <f>+'3T'!F16</f>
        <v>95049</v>
      </c>
      <c r="F16" s="2">
        <f>+'3T'!F16</f>
        <v>95049</v>
      </c>
      <c r="G16" s="15"/>
    </row>
    <row r="17" spans="1:7" x14ac:dyDescent="0.3">
      <c r="A17" s="1" t="s">
        <v>45</v>
      </c>
      <c r="B17" s="8" t="s">
        <v>46</v>
      </c>
      <c r="C17" s="2">
        <f>+Semestral!C17</f>
        <v>14362</v>
      </c>
      <c r="D17" s="2">
        <f>+Semestral!D17</f>
        <v>14514</v>
      </c>
      <c r="E17" s="2">
        <f>+'3T'!F17</f>
        <v>14626</v>
      </c>
      <c r="F17" s="2">
        <f>+'3T'!F17</f>
        <v>14626</v>
      </c>
      <c r="G17" s="15">
        <f t="shared" ref="G17" si="0">AVERAGE(C17:E17)</f>
        <v>14500.666666666666</v>
      </c>
    </row>
    <row r="18" spans="1:7" ht="18" thickBot="1" x14ac:dyDescent="0.35">
      <c r="A18" s="26" t="s">
        <v>12</v>
      </c>
      <c r="B18" s="25"/>
      <c r="C18" s="10">
        <f>+C14+C17</f>
        <v>406542</v>
      </c>
      <c r="D18" s="10">
        <f t="shared" ref="D18:F18" si="1">+D14+D17</f>
        <v>411361</v>
      </c>
      <c r="E18" s="10">
        <f>+E14+E17</f>
        <v>417100</v>
      </c>
      <c r="F18" s="10">
        <f t="shared" si="1"/>
        <v>417100</v>
      </c>
      <c r="G18" s="10">
        <f>+G14+G17</f>
        <v>411667.66666666669</v>
      </c>
    </row>
    <row r="19" spans="1:7" ht="18" thickTop="1" x14ac:dyDescent="0.3">
      <c r="A19" s="4">
        <f>+'2T'!A19</f>
        <v>0</v>
      </c>
    </row>
    <row r="20" spans="1:7" x14ac:dyDescent="0.3">
      <c r="A20" s="19"/>
    </row>
    <row r="23" spans="1:7" x14ac:dyDescent="0.3">
      <c r="A23" s="92" t="s">
        <v>13</v>
      </c>
      <c r="B23" s="92"/>
      <c r="C23" s="92"/>
      <c r="D23" s="92"/>
      <c r="E23" s="92"/>
    </row>
    <row r="24" spans="1:7" x14ac:dyDescent="0.3">
      <c r="A24" s="91" t="s">
        <v>8</v>
      </c>
      <c r="B24" s="91"/>
      <c r="C24" s="91"/>
      <c r="D24" s="91"/>
      <c r="E24" s="91"/>
    </row>
    <row r="25" spans="1:7" x14ac:dyDescent="0.3">
      <c r="A25" s="91" t="s">
        <v>63</v>
      </c>
      <c r="B25" s="91"/>
      <c r="C25" s="91"/>
      <c r="D25" s="91"/>
      <c r="E25" s="91"/>
    </row>
    <row r="27" spans="1:7" ht="18" thickBot="1" x14ac:dyDescent="0.35">
      <c r="A27" s="14" t="s">
        <v>56</v>
      </c>
      <c r="B27" s="6" t="s">
        <v>6</v>
      </c>
      <c r="C27" s="6" t="s">
        <v>33</v>
      </c>
      <c r="D27" s="6" t="s">
        <v>35</v>
      </c>
      <c r="E27" s="6" t="s">
        <v>39</v>
      </c>
    </row>
    <row r="28" spans="1:7" x14ac:dyDescent="0.3">
      <c r="A28" s="28"/>
    </row>
    <row r="29" spans="1:7" x14ac:dyDescent="0.3">
      <c r="A29" s="1" t="s">
        <v>25</v>
      </c>
      <c r="B29" s="2">
        <f>+IT!E28</f>
        <v>32191282.699999999</v>
      </c>
      <c r="C29" s="2">
        <f>+'2T'!E29</f>
        <v>32677653</v>
      </c>
      <c r="D29" s="2">
        <f>+'3T'!E29</f>
        <v>33129288.000000004</v>
      </c>
      <c r="E29" s="2">
        <f>SUM(B29:D29)</f>
        <v>97998223.700000003</v>
      </c>
    </row>
    <row r="30" spans="1:7" s="1" customFormat="1" x14ac:dyDescent="0.3">
      <c r="A30" s="33" t="s">
        <v>75</v>
      </c>
      <c r="B30" s="2">
        <f>+IT!E29</f>
        <v>23821549.197999999</v>
      </c>
      <c r="C30" s="2">
        <f>+'2T'!E30</f>
        <v>24181463.219999999</v>
      </c>
      <c r="D30" s="2">
        <f>+'3T'!E30</f>
        <v>24515673.120000001</v>
      </c>
      <c r="E30" s="2">
        <f t="shared" ref="E30:E35" si="2">SUM(B30:D30)</f>
        <v>72518685.538000003</v>
      </c>
    </row>
    <row r="31" spans="1:7" s="1" customFormat="1" x14ac:dyDescent="0.3">
      <c r="A31" s="33" t="s">
        <v>76</v>
      </c>
      <c r="B31" s="2">
        <f>+IT!E30</f>
        <v>8369733.5020000003</v>
      </c>
      <c r="C31" s="2">
        <f>+'2T'!E31</f>
        <v>8496189.7800000012</v>
      </c>
      <c r="D31" s="2">
        <f>+'3T'!E31</f>
        <v>8613614.8800000008</v>
      </c>
      <c r="E31" s="2">
        <f t="shared" si="2"/>
        <v>25479538.162</v>
      </c>
    </row>
    <row r="32" spans="1:7" s="1" customFormat="1" x14ac:dyDescent="0.3">
      <c r="A32" s="12" t="s">
        <v>45</v>
      </c>
      <c r="B32" s="2">
        <f>+IT!E31</f>
        <v>4460085.8</v>
      </c>
      <c r="C32" s="2">
        <f>+'2T'!E32</f>
        <v>4533840.3899999997</v>
      </c>
      <c r="D32" s="2">
        <f>+'3T'!E32</f>
        <v>4521846.2</v>
      </c>
      <c r="E32" s="2">
        <f t="shared" si="2"/>
        <v>13515772.390000001</v>
      </c>
    </row>
    <row r="33" spans="1:5" x14ac:dyDescent="0.3">
      <c r="A33" s="13" t="s">
        <v>26</v>
      </c>
      <c r="B33" s="2">
        <f>+IT!E32</f>
        <v>3466429.4000000004</v>
      </c>
      <c r="C33" s="2">
        <f>+'2T'!E33</f>
        <v>2906304.51</v>
      </c>
      <c r="D33" s="2">
        <f>+'3T'!E33</f>
        <v>2466663.9</v>
      </c>
      <c r="E33" s="2">
        <f t="shared" si="2"/>
        <v>8839397.8100000005</v>
      </c>
    </row>
    <row r="34" spans="1:5" x14ac:dyDescent="0.3">
      <c r="A34" s="33" t="s">
        <v>64</v>
      </c>
      <c r="B34" s="2">
        <f>+IT!E33</f>
        <v>2778672.3</v>
      </c>
      <c r="C34" s="2">
        <f>+'2T'!E34</f>
        <v>2768327.9699999997</v>
      </c>
      <c r="D34" s="2">
        <f>+'3T'!E34</f>
        <v>2421994.7000000002</v>
      </c>
      <c r="E34" s="2">
        <f t="shared" si="2"/>
        <v>7968994.9699999997</v>
      </c>
    </row>
    <row r="35" spans="1:5" x14ac:dyDescent="0.3">
      <c r="A35" s="33" t="s">
        <v>65</v>
      </c>
      <c r="B35" s="2">
        <f>+IT!E34</f>
        <v>687757.1</v>
      </c>
      <c r="C35" s="2">
        <f>+'2T'!E35</f>
        <v>137976.54</v>
      </c>
      <c r="D35" s="2">
        <f>+'3T'!E35</f>
        <v>44669.2</v>
      </c>
      <c r="E35" s="2">
        <f t="shared" si="2"/>
        <v>870402.84</v>
      </c>
    </row>
    <row r="36" spans="1:5" ht="18" thickBot="1" x14ac:dyDescent="0.35">
      <c r="A36" s="29" t="s">
        <v>12</v>
      </c>
      <c r="B36" s="10">
        <f>+B29+B32+B33</f>
        <v>40117797.899999999</v>
      </c>
      <c r="C36" s="10">
        <f>+C29+C32+C33</f>
        <v>40117797.899999999</v>
      </c>
      <c r="D36" s="10">
        <f t="shared" ref="D36:E36" si="3">+D29+D32+D33</f>
        <v>40117798.100000001</v>
      </c>
      <c r="E36" s="10">
        <f t="shared" si="3"/>
        <v>120353393.90000001</v>
      </c>
    </row>
    <row r="37" spans="1:5" ht="18" thickTop="1" x14ac:dyDescent="0.25">
      <c r="A37" s="60" t="s">
        <v>66</v>
      </c>
    </row>
    <row r="38" spans="1:5" x14ac:dyDescent="0.3">
      <c r="A38" s="60" t="s">
        <v>89</v>
      </c>
    </row>
    <row r="39" spans="1:5" x14ac:dyDescent="0.3">
      <c r="A39" s="60" t="s">
        <v>90</v>
      </c>
    </row>
    <row r="40" spans="1:5" x14ac:dyDescent="0.25">
      <c r="A40" s="47" t="s">
        <v>81</v>
      </c>
    </row>
    <row r="41" spans="1:5" x14ac:dyDescent="0.25">
      <c r="A41" s="47"/>
    </row>
    <row r="42" spans="1:5" x14ac:dyDescent="0.25">
      <c r="A42" s="47"/>
    </row>
    <row r="43" spans="1:5" x14ac:dyDescent="0.25">
      <c r="A43" s="47"/>
    </row>
    <row r="44" spans="1:5" s="4" customFormat="1" x14ac:dyDescent="0.3">
      <c r="A44" s="91" t="s">
        <v>14</v>
      </c>
      <c r="B44" s="91"/>
      <c r="C44" s="91"/>
      <c r="D44" s="91"/>
      <c r="E44" s="91"/>
    </row>
    <row r="45" spans="1:5" x14ac:dyDescent="0.3">
      <c r="A45" s="91" t="s">
        <v>8</v>
      </c>
      <c r="B45" s="91"/>
      <c r="C45" s="91"/>
      <c r="D45" s="91"/>
      <c r="E45" s="91"/>
    </row>
    <row r="46" spans="1:5" x14ac:dyDescent="0.3">
      <c r="A46" s="91" t="s">
        <v>63</v>
      </c>
      <c r="B46" s="91"/>
      <c r="C46" s="91"/>
      <c r="D46" s="91"/>
      <c r="E46" s="91"/>
    </row>
    <row r="48" spans="1:5" ht="18" thickBot="1" x14ac:dyDescent="0.35">
      <c r="A48" s="30" t="s">
        <v>9</v>
      </c>
      <c r="B48" s="6" t="s">
        <v>6</v>
      </c>
      <c r="C48" s="6" t="s">
        <v>33</v>
      </c>
      <c r="D48" s="6" t="s">
        <v>35</v>
      </c>
      <c r="E48" s="6" t="s">
        <v>39</v>
      </c>
    </row>
    <row r="49" spans="1:5" x14ac:dyDescent="0.3">
      <c r="A49" s="28"/>
    </row>
    <row r="50" spans="1:5" x14ac:dyDescent="0.3">
      <c r="A50" s="13" t="s">
        <v>28</v>
      </c>
      <c r="B50" s="2">
        <f>+IT!E49</f>
        <v>36651368.5</v>
      </c>
      <c r="C50" s="2">
        <f>+C51+C52</f>
        <v>37211493.390000001</v>
      </c>
      <c r="D50" s="2">
        <f>+'3T'!E51</f>
        <v>37651134.200000003</v>
      </c>
      <c r="E50" s="2">
        <f>SUM(B50:D50)</f>
        <v>111513996.09</v>
      </c>
    </row>
    <row r="51" spans="1:5" x14ac:dyDescent="0.3">
      <c r="A51" s="33" t="s">
        <v>36</v>
      </c>
      <c r="B51" s="2">
        <f>+IT!E50</f>
        <v>32191282.699999999</v>
      </c>
      <c r="C51" s="2">
        <f>+'2T'!E52</f>
        <v>32677653</v>
      </c>
      <c r="D51" s="2">
        <f>+'3T'!E52</f>
        <v>33129288.000000004</v>
      </c>
      <c r="E51" s="2">
        <f t="shared" ref="E51:E58" si="4">SUM(B51:D51)</f>
        <v>97998223.700000003</v>
      </c>
    </row>
    <row r="52" spans="1:5" x14ac:dyDescent="0.3">
      <c r="A52" s="33" t="s">
        <v>47</v>
      </c>
      <c r="B52" s="2">
        <f>+IT!E51</f>
        <v>4460085.8</v>
      </c>
      <c r="C52" s="2">
        <f>+'2T'!E53</f>
        <v>4533840.3899999997</v>
      </c>
      <c r="D52" s="2">
        <f>+'3T'!E53</f>
        <v>4521846.2</v>
      </c>
      <c r="E52" s="2">
        <f t="shared" si="4"/>
        <v>13515772.390000001</v>
      </c>
    </row>
    <row r="53" spans="1:5" x14ac:dyDescent="0.3">
      <c r="A53" s="34" t="s">
        <v>27</v>
      </c>
      <c r="B53" s="2">
        <f>+IT!E52</f>
        <v>0</v>
      </c>
      <c r="C53" s="2">
        <f>+'2T'!E54</f>
        <v>0</v>
      </c>
      <c r="D53" s="2">
        <f>+'3T'!E54</f>
        <v>0</v>
      </c>
      <c r="E53" s="2">
        <f t="shared" si="4"/>
        <v>0</v>
      </c>
    </row>
    <row r="54" spans="1:5" x14ac:dyDescent="0.3">
      <c r="A54" s="33" t="s">
        <v>57</v>
      </c>
      <c r="B54" s="2">
        <f>+IT!E53</f>
        <v>0</v>
      </c>
      <c r="C54" s="2">
        <f>+'2T'!E55</f>
        <v>0</v>
      </c>
      <c r="D54" s="2">
        <f>+'3T'!E55</f>
        <v>0</v>
      </c>
      <c r="E54" s="2">
        <f t="shared" si="4"/>
        <v>0</v>
      </c>
    </row>
    <row r="55" spans="1:5" x14ac:dyDescent="0.3">
      <c r="A55" s="33" t="s">
        <v>58</v>
      </c>
      <c r="B55" s="2">
        <f>+IT!E54</f>
        <v>0</v>
      </c>
      <c r="C55" s="2">
        <f>+'2T'!E56</f>
        <v>0</v>
      </c>
      <c r="D55" s="2">
        <f>+'3T'!E56</f>
        <v>0</v>
      </c>
      <c r="E55" s="2">
        <f t="shared" si="4"/>
        <v>0</v>
      </c>
    </row>
    <row r="56" spans="1:5" x14ac:dyDescent="0.3">
      <c r="A56" s="33" t="s">
        <v>59</v>
      </c>
      <c r="B56" s="2">
        <f>+IT!E55</f>
        <v>0</v>
      </c>
      <c r="C56" s="2">
        <f>+'2T'!E57</f>
        <v>0</v>
      </c>
      <c r="D56" s="2">
        <f>+'3T'!E57</f>
        <v>0</v>
      </c>
      <c r="E56" s="2">
        <f t="shared" si="4"/>
        <v>0</v>
      </c>
    </row>
    <row r="57" spans="1:5" x14ac:dyDescent="0.3">
      <c r="A57" s="13" t="s">
        <v>67</v>
      </c>
      <c r="B57" s="2">
        <f>+IT!E56</f>
        <v>2778672.3</v>
      </c>
      <c r="C57" s="2">
        <f>+'2T'!E58</f>
        <v>2768327.9699999997</v>
      </c>
      <c r="D57" s="2">
        <f>+'3T'!E58</f>
        <v>2421994.7000000002</v>
      </c>
      <c r="E57" s="2">
        <f t="shared" si="4"/>
        <v>7968994.9699999997</v>
      </c>
    </row>
    <row r="58" spans="1:5" x14ac:dyDescent="0.3">
      <c r="A58" s="13" t="s">
        <v>68</v>
      </c>
      <c r="B58" s="2">
        <f>+IT!E57</f>
        <v>687757.1</v>
      </c>
      <c r="C58" s="2">
        <f>+'2T'!E59</f>
        <v>137976.54</v>
      </c>
      <c r="D58" s="2">
        <f>+'3T'!E59</f>
        <v>44669.2</v>
      </c>
      <c r="E58" s="2">
        <f t="shared" si="4"/>
        <v>870402.84</v>
      </c>
    </row>
    <row r="59" spans="1:5" ht="18" thickBot="1" x14ac:dyDescent="0.35">
      <c r="A59" s="29" t="s">
        <v>12</v>
      </c>
      <c r="B59" s="10">
        <f>+B50+B57+B58</f>
        <v>40117797.899999999</v>
      </c>
      <c r="C59" s="10">
        <f t="shared" ref="C59:E59" si="5">+C50+C57+C58</f>
        <v>40117797.899999999</v>
      </c>
      <c r="D59" s="10">
        <f t="shared" si="5"/>
        <v>40117798.100000009</v>
      </c>
      <c r="E59" s="10">
        <f t="shared" si="5"/>
        <v>120353393.90000001</v>
      </c>
    </row>
    <row r="60" spans="1:5" ht="18" thickTop="1" x14ac:dyDescent="0.25">
      <c r="A60" s="60" t="s">
        <v>66</v>
      </c>
    </row>
    <row r="61" spans="1:5" x14ac:dyDescent="0.3">
      <c r="A61" s="60" t="s">
        <v>89</v>
      </c>
    </row>
    <row r="62" spans="1:5" x14ac:dyDescent="0.3">
      <c r="A62" s="60" t="s">
        <v>90</v>
      </c>
    </row>
    <row r="63" spans="1:5" x14ac:dyDescent="0.25">
      <c r="A63" s="47" t="s">
        <v>81</v>
      </c>
    </row>
    <row r="64" spans="1:5" x14ac:dyDescent="0.3">
      <c r="A64" s="19"/>
    </row>
    <row r="65" spans="1:10" x14ac:dyDescent="0.3">
      <c r="A65" s="19"/>
    </row>
    <row r="66" spans="1:10" x14ac:dyDescent="0.3">
      <c r="A66" s="94"/>
      <c r="B66" s="94"/>
      <c r="C66" s="94"/>
      <c r="D66" s="94"/>
      <c r="E66" s="94"/>
    </row>
    <row r="67" spans="1:10" x14ac:dyDescent="0.3">
      <c r="A67" s="91" t="s">
        <v>18</v>
      </c>
      <c r="B67" s="91"/>
      <c r="C67" s="91"/>
      <c r="D67" s="91"/>
      <c r="E67" s="91"/>
    </row>
    <row r="68" spans="1:10" x14ac:dyDescent="0.3">
      <c r="A68" s="91" t="s">
        <v>15</v>
      </c>
      <c r="B68" s="91"/>
      <c r="C68" s="91"/>
      <c r="D68" s="91"/>
      <c r="E68" s="91"/>
    </row>
    <row r="69" spans="1:10" x14ac:dyDescent="0.3">
      <c r="A69" s="91" t="s">
        <v>63</v>
      </c>
      <c r="B69" s="91"/>
      <c r="C69" s="91"/>
      <c r="D69" s="91"/>
      <c r="E69" s="91"/>
    </row>
    <row r="71" spans="1:10" ht="18" thickBot="1" x14ac:dyDescent="0.35">
      <c r="A71" s="30" t="s">
        <v>9</v>
      </c>
      <c r="B71" s="6" t="s">
        <v>6</v>
      </c>
      <c r="C71" s="6" t="s">
        <v>33</v>
      </c>
      <c r="D71" s="6" t="s">
        <v>35</v>
      </c>
      <c r="E71" s="6" t="s">
        <v>39</v>
      </c>
    </row>
    <row r="72" spans="1:10" x14ac:dyDescent="0.3">
      <c r="A72" s="28"/>
    </row>
    <row r="73" spans="1:10" x14ac:dyDescent="0.3">
      <c r="A73" s="18" t="s">
        <v>113</v>
      </c>
      <c r="B73" s="87" t="str">
        <f>+IT!E74</f>
        <v>n.d</v>
      </c>
      <c r="C73" s="87" t="str">
        <f>+'2T'!E74</f>
        <v>n.d</v>
      </c>
      <c r="D73" s="87" t="str">
        <f>+'3T'!E75</f>
        <v>nd</v>
      </c>
    </row>
    <row r="74" spans="1:10" x14ac:dyDescent="0.3">
      <c r="A74" s="18" t="s">
        <v>70</v>
      </c>
      <c r="B74" s="4">
        <f>+IT!E75</f>
        <v>40117797.900000006</v>
      </c>
      <c r="C74" s="4">
        <f>+'2T'!E75</f>
        <v>40117797.900000006</v>
      </c>
      <c r="D74" s="4">
        <f>+'3T'!E76</f>
        <v>40117798.200000003</v>
      </c>
      <c r="E74" s="4">
        <f>SUM(B74:D74)</f>
        <v>120353394.00000001</v>
      </c>
    </row>
    <row r="75" spans="1:10" x14ac:dyDescent="0.3">
      <c r="A75" s="18" t="s">
        <v>16</v>
      </c>
      <c r="B75" s="87" t="str">
        <f>+IT!E76</f>
        <v>n.d</v>
      </c>
      <c r="C75" s="87" t="str">
        <f>+'2T'!E76</f>
        <v>n.d</v>
      </c>
      <c r="D75" s="87" t="str">
        <f>+'3T'!E77</f>
        <v>nd</v>
      </c>
    </row>
    <row r="76" spans="1:10" x14ac:dyDescent="0.3">
      <c r="A76" s="18" t="s">
        <v>71</v>
      </c>
      <c r="B76" s="4">
        <f>+IT!E77</f>
        <v>42079871.400000006</v>
      </c>
      <c r="C76" s="4">
        <f>+'2T'!E77</f>
        <v>43435621</v>
      </c>
      <c r="D76" s="4">
        <f>+'3T'!E78</f>
        <v>43061469.299999997</v>
      </c>
      <c r="E76" s="4">
        <f>SUM(B76:D76)</f>
        <v>128576961.7</v>
      </c>
    </row>
    <row r="77" spans="1:10" x14ac:dyDescent="0.3">
      <c r="A77" s="18" t="s">
        <v>17</v>
      </c>
      <c r="B77" s="87" t="str">
        <f>+IT!E78</f>
        <v>n.d</v>
      </c>
      <c r="C77" s="87" t="str">
        <f>+'2T'!E78</f>
        <v>n.d</v>
      </c>
      <c r="D77" s="87" t="str">
        <f>+'3T'!E79</f>
        <v>nd</v>
      </c>
    </row>
    <row r="78" spans="1:10" ht="18" thickBot="1" x14ac:dyDescent="0.35">
      <c r="A78" s="31"/>
      <c r="B78" s="10"/>
      <c r="C78" s="10"/>
      <c r="D78" s="10"/>
      <c r="E78" s="10"/>
    </row>
    <row r="79" spans="1:10" ht="18.600000000000001" thickTop="1" thickBot="1" x14ac:dyDescent="0.35">
      <c r="A79" s="89" t="s">
        <v>73</v>
      </c>
      <c r="B79" s="89"/>
      <c r="C79" s="89"/>
      <c r="D79" s="89"/>
      <c r="E79" s="89"/>
      <c r="F79" s="89"/>
      <c r="G79" s="89"/>
      <c r="H79" s="89"/>
      <c r="I79" s="89"/>
      <c r="J79" s="89"/>
    </row>
    <row r="80" spans="1:10" ht="18" thickTop="1" x14ac:dyDescent="0.3">
      <c r="A80" s="89"/>
      <c r="B80" s="89"/>
      <c r="C80" s="89"/>
      <c r="D80" s="89"/>
      <c r="E80" s="89"/>
      <c r="F80" s="89"/>
      <c r="G80" s="89"/>
      <c r="H80" s="89"/>
      <c r="I80" s="89"/>
      <c r="J80" s="89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38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38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38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38"/>
    </row>
    <row r="85" spans="1:10" x14ac:dyDescent="0.3">
      <c r="A85" s="19" t="s">
        <v>112</v>
      </c>
      <c r="B85" s="70"/>
    </row>
  </sheetData>
  <mergeCells count="18">
    <mergeCell ref="A24:E24"/>
    <mergeCell ref="A2:G2"/>
    <mergeCell ref="A9:G9"/>
    <mergeCell ref="A10:G10"/>
    <mergeCell ref="A23:E23"/>
    <mergeCell ref="B3:G3"/>
    <mergeCell ref="B4:G4"/>
    <mergeCell ref="B5:G5"/>
    <mergeCell ref="A79:J79"/>
    <mergeCell ref="A80:J80"/>
    <mergeCell ref="A68:E68"/>
    <mergeCell ref="A69:E69"/>
    <mergeCell ref="A25:E25"/>
    <mergeCell ref="A44:E44"/>
    <mergeCell ref="A45:E45"/>
    <mergeCell ref="A46:E46"/>
    <mergeCell ref="A66:E66"/>
    <mergeCell ref="A67:E67"/>
  </mergeCells>
  <pageMargins left="0.7" right="0.7" top="0.75" bottom="0.75" header="0.3" footer="0.3"/>
  <pageSetup paperSize="9" scale="4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82"/>
  <sheetViews>
    <sheetView zoomScale="80" zoomScaleNormal="80" zoomScaleSheetLayoutView="80" workbookViewId="0">
      <selection sqref="A1:XFD1048576"/>
    </sheetView>
  </sheetViews>
  <sheetFormatPr baseColWidth="10" defaultColWidth="11.5546875" defaultRowHeight="17.399999999999999" x14ac:dyDescent="0.3"/>
  <cols>
    <col min="1" max="1" width="78.88671875" style="1" customWidth="1"/>
    <col min="2" max="2" width="17.5546875" style="2" bestFit="1" customWidth="1"/>
    <col min="3" max="4" width="17.6640625" style="2" bestFit="1" customWidth="1"/>
    <col min="5" max="5" width="18.5546875" style="2" bestFit="1" customWidth="1"/>
    <col min="6" max="6" width="19" style="2" customWidth="1"/>
    <col min="7" max="7" width="17.6640625" style="2" customWidth="1"/>
    <col min="8" max="16384" width="11.5546875" style="2"/>
  </cols>
  <sheetData>
    <row r="2" spans="1:7" x14ac:dyDescent="0.3">
      <c r="A2" s="91" t="s">
        <v>19</v>
      </c>
      <c r="B2" s="91"/>
      <c r="C2" s="91"/>
      <c r="D2" s="91"/>
      <c r="E2" s="91"/>
      <c r="F2" s="91"/>
      <c r="G2" s="91"/>
    </row>
    <row r="3" spans="1:7" x14ac:dyDescent="0.3">
      <c r="A3" s="3" t="s">
        <v>0</v>
      </c>
      <c r="B3" s="90" t="s">
        <v>21</v>
      </c>
      <c r="C3" s="90"/>
      <c r="D3" s="90"/>
      <c r="E3" s="90"/>
      <c r="F3" s="90"/>
      <c r="G3" s="90"/>
    </row>
    <row r="4" spans="1:7" x14ac:dyDescent="0.3">
      <c r="A4" s="3" t="s">
        <v>1</v>
      </c>
      <c r="B4" s="90" t="s">
        <v>44</v>
      </c>
      <c r="C4" s="90"/>
      <c r="D4" s="90"/>
      <c r="E4" s="90"/>
      <c r="F4" s="90"/>
      <c r="G4" s="90"/>
    </row>
    <row r="5" spans="1:7" x14ac:dyDescent="0.3">
      <c r="A5" s="3" t="s">
        <v>10</v>
      </c>
      <c r="B5" s="90" t="s">
        <v>22</v>
      </c>
      <c r="C5" s="90"/>
      <c r="D5" s="90"/>
      <c r="E5" s="90"/>
      <c r="F5" s="90"/>
      <c r="G5" s="90"/>
    </row>
    <row r="6" spans="1:7" x14ac:dyDescent="0.3">
      <c r="A6" s="3" t="s">
        <v>29</v>
      </c>
      <c r="B6" s="87">
        <v>2022</v>
      </c>
      <c r="C6" s="4"/>
      <c r="D6" s="4"/>
      <c r="E6" s="4"/>
      <c r="F6" s="4"/>
      <c r="G6" s="4"/>
    </row>
    <row r="7" spans="1:7" x14ac:dyDescent="0.3">
      <c r="A7" s="5"/>
    </row>
    <row r="8" spans="1:7" x14ac:dyDescent="0.3">
      <c r="A8" s="5"/>
    </row>
    <row r="9" spans="1:7" x14ac:dyDescent="0.3">
      <c r="A9" s="91" t="s">
        <v>7</v>
      </c>
      <c r="B9" s="91"/>
      <c r="C9" s="91"/>
      <c r="D9" s="91"/>
      <c r="E9" s="91"/>
      <c r="F9" s="91"/>
      <c r="G9" s="91"/>
    </row>
    <row r="10" spans="1:7" x14ac:dyDescent="0.3">
      <c r="A10" s="91" t="s">
        <v>11</v>
      </c>
      <c r="B10" s="91"/>
      <c r="C10" s="91"/>
      <c r="D10" s="91"/>
      <c r="E10" s="91"/>
      <c r="F10" s="91"/>
      <c r="G10" s="91"/>
    </row>
    <row r="12" spans="1:7" ht="18" thickBot="1" x14ac:dyDescent="0.35">
      <c r="A12" s="14" t="s">
        <v>42</v>
      </c>
      <c r="B12" s="6" t="s">
        <v>2</v>
      </c>
      <c r="C12" s="6" t="s">
        <v>53</v>
      </c>
      <c r="D12" s="6" t="s">
        <v>54</v>
      </c>
      <c r="E12" s="6" t="s">
        <v>55</v>
      </c>
      <c r="F12" s="6" t="s">
        <v>40</v>
      </c>
      <c r="G12" s="6" t="s">
        <v>43</v>
      </c>
    </row>
    <row r="13" spans="1:7" x14ac:dyDescent="0.3">
      <c r="A13" s="101"/>
      <c r="B13" s="7"/>
      <c r="C13" s="7"/>
      <c r="D13" s="7"/>
      <c r="E13" s="7"/>
      <c r="F13" s="7"/>
      <c r="G13" s="7"/>
    </row>
    <row r="14" spans="1:7" x14ac:dyDescent="0.3">
      <c r="A14" s="1" t="s">
        <v>25</v>
      </c>
      <c r="B14" s="8" t="s">
        <v>46</v>
      </c>
      <c r="C14" s="2">
        <f>+C15+C16</f>
        <v>135059</v>
      </c>
      <c r="D14" s="2">
        <f t="shared" ref="D14:F14" si="0">+D15+D16</f>
        <v>135583</v>
      </c>
      <c r="E14" s="2">
        <f t="shared" si="0"/>
        <v>136388</v>
      </c>
      <c r="F14" s="2">
        <f t="shared" si="0"/>
        <v>407030</v>
      </c>
      <c r="G14" s="2">
        <f>AVERAGE(C14:E14)</f>
        <v>135676.66666666666</v>
      </c>
    </row>
    <row r="15" spans="1:7" s="1" customFormat="1" x14ac:dyDescent="0.3">
      <c r="A15" s="33" t="s">
        <v>23</v>
      </c>
      <c r="B15" s="8" t="s">
        <v>46</v>
      </c>
      <c r="C15" s="1">
        <v>103139</v>
      </c>
      <c r="D15" s="1">
        <v>103440</v>
      </c>
      <c r="E15" s="1">
        <v>104117</v>
      </c>
      <c r="F15" s="1">
        <v>310696</v>
      </c>
    </row>
    <row r="16" spans="1:7" s="1" customFormat="1" x14ac:dyDescent="0.3">
      <c r="A16" s="33" t="s">
        <v>24</v>
      </c>
      <c r="B16" s="8" t="s">
        <v>46</v>
      </c>
      <c r="C16" s="1">
        <v>31920</v>
      </c>
      <c r="D16" s="1">
        <v>32143</v>
      </c>
      <c r="E16" s="1">
        <v>32271</v>
      </c>
      <c r="F16" s="1">
        <v>96334</v>
      </c>
    </row>
    <row r="17" spans="1:7" s="1" customFormat="1" x14ac:dyDescent="0.3">
      <c r="A17" s="1" t="s">
        <v>45</v>
      </c>
      <c r="B17" s="8" t="s">
        <v>46</v>
      </c>
      <c r="C17" s="1">
        <v>4929</v>
      </c>
      <c r="D17" s="1">
        <v>4958</v>
      </c>
      <c r="E17" s="1">
        <v>4963</v>
      </c>
      <c r="F17" s="1">
        <v>14850</v>
      </c>
      <c r="G17" s="1">
        <f>AVERAGE(C17:E17)</f>
        <v>4950</v>
      </c>
    </row>
    <row r="18" spans="1:7" ht="18" thickBot="1" x14ac:dyDescent="0.35">
      <c r="A18" s="20" t="s">
        <v>12</v>
      </c>
      <c r="B18" s="10"/>
      <c r="C18" s="10">
        <f>+C17+C14</f>
        <v>139988</v>
      </c>
      <c r="D18" s="10">
        <f t="shared" ref="D18:G18" si="1">+D17+D14</f>
        <v>140541</v>
      </c>
      <c r="E18" s="10">
        <f t="shared" si="1"/>
        <v>141351</v>
      </c>
      <c r="F18" s="10">
        <f t="shared" si="1"/>
        <v>421880</v>
      </c>
      <c r="G18" s="10">
        <f t="shared" si="1"/>
        <v>140626.66666666666</v>
      </c>
    </row>
    <row r="19" spans="1:7" ht="18" thickTop="1" x14ac:dyDescent="0.3">
      <c r="A19" s="4" t="s">
        <v>105</v>
      </c>
    </row>
    <row r="20" spans="1:7" x14ac:dyDescent="0.3">
      <c r="A20" s="19"/>
    </row>
    <row r="23" spans="1:7" x14ac:dyDescent="0.3">
      <c r="A23" s="92" t="s">
        <v>13</v>
      </c>
      <c r="B23" s="92"/>
      <c r="C23" s="92"/>
      <c r="D23" s="92"/>
      <c r="E23" s="92"/>
    </row>
    <row r="24" spans="1:7" x14ac:dyDescent="0.3">
      <c r="A24" s="91" t="s">
        <v>49</v>
      </c>
      <c r="B24" s="91"/>
      <c r="C24" s="91"/>
      <c r="D24" s="91"/>
      <c r="E24" s="91"/>
    </row>
    <row r="25" spans="1:7" x14ac:dyDescent="0.3">
      <c r="A25" s="91" t="s">
        <v>74</v>
      </c>
      <c r="B25" s="91"/>
      <c r="C25" s="91"/>
      <c r="D25" s="91"/>
      <c r="E25" s="91"/>
    </row>
    <row r="27" spans="1:7" ht="18" thickBot="1" x14ac:dyDescent="0.35">
      <c r="A27" s="14" t="s">
        <v>56</v>
      </c>
      <c r="B27" s="6" t="s">
        <v>53</v>
      </c>
      <c r="C27" s="6" t="s">
        <v>94</v>
      </c>
      <c r="D27" s="6" t="s">
        <v>110</v>
      </c>
      <c r="E27" s="6" t="s">
        <v>40</v>
      </c>
    </row>
    <row r="28" spans="1:7" x14ac:dyDescent="0.3">
      <c r="A28" s="101"/>
      <c r="B28" s="7"/>
      <c r="C28" s="7"/>
      <c r="D28" s="7"/>
      <c r="E28" s="7"/>
    </row>
    <row r="29" spans="1:7" x14ac:dyDescent="0.3">
      <c r="A29" s="1" t="s">
        <v>25</v>
      </c>
      <c r="B29" s="2">
        <f>-6487+11137875.6</f>
        <v>11131388.6</v>
      </c>
      <c r="C29" s="2">
        <f>672559+11179358.3-6487</f>
        <v>11845430.300000001</v>
      </c>
      <c r="D29" s="2">
        <v>12293141.9</v>
      </c>
      <c r="E29" s="2">
        <f>SUM(B29:D29)</f>
        <v>35269960.799999997</v>
      </c>
    </row>
    <row r="30" spans="1:7" s="1" customFormat="1" x14ac:dyDescent="0.3">
      <c r="A30" s="33" t="s">
        <v>95</v>
      </c>
      <c r="B30" s="11">
        <f>+B29*74%</f>
        <v>8237227.5639999993</v>
      </c>
      <c r="C30" s="11">
        <f>+C29*74%</f>
        <v>8765618.4220000003</v>
      </c>
      <c r="D30" s="11">
        <f t="shared" ref="D30:E30" si="2">+D29*74%</f>
        <v>9096925.006000001</v>
      </c>
      <c r="E30" s="11">
        <f t="shared" si="2"/>
        <v>26099770.991999999</v>
      </c>
    </row>
    <row r="31" spans="1:7" s="1" customFormat="1" x14ac:dyDescent="0.3">
      <c r="A31" s="33" t="s">
        <v>96</v>
      </c>
      <c r="B31" s="88">
        <f>+B29*26%</f>
        <v>2894161.0359999998</v>
      </c>
      <c r="C31" s="88">
        <f t="shared" ref="C31:E31" si="3">+C29*26%</f>
        <v>3079811.8780000005</v>
      </c>
      <c r="D31" s="88">
        <f t="shared" si="3"/>
        <v>3196216.8940000003</v>
      </c>
      <c r="E31" s="88">
        <f t="shared" si="3"/>
        <v>9170189.8080000002</v>
      </c>
    </row>
    <row r="32" spans="1:7" s="1" customFormat="1" x14ac:dyDescent="0.3">
      <c r="A32" s="12" t="s">
        <v>45</v>
      </c>
      <c r="B32" s="88">
        <v>1559333.7</v>
      </c>
      <c r="C32" s="88">
        <v>1527169</v>
      </c>
      <c r="D32" s="88">
        <v>1905910</v>
      </c>
      <c r="E32" s="88">
        <f>SUM(B32:D32)</f>
        <v>4992412.7</v>
      </c>
    </row>
    <row r="33" spans="1:5" s="1" customFormat="1" x14ac:dyDescent="0.3">
      <c r="A33" s="13" t="s">
        <v>26</v>
      </c>
      <c r="B33" s="11">
        <f>+B34+B35</f>
        <v>681877</v>
      </c>
      <c r="C33" s="11">
        <f t="shared" ref="C33:D33" si="4">+C34+C35</f>
        <v>0</v>
      </c>
      <c r="D33" s="11">
        <f t="shared" si="4"/>
        <v>2923006.7</v>
      </c>
      <c r="E33" s="11">
        <f>+E34+E35</f>
        <v>3604883.7</v>
      </c>
    </row>
    <row r="34" spans="1:5" s="1" customFormat="1" x14ac:dyDescent="0.3">
      <c r="A34" s="33" t="s">
        <v>97</v>
      </c>
      <c r="B34" s="1">
        <f>6487+675390</f>
        <v>681877</v>
      </c>
      <c r="C34" s="1">
        <v>0</v>
      </c>
      <c r="D34" s="1">
        <v>2538377.5</v>
      </c>
      <c r="E34" s="1">
        <f>SUM(B34:D34)</f>
        <v>3220254.5</v>
      </c>
    </row>
    <row r="35" spans="1:5" x14ac:dyDescent="0.3">
      <c r="A35" s="33" t="s">
        <v>98</v>
      </c>
      <c r="B35" s="2">
        <v>0</v>
      </c>
      <c r="C35" s="2">
        <v>0</v>
      </c>
      <c r="D35" s="2">
        <v>384629.2</v>
      </c>
      <c r="E35" s="1">
        <f>SUM(B35:D35)</f>
        <v>384629.2</v>
      </c>
    </row>
    <row r="36" spans="1:5" ht="18" thickBot="1" x14ac:dyDescent="0.35">
      <c r="A36" s="20" t="s">
        <v>12</v>
      </c>
      <c r="B36" s="81">
        <f>+B29+B32+B33</f>
        <v>13372599.299999999</v>
      </c>
      <c r="C36" s="81">
        <f t="shared" ref="C36:D36" si="5">+C29+C32+C33</f>
        <v>13372599.300000001</v>
      </c>
      <c r="D36" s="81">
        <f t="shared" si="5"/>
        <v>17122058.600000001</v>
      </c>
      <c r="E36" s="10">
        <f>+E29+E32+E33</f>
        <v>43867257.200000003</v>
      </c>
    </row>
    <row r="37" spans="1:5" ht="28.5" customHeight="1" thickTop="1" x14ac:dyDescent="0.3">
      <c r="A37" s="96" t="s">
        <v>111</v>
      </c>
      <c r="B37" s="96"/>
      <c r="C37" s="96"/>
      <c r="D37" s="96"/>
      <c r="E37" s="96"/>
    </row>
    <row r="38" spans="1:5" x14ac:dyDescent="0.25">
      <c r="A38" s="60" t="s">
        <v>99</v>
      </c>
    </row>
    <row r="39" spans="1:5" x14ac:dyDescent="0.3">
      <c r="A39" s="60" t="s">
        <v>100</v>
      </c>
    </row>
    <row r="40" spans="1:5" x14ac:dyDescent="0.3">
      <c r="A40" s="60" t="s">
        <v>101</v>
      </c>
    </row>
    <row r="41" spans="1:5" x14ac:dyDescent="0.25">
      <c r="A41" s="47" t="s">
        <v>81</v>
      </c>
    </row>
    <row r="44" spans="1:5" x14ac:dyDescent="0.3">
      <c r="A44" s="91" t="s">
        <v>14</v>
      </c>
      <c r="B44" s="91"/>
      <c r="C44" s="91"/>
      <c r="D44" s="91"/>
      <c r="E44" s="91"/>
    </row>
    <row r="45" spans="1:5" x14ac:dyDescent="0.3">
      <c r="A45" s="91" t="s">
        <v>50</v>
      </c>
      <c r="B45" s="91"/>
      <c r="C45" s="91"/>
      <c r="D45" s="91"/>
      <c r="E45" s="91"/>
    </row>
    <row r="46" spans="1:5" x14ac:dyDescent="0.3">
      <c r="A46" s="91" t="s">
        <v>63</v>
      </c>
      <c r="B46" s="91"/>
      <c r="C46" s="91"/>
      <c r="D46" s="91"/>
      <c r="E46" s="91"/>
    </row>
    <row r="48" spans="1:5" ht="18" thickBot="1" x14ac:dyDescent="0.35">
      <c r="A48" s="14" t="s">
        <v>9</v>
      </c>
      <c r="B48" s="6" t="s">
        <v>53</v>
      </c>
      <c r="C48" s="6" t="s">
        <v>54</v>
      </c>
      <c r="D48" s="6" t="s">
        <v>55</v>
      </c>
      <c r="E48" s="6" t="s">
        <v>40</v>
      </c>
    </row>
    <row r="50" spans="1:5" x14ac:dyDescent="0.3">
      <c r="A50" s="13" t="s">
        <v>28</v>
      </c>
      <c r="B50" s="15">
        <f>+B51+B52</f>
        <v>12690722.299999999</v>
      </c>
      <c r="C50" s="15">
        <f>+C51+C52-666072</f>
        <v>12706527.300000001</v>
      </c>
      <c r="D50" s="15">
        <f>+D51+D52-568539.8</f>
        <v>13630512.1</v>
      </c>
      <c r="E50" s="15">
        <f>SUM(B50:D50)</f>
        <v>39027761.700000003</v>
      </c>
    </row>
    <row r="51" spans="1:5" x14ac:dyDescent="0.3">
      <c r="A51" s="33" t="s">
        <v>36</v>
      </c>
      <c r="B51" s="15">
        <f>+B29</f>
        <v>11131388.6</v>
      </c>
      <c r="C51" s="15">
        <f t="shared" ref="C51:D51" si="6">+C29</f>
        <v>11845430.300000001</v>
      </c>
      <c r="D51" s="15">
        <f t="shared" si="6"/>
        <v>12293141.9</v>
      </c>
      <c r="E51" s="15">
        <f t="shared" ref="E51:E58" si="7">SUM(B51:D51)</f>
        <v>35269960.799999997</v>
      </c>
    </row>
    <row r="52" spans="1:5" x14ac:dyDescent="0.3">
      <c r="A52" s="33" t="s">
        <v>47</v>
      </c>
      <c r="B52" s="15">
        <f>+B32</f>
        <v>1559333.7</v>
      </c>
      <c r="C52" s="15">
        <f t="shared" ref="C52:D52" si="8">+C32</f>
        <v>1527169</v>
      </c>
      <c r="D52" s="15">
        <f t="shared" si="8"/>
        <v>1905910</v>
      </c>
      <c r="E52" s="15">
        <f t="shared" si="7"/>
        <v>4992412.7</v>
      </c>
    </row>
    <row r="53" spans="1:5" x14ac:dyDescent="0.3">
      <c r="A53" s="34" t="s">
        <v>27</v>
      </c>
      <c r="B53" s="82">
        <v>0</v>
      </c>
      <c r="C53" s="82">
        <f>+C54</f>
        <v>666072</v>
      </c>
      <c r="D53" s="16">
        <f>+D54+D55+D56</f>
        <v>568539.80000000005</v>
      </c>
      <c r="E53" s="15">
        <f>SUM(B53:D53)</f>
        <v>1234611.8</v>
      </c>
    </row>
    <row r="54" spans="1:5" x14ac:dyDescent="0.3">
      <c r="A54" s="33" t="s">
        <v>57</v>
      </c>
      <c r="B54" s="82">
        <v>0</v>
      </c>
      <c r="C54" s="82">
        <v>666072</v>
      </c>
      <c r="D54" s="16">
        <v>568539.80000000005</v>
      </c>
      <c r="E54" s="15">
        <f>SUM(B54:D54)</f>
        <v>1234611.8</v>
      </c>
    </row>
    <row r="55" spans="1:5" x14ac:dyDescent="0.3">
      <c r="A55" s="33" t="s">
        <v>58</v>
      </c>
      <c r="B55" s="82">
        <v>0</v>
      </c>
      <c r="C55" s="82">
        <v>0</v>
      </c>
      <c r="D55" s="16">
        <v>0</v>
      </c>
      <c r="E55" s="15">
        <f>SUM(B55:D55)</f>
        <v>0</v>
      </c>
    </row>
    <row r="56" spans="1:5" x14ac:dyDescent="0.3">
      <c r="A56" s="33" t="s">
        <v>59</v>
      </c>
      <c r="B56" s="82">
        <v>0</v>
      </c>
      <c r="C56" s="82">
        <v>0</v>
      </c>
      <c r="D56" s="16">
        <v>0</v>
      </c>
      <c r="E56" s="15">
        <f>SUM(B56:D56)</f>
        <v>0</v>
      </c>
    </row>
    <row r="57" spans="1:5" x14ac:dyDescent="0.3">
      <c r="A57" s="13" t="s">
        <v>67</v>
      </c>
      <c r="B57" s="2">
        <f>+B34</f>
        <v>681877</v>
      </c>
      <c r="C57" s="2">
        <f t="shared" ref="C57:D57" si="9">+C34</f>
        <v>0</v>
      </c>
      <c r="D57" s="2">
        <f t="shared" si="9"/>
        <v>2538377.5</v>
      </c>
      <c r="E57" s="15">
        <f t="shared" si="7"/>
        <v>3220254.5</v>
      </c>
    </row>
    <row r="58" spans="1:5" x14ac:dyDescent="0.3">
      <c r="A58" s="13" t="s">
        <v>68</v>
      </c>
      <c r="B58" s="2">
        <f>+B35</f>
        <v>0</v>
      </c>
      <c r="C58" s="2">
        <f t="shared" ref="C58:D58" si="10">+C35</f>
        <v>0</v>
      </c>
      <c r="D58" s="2">
        <f t="shared" si="10"/>
        <v>384629.2</v>
      </c>
      <c r="E58" s="15">
        <f t="shared" si="7"/>
        <v>384629.2</v>
      </c>
    </row>
    <row r="59" spans="1:5" ht="18" thickBot="1" x14ac:dyDescent="0.35">
      <c r="A59" s="20" t="s">
        <v>12</v>
      </c>
      <c r="B59" s="17">
        <f>+B50+B53+B57+B58</f>
        <v>13372599.299999999</v>
      </c>
      <c r="C59" s="17">
        <f>+C50+C53+C57+C58</f>
        <v>13372599.300000001</v>
      </c>
      <c r="D59" s="17">
        <f>+D50+D53+D57+D58</f>
        <v>17122058.600000001</v>
      </c>
      <c r="E59" s="17">
        <f t="shared" ref="E59" si="11">+E50+E53+E57+E58</f>
        <v>43867257.200000003</v>
      </c>
    </row>
    <row r="60" spans="1:5" ht="18" thickTop="1" x14ac:dyDescent="0.3">
      <c r="A60" s="83" t="s">
        <v>102</v>
      </c>
      <c r="B60" s="11"/>
      <c r="C60" s="11"/>
      <c r="D60" s="11"/>
      <c r="E60" s="11"/>
    </row>
    <row r="61" spans="1:5" x14ac:dyDescent="0.3">
      <c r="A61" s="60" t="s">
        <v>91</v>
      </c>
    </row>
    <row r="62" spans="1:5" x14ac:dyDescent="0.3">
      <c r="A62" s="60" t="s">
        <v>92</v>
      </c>
    </row>
    <row r="63" spans="1:5" x14ac:dyDescent="0.25">
      <c r="A63" s="47" t="s">
        <v>81</v>
      </c>
    </row>
    <row r="66" spans="1:10" x14ac:dyDescent="0.3">
      <c r="A66" s="91" t="s">
        <v>18</v>
      </c>
      <c r="B66" s="91"/>
      <c r="C66" s="91"/>
      <c r="D66" s="91"/>
      <c r="E66" s="91"/>
    </row>
    <row r="67" spans="1:10" x14ac:dyDescent="0.3">
      <c r="A67" s="91" t="s">
        <v>15</v>
      </c>
      <c r="B67" s="91"/>
      <c r="C67" s="91"/>
      <c r="D67" s="91"/>
      <c r="E67" s="91"/>
    </row>
    <row r="68" spans="1:10" x14ac:dyDescent="0.3">
      <c r="A68" s="91" t="s">
        <v>63</v>
      </c>
      <c r="B68" s="91"/>
      <c r="C68" s="91"/>
      <c r="D68" s="91"/>
      <c r="E68" s="91"/>
    </row>
    <row r="69" spans="1:10" x14ac:dyDescent="0.3">
      <c r="G69" s="2">
        <f>+D73-D59</f>
        <v>12540540.699999999</v>
      </c>
    </row>
    <row r="70" spans="1:10" ht="18" thickBot="1" x14ac:dyDescent="0.35">
      <c r="A70" s="14" t="s">
        <v>9</v>
      </c>
      <c r="B70" s="6" t="s">
        <v>53</v>
      </c>
      <c r="C70" s="6" t="s">
        <v>54</v>
      </c>
      <c r="D70" s="6" t="s">
        <v>55</v>
      </c>
      <c r="E70" s="6" t="s">
        <v>40</v>
      </c>
    </row>
    <row r="72" spans="1:10" x14ac:dyDescent="0.3">
      <c r="A72" s="18" t="s">
        <v>113</v>
      </c>
      <c r="B72" s="1">
        <f>+'3T'!D79</f>
        <v>-8223567.7000000011</v>
      </c>
      <c r="C72" s="2">
        <f>+B76</f>
        <v>-9804176.5</v>
      </c>
      <c r="D72" s="2">
        <f>+C76</f>
        <v>-23567558.300000001</v>
      </c>
      <c r="E72" s="8" t="s">
        <v>78</v>
      </c>
    </row>
    <row r="73" spans="1:10" x14ac:dyDescent="0.3">
      <c r="A73" s="18" t="s">
        <v>70</v>
      </c>
      <c r="B73" s="1">
        <v>13372599.300000001</v>
      </c>
      <c r="C73" s="1">
        <v>13372599.300000001</v>
      </c>
      <c r="D73" s="1">
        <f>13372599.3+16290000</f>
        <v>29662599.300000001</v>
      </c>
      <c r="E73" s="88">
        <f>SUM(B73:D73)</f>
        <v>56407797.900000006</v>
      </c>
    </row>
    <row r="74" spans="1:10" x14ac:dyDescent="0.3">
      <c r="A74" s="18" t="s">
        <v>16</v>
      </c>
      <c r="B74" s="2">
        <f>+B72+B73</f>
        <v>5149031.5999999996</v>
      </c>
      <c r="C74" s="2">
        <f>+C72+C73</f>
        <v>3568422.8000000007</v>
      </c>
      <c r="D74" s="2">
        <f>+D72+D73</f>
        <v>6095041</v>
      </c>
      <c r="E74" s="8" t="s">
        <v>78</v>
      </c>
    </row>
    <row r="75" spans="1:10" x14ac:dyDescent="0.3">
      <c r="A75" s="18" t="s">
        <v>71</v>
      </c>
      <c r="B75" s="2">
        <v>14953208.1</v>
      </c>
      <c r="C75" s="2">
        <v>27135981.100000001</v>
      </c>
      <c r="D75" s="2">
        <v>17122058.600000001</v>
      </c>
      <c r="E75" s="8">
        <f>SUM(B75:D75)</f>
        <v>59211247.800000004</v>
      </c>
    </row>
    <row r="76" spans="1:10" ht="18" thickBot="1" x14ac:dyDescent="0.35">
      <c r="A76" s="18" t="s">
        <v>17</v>
      </c>
      <c r="B76" s="2">
        <f>+B74-B75</f>
        <v>-9804176.5</v>
      </c>
      <c r="C76" s="2">
        <f>+C74-C75</f>
        <v>-23567558.300000001</v>
      </c>
      <c r="D76" s="2">
        <f>+D74-D75</f>
        <v>-11027017.600000001</v>
      </c>
      <c r="E76" s="8" t="s">
        <v>78</v>
      </c>
    </row>
    <row r="77" spans="1:10" ht="18.600000000000001" thickTop="1" thickBot="1" x14ac:dyDescent="0.35">
      <c r="A77" s="89" t="s">
        <v>103</v>
      </c>
      <c r="B77" s="89"/>
      <c r="C77" s="89"/>
      <c r="D77" s="89"/>
      <c r="E77" s="89"/>
      <c r="F77" s="89"/>
      <c r="G77" s="89"/>
      <c r="H77" s="89"/>
      <c r="I77" s="89"/>
      <c r="J77" s="89"/>
    </row>
    <row r="78" spans="1:10" ht="18.75" customHeight="1" thickTop="1" x14ac:dyDescent="0.3">
      <c r="A78" s="89" t="s">
        <v>93</v>
      </c>
      <c r="B78" s="89"/>
      <c r="C78" s="89"/>
      <c r="D78" s="89"/>
      <c r="E78" s="89"/>
      <c r="F78" s="89"/>
      <c r="G78" s="89"/>
      <c r="H78" s="89"/>
      <c r="I78" s="89"/>
      <c r="J78" s="89"/>
    </row>
    <row r="79" spans="1:10" x14ac:dyDescent="0.25">
      <c r="A79" s="47" t="s">
        <v>81</v>
      </c>
      <c r="B79" s="47"/>
      <c r="C79" s="47"/>
      <c r="D79" s="47"/>
      <c r="E79" s="47"/>
      <c r="F79" s="47"/>
      <c r="G79" s="47"/>
      <c r="H79" s="47"/>
      <c r="I79" s="47"/>
      <c r="J79" s="38"/>
    </row>
    <row r="81" spans="1:5" x14ac:dyDescent="0.3">
      <c r="A81" s="19" t="s">
        <v>112</v>
      </c>
    </row>
    <row r="82" spans="1:5" x14ac:dyDescent="0.3">
      <c r="B82" s="1"/>
      <c r="C82" s="1"/>
      <c r="D82" s="1"/>
      <c r="E82" s="1"/>
    </row>
  </sheetData>
  <mergeCells count="18">
    <mergeCell ref="A78:J78"/>
    <mergeCell ref="A77:J77"/>
    <mergeCell ref="A44:E44"/>
    <mergeCell ref="A68:E68"/>
    <mergeCell ref="A45:E45"/>
    <mergeCell ref="A46:E46"/>
    <mergeCell ref="A66:E66"/>
    <mergeCell ref="A67:E67"/>
    <mergeCell ref="A37:E37"/>
    <mergeCell ref="A25:E25"/>
    <mergeCell ref="A9:G9"/>
    <mergeCell ref="A24:E24"/>
    <mergeCell ref="A2:G2"/>
    <mergeCell ref="A10:G10"/>
    <mergeCell ref="A23:E23"/>
    <mergeCell ref="B3:G3"/>
    <mergeCell ref="B4:G4"/>
    <mergeCell ref="B5:G5"/>
  </mergeCells>
  <pageMargins left="0.7" right="0.7" top="0.75" bottom="0.75" header="0.3" footer="0.3"/>
  <pageSetup paperSize="9"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83"/>
  <sheetViews>
    <sheetView zoomScale="80" zoomScaleNormal="80" zoomScaleSheetLayoutView="80" workbookViewId="0">
      <selection sqref="A1:XFD1048576"/>
    </sheetView>
  </sheetViews>
  <sheetFormatPr baseColWidth="10" defaultColWidth="11.5546875" defaultRowHeight="17.399999999999999" x14ac:dyDescent="0.3"/>
  <cols>
    <col min="1" max="1" width="75.33203125" style="1" bestFit="1" customWidth="1"/>
    <col min="2" max="2" width="20.33203125" style="2" customWidth="1"/>
    <col min="3" max="4" width="20" style="2" bestFit="1" customWidth="1"/>
    <col min="5" max="5" width="19.88671875" style="2" customWidth="1"/>
    <col min="6" max="6" width="20" style="2" bestFit="1" customWidth="1"/>
    <col min="7" max="7" width="19.33203125" style="2" bestFit="1" customWidth="1"/>
    <col min="8" max="8" width="13" style="2" bestFit="1" customWidth="1"/>
    <col min="9" max="16384" width="11.5546875" style="2"/>
  </cols>
  <sheetData>
    <row r="2" spans="1:8" x14ac:dyDescent="0.3">
      <c r="A2" s="91" t="s">
        <v>19</v>
      </c>
      <c r="B2" s="91"/>
      <c r="C2" s="91"/>
      <c r="D2" s="91"/>
      <c r="E2" s="91"/>
      <c r="F2" s="91"/>
      <c r="G2" s="91"/>
      <c r="H2" s="91"/>
    </row>
    <row r="3" spans="1:8" s="4" customFormat="1" x14ac:dyDescent="0.3">
      <c r="A3" s="3" t="s">
        <v>0</v>
      </c>
      <c r="B3" s="95" t="s">
        <v>21</v>
      </c>
      <c r="C3" s="95"/>
      <c r="D3" s="95"/>
      <c r="E3" s="95"/>
      <c r="F3" s="95"/>
      <c r="G3" s="95"/>
      <c r="H3" s="95"/>
    </row>
    <row r="4" spans="1:8" s="4" customFormat="1" x14ac:dyDescent="0.3">
      <c r="A4" s="3" t="s">
        <v>1</v>
      </c>
      <c r="B4" s="90" t="s">
        <v>20</v>
      </c>
      <c r="C4" s="90"/>
      <c r="D4" s="90"/>
      <c r="E4" s="90"/>
      <c r="F4" s="90"/>
      <c r="G4" s="90"/>
      <c r="H4" s="90"/>
    </row>
    <row r="5" spans="1:8" s="4" customFormat="1" x14ac:dyDescent="0.3">
      <c r="A5" s="3" t="s">
        <v>10</v>
      </c>
      <c r="B5" s="90" t="s">
        <v>22</v>
      </c>
      <c r="C5" s="90"/>
      <c r="D5" s="90"/>
      <c r="E5" s="90"/>
      <c r="F5" s="90"/>
      <c r="G5" s="90"/>
      <c r="H5" s="90"/>
    </row>
    <row r="6" spans="1:8" s="4" customFormat="1" x14ac:dyDescent="0.3">
      <c r="A6" s="3" t="s">
        <v>29</v>
      </c>
      <c r="B6" s="32">
        <v>2022</v>
      </c>
    </row>
    <row r="7" spans="1:8" s="4" customFormat="1" x14ac:dyDescent="0.3">
      <c r="A7" s="3"/>
      <c r="B7" s="86"/>
    </row>
    <row r="8" spans="1:8" x14ac:dyDescent="0.3">
      <c r="A8" s="85"/>
      <c r="B8" s="85"/>
      <c r="C8" s="85"/>
      <c r="D8" s="85"/>
      <c r="E8" s="85"/>
      <c r="F8" s="85"/>
      <c r="G8" s="85"/>
    </row>
    <row r="9" spans="1:8" x14ac:dyDescent="0.3">
      <c r="A9" s="91" t="s">
        <v>7</v>
      </c>
      <c r="B9" s="91"/>
      <c r="C9" s="91"/>
      <c r="D9" s="91"/>
      <c r="E9" s="91"/>
      <c r="F9" s="91"/>
      <c r="G9" s="91"/>
    </row>
    <row r="10" spans="1:8" x14ac:dyDescent="0.3">
      <c r="A10" s="91" t="s">
        <v>11</v>
      </c>
      <c r="B10" s="91"/>
      <c r="C10" s="91"/>
      <c r="D10" s="91"/>
      <c r="E10" s="91"/>
      <c r="F10" s="91"/>
      <c r="G10" s="91"/>
    </row>
    <row r="12" spans="1:8" ht="18" thickBot="1" x14ac:dyDescent="0.35">
      <c r="A12" s="14" t="s">
        <v>56</v>
      </c>
      <c r="B12" s="6" t="s">
        <v>2</v>
      </c>
      <c r="C12" s="6" t="s">
        <v>6</v>
      </c>
      <c r="D12" s="6" t="s">
        <v>33</v>
      </c>
      <c r="E12" s="6" t="s">
        <v>35</v>
      </c>
      <c r="F12" s="6" t="s">
        <v>40</v>
      </c>
      <c r="G12" s="6" t="s">
        <v>41</v>
      </c>
      <c r="H12" s="6" t="s">
        <v>43</v>
      </c>
    </row>
    <row r="13" spans="1:8" x14ac:dyDescent="0.3">
      <c r="A13" s="28"/>
    </row>
    <row r="14" spans="1:8" x14ac:dyDescent="0.3">
      <c r="A14" s="1" t="s">
        <v>25</v>
      </c>
      <c r="B14" s="8" t="s">
        <v>46</v>
      </c>
      <c r="C14" s="2">
        <f>+IT!F14</f>
        <v>392180</v>
      </c>
      <c r="D14" s="2">
        <f>+'2T'!F14</f>
        <v>396847</v>
      </c>
      <c r="E14" s="2">
        <f>+'3T'!F14</f>
        <v>402474</v>
      </c>
      <c r="F14" s="2">
        <f>+'4T'!F14</f>
        <v>407030</v>
      </c>
      <c r="G14" s="2">
        <f>SUM(C14:F14)</f>
        <v>1598531</v>
      </c>
      <c r="H14" s="2">
        <f>AVERAGE(C14:F14)</f>
        <v>399632.75</v>
      </c>
    </row>
    <row r="15" spans="1:8" s="1" customFormat="1" x14ac:dyDescent="0.3">
      <c r="A15" s="33" t="s">
        <v>23</v>
      </c>
      <c r="B15" s="8" t="s">
        <v>46</v>
      </c>
      <c r="C15" s="2">
        <f>+IT!F15</f>
        <v>297845</v>
      </c>
      <c r="D15" s="2">
        <f>+'2T'!F15</f>
        <v>302292</v>
      </c>
      <c r="E15" s="2">
        <f>+'3T'!F15</f>
        <v>307425</v>
      </c>
      <c r="F15" s="2">
        <f>+'4T'!F15</f>
        <v>310696</v>
      </c>
      <c r="G15" s="2">
        <f t="shared" ref="G15:G17" si="0">SUM(C15:F15)</f>
        <v>1218258</v>
      </c>
      <c r="H15" s="2"/>
    </row>
    <row r="16" spans="1:8" s="1" customFormat="1" x14ac:dyDescent="0.3">
      <c r="A16" s="33" t="s">
        <v>24</v>
      </c>
      <c r="B16" s="8" t="s">
        <v>46</v>
      </c>
      <c r="C16" s="2">
        <f>+IT!F16</f>
        <v>94335</v>
      </c>
      <c r="D16" s="2">
        <f>+'2T'!F16</f>
        <v>94555</v>
      </c>
      <c r="E16" s="2">
        <f>+'3T'!F16</f>
        <v>95049</v>
      </c>
      <c r="F16" s="2">
        <f>+'4T'!F16</f>
        <v>96334</v>
      </c>
      <c r="G16" s="2">
        <f t="shared" si="0"/>
        <v>380273</v>
      </c>
      <c r="H16" s="2"/>
    </row>
    <row r="17" spans="1:8" x14ac:dyDescent="0.3">
      <c r="A17" s="1" t="s">
        <v>45</v>
      </c>
      <c r="B17" s="8" t="s">
        <v>46</v>
      </c>
      <c r="C17" s="2">
        <f>+IT!F17</f>
        <v>14362</v>
      </c>
      <c r="D17" s="2">
        <f>+'2T'!F17</f>
        <v>14514</v>
      </c>
      <c r="E17" s="2">
        <f>+'3T'!F17</f>
        <v>14626</v>
      </c>
      <c r="F17" s="2">
        <f>+'4T'!F17</f>
        <v>14850</v>
      </c>
      <c r="G17" s="2">
        <f t="shared" si="0"/>
        <v>58352</v>
      </c>
      <c r="H17" s="2">
        <f>AVERAGE(C17:F17)</f>
        <v>14588</v>
      </c>
    </row>
    <row r="18" spans="1:8" ht="18" thickBot="1" x14ac:dyDescent="0.35">
      <c r="A18" s="29" t="s">
        <v>12</v>
      </c>
      <c r="B18" s="10"/>
      <c r="C18" s="10">
        <f>+C14+C17</f>
        <v>406542</v>
      </c>
      <c r="D18" s="10">
        <f t="shared" ref="D18:G18" si="1">+D14+D17</f>
        <v>411361</v>
      </c>
      <c r="E18" s="10">
        <f t="shared" si="1"/>
        <v>417100</v>
      </c>
      <c r="F18" s="10">
        <f t="shared" si="1"/>
        <v>421880</v>
      </c>
      <c r="G18" s="10">
        <f t="shared" si="1"/>
        <v>1656883</v>
      </c>
      <c r="H18" s="10"/>
    </row>
    <row r="19" spans="1:8" ht="18" thickTop="1" x14ac:dyDescent="0.3">
      <c r="A19" s="4" t="s">
        <v>105</v>
      </c>
    </row>
    <row r="20" spans="1:8" x14ac:dyDescent="0.3">
      <c r="A20" s="19"/>
    </row>
    <row r="23" spans="1:8" x14ac:dyDescent="0.3">
      <c r="A23" s="92" t="s">
        <v>13</v>
      </c>
      <c r="B23" s="92"/>
      <c r="C23" s="92"/>
      <c r="D23" s="92"/>
      <c r="E23" s="92"/>
    </row>
    <row r="24" spans="1:8" x14ac:dyDescent="0.3">
      <c r="A24" s="91" t="s">
        <v>8</v>
      </c>
      <c r="B24" s="91"/>
      <c r="C24" s="91"/>
      <c r="D24" s="91"/>
      <c r="E24" s="91"/>
    </row>
    <row r="25" spans="1:8" x14ac:dyDescent="0.3">
      <c r="A25" s="91" t="s">
        <v>104</v>
      </c>
      <c r="B25" s="91"/>
      <c r="C25" s="91"/>
      <c r="D25" s="91"/>
      <c r="E25" s="91"/>
    </row>
    <row r="27" spans="1:8" ht="18" thickBot="1" x14ac:dyDescent="0.35">
      <c r="A27" s="14" t="s">
        <v>56</v>
      </c>
      <c r="B27" s="6" t="s">
        <v>6</v>
      </c>
      <c r="C27" s="6" t="s">
        <v>33</v>
      </c>
      <c r="D27" s="6" t="s">
        <v>35</v>
      </c>
      <c r="E27" s="6" t="s">
        <v>40</v>
      </c>
      <c r="F27" s="6" t="s">
        <v>41</v>
      </c>
      <c r="G27" s="101"/>
    </row>
    <row r="28" spans="1:8" x14ac:dyDescent="0.3">
      <c r="A28" s="28"/>
      <c r="G28" s="11"/>
    </row>
    <row r="29" spans="1:8" x14ac:dyDescent="0.3">
      <c r="A29" s="1" t="s">
        <v>25</v>
      </c>
      <c r="B29" s="2">
        <f>+IT!E28</f>
        <v>32191282.699999999</v>
      </c>
      <c r="C29" s="2">
        <f>+'2T'!E29</f>
        <v>32677653</v>
      </c>
      <c r="D29" s="2">
        <f>+'3T'!E29</f>
        <v>33129288.000000004</v>
      </c>
      <c r="E29" s="2">
        <f>+'4T'!E29</f>
        <v>35269960.799999997</v>
      </c>
      <c r="F29" s="2">
        <f>SUM(B29:E29)</f>
        <v>133268184.5</v>
      </c>
    </row>
    <row r="30" spans="1:8" s="1" customFormat="1" x14ac:dyDescent="0.3">
      <c r="A30" s="33" t="s">
        <v>75</v>
      </c>
      <c r="B30" s="2">
        <f>+IT!E29</f>
        <v>23821549.197999999</v>
      </c>
      <c r="C30" s="2">
        <f>+'2T'!E30</f>
        <v>24181463.219999999</v>
      </c>
      <c r="D30" s="2">
        <f>+'3T'!E30</f>
        <v>24515673.120000001</v>
      </c>
      <c r="E30" s="2">
        <f>+'4T'!E30</f>
        <v>26099770.991999999</v>
      </c>
      <c r="F30" s="2">
        <f t="shared" ref="F30:F35" si="2">SUM(B30:E30)</f>
        <v>98618456.530000001</v>
      </c>
    </row>
    <row r="31" spans="1:8" s="1" customFormat="1" x14ac:dyDescent="0.3">
      <c r="A31" s="33" t="s">
        <v>76</v>
      </c>
      <c r="B31" s="2">
        <f>+IT!E30</f>
        <v>8369733.5020000003</v>
      </c>
      <c r="C31" s="2">
        <f>+'2T'!E31</f>
        <v>8496189.7800000012</v>
      </c>
      <c r="D31" s="2">
        <f>+'3T'!E31</f>
        <v>8613614.8800000008</v>
      </c>
      <c r="E31" s="2">
        <f>+'4T'!E31</f>
        <v>9170189.8080000002</v>
      </c>
      <c r="F31" s="2">
        <f t="shared" si="2"/>
        <v>34649727.969999999</v>
      </c>
    </row>
    <row r="32" spans="1:8" s="1" customFormat="1" x14ac:dyDescent="0.3">
      <c r="A32" s="12" t="s">
        <v>45</v>
      </c>
      <c r="B32" s="2">
        <f>+IT!E31</f>
        <v>4460085.8</v>
      </c>
      <c r="C32" s="2">
        <f>+'2T'!E32</f>
        <v>4533840.3899999997</v>
      </c>
      <c r="D32" s="2">
        <f>+'3T'!E32</f>
        <v>4521846.2</v>
      </c>
      <c r="E32" s="2">
        <f>+'4T'!E32</f>
        <v>4992412.7</v>
      </c>
      <c r="F32" s="2">
        <f t="shared" si="2"/>
        <v>18508185.09</v>
      </c>
    </row>
    <row r="33" spans="1:7" s="1" customFormat="1" x14ac:dyDescent="0.3">
      <c r="A33" s="13" t="s">
        <v>26</v>
      </c>
      <c r="B33" s="2">
        <f>+IT!E32</f>
        <v>3466429.4000000004</v>
      </c>
      <c r="C33" s="2">
        <f>+'2T'!E33</f>
        <v>2906304.51</v>
      </c>
      <c r="D33" s="2">
        <f>+'3T'!E33</f>
        <v>2466663.9</v>
      </c>
      <c r="E33" s="2">
        <f>+'4T'!E33</f>
        <v>3604883.7</v>
      </c>
      <c r="F33" s="2">
        <f t="shared" si="2"/>
        <v>12444281.510000002</v>
      </c>
    </row>
    <row r="34" spans="1:7" s="1" customFormat="1" x14ac:dyDescent="0.3">
      <c r="A34" s="33" t="s">
        <v>64</v>
      </c>
      <c r="B34" s="2">
        <f>+IT!E33</f>
        <v>2778672.3</v>
      </c>
      <c r="C34" s="2">
        <f>+'2T'!E34</f>
        <v>2768327.9699999997</v>
      </c>
      <c r="D34" s="2">
        <f>+'3T'!E34</f>
        <v>2421994.7000000002</v>
      </c>
      <c r="E34" s="2">
        <f>+'4T'!E34</f>
        <v>3220254.5</v>
      </c>
      <c r="F34" s="2">
        <f t="shared" si="2"/>
        <v>11189249.469999999</v>
      </c>
    </row>
    <row r="35" spans="1:7" x14ac:dyDescent="0.3">
      <c r="A35" s="33" t="s">
        <v>65</v>
      </c>
      <c r="B35" s="2">
        <f>+IT!E34</f>
        <v>687757.1</v>
      </c>
      <c r="C35" s="2">
        <f>+'2T'!E35</f>
        <v>137976.54</v>
      </c>
      <c r="D35" s="2">
        <f>+'3T'!E35</f>
        <v>44669.2</v>
      </c>
      <c r="E35" s="2">
        <f>+'4T'!E35</f>
        <v>384629.2</v>
      </c>
      <c r="F35" s="2">
        <f t="shared" si="2"/>
        <v>1255032.04</v>
      </c>
    </row>
    <row r="36" spans="1:7" ht="18" thickBot="1" x14ac:dyDescent="0.35">
      <c r="A36" s="29" t="s">
        <v>12</v>
      </c>
      <c r="B36" s="10">
        <f>+B29+B32+B33</f>
        <v>40117797.899999999</v>
      </c>
      <c r="C36" s="10">
        <f t="shared" ref="C36:F36" si="3">+C29+C32+C33</f>
        <v>40117797.899999999</v>
      </c>
      <c r="D36" s="10">
        <f t="shared" si="3"/>
        <v>40117798.100000001</v>
      </c>
      <c r="E36" s="10">
        <f t="shared" si="3"/>
        <v>43867257.200000003</v>
      </c>
      <c r="F36" s="10">
        <f t="shared" si="3"/>
        <v>164220651.09999999</v>
      </c>
      <c r="G36" s="11"/>
    </row>
    <row r="37" spans="1:7" ht="18" thickTop="1" x14ac:dyDescent="0.25">
      <c r="A37" s="83" t="s">
        <v>66</v>
      </c>
      <c r="B37" s="15"/>
      <c r="C37" s="15"/>
      <c r="D37" s="15"/>
      <c r="E37" s="15"/>
      <c r="F37" s="15"/>
      <c r="G37" s="11"/>
    </row>
    <row r="38" spans="1:7" x14ac:dyDescent="0.3">
      <c r="A38" s="83" t="s">
        <v>106</v>
      </c>
      <c r="B38" s="15"/>
      <c r="C38" s="15"/>
      <c r="D38" s="15"/>
      <c r="E38" s="15"/>
      <c r="F38" s="15"/>
      <c r="G38" s="11"/>
    </row>
    <row r="39" spans="1:7" x14ac:dyDescent="0.3">
      <c r="A39" s="83" t="s">
        <v>107</v>
      </c>
    </row>
    <row r="40" spans="1:7" x14ac:dyDescent="0.25">
      <c r="A40" s="83" t="s">
        <v>81</v>
      </c>
    </row>
    <row r="41" spans="1:7" x14ac:dyDescent="0.3">
      <c r="A41" s="19"/>
    </row>
    <row r="42" spans="1:7" x14ac:dyDescent="0.3">
      <c r="A42" s="2"/>
    </row>
    <row r="43" spans="1:7" s="4" customFormat="1" x14ac:dyDescent="0.3">
      <c r="A43" s="91" t="s">
        <v>14</v>
      </c>
      <c r="B43" s="91"/>
      <c r="C43" s="91"/>
      <c r="D43" s="91"/>
      <c r="E43" s="91"/>
    </row>
    <row r="44" spans="1:7" x14ac:dyDescent="0.3">
      <c r="A44" s="91" t="s">
        <v>8</v>
      </c>
      <c r="B44" s="91"/>
      <c r="C44" s="91"/>
      <c r="D44" s="91"/>
      <c r="E44" s="91"/>
    </row>
    <row r="45" spans="1:7" x14ac:dyDescent="0.3">
      <c r="A45" s="91" t="s">
        <v>104</v>
      </c>
      <c r="B45" s="91"/>
      <c r="C45" s="91"/>
      <c r="D45" s="91"/>
      <c r="E45" s="91"/>
    </row>
    <row r="47" spans="1:7" ht="18" thickBot="1" x14ac:dyDescent="0.35">
      <c r="A47" s="30" t="s">
        <v>9</v>
      </c>
      <c r="B47" s="6" t="s">
        <v>6</v>
      </c>
      <c r="C47" s="6" t="s">
        <v>33</v>
      </c>
      <c r="D47" s="6" t="s">
        <v>35</v>
      </c>
      <c r="E47" s="6" t="s">
        <v>40</v>
      </c>
      <c r="F47" s="6" t="s">
        <v>41</v>
      </c>
    </row>
    <row r="48" spans="1:7" x14ac:dyDescent="0.3">
      <c r="A48" s="28"/>
    </row>
    <row r="49" spans="1:6" x14ac:dyDescent="0.3">
      <c r="A49" s="13" t="s">
        <v>28</v>
      </c>
      <c r="B49" s="2">
        <f>+IT!E49</f>
        <v>36651368.5</v>
      </c>
      <c r="C49" s="2">
        <f>+'2T'!E51</f>
        <v>37211493.390000001</v>
      </c>
      <c r="D49" s="2">
        <f>+'3T'!E51</f>
        <v>37651134.200000003</v>
      </c>
      <c r="E49" s="2">
        <f>+'4T'!E50</f>
        <v>39027761.700000003</v>
      </c>
      <c r="F49" s="2">
        <f>SUM(B49:E49)</f>
        <v>150541757.79000002</v>
      </c>
    </row>
    <row r="50" spans="1:6" x14ac:dyDescent="0.3">
      <c r="A50" s="33" t="s">
        <v>36</v>
      </c>
      <c r="B50" s="2">
        <f>+IT!E50</f>
        <v>32191282.699999999</v>
      </c>
      <c r="C50" s="2">
        <f>+'2T'!E52</f>
        <v>32677653</v>
      </c>
      <c r="D50" s="2">
        <f>+'3T'!E52</f>
        <v>33129288.000000004</v>
      </c>
      <c r="E50" s="2">
        <f>+'4T'!E51</f>
        <v>35269960.799999997</v>
      </c>
      <c r="F50" s="2">
        <f t="shared" ref="F50:F57" si="4">SUM(B50:E50)</f>
        <v>133268184.5</v>
      </c>
    </row>
    <row r="51" spans="1:6" x14ac:dyDescent="0.3">
      <c r="A51" s="33" t="s">
        <v>47</v>
      </c>
      <c r="B51" s="2">
        <f>+IT!E51</f>
        <v>4460085.8</v>
      </c>
      <c r="C51" s="2">
        <f>+'2T'!E53</f>
        <v>4533840.3899999997</v>
      </c>
      <c r="D51" s="2">
        <f>+'3T'!E53</f>
        <v>4521846.2</v>
      </c>
      <c r="E51" s="2">
        <f>+'4T'!E52</f>
        <v>4992412.7</v>
      </c>
      <c r="F51" s="2">
        <f t="shared" si="4"/>
        <v>18508185.09</v>
      </c>
    </row>
    <row r="52" spans="1:6" x14ac:dyDescent="0.3">
      <c r="A52" s="34" t="s">
        <v>27</v>
      </c>
      <c r="B52" s="2">
        <f>+IT!E52</f>
        <v>0</v>
      </c>
      <c r="C52" s="2">
        <f>+'2T'!E54</f>
        <v>0</v>
      </c>
      <c r="D52" s="2">
        <f>+'3T'!E54</f>
        <v>0</v>
      </c>
      <c r="E52" s="2">
        <f>+'4T'!E53</f>
        <v>1234611.8</v>
      </c>
      <c r="F52" s="2">
        <f t="shared" si="4"/>
        <v>1234611.8</v>
      </c>
    </row>
    <row r="53" spans="1:6" x14ac:dyDescent="0.3">
      <c r="A53" s="33" t="s">
        <v>57</v>
      </c>
      <c r="B53" s="2">
        <f>+IT!E53</f>
        <v>0</v>
      </c>
      <c r="C53" s="2">
        <f>+'2T'!E55</f>
        <v>0</v>
      </c>
      <c r="D53" s="2">
        <f>+'3T'!E55</f>
        <v>0</v>
      </c>
      <c r="E53" s="2">
        <f>+'4T'!E54</f>
        <v>1234611.8</v>
      </c>
      <c r="F53" s="2">
        <f t="shared" si="4"/>
        <v>1234611.8</v>
      </c>
    </row>
    <row r="54" spans="1:6" x14ac:dyDescent="0.3">
      <c r="A54" s="33" t="s">
        <v>58</v>
      </c>
      <c r="B54" s="2">
        <f>+IT!E54</f>
        <v>0</v>
      </c>
      <c r="C54" s="2">
        <f>+'2T'!E56</f>
        <v>0</v>
      </c>
      <c r="D54" s="2">
        <f>+'3T'!E56</f>
        <v>0</v>
      </c>
      <c r="E54" s="2">
        <f>+'4T'!E55</f>
        <v>0</v>
      </c>
      <c r="F54" s="2">
        <f t="shared" si="4"/>
        <v>0</v>
      </c>
    </row>
    <row r="55" spans="1:6" x14ac:dyDescent="0.3">
      <c r="A55" s="33" t="s">
        <v>59</v>
      </c>
      <c r="B55" s="2">
        <f>+IT!E55</f>
        <v>0</v>
      </c>
      <c r="C55" s="2">
        <f>+'2T'!E57</f>
        <v>0</v>
      </c>
      <c r="D55" s="2">
        <f>+'3T'!E57</f>
        <v>0</v>
      </c>
      <c r="E55" s="2">
        <f>+'4T'!E56</f>
        <v>0</v>
      </c>
      <c r="F55" s="2">
        <f t="shared" si="4"/>
        <v>0</v>
      </c>
    </row>
    <row r="56" spans="1:6" x14ac:dyDescent="0.3">
      <c r="A56" s="13" t="s">
        <v>67</v>
      </c>
      <c r="B56" s="2">
        <f>+IT!E56</f>
        <v>2778672.3</v>
      </c>
      <c r="C56" s="2">
        <f>+'2T'!E58</f>
        <v>2768327.9699999997</v>
      </c>
      <c r="D56" s="2">
        <f>+'3T'!E58</f>
        <v>2421994.7000000002</v>
      </c>
      <c r="E56" s="2">
        <f>+'4T'!E57</f>
        <v>3220254.5</v>
      </c>
      <c r="F56" s="2">
        <f t="shared" si="4"/>
        <v>11189249.469999999</v>
      </c>
    </row>
    <row r="57" spans="1:6" x14ac:dyDescent="0.3">
      <c r="A57" s="13" t="s">
        <v>68</v>
      </c>
      <c r="B57" s="2">
        <f>+IT!E57</f>
        <v>687757.1</v>
      </c>
      <c r="C57" s="2">
        <f>+'2T'!E59</f>
        <v>137976.54</v>
      </c>
      <c r="D57" s="2">
        <f>+'3T'!E59</f>
        <v>44669.2</v>
      </c>
      <c r="E57" s="2">
        <f>+'4T'!E58</f>
        <v>384629.2</v>
      </c>
      <c r="F57" s="2">
        <f t="shared" si="4"/>
        <v>1255032.04</v>
      </c>
    </row>
    <row r="58" spans="1:6" ht="18" thickBot="1" x14ac:dyDescent="0.35">
      <c r="A58" s="29" t="s">
        <v>12</v>
      </c>
      <c r="B58" s="10">
        <f>+B49+B52+B56+B57</f>
        <v>40117797.899999999</v>
      </c>
      <c r="C58" s="10">
        <f t="shared" ref="C58:F58" si="5">+C49+C52+C56+C57</f>
        <v>40117797.899999999</v>
      </c>
      <c r="D58" s="10">
        <f t="shared" si="5"/>
        <v>40117798.100000009</v>
      </c>
      <c r="E58" s="10">
        <f t="shared" si="5"/>
        <v>43867257.200000003</v>
      </c>
      <c r="F58" s="10">
        <f t="shared" si="5"/>
        <v>164220651.10000002</v>
      </c>
    </row>
    <row r="59" spans="1:6" ht="18" thickTop="1" x14ac:dyDescent="0.3">
      <c r="A59" s="83" t="s">
        <v>108</v>
      </c>
    </row>
    <row r="60" spans="1:6" x14ac:dyDescent="0.3">
      <c r="A60" s="83" t="s">
        <v>106</v>
      </c>
    </row>
    <row r="61" spans="1:6" x14ac:dyDescent="0.3">
      <c r="A61" s="83" t="s">
        <v>107</v>
      </c>
    </row>
    <row r="62" spans="1:6" x14ac:dyDescent="0.25">
      <c r="A62" s="83" t="s">
        <v>81</v>
      </c>
    </row>
    <row r="63" spans="1:6" x14ac:dyDescent="0.3">
      <c r="A63" s="19"/>
    </row>
    <row r="64" spans="1:6" x14ac:dyDescent="0.3">
      <c r="A64" s="94"/>
      <c r="B64" s="94"/>
      <c r="C64" s="94"/>
      <c r="D64" s="94"/>
      <c r="E64" s="94"/>
    </row>
    <row r="65" spans="1:10" x14ac:dyDescent="0.3">
      <c r="A65" s="91" t="s">
        <v>18</v>
      </c>
      <c r="B65" s="91"/>
      <c r="C65" s="91"/>
      <c r="D65" s="91"/>
      <c r="E65" s="91"/>
    </row>
    <row r="66" spans="1:10" x14ac:dyDescent="0.3">
      <c r="A66" s="91" t="s">
        <v>15</v>
      </c>
      <c r="B66" s="91"/>
      <c r="C66" s="91"/>
      <c r="D66" s="91"/>
      <c r="E66" s="91"/>
    </row>
    <row r="67" spans="1:10" x14ac:dyDescent="0.3">
      <c r="A67" s="91" t="s">
        <v>63</v>
      </c>
      <c r="B67" s="91"/>
      <c r="C67" s="91"/>
      <c r="D67" s="91"/>
      <c r="E67" s="91"/>
    </row>
    <row r="69" spans="1:10" ht="18" thickBot="1" x14ac:dyDescent="0.35">
      <c r="A69" s="30" t="s">
        <v>9</v>
      </c>
      <c r="B69" s="6" t="s">
        <v>6</v>
      </c>
      <c r="C69" s="6" t="s">
        <v>33</v>
      </c>
      <c r="D69" s="6" t="s">
        <v>35</v>
      </c>
      <c r="E69" s="6" t="s">
        <v>40</v>
      </c>
      <c r="F69" s="6" t="s">
        <v>41</v>
      </c>
    </row>
    <row r="70" spans="1:10" x14ac:dyDescent="0.3">
      <c r="A70" s="28"/>
    </row>
    <row r="71" spans="1:10" x14ac:dyDescent="0.3">
      <c r="A71" s="18" t="s">
        <v>113</v>
      </c>
      <c r="B71" s="2" t="str">
        <f>+IT!E74</f>
        <v>n.d</v>
      </c>
      <c r="C71" s="2" t="str">
        <f>+'2T'!E74</f>
        <v>n.d</v>
      </c>
      <c r="D71" s="2" t="str">
        <f>+'3T'!E75</f>
        <v>nd</v>
      </c>
      <c r="E71" s="2" t="str">
        <f>+'4T'!E72</f>
        <v>nd</v>
      </c>
      <c r="F71" s="2" t="s">
        <v>78</v>
      </c>
    </row>
    <row r="72" spans="1:10" x14ac:dyDescent="0.3">
      <c r="A72" s="18" t="s">
        <v>70</v>
      </c>
      <c r="B72" s="2">
        <f>+IT!E75</f>
        <v>40117797.900000006</v>
      </c>
      <c r="C72" s="2">
        <f>+'2T'!E75</f>
        <v>40117797.900000006</v>
      </c>
      <c r="D72" s="2">
        <f>+'3T'!E76</f>
        <v>40117798.200000003</v>
      </c>
      <c r="E72" s="2">
        <f>+'4T'!E73</f>
        <v>56407797.900000006</v>
      </c>
      <c r="F72" s="2">
        <f>SUM(B72:E72)</f>
        <v>176761191.90000004</v>
      </c>
    </row>
    <row r="73" spans="1:10" x14ac:dyDescent="0.3">
      <c r="A73" s="18" t="s">
        <v>16</v>
      </c>
      <c r="B73" s="2" t="str">
        <f>+IT!E76</f>
        <v>n.d</v>
      </c>
      <c r="C73" s="2" t="str">
        <f>+'2T'!E76</f>
        <v>n.d</v>
      </c>
      <c r="D73" s="2" t="str">
        <f>+'3T'!E77</f>
        <v>nd</v>
      </c>
      <c r="E73" s="2" t="str">
        <f>+'4T'!E74</f>
        <v>nd</v>
      </c>
      <c r="F73" s="2" t="s">
        <v>78</v>
      </c>
    </row>
    <row r="74" spans="1:10" x14ac:dyDescent="0.3">
      <c r="A74" s="18" t="s">
        <v>71</v>
      </c>
      <c r="B74" s="2">
        <f>+IT!E77</f>
        <v>42079871.400000006</v>
      </c>
      <c r="C74" s="2">
        <f>+'2T'!E77</f>
        <v>43435621</v>
      </c>
      <c r="D74" s="2">
        <f>+'3T'!E78</f>
        <v>43061469.299999997</v>
      </c>
      <c r="E74" s="2">
        <f>+'4T'!E75</f>
        <v>59211247.800000004</v>
      </c>
      <c r="F74" s="2">
        <f>SUM(B74:E74)</f>
        <v>187788209.5</v>
      </c>
    </row>
    <row r="75" spans="1:10" x14ac:dyDescent="0.3">
      <c r="A75" s="18" t="s">
        <v>17</v>
      </c>
      <c r="B75" s="2" t="str">
        <f>+IT!E78</f>
        <v>n.d</v>
      </c>
      <c r="C75" s="2" t="str">
        <f>+'2T'!E78</f>
        <v>n.d</v>
      </c>
      <c r="D75" s="2" t="str">
        <f>+'3T'!E79</f>
        <v>nd</v>
      </c>
      <c r="E75" s="2" t="str">
        <f>+'4T'!E76</f>
        <v>nd</v>
      </c>
      <c r="F75" s="2" t="s">
        <v>78</v>
      </c>
    </row>
    <row r="76" spans="1:10" ht="18" thickBot="1" x14ac:dyDescent="0.35">
      <c r="A76" s="31"/>
      <c r="B76" s="10"/>
      <c r="C76" s="10"/>
      <c r="D76" s="10"/>
      <c r="E76" s="10"/>
      <c r="F76" s="10"/>
    </row>
    <row r="77" spans="1:10" ht="18.600000000000001" thickTop="1" thickBot="1" x14ac:dyDescent="0.35">
      <c r="A77" s="89" t="s">
        <v>103</v>
      </c>
      <c r="B77" s="89"/>
      <c r="C77" s="89"/>
      <c r="D77" s="89"/>
      <c r="E77" s="89"/>
      <c r="F77" s="89"/>
      <c r="G77" s="89"/>
      <c r="H77" s="89"/>
      <c r="I77" s="89"/>
      <c r="J77" s="89"/>
    </row>
    <row r="78" spans="1:10" ht="18" thickTop="1" x14ac:dyDescent="0.3">
      <c r="A78" s="89" t="s">
        <v>109</v>
      </c>
      <c r="B78" s="89"/>
      <c r="C78" s="89"/>
      <c r="D78" s="89"/>
      <c r="E78" s="89"/>
      <c r="F78" s="89"/>
      <c r="G78" s="89"/>
      <c r="H78" s="89"/>
      <c r="I78" s="89"/>
      <c r="J78" s="89"/>
    </row>
    <row r="79" spans="1:10" x14ac:dyDescent="0.25">
      <c r="A79" s="47" t="s">
        <v>81</v>
      </c>
      <c r="B79" s="47"/>
      <c r="C79" s="47"/>
      <c r="D79" s="47"/>
      <c r="E79" s="47"/>
      <c r="F79" s="47"/>
      <c r="G79" s="47"/>
      <c r="H79" s="47"/>
      <c r="I79" s="47"/>
      <c r="J79" s="38"/>
    </row>
    <row r="80" spans="1:10" x14ac:dyDescent="0.3">
      <c r="A80" s="19"/>
    </row>
    <row r="82" spans="1:1" x14ac:dyDescent="0.3">
      <c r="A82" s="19" t="s">
        <v>112</v>
      </c>
    </row>
    <row r="83" spans="1:1" x14ac:dyDescent="0.3">
      <c r="A83" s="2"/>
    </row>
  </sheetData>
  <mergeCells count="18">
    <mergeCell ref="A77:J77"/>
    <mergeCell ref="A78:J78"/>
    <mergeCell ref="A66:E66"/>
    <mergeCell ref="A67:E67"/>
    <mergeCell ref="A25:E25"/>
    <mergeCell ref="A43:E43"/>
    <mergeCell ref="A44:E44"/>
    <mergeCell ref="A45:E45"/>
    <mergeCell ref="A64:E64"/>
    <mergeCell ref="A65:E65"/>
    <mergeCell ref="A24:E24"/>
    <mergeCell ref="A9:G9"/>
    <mergeCell ref="A10:G10"/>
    <mergeCell ref="A23:E23"/>
    <mergeCell ref="A2:H2"/>
    <mergeCell ref="B3:H3"/>
    <mergeCell ref="B4:H4"/>
    <mergeCell ref="B5:H5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IT</vt:lpstr>
      <vt:lpstr>2T</vt:lpstr>
      <vt:lpstr>Semestral</vt:lpstr>
      <vt:lpstr>3T</vt:lpstr>
      <vt:lpstr> 3T Acumulado</vt:lpstr>
      <vt:lpstr>4T</vt:lpstr>
      <vt:lpstr>Anual</vt:lpstr>
      <vt:lpstr>'2T'!Área_de_impresión</vt:lpstr>
      <vt:lpstr>Semestral!Área_de_impresión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</dc:creator>
  <cp:lastModifiedBy>Stephanie Tatiana Salas Soto</cp:lastModifiedBy>
  <cp:lastPrinted>2022-10-14T17:39:29Z</cp:lastPrinted>
  <dcterms:created xsi:type="dcterms:W3CDTF">2011-03-10T14:40:05Z</dcterms:created>
  <dcterms:modified xsi:type="dcterms:W3CDTF">2025-12-30T20:01:51Z</dcterms:modified>
</cp:coreProperties>
</file>