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tephanieTatiana\Desktop\PÁGINA WEB 2020\"/>
    </mc:Choice>
  </mc:AlternateContent>
  <bookViews>
    <workbookView xWindow="0" yWindow="0" windowWidth="28800" windowHeight="12330" tabRatio="713"/>
  </bookViews>
  <sheets>
    <sheet name="I Trimestre" sheetId="3" r:id="rId1"/>
    <sheet name="II Trimestre" sheetId="4" r:id="rId2"/>
    <sheet name="III Trimestre" sheetId="5" r:id="rId3"/>
    <sheet name="IV Trimestre" sheetId="6" r:id="rId4"/>
    <sheet name="Anual" sheetId="9" r:id="rId5"/>
    <sheet name="Info informe" sheetId="10" state="hidden" r:id="rId6"/>
  </sheets>
  <definedNames>
    <definedName name="_xlnm.Print_Area" localSheetId="1">'II Trimestre'!$A$1:$F$88</definedName>
  </definedNames>
  <calcPr calcId="162913"/>
</workbook>
</file>

<file path=xl/calcChain.xml><?xml version="1.0" encoding="utf-8"?>
<calcChain xmlns="http://schemas.openxmlformats.org/spreadsheetml/2006/main">
  <c r="G18" i="9" l="1"/>
  <c r="G11" i="9"/>
  <c r="G12" i="9"/>
  <c r="G13" i="9"/>
  <c r="G14" i="9"/>
  <c r="G15" i="9"/>
  <c r="G16" i="9"/>
  <c r="F11" i="9"/>
  <c r="F12" i="9"/>
  <c r="F13" i="9"/>
  <c r="F14" i="9"/>
  <c r="F15" i="9"/>
  <c r="F16" i="9"/>
  <c r="F9" i="9"/>
  <c r="E11" i="9"/>
  <c r="E12" i="9"/>
  <c r="E13" i="9"/>
  <c r="E14" i="9"/>
  <c r="E15" i="9"/>
  <c r="E16" i="9"/>
  <c r="E9" i="9"/>
  <c r="D11" i="9"/>
  <c r="D12" i="9"/>
  <c r="D13" i="9"/>
  <c r="D14" i="9"/>
  <c r="D15" i="9"/>
  <c r="D16" i="9"/>
  <c r="D9" i="9"/>
  <c r="C11" i="9"/>
  <c r="C12" i="9"/>
  <c r="C13" i="9"/>
  <c r="C14" i="9"/>
  <c r="C15" i="9"/>
  <c r="C16" i="9"/>
  <c r="C9" i="9"/>
  <c r="F14" i="5"/>
  <c r="F81" i="9" l="1"/>
  <c r="C81" i="9"/>
  <c r="F80" i="9"/>
  <c r="E79" i="9"/>
  <c r="E78" i="9"/>
  <c r="D79" i="9"/>
  <c r="D78" i="9"/>
  <c r="C79" i="9"/>
  <c r="C78" i="9"/>
  <c r="B81" i="9"/>
  <c r="B80" i="9"/>
  <c r="B79" i="9"/>
  <c r="B78" i="9"/>
  <c r="B75" i="9"/>
  <c r="F17" i="6"/>
  <c r="F16" i="6"/>
  <c r="F15" i="6"/>
  <c r="F14" i="6"/>
  <c r="F13" i="6"/>
  <c r="F12" i="6"/>
  <c r="F11" i="6"/>
  <c r="F85" i="9" l="1"/>
  <c r="E68" i="9" l="1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B68" i="9"/>
  <c r="F68" i="9" s="1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D69" i="6"/>
  <c r="C69" i="6"/>
  <c r="B69" i="6"/>
  <c r="C69" i="9" l="1"/>
  <c r="D69" i="9"/>
  <c r="F64" i="9"/>
  <c r="F65" i="9"/>
  <c r="E69" i="9"/>
  <c r="F66" i="9"/>
  <c r="F67" i="9"/>
  <c r="D80" i="6"/>
  <c r="C80" i="6"/>
  <c r="B80" i="6"/>
  <c r="D76" i="6"/>
  <c r="C76" i="6"/>
  <c r="B76" i="6"/>
  <c r="B79" i="6" s="1"/>
  <c r="D26" i="6"/>
  <c r="C26" i="6"/>
  <c r="B26" i="6"/>
  <c r="B83" i="6" l="1"/>
  <c r="C75" i="6" s="1"/>
  <c r="C79" i="6" s="1"/>
  <c r="C83" i="6" s="1"/>
  <c r="D75" i="6" s="1"/>
  <c r="D79" i="6" s="1"/>
  <c r="D83" i="6" s="1"/>
  <c r="E76" i="6"/>
  <c r="D27" i="5"/>
  <c r="C27" i="5"/>
  <c r="B27" i="5"/>
  <c r="C28" i="5"/>
  <c r="B28" i="5"/>
  <c r="D28" i="5"/>
  <c r="D25" i="5"/>
  <c r="C25" i="5"/>
  <c r="B25" i="5"/>
  <c r="D82" i="5"/>
  <c r="C82" i="5"/>
  <c r="B82" i="5"/>
  <c r="D78" i="5"/>
  <c r="C78" i="5"/>
  <c r="B78" i="5"/>
  <c r="B78" i="4" l="1"/>
  <c r="E42" i="5"/>
  <c r="D79" i="4" l="1"/>
  <c r="C79" i="4"/>
  <c r="B79" i="4"/>
  <c r="B82" i="4" s="1"/>
  <c r="E81" i="4"/>
  <c r="E80" i="4"/>
  <c r="E79" i="4" l="1"/>
  <c r="C28" i="4"/>
  <c r="B28" i="4"/>
  <c r="D28" i="4"/>
  <c r="D71" i="4"/>
  <c r="C71" i="4"/>
  <c r="C27" i="4" s="1"/>
  <c r="B71" i="4"/>
  <c r="B83" i="4" s="1"/>
  <c r="D27" i="4" l="1"/>
  <c r="C83" i="4"/>
  <c r="D83" i="4"/>
  <c r="B27" i="4"/>
  <c r="C30" i="4"/>
  <c r="E70" i="4"/>
  <c r="E69" i="4"/>
  <c r="E68" i="4"/>
  <c r="E67" i="4"/>
  <c r="E49" i="4" l="1"/>
  <c r="F78" i="9" l="1"/>
  <c r="D77" i="9"/>
  <c r="C77" i="9"/>
  <c r="E82" i="3"/>
  <c r="D79" i="3"/>
  <c r="C79" i="3"/>
  <c r="B79" i="3"/>
  <c r="E81" i="3"/>
  <c r="E80" i="3"/>
  <c r="F79" i="9" l="1"/>
  <c r="F77" i="9" s="1"/>
  <c r="E79" i="3"/>
  <c r="E77" i="9"/>
  <c r="B77" i="9"/>
  <c r="E24" i="10"/>
  <c r="D26" i="10" l="1"/>
  <c r="D16" i="10"/>
  <c r="E25" i="10" s="1"/>
  <c r="D8" i="10"/>
  <c r="E7" i="10" s="1"/>
  <c r="E6" i="10" l="1"/>
  <c r="E5" i="10"/>
  <c r="E14" i="10"/>
  <c r="E15" i="10"/>
  <c r="B78" i="3" l="1"/>
  <c r="E78" i="3" s="1"/>
  <c r="E84" i="3" s="1"/>
  <c r="B84" i="3" l="1"/>
  <c r="D27" i="3" l="1"/>
  <c r="B28" i="3"/>
  <c r="C28" i="3"/>
  <c r="D28" i="3"/>
  <c r="E78" i="6" l="1"/>
  <c r="E80" i="6"/>
  <c r="E82" i="9" l="1"/>
  <c r="E79" i="5"/>
  <c r="E80" i="5"/>
  <c r="E36" i="6" l="1"/>
  <c r="E37" i="6"/>
  <c r="E38" i="6"/>
  <c r="E39" i="6"/>
  <c r="E35" i="6"/>
  <c r="E24" i="6"/>
  <c r="E24" i="9" s="1"/>
  <c r="C28" i="6"/>
  <c r="D28" i="6"/>
  <c r="B28" i="6"/>
  <c r="F10" i="6"/>
  <c r="D18" i="6"/>
  <c r="E18" i="6"/>
  <c r="C18" i="6"/>
  <c r="E25" i="4"/>
  <c r="C24" i="9" s="1"/>
  <c r="C70" i="5"/>
  <c r="D70" i="5"/>
  <c r="B70" i="5"/>
  <c r="D18" i="5"/>
  <c r="E18" i="5"/>
  <c r="C18" i="5"/>
  <c r="F10" i="5"/>
  <c r="E25" i="5" l="1"/>
  <c r="E64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D24" i="9" l="1"/>
  <c r="E37" i="4"/>
  <c r="D18" i="4"/>
  <c r="E18" i="4"/>
  <c r="C18" i="4"/>
  <c r="F10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8" i="4"/>
  <c r="E47" i="4"/>
  <c r="E46" i="4"/>
  <c r="E45" i="4"/>
  <c r="E44" i="4"/>
  <c r="E43" i="4"/>
  <c r="E42" i="4"/>
  <c r="E41" i="4"/>
  <c r="E40" i="4"/>
  <c r="E39" i="4"/>
  <c r="E38" i="4"/>
  <c r="E71" i="4" l="1"/>
  <c r="E67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4" i="3"/>
  <c r="E43" i="3"/>
  <c r="E42" i="3"/>
  <c r="E41" i="3"/>
  <c r="C71" i="3" l="1"/>
  <c r="C85" i="3" s="1"/>
  <c r="D71" i="3"/>
  <c r="D85" i="3" s="1"/>
  <c r="B71" i="3"/>
  <c r="B85" i="3" s="1"/>
  <c r="B88" i="3" s="1"/>
  <c r="C78" i="3" s="1"/>
  <c r="C30" i="3"/>
  <c r="D30" i="3"/>
  <c r="D18" i="3"/>
  <c r="E18" i="3"/>
  <c r="C18" i="3"/>
  <c r="E39" i="3"/>
  <c r="E38" i="3"/>
  <c r="E37" i="3"/>
  <c r="E68" i="3"/>
  <c r="E25" i="3"/>
  <c r="F10" i="3"/>
  <c r="C84" i="3" l="1"/>
  <c r="C88" i="3" s="1"/>
  <c r="D78" i="3" s="1"/>
  <c r="D84" i="3" s="1"/>
  <c r="G9" i="9"/>
  <c r="B24" i="9"/>
  <c r="F24" i="9" s="1"/>
  <c r="E53" i="6"/>
  <c r="E48" i="6"/>
  <c r="E49" i="6"/>
  <c r="F46" i="9" l="1"/>
  <c r="F45" i="9"/>
  <c r="E38" i="5"/>
  <c r="F37" i="9" l="1"/>
  <c r="E40" i="6" l="1"/>
  <c r="E37" i="5"/>
  <c r="E36" i="5"/>
  <c r="F36" i="9" l="1"/>
  <c r="B29" i="5"/>
  <c r="F14" i="4"/>
  <c r="F35" i="9" l="1"/>
  <c r="D29" i="5"/>
  <c r="F14" i="3" l="1"/>
  <c r="E83" i="5" l="1"/>
  <c r="E84" i="4" l="1"/>
  <c r="E67" i="6" l="1"/>
  <c r="E66" i="6"/>
  <c r="E65" i="6"/>
  <c r="E63" i="6"/>
  <c r="E62" i="6"/>
  <c r="E61" i="6"/>
  <c r="E60" i="6"/>
  <c r="E59" i="6"/>
  <c r="E58" i="6"/>
  <c r="E57" i="6"/>
  <c r="E56" i="6"/>
  <c r="E55" i="6"/>
  <c r="E54" i="6"/>
  <c r="E52" i="6"/>
  <c r="E51" i="6"/>
  <c r="E50" i="6"/>
  <c r="E47" i="6"/>
  <c r="E46" i="6"/>
  <c r="E42" i="6"/>
  <c r="E41" i="6"/>
  <c r="E45" i="5"/>
  <c r="E44" i="5"/>
  <c r="E43" i="5"/>
  <c r="E41" i="5"/>
  <c r="E40" i="5"/>
  <c r="E39" i="5"/>
  <c r="E70" i="3"/>
  <c r="F58" i="9" l="1"/>
  <c r="F47" i="9"/>
  <c r="F50" i="9"/>
  <c r="F59" i="9"/>
  <c r="F48" i="9"/>
  <c r="F51" i="9"/>
  <c r="F57" i="9"/>
  <c r="F49" i="9"/>
  <c r="F52" i="9"/>
  <c r="F54" i="9"/>
  <c r="F62" i="9"/>
  <c r="E69" i="6"/>
  <c r="F55" i="9"/>
  <c r="F60" i="9"/>
  <c r="F63" i="9"/>
  <c r="F53" i="9"/>
  <c r="F56" i="9"/>
  <c r="F61" i="9"/>
  <c r="F42" i="9"/>
  <c r="F43" i="9"/>
  <c r="F44" i="9"/>
  <c r="F39" i="9"/>
  <c r="F40" i="9"/>
  <c r="E70" i="5"/>
  <c r="F41" i="9" l="1"/>
  <c r="F15" i="4"/>
  <c r="F16" i="4"/>
  <c r="F17" i="4"/>
  <c r="E86" i="4" l="1"/>
  <c r="E85" i="4" l="1"/>
  <c r="E28" i="5"/>
  <c r="C29" i="5" l="1"/>
  <c r="E27" i="5" l="1"/>
  <c r="E29" i="5" s="1"/>
  <c r="F16" i="5" l="1"/>
  <c r="F17" i="5"/>
  <c r="F17" i="3" l="1"/>
  <c r="E28" i="4"/>
  <c r="E27" i="4"/>
  <c r="F15" i="5"/>
  <c r="F13" i="5"/>
  <c r="F12" i="5"/>
  <c r="F18" i="5" s="1"/>
  <c r="F16" i="3"/>
  <c r="D30" i="4" l="1"/>
  <c r="B30" i="4"/>
  <c r="F15" i="3" l="1"/>
  <c r="F13" i="4" l="1"/>
  <c r="F13" i="3"/>
  <c r="F18" i="6" l="1"/>
  <c r="F12" i="4"/>
  <c r="F18" i="4" s="1"/>
  <c r="F12" i="3"/>
  <c r="F18" i="3" s="1"/>
  <c r="D18" i="9" l="1"/>
  <c r="C18" i="9"/>
  <c r="F18" i="9" l="1"/>
  <c r="E18" i="9" l="1"/>
  <c r="C83" i="9"/>
  <c r="E27" i="6"/>
  <c r="E27" i="9" s="1"/>
  <c r="E83" i="9"/>
  <c r="E84" i="5"/>
  <c r="E78" i="5"/>
  <c r="E83" i="4"/>
  <c r="E40" i="3"/>
  <c r="E28" i="3"/>
  <c r="C82" i="9" l="1"/>
  <c r="E71" i="3"/>
  <c r="E30" i="4"/>
  <c r="E82" i="5"/>
  <c r="D82" i="9" s="1"/>
  <c r="D26" i="9"/>
  <c r="C27" i="9"/>
  <c r="D27" i="9"/>
  <c r="D83" i="9"/>
  <c r="C26" i="9"/>
  <c r="E85" i="3"/>
  <c r="E88" i="3" s="1"/>
  <c r="B27" i="9"/>
  <c r="B83" i="9"/>
  <c r="F83" i="9" s="1"/>
  <c r="E26" i="6"/>
  <c r="F75" i="9" l="1"/>
  <c r="F38" i="9"/>
  <c r="F69" i="9" s="1"/>
  <c r="B69" i="9"/>
  <c r="D29" i="9"/>
  <c r="C29" i="9"/>
  <c r="E26" i="9"/>
  <c r="E29" i="9" s="1"/>
  <c r="E28" i="6"/>
  <c r="B82" i="9"/>
  <c r="F82" i="9" s="1"/>
  <c r="F27" i="9"/>
  <c r="B85" i="9" l="1"/>
  <c r="D88" i="3"/>
  <c r="B87" i="4" l="1"/>
  <c r="C78" i="4" s="1"/>
  <c r="C82" i="4" s="1"/>
  <c r="C87" i="4" s="1"/>
  <c r="E78" i="4"/>
  <c r="E82" i="4" s="1"/>
  <c r="D78" i="4" l="1"/>
  <c r="D82" i="4" s="1"/>
  <c r="D87" i="4" s="1"/>
  <c r="C75" i="9" l="1"/>
  <c r="E87" i="4"/>
  <c r="B77" i="5" s="1"/>
  <c r="B81" i="5" s="1"/>
  <c r="C85" i="9" l="1"/>
  <c r="D75" i="9" s="1"/>
  <c r="D81" i="9" s="1"/>
  <c r="E77" i="5"/>
  <c r="E81" i="5" s="1"/>
  <c r="E85" i="5" s="1"/>
  <c r="D85" i="9" l="1"/>
  <c r="E75" i="9" s="1"/>
  <c r="E81" i="9" s="1"/>
  <c r="E85" i="9" s="1"/>
  <c r="B85" i="5"/>
  <c r="C77" i="5" l="1"/>
  <c r="C81" i="5" s="1"/>
  <c r="C85" i="5" s="1"/>
  <c r="D77" i="5" s="1"/>
  <c r="D81" i="5" s="1"/>
  <c r="D85" i="5" s="1"/>
  <c r="E75" i="6"/>
  <c r="E79" i="6" s="1"/>
  <c r="E83" i="6" s="1"/>
  <c r="B30" i="3" l="1"/>
  <c r="E27" i="3"/>
  <c r="E30" i="3" s="1"/>
  <c r="B26" i="9" l="1"/>
  <c r="B29" i="9" s="1"/>
  <c r="F26" i="9" l="1"/>
  <c r="F29" i="9" s="1"/>
</calcChain>
</file>

<file path=xl/sharedStrings.xml><?xml version="1.0" encoding="utf-8"?>
<sst xmlns="http://schemas.openxmlformats.org/spreadsheetml/2006/main" count="604" uniqueCount="134">
  <si>
    <t>FODESAF</t>
  </si>
  <si>
    <t xml:space="preserve">Programa: </t>
  </si>
  <si>
    <t>Institución:</t>
  </si>
  <si>
    <t>Instituto sobre Alcoholismo y Farmacodependencia (IAFA)</t>
  </si>
  <si>
    <t>Unidad Ejecutora:</t>
  </si>
  <si>
    <t>Área Técnica</t>
  </si>
  <si>
    <t>Cuadro 1</t>
  </si>
  <si>
    <t>Reporte de beneficiarios efectivos financiados por el Fondo de Desarrollo Social y Asignaciones Familiares</t>
  </si>
  <si>
    <t>Producto</t>
  </si>
  <si>
    <t>Unidad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</si>
  <si>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</si>
  <si>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</si>
  <si>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</si>
  <si>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</si>
  <si>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</si>
  <si>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</si>
  <si>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</si>
  <si>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</si>
  <si>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</si>
  <si>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</si>
  <si>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</si>
  <si>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Internamiento</t>
  </si>
  <si>
    <t>Personas</t>
  </si>
  <si>
    <t>Total</t>
  </si>
  <si>
    <t>Cuadro 2</t>
  </si>
  <si>
    <t>Reporte de gastos efectivos financiados por el Fondo de Desarrollo Social y Asignaciones Familiares</t>
  </si>
  <si>
    <t xml:space="preserve">Unidad: </t>
  </si>
  <si>
    <t>Colones</t>
  </si>
  <si>
    <t>Cuadro 3</t>
  </si>
  <si>
    <t>Rubro por objeto de gasto</t>
  </si>
  <si>
    <t>Cuadro 4</t>
  </si>
  <si>
    <t>Reporte de ingresos efectivos girados por el Fondo de Desarrollo Social y Asignaciones Familiares</t>
  </si>
  <si>
    <t>2. Ingresos efectivos recibidos</t>
  </si>
  <si>
    <t xml:space="preserve">3. Recursos disponibles (1+2) </t>
  </si>
  <si>
    <t>4. Egresos efectivos pagados</t>
  </si>
  <si>
    <t xml:space="preserve">5. Saldo en caja final   (3-4) </t>
  </si>
  <si>
    <t>Periodo:</t>
  </si>
  <si>
    <t>I Trimestre</t>
  </si>
  <si>
    <t>II Trimestre</t>
  </si>
  <si>
    <t>Septiembre</t>
  </si>
  <si>
    <t>III Trimestre</t>
  </si>
  <si>
    <t>IV Trimestre</t>
  </si>
  <si>
    <r>
      <t xml:space="preserve">1. Saldo en caja inicial  (5 </t>
    </r>
    <r>
      <rPr>
        <sz val="11"/>
        <color rgb="FF000000"/>
        <rFont val="Calibri"/>
        <family val="2"/>
      </rPr>
      <t xml:space="preserve">t-1) </t>
    </r>
  </si>
  <si>
    <r>
      <t xml:space="preserve">1. Saldo en caja inicial  (5 </t>
    </r>
    <r>
      <rPr>
        <sz val="11"/>
        <color rgb="FF000000"/>
        <rFont val="Calibri"/>
        <family val="2"/>
        <scheme val="minor"/>
      </rPr>
      <t xml:space="preserve">t-1) </t>
    </r>
  </si>
  <si>
    <t>Anual</t>
  </si>
  <si>
    <t>Unidad: Colones</t>
  </si>
  <si>
    <t>Beneficiarios nuevos</t>
  </si>
  <si>
    <t>Beneficiarios egresados</t>
  </si>
  <si>
    <t>Prevención y Tratamiento del consumo de alcohol, tabaco y otras drogas</t>
  </si>
  <si>
    <t>1. Actividades de divulgación y movilización</t>
  </si>
  <si>
    <t>Familias</t>
  </si>
  <si>
    <t>Subsidios</t>
  </si>
  <si>
    <t>Total personas atendidas</t>
  </si>
  <si>
    <t>Beneficiarios en tratamiento</t>
  </si>
  <si>
    <t>3. Recursos disponibles (1+2)</t>
  </si>
  <si>
    <t>Cuenta x pagar</t>
  </si>
  <si>
    <t>Cuentas por pagar</t>
  </si>
  <si>
    <t>Saldo cuenta corriente Banco Nacional</t>
  </si>
  <si>
    <t>2. Otros servicios básicos</t>
  </si>
  <si>
    <t>3. Impresión, encuadernación y otros</t>
  </si>
  <si>
    <t>4. Servicios generales</t>
  </si>
  <si>
    <t>5. Otros servicios de gestión y apoyo</t>
  </si>
  <si>
    <t>6. Transportes dentro del país</t>
  </si>
  <si>
    <t>2. Subsidio de Atención Integral</t>
  </si>
  <si>
    <t>3. Subsidio para apoyo económico</t>
  </si>
  <si>
    <t>1. Alquiler de maquinaria, equipo electrónico</t>
  </si>
  <si>
    <t>7. Actividades de capacitación</t>
  </si>
  <si>
    <t>8. Actividades protocolarias y sociales</t>
  </si>
  <si>
    <t>Total personas benefiaciarias</t>
  </si>
  <si>
    <t>Total personas beneficiarias</t>
  </si>
  <si>
    <t>Fuente: Registro actividades desarrollas de movilización, Registros Médicos, Centro de Menores</t>
  </si>
  <si>
    <t>Fuente: Reportes de presupuesto (Sistema ERP), Subproceso Financiero IAFA.</t>
  </si>
  <si>
    <t>Fuente: Estados de Cuenta de Caja Única, Subproceso Financiero, IAFA</t>
  </si>
  <si>
    <t xml:space="preserve">   Actividades de divulgación</t>
  </si>
  <si>
    <t xml:space="preserve">   Atención Integral</t>
  </si>
  <si>
    <t xml:space="preserve">   Atención intergral</t>
  </si>
  <si>
    <r>
      <t xml:space="preserve">1. Saldo en caja inicial  (5 </t>
    </r>
    <r>
      <rPr>
        <b/>
        <sz val="11"/>
        <color rgb="FF000000"/>
        <rFont val="Calibri"/>
        <family val="2"/>
      </rPr>
      <t xml:space="preserve">t-1) </t>
    </r>
  </si>
  <si>
    <t>Primer Trimestre 2020</t>
  </si>
  <si>
    <t>Segundo Trimestre 2020</t>
  </si>
  <si>
    <t>Cuarto Trimestre 2020</t>
  </si>
  <si>
    <t>Tercer Trimestre 2020</t>
  </si>
  <si>
    <t>9. Mantenimiento y reparación de equipo de comun</t>
  </si>
  <si>
    <t>10.Mant. y rep. Equipo y mobiliario oficina</t>
  </si>
  <si>
    <t>11.Mant. Y reparación otros equipos</t>
  </si>
  <si>
    <t>12. Productos farmacéuticos y medicinales</t>
  </si>
  <si>
    <t>13. Tintas pinturas y diluyentes</t>
  </si>
  <si>
    <t>14. Otros Productos químicos y conexos</t>
  </si>
  <si>
    <t>15. Productos agroforestales</t>
  </si>
  <si>
    <t>16. Alimentos y bebidas</t>
  </si>
  <si>
    <t>17. Materiales y productos metálicos</t>
  </si>
  <si>
    <t>18. Materiales y productos de vidrio</t>
  </si>
  <si>
    <t>19. Materiales y productos de plástico</t>
  </si>
  <si>
    <t>20.  Herramientas e instrumentos</t>
  </si>
  <si>
    <t>21. Repuestos y accesorios</t>
  </si>
  <si>
    <t>22. Útiles y materiales de oficina y cómputo</t>
  </si>
  <si>
    <t>23. Útiles y materiales médico hospitalarios</t>
  </si>
  <si>
    <t>24. Productos papel y cartón</t>
  </si>
  <si>
    <t>25. Textiles y vestuario</t>
  </si>
  <si>
    <t>26. Útiles y materiales de limpieza</t>
  </si>
  <si>
    <t>27. Útiles y materiales resguardo y seguridad</t>
  </si>
  <si>
    <t>28. Útiles y materiales de cocina y comedor</t>
  </si>
  <si>
    <t>29. Otros útiles, materiales y suministros</t>
  </si>
  <si>
    <t>30.Equipo de comunicación</t>
  </si>
  <si>
    <t>31.Equipo y mobiliario de oficina</t>
  </si>
  <si>
    <t>32.Equipo sanitario- de laboratorio e investigación</t>
  </si>
  <si>
    <t>33.Equipo y mobiliario educacional- deportivo y recre</t>
  </si>
  <si>
    <t>34.Maquinaria- equipo y mobiliario diverso</t>
  </si>
  <si>
    <t>Ajuste contable x devolver a DESAF en 2020 por subsidios que en dicembre se les efectuó el vale de caja chica  en diciembre por concepto de subsidios 2019 pero  que finalmente no retiraron.</t>
  </si>
  <si>
    <t xml:space="preserve">     Devolución al FODESAF (Superávit 2019)</t>
  </si>
  <si>
    <t>Modalidad</t>
  </si>
  <si>
    <t>Descripción</t>
  </si>
  <si>
    <t>Monto</t>
  </si>
  <si>
    <t>%</t>
  </si>
  <si>
    <t>Prevención</t>
  </si>
  <si>
    <t>Actividades de divulgación y movilización</t>
  </si>
  <si>
    <t>Tratamiento</t>
  </si>
  <si>
    <t>Subsidio de Atención Integral</t>
  </si>
  <si>
    <t>Subsidio para apoyo económico</t>
  </si>
  <si>
    <t>Asignado</t>
  </si>
  <si>
    <t xml:space="preserve">Recibido </t>
  </si>
  <si>
    <t xml:space="preserve">Ejecutado </t>
  </si>
  <si>
    <t>Columna1</t>
  </si>
  <si>
    <t>Columna2</t>
  </si>
  <si>
    <t>Columna3</t>
  </si>
  <si>
    <t>Columna4</t>
  </si>
  <si>
    <t>Columna5</t>
  </si>
  <si>
    <t xml:space="preserve"> </t>
  </si>
  <si>
    <t>32. Equipo sanitario de laborat.  e investigación</t>
  </si>
  <si>
    <t>33. Equipo y mob. Educ. recrea. y deportivo</t>
  </si>
  <si>
    <t>Anual 2020</t>
  </si>
  <si>
    <t>12. Productos famacéuticos y medicinales</t>
  </si>
  <si>
    <t>27. Utiles y materiales resguardo y seguridad</t>
  </si>
  <si>
    <t>28. Utiles y materiales de cocina y comedor</t>
  </si>
  <si>
    <t>30. Equipo y mobiliario de oficina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</si>
</sst>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0.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rgb="FF000000"/>
      <name val="Calibri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213">
    <xf numFmtId="0" fontId="0" fillId="0" borderId="0" xfId="0"/>
    <xf numFmtId="0" fontId="3" fillId="0" borderId="0" xfId="0" applyFont="1"/>
    <xf numFmtId="0" fontId="2" fillId="0" borderId="0" xfId="0" applyFont="1" applyFill="1" applyAlignment="1">
      <alignment horizontal="right"/>
    </xf>
    <xf numFmtId="0" fontId="2" fillId="0" borderId="0" xfId="0" applyFont="1"/>
    <xf numFmtId="0" fontId="2" fillId="0" borderId="0" xfId="0" applyFont="1" applyFill="1" applyBorder="1" applyAlignment="1">
      <alignment vertical="top"/>
    </xf>
    <xf numFmtId="0" fontId="2" fillId="0" borderId="0" xfId="0" applyFont="1" applyAlignment="1">
      <alignment horizontal="left"/>
    </xf>
    <xf numFmtId="0" fontId="3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 indent="2"/>
    </xf>
    <xf numFmtId="0" fontId="3" fillId="0" borderId="0" xfId="0" applyFont="1" applyFill="1" applyAlignment="1">
      <alignment horizontal="center"/>
    </xf>
    <xf numFmtId="0" fontId="2" fillId="0" borderId="2" xfId="0" applyFont="1" applyFill="1" applyBorder="1"/>
    <xf numFmtId="0" fontId="2" fillId="0" borderId="2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indent="2"/>
    </xf>
    <xf numFmtId="4" fontId="3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top"/>
    </xf>
    <xf numFmtId="0" fontId="0" fillId="0" borderId="0" xfId="0" applyFont="1"/>
    <xf numFmtId="0" fontId="1" fillId="0" borderId="0" xfId="0" applyFont="1" applyFill="1" applyAlignment="1">
      <alignment horizontal="right"/>
    </xf>
    <xf numFmtId="0" fontId="1" fillId="0" borderId="0" xfId="0" applyFont="1"/>
    <xf numFmtId="0" fontId="1" fillId="0" borderId="0" xfId="0" applyFont="1" applyFill="1" applyBorder="1" applyAlignment="1">
      <alignment vertical="top"/>
    </xf>
    <xf numFmtId="0" fontId="1" fillId="0" borderId="0" xfId="0" applyFont="1" applyAlignment="1">
      <alignment horizontal="left"/>
    </xf>
    <xf numFmtId="0" fontId="0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7" fillId="0" borderId="0" xfId="0" applyFont="1" applyFill="1" applyAlignment="1">
      <alignment horizontal="left"/>
    </xf>
    <xf numFmtId="0" fontId="0" fillId="0" borderId="0" xfId="0" applyFont="1" applyAlignment="1">
      <alignment horizontal="center"/>
    </xf>
    <xf numFmtId="0" fontId="1" fillId="0" borderId="2" xfId="0" applyFont="1" applyFill="1" applyBorder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indent="2"/>
    </xf>
    <xf numFmtId="4" fontId="0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justify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65" fontId="0" fillId="0" borderId="0" xfId="1" applyNumberFormat="1" applyFont="1"/>
    <xf numFmtId="165" fontId="3" fillId="0" borderId="0" xfId="1" applyNumberFormat="1" applyFont="1"/>
    <xf numFmtId="165" fontId="2" fillId="0" borderId="2" xfId="1" applyNumberFormat="1" applyFont="1" applyBorder="1"/>
    <xf numFmtId="165" fontId="2" fillId="0" borderId="2" xfId="1" applyNumberFormat="1" applyFont="1" applyBorder="1" applyAlignment="1">
      <alignment horizontal="center"/>
    </xf>
    <xf numFmtId="165" fontId="3" fillId="0" borderId="0" xfId="1" applyNumberFormat="1" applyFont="1" applyFill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165" fontId="2" fillId="0" borderId="0" xfId="1" applyNumberFormat="1" applyFont="1" applyFill="1" applyAlignment="1">
      <alignment horizontal="right"/>
    </xf>
    <xf numFmtId="165" fontId="2" fillId="0" borderId="0" xfId="1" applyNumberFormat="1" applyFont="1"/>
    <xf numFmtId="165" fontId="2" fillId="0" borderId="0" xfId="1" applyNumberFormat="1" applyFont="1" applyFill="1" applyBorder="1" applyAlignment="1">
      <alignment vertical="top"/>
    </xf>
    <xf numFmtId="165" fontId="2" fillId="0" borderId="0" xfId="1" applyNumberFormat="1" applyFont="1" applyAlignment="1">
      <alignment horizontal="left"/>
    </xf>
    <xf numFmtId="165" fontId="3" fillId="0" borderId="1" xfId="1" applyNumberFormat="1" applyFont="1" applyFill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165" fontId="4" fillId="0" borderId="0" xfId="1" applyNumberFormat="1" applyFont="1" applyFill="1" applyAlignment="1">
      <alignment horizontal="left"/>
    </xf>
    <xf numFmtId="165" fontId="3" fillId="0" borderId="0" xfId="1" applyNumberFormat="1" applyFont="1" applyFill="1"/>
    <xf numFmtId="165" fontId="3" fillId="0" borderId="0" xfId="1" applyNumberFormat="1" applyFont="1" applyAlignment="1">
      <alignment horizontal="left"/>
    </xf>
    <xf numFmtId="165" fontId="2" fillId="0" borderId="2" xfId="1" applyNumberFormat="1" applyFont="1" applyFill="1" applyBorder="1"/>
    <xf numFmtId="165" fontId="2" fillId="0" borderId="0" xfId="1" applyNumberFormat="1" applyFont="1" applyBorder="1"/>
    <xf numFmtId="165" fontId="4" fillId="0" borderId="0" xfId="1" applyNumberFormat="1" applyFont="1" applyAlignment="1">
      <alignment horizontal="left"/>
    </xf>
    <xf numFmtId="165" fontId="4" fillId="0" borderId="0" xfId="1" applyNumberFormat="1" applyFont="1" applyAlignment="1">
      <alignment horizontal="left" indent="2"/>
    </xf>
    <xf numFmtId="165" fontId="10" fillId="0" borderId="0" xfId="1" applyNumberFormat="1" applyFont="1"/>
    <xf numFmtId="165" fontId="3" fillId="0" borderId="0" xfId="1" applyNumberFormat="1" applyFont="1" applyAlignment="1">
      <alignment horizontal="justify" vertical="center"/>
    </xf>
    <xf numFmtId="165" fontId="3" fillId="0" borderId="0" xfId="1" applyNumberFormat="1" applyFont="1" applyAlignment="1">
      <alignment horizontal="justify" vertical="top"/>
    </xf>
    <xf numFmtId="165" fontId="3" fillId="0" borderId="0" xfId="1" applyNumberFormat="1" applyFont="1" applyBorder="1" applyAlignment="1">
      <alignment horizontal="center"/>
    </xf>
    <xf numFmtId="0" fontId="13" fillId="0" borderId="0" xfId="0" applyFont="1" applyFill="1" applyBorder="1"/>
    <xf numFmtId="164" fontId="3" fillId="0" borderId="0" xfId="1" applyNumberFormat="1" applyFont="1" applyAlignment="1">
      <alignment horizontal="center"/>
    </xf>
    <xf numFmtId="164" fontId="3" fillId="0" borderId="0" xfId="1" applyNumberFormat="1" applyFont="1"/>
    <xf numFmtId="164" fontId="2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 vertical="center"/>
    </xf>
    <xf numFmtId="164" fontId="3" fillId="0" borderId="0" xfId="0" applyNumberFormat="1" applyFont="1"/>
    <xf numFmtId="164" fontId="2" fillId="0" borderId="2" xfId="1" applyNumberFormat="1" applyFont="1" applyBorder="1" applyAlignment="1">
      <alignment horizontal="center"/>
    </xf>
    <xf numFmtId="164" fontId="5" fillId="0" borderId="2" xfId="1" applyNumberFormat="1" applyFont="1" applyBorder="1" applyAlignment="1">
      <alignment horizontal="center"/>
    </xf>
    <xf numFmtId="164" fontId="0" fillId="0" borderId="0" xfId="1" applyNumberFormat="1" applyFont="1"/>
    <xf numFmtId="164" fontId="4" fillId="0" borderId="0" xfId="1" applyNumberFormat="1" applyFont="1" applyAlignment="1">
      <alignment horizontal="right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0" borderId="0" xfId="0" applyNumberFormat="1" applyFont="1"/>
    <xf numFmtId="165" fontId="2" fillId="0" borderId="2" xfId="0" applyNumberFormat="1" applyFont="1" applyBorder="1" applyAlignment="1">
      <alignment horizontal="center"/>
    </xf>
    <xf numFmtId="165" fontId="3" fillId="0" borderId="0" xfId="0" applyNumberFormat="1" applyFont="1" applyFill="1" applyAlignment="1">
      <alignment vertical="center"/>
    </xf>
    <xf numFmtId="165" fontId="3" fillId="0" borderId="0" xfId="0" applyNumberFormat="1" applyFont="1" applyAlignment="1">
      <alignment vertical="center"/>
    </xf>
    <xf numFmtId="165" fontId="2" fillId="0" borderId="2" xfId="0" applyNumberFormat="1" applyFont="1" applyBorder="1" applyAlignment="1">
      <alignment vertical="center"/>
    </xf>
    <xf numFmtId="165" fontId="0" fillId="0" borderId="0" xfId="0" applyNumberFormat="1" applyFont="1" applyAlignment="1">
      <alignment horizontal="center"/>
    </xf>
    <xf numFmtId="165" fontId="0" fillId="0" borderId="0" xfId="0" applyNumberFormat="1" applyFont="1"/>
    <xf numFmtId="165" fontId="1" fillId="0" borderId="2" xfId="0" applyNumberFormat="1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4" fontId="0" fillId="0" borderId="0" xfId="0" applyNumberFormat="1"/>
    <xf numFmtId="0" fontId="3" fillId="2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1" fontId="2" fillId="0" borderId="0" xfId="0" applyNumberFormat="1" applyFont="1" applyFill="1" applyBorder="1" applyAlignment="1">
      <alignment horizontal="center"/>
    </xf>
    <xf numFmtId="4" fontId="3" fillId="0" borderId="0" xfId="1" applyNumberFormat="1" applyFont="1"/>
    <xf numFmtId="164" fontId="1" fillId="0" borderId="2" xfId="1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0" fontId="3" fillId="0" borderId="0" xfId="2" applyNumberFormat="1" applyFont="1"/>
    <xf numFmtId="4" fontId="7" fillId="0" borderId="0" xfId="0" applyNumberFormat="1" applyFont="1"/>
    <xf numFmtId="0" fontId="7" fillId="0" borderId="0" xfId="0" applyFont="1"/>
    <xf numFmtId="164" fontId="7" fillId="0" borderId="0" xfId="0" applyNumberFormat="1" applyFont="1"/>
    <xf numFmtId="166" fontId="3" fillId="0" borderId="0" xfId="2" applyNumberFormat="1" applyFont="1"/>
    <xf numFmtId="164" fontId="3" fillId="0" borderId="0" xfId="1" applyNumberFormat="1" applyFont="1" applyAlignment="1">
      <alignment horizontal="center"/>
    </xf>
    <xf numFmtId="0" fontId="5" fillId="0" borderId="0" xfId="0" applyFont="1" applyFill="1" applyAlignment="1">
      <alignment horizontal="left" indent="2"/>
    </xf>
    <xf numFmtId="0" fontId="5" fillId="0" borderId="0" xfId="0" applyFont="1" applyFill="1" applyAlignment="1">
      <alignment horizontal="left"/>
    </xf>
    <xf numFmtId="165" fontId="3" fillId="0" borderId="0" xfId="0" applyNumberFormat="1" applyFont="1" applyFill="1"/>
    <xf numFmtId="0" fontId="4" fillId="0" borderId="0" xfId="0" applyFont="1" applyFill="1"/>
    <xf numFmtId="164" fontId="3" fillId="0" borderId="0" xfId="1" applyNumberFormat="1" applyFont="1" applyBorder="1"/>
    <xf numFmtId="4" fontId="2" fillId="0" borderId="2" xfId="1" applyNumberFormat="1" applyFont="1" applyBorder="1"/>
    <xf numFmtId="164" fontId="0" fillId="0" borderId="0" xfId="0" applyNumberFormat="1" applyFont="1"/>
    <xf numFmtId="164" fontId="5" fillId="0" borderId="2" xfId="0" applyNumberFormat="1" applyFont="1" applyBorder="1"/>
    <xf numFmtId="164" fontId="8" fillId="0" borderId="2" xfId="1" applyNumberFormat="1" applyFont="1" applyBorder="1"/>
    <xf numFmtId="164" fontId="5" fillId="0" borderId="2" xfId="1" applyNumberFormat="1" applyFont="1" applyBorder="1"/>
    <xf numFmtId="0" fontId="13" fillId="0" borderId="0" xfId="0" applyFont="1" applyFill="1" applyBorder="1" applyAlignment="1">
      <alignment wrapText="1"/>
    </xf>
    <xf numFmtId="0" fontId="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43" fontId="3" fillId="0" borderId="0" xfId="0" applyNumberFormat="1" applyFont="1"/>
    <xf numFmtId="0" fontId="12" fillId="0" borderId="0" xfId="0" applyFont="1" applyAlignment="1">
      <alignment horizontal="justify" vertical="top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vertical="justify" wrapText="1"/>
    </xf>
    <xf numFmtId="43" fontId="13" fillId="0" borderId="0" xfId="0" applyNumberFormat="1" applyFont="1" applyFill="1" applyBorder="1" applyAlignment="1">
      <alignment vertical="justify" wrapText="1"/>
    </xf>
    <xf numFmtId="43" fontId="0" fillId="0" borderId="0" xfId="0" applyNumberFormat="1" applyFont="1"/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1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1" xfId="0" applyFont="1" applyBorder="1"/>
    <xf numFmtId="164" fontId="2" fillId="0" borderId="1" xfId="1" applyNumberFormat="1" applyFont="1" applyBorder="1" applyAlignment="1">
      <alignment horizontal="center"/>
    </xf>
    <xf numFmtId="0" fontId="4" fillId="0" borderId="0" xfId="0" applyFont="1" applyFill="1" applyBorder="1"/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5" fontId="3" fillId="0" borderId="0" xfId="1" applyNumberFormat="1" applyFont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165" fontId="2" fillId="0" borderId="0" xfId="1" applyNumberFormat="1" applyFont="1" applyFill="1" applyAlignment="1">
      <alignment horizontal="center"/>
    </xf>
    <xf numFmtId="165" fontId="2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vertical="center"/>
    </xf>
    <xf numFmtId="165" fontId="2" fillId="0" borderId="0" xfId="0" applyNumberFormat="1" applyFont="1" applyBorder="1" applyAlignment="1">
      <alignment horizontal="center"/>
    </xf>
    <xf numFmtId="165" fontId="2" fillId="0" borderId="0" xfId="0" applyNumberFormat="1" applyFont="1" applyFill="1" applyAlignment="1">
      <alignment vertical="center"/>
    </xf>
    <xf numFmtId="164" fontId="2" fillId="0" borderId="0" xfId="1" applyNumberFormat="1" applyFont="1"/>
    <xf numFmtId="164" fontId="2" fillId="0" borderId="0" xfId="1" applyNumberFormat="1" applyFont="1" applyBorder="1"/>
    <xf numFmtId="4" fontId="10" fillId="0" borderId="0" xfId="1" applyNumberFormat="1" applyFont="1"/>
    <xf numFmtId="0" fontId="4" fillId="3" borderId="0" xfId="0" applyFont="1" applyFill="1"/>
    <xf numFmtId="164" fontId="4" fillId="3" borderId="0" xfId="0" applyNumberFormat="1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0" fontId="3" fillId="3" borderId="0" xfId="0" applyFont="1" applyFill="1"/>
    <xf numFmtId="4" fontId="3" fillId="0" borderId="0" xfId="1" applyNumberFormat="1" applyFont="1" applyAlignment="1">
      <alignment horizontal="center"/>
    </xf>
    <xf numFmtId="0" fontId="0" fillId="3" borderId="0" xfId="0" applyFont="1" applyFill="1"/>
    <xf numFmtId="164" fontId="3" fillId="3" borderId="0" xfId="1" applyNumberFormat="1" applyFont="1" applyFill="1" applyAlignment="1">
      <alignment horizontal="center"/>
    </xf>
    <xf numFmtId="165" fontId="3" fillId="3" borderId="0" xfId="1" applyNumberFormat="1" applyFont="1" applyFill="1"/>
    <xf numFmtId="4" fontId="3" fillId="3" borderId="0" xfId="1" applyNumberFormat="1" applyFont="1" applyFill="1" applyAlignment="1">
      <alignment horizontal="center"/>
    </xf>
    <xf numFmtId="166" fontId="3" fillId="3" borderId="0" xfId="2" applyNumberFormat="1" applyFont="1" applyFill="1"/>
    <xf numFmtId="4" fontId="10" fillId="3" borderId="0" xfId="1" applyNumberFormat="1" applyFont="1" applyFill="1"/>
    <xf numFmtId="4" fontId="3" fillId="3" borderId="0" xfId="1" applyNumberFormat="1" applyFont="1" applyFill="1"/>
    <xf numFmtId="4" fontId="3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center"/>
    </xf>
    <xf numFmtId="4" fontId="0" fillId="0" borderId="0" xfId="0" applyNumberFormat="1" applyAlignment="1">
      <alignment horizontal="right" wrapText="1"/>
    </xf>
    <xf numFmtId="0" fontId="3" fillId="0" borderId="0" xfId="0" applyFont="1" applyAlignment="1">
      <alignment horizontal="justify" vertical="justify" wrapText="1"/>
    </xf>
    <xf numFmtId="4" fontId="3" fillId="0" borderId="0" xfId="0" applyNumberFormat="1" applyFont="1" applyAlignment="1">
      <alignment horizontal="center"/>
    </xf>
    <xf numFmtId="4" fontId="3" fillId="0" borderId="0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4" fillId="0" borderId="0" xfId="0" applyNumberFormat="1" applyFont="1" applyAlignment="1"/>
    <xf numFmtId="4" fontId="3" fillId="0" borderId="0" xfId="0" applyNumberFormat="1" applyFont="1" applyBorder="1" applyAlignment="1"/>
    <xf numFmtId="4" fontId="3" fillId="0" borderId="0" xfId="0" applyNumberFormat="1" applyFont="1" applyAlignment="1"/>
    <xf numFmtId="4" fontId="0" fillId="0" borderId="0" xfId="0" applyNumberFormat="1" applyAlignment="1">
      <alignment wrapText="1"/>
    </xf>
    <xf numFmtId="164" fontId="3" fillId="0" borderId="0" xfId="0" applyNumberFormat="1" applyFont="1" applyAlignment="1"/>
    <xf numFmtId="0" fontId="3" fillId="0" borderId="0" xfId="0" applyFont="1" applyAlignment="1"/>
    <xf numFmtId="164" fontId="0" fillId="0" borderId="0" xfId="0" applyNumberFormat="1" applyAlignment="1">
      <alignment horizontal="right"/>
    </xf>
    <xf numFmtId="167" fontId="0" fillId="0" borderId="0" xfId="0" applyNumberFormat="1"/>
    <xf numFmtId="164" fontId="1" fillId="0" borderId="0" xfId="0" applyNumberFormat="1" applyFont="1" applyAlignment="1">
      <alignment horizontal="right"/>
    </xf>
    <xf numFmtId="167" fontId="1" fillId="0" borderId="0" xfId="0" applyNumberFormat="1" applyFont="1"/>
    <xf numFmtId="0" fontId="16" fillId="0" borderId="0" xfId="0" applyFont="1"/>
    <xf numFmtId="164" fontId="16" fillId="0" borderId="0" xfId="0" applyNumberFormat="1" applyFont="1" applyAlignment="1">
      <alignment horizontal="center"/>
    </xf>
    <xf numFmtId="167" fontId="16" fillId="0" borderId="0" xfId="0" applyNumberFormat="1" applyFont="1"/>
    <xf numFmtId="167" fontId="16" fillId="0" borderId="0" xfId="0" applyNumberFormat="1" applyFont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5" fontId="3" fillId="0" borderId="0" xfId="0" applyNumberFormat="1" applyFont="1" applyFill="1" applyAlignment="1">
      <alignment horizontal="center"/>
    </xf>
    <xf numFmtId="165" fontId="0" fillId="0" borderId="0" xfId="0" applyNumberFormat="1" applyFont="1" applyFill="1" applyAlignment="1">
      <alignment horizontal="center"/>
    </xf>
    <xf numFmtId="0" fontId="2" fillId="0" borderId="0" xfId="0" applyFont="1" applyFill="1"/>
    <xf numFmtId="0" fontId="1" fillId="0" borderId="0" xfId="0" applyFont="1" applyFill="1"/>
    <xf numFmtId="0" fontId="0" fillId="0" borderId="1" xfId="0" applyFont="1" applyFill="1" applyBorder="1" applyAlignment="1">
      <alignment horizontal="right"/>
    </xf>
    <xf numFmtId="165" fontId="2" fillId="0" borderId="0" xfId="0" applyNumberFormat="1" applyFont="1" applyFill="1" applyAlignment="1">
      <alignment horizontal="center"/>
    </xf>
    <xf numFmtId="165" fontId="1" fillId="0" borderId="2" xfId="0" applyNumberFormat="1" applyFont="1" applyFill="1" applyBorder="1" applyAlignment="1">
      <alignment horizontal="center"/>
    </xf>
    <xf numFmtId="164" fontId="0" fillId="0" borderId="0" xfId="1" applyNumberFormat="1" applyFont="1" applyFill="1"/>
    <xf numFmtId="165" fontId="0" fillId="0" borderId="0" xfId="1" applyNumberFormat="1" applyFont="1" applyFill="1"/>
    <xf numFmtId="164" fontId="8" fillId="0" borderId="2" xfId="1" applyNumberFormat="1" applyFont="1" applyFill="1" applyBorder="1"/>
    <xf numFmtId="164" fontId="3" fillId="0" borderId="0" xfId="0" applyNumberFormat="1" applyFont="1" applyFill="1" applyAlignment="1">
      <alignment horizontal="center"/>
    </xf>
    <xf numFmtId="164" fontId="1" fillId="0" borderId="2" xfId="1" applyNumberFormat="1" applyFont="1" applyFill="1" applyBorder="1" applyAlignment="1">
      <alignment horizontal="center"/>
    </xf>
    <xf numFmtId="164" fontId="0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left"/>
    </xf>
    <xf numFmtId="164" fontId="4" fillId="0" borderId="0" xfId="0" applyNumberFormat="1" applyFont="1" applyFill="1" applyAlignment="1">
      <alignment horizontal="center"/>
    </xf>
    <xf numFmtId="165" fontId="2" fillId="0" borderId="0" xfId="1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left" vertical="justify" wrapText="1"/>
    </xf>
    <xf numFmtId="0" fontId="1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165" fontId="2" fillId="0" borderId="0" xfId="1" applyNumberFormat="1" applyFont="1" applyFill="1" applyAlignment="1">
      <alignment horizontal="center"/>
    </xf>
    <xf numFmtId="165" fontId="2" fillId="0" borderId="0" xfId="1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6">
    <dxf>
      <numFmt numFmtId="167" formatCode="0.0"/>
    </dxf>
    <dxf>
      <numFmt numFmtId="164" formatCode="_(* #,##0.00_);_(* \(#,##0.00\);_(* &quot;-&quot;??_);_(@_)"/>
      <alignment horizontal="right" vertical="bottom" textRotation="0" wrapText="0" indent="0" justifyLastLine="0" shrinkToFit="0" readingOrder="0"/>
    </dxf>
    <dxf>
      <numFmt numFmtId="167" formatCode="0.0"/>
    </dxf>
    <dxf>
      <numFmt numFmtId="164" formatCode="_(* #,##0.00_);_(* \(#,##0.00\);_(* &quot;-&quot;??_);_(@_)"/>
      <alignment horizontal="right" vertical="bottom" textRotation="0" wrapText="0" indent="0" justifyLastLine="0" shrinkToFit="0" readingOrder="0"/>
    </dxf>
    <dxf>
      <numFmt numFmtId="167" formatCode="0.0"/>
    </dxf>
    <dxf>
      <numFmt numFmtId="164" formatCode="_(* #,##0.00_);_(* \(#,##0.00\);_(* &quot;-&quot;??_);_(@_)"/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a2" displayName="Tabla2" ref="B11:F17" totalsRowShown="0">
  <autoFilter ref="B11:F17"/>
  <tableColumns count="5">
    <tableColumn id="1" name="Columna1"/>
    <tableColumn id="2" name="Columna2"/>
    <tableColumn id="3" name="Columna3" dataDxfId="5"/>
    <tableColumn id="4" name="Columna4" dataDxfId="4"/>
    <tableColumn id="5" name="Columna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a3" displayName="Tabla3" ref="B20:F26" totalsRowShown="0">
  <autoFilter ref="B20:F26"/>
  <tableColumns count="5">
    <tableColumn id="1" name="Columna1"/>
    <tableColumn id="2" name="Columna2"/>
    <tableColumn id="3" name="Columna3" dataDxfId="3"/>
    <tableColumn id="4" name="Columna4" dataDxfId="2"/>
    <tableColumn id="5" name="Columna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la4" displayName="Tabla4" ref="B2:F8" totalsRowShown="0">
  <autoFilter ref="B2:F8"/>
  <tableColumns count="5">
    <tableColumn id="1" name="Columna1"/>
    <tableColumn id="2" name="Columna2"/>
    <tableColumn id="3" name="Columna3" dataDxfId="1"/>
    <tableColumn id="4" name="Columna4" dataDxfId="0"/>
    <tableColumn id="5" name="Columna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Q94"/>
  <sheetViews>
    <sheetView showGridLines="0" tabSelected="1" zoomScale="90" zoomScaleNormal="90" workbookViewId="0">
      <selection sqref="A1:F1"/>
    </sheetView>
  </sheetViews>
  <sheetFormatPr baseColWidth="10" defaultColWidth="11.5703125" defaultRowHeight="15" x14ac:dyDescent="0.25"/>
  <cols>
    <col min="1" max="1" width="52.7109375" style="6" customWidth="1"/>
    <col min="2" max="5" width="15.7109375" style="1" customWidth="1"/>
    <col min="6" max="6" width="11.42578125" style="1" bestFit="1" customWidth="1"/>
    <col min="7" max="7" width="13.42578125" style="1" bestFit="1" customWidth="1"/>
    <col min="8" max="8" width="14.140625" style="1" bestFit="1" customWidth="1"/>
    <col min="9" max="9" width="14" style="1" bestFit="1" customWidth="1"/>
    <col min="10" max="10" width="12.7109375" style="1" bestFit="1" customWidth="1"/>
    <col min="11" max="16384" width="11.5703125" style="1"/>
  </cols>
  <sheetData>
    <row r="1" spans="1:8" x14ac:dyDescent="0.25">
      <c r="A1" s="203" t="s">
        <v>0</v>
      </c>
      <c r="B1" s="203"/>
      <c r="C1" s="203"/>
      <c r="D1" s="203"/>
      <c r="E1" s="203"/>
      <c r="F1" s="203"/>
    </row>
    <row r="2" spans="1:8" x14ac:dyDescent="0.25">
      <c r="A2" s="2" t="s">
        <v>1</v>
      </c>
      <c r="B2" s="3" t="s">
        <v>48</v>
      </c>
      <c r="C2" s="3"/>
      <c r="D2" s="3"/>
      <c r="E2" s="3"/>
      <c r="F2" s="3"/>
    </row>
    <row r="3" spans="1:8" x14ac:dyDescent="0.25">
      <c r="A3" s="2" t="s">
        <v>2</v>
      </c>
      <c r="B3" s="4" t="s">
        <v>3</v>
      </c>
      <c r="C3" s="3"/>
      <c r="D3" s="3"/>
      <c r="E3" s="3"/>
      <c r="F3" s="3"/>
    </row>
    <row r="4" spans="1:8" s="184" customFormat="1" x14ac:dyDescent="0.25">
      <c r="A4" s="2" t="s">
        <v>4</v>
      </c>
      <c r="B4" s="183" t="s">
        <v>5</v>
      </c>
      <c r="C4" s="183"/>
      <c r="D4" s="183"/>
      <c r="E4" s="183"/>
      <c r="F4" s="183"/>
    </row>
    <row r="5" spans="1:8" x14ac:dyDescent="0.25">
      <c r="A5" s="2" t="s">
        <v>36</v>
      </c>
      <c r="B5" s="5" t="s">
        <v>77</v>
      </c>
      <c r="C5" s="3"/>
      <c r="D5" s="3"/>
      <c r="E5" s="3"/>
      <c r="F5" s="3"/>
    </row>
    <row r="6" spans="1:8" x14ac:dyDescent="0.25">
      <c r="A6" s="2"/>
      <c r="B6" s="5"/>
      <c r="C6" s="3"/>
      <c r="D6" s="3"/>
      <c r="E6" s="3"/>
      <c r="F6" s="3"/>
    </row>
    <row r="7" spans="1:8" x14ac:dyDescent="0.25">
      <c r="A7" s="203" t="s">
        <v>6</v>
      </c>
      <c r="B7" s="203"/>
      <c r="C7" s="203"/>
      <c r="D7" s="203"/>
      <c r="E7" s="203"/>
      <c r="F7" s="203"/>
    </row>
    <row r="8" spans="1:8" x14ac:dyDescent="0.25">
      <c r="A8" s="203" t="s">
        <v>7</v>
      </c>
      <c r="B8" s="203"/>
      <c r="C8" s="203"/>
      <c r="D8" s="203"/>
      <c r="E8" s="203"/>
      <c r="F8" s="203"/>
    </row>
    <row r="9" spans="1:8" ht="15.75" thickBot="1" x14ac:dyDescent="0.3">
      <c r="A9" s="7" t="s">
        <v>8</v>
      </c>
      <c r="B9" s="8" t="s">
        <v>9</v>
      </c>
      <c r="C9" s="124" t="s">
        <v>10</v>
      </c>
      <c r="D9" s="124" t="s">
        <v>11</v>
      </c>
      <c r="E9" s="124" t="s">
        <v>12</v>
      </c>
      <c r="F9" s="124" t="s">
        <v>37</v>
      </c>
    </row>
    <row r="10" spans="1:8" x14ac:dyDescent="0.25">
      <c r="A10" s="118" t="s">
        <v>49</v>
      </c>
      <c r="B10" s="38" t="s">
        <v>22</v>
      </c>
      <c r="C10" s="140"/>
      <c r="D10" s="140"/>
      <c r="E10" s="140"/>
      <c r="F10" s="141">
        <f>SUM(C10:E10)</f>
        <v>0</v>
      </c>
    </row>
    <row r="11" spans="1:8" x14ac:dyDescent="0.25">
      <c r="A11" s="102" t="s">
        <v>63</v>
      </c>
      <c r="B11" s="6"/>
      <c r="C11" s="6"/>
      <c r="D11" s="6"/>
      <c r="E11" s="6"/>
      <c r="F11" s="6"/>
    </row>
    <row r="12" spans="1:8" x14ac:dyDescent="0.25">
      <c r="A12" s="10" t="s">
        <v>46</v>
      </c>
      <c r="B12" s="116" t="s">
        <v>22</v>
      </c>
      <c r="C12" s="81">
        <v>32</v>
      </c>
      <c r="D12" s="81">
        <v>13</v>
      </c>
      <c r="E12" s="140">
        <v>7</v>
      </c>
      <c r="F12" s="142">
        <f>SUM(C12:E12)</f>
        <v>52</v>
      </c>
    </row>
    <row r="13" spans="1:8" x14ac:dyDescent="0.25">
      <c r="A13" s="10" t="s">
        <v>47</v>
      </c>
      <c r="B13" s="11" t="s">
        <v>22</v>
      </c>
      <c r="C13" s="81">
        <v>12</v>
      </c>
      <c r="D13" s="81">
        <v>13</v>
      </c>
      <c r="E13" s="81">
        <v>4</v>
      </c>
      <c r="F13" s="80">
        <f t="shared" ref="F13:F14" si="0">SUM(C13:E13)</f>
        <v>29</v>
      </c>
      <c r="H13" s="78"/>
    </row>
    <row r="14" spans="1:8" x14ac:dyDescent="0.25">
      <c r="A14" s="10" t="s">
        <v>53</v>
      </c>
      <c r="B14" s="11" t="s">
        <v>22</v>
      </c>
      <c r="C14" s="81">
        <v>20</v>
      </c>
      <c r="D14" s="81">
        <v>20</v>
      </c>
      <c r="E14" s="81">
        <v>23</v>
      </c>
      <c r="F14" s="80">
        <f t="shared" si="0"/>
        <v>63</v>
      </c>
    </row>
    <row r="15" spans="1:8" x14ac:dyDescent="0.25">
      <c r="A15" s="102" t="s">
        <v>64</v>
      </c>
      <c r="B15" s="11" t="s">
        <v>50</v>
      </c>
      <c r="C15" s="81">
        <v>21</v>
      </c>
      <c r="D15" s="81">
        <v>22</v>
      </c>
      <c r="E15" s="81">
        <v>25</v>
      </c>
      <c r="F15" s="80">
        <f>SUM(C15:E15)</f>
        <v>68</v>
      </c>
    </row>
    <row r="16" spans="1:8" x14ac:dyDescent="0.25">
      <c r="A16" s="9"/>
      <c r="B16" s="116" t="s">
        <v>22</v>
      </c>
      <c r="C16" s="81">
        <v>55</v>
      </c>
      <c r="D16" s="81">
        <v>67</v>
      </c>
      <c r="E16" s="140">
        <v>43</v>
      </c>
      <c r="F16" s="142">
        <f>SUM(C16:E16)</f>
        <v>165</v>
      </c>
    </row>
    <row r="17" spans="1:69" x14ac:dyDescent="0.25">
      <c r="A17" s="9"/>
      <c r="B17" s="11" t="s">
        <v>51</v>
      </c>
      <c r="C17" s="81">
        <v>39</v>
      </c>
      <c r="D17" s="81">
        <v>35</v>
      </c>
      <c r="E17" s="81">
        <v>26</v>
      </c>
      <c r="F17" s="80">
        <f>SUM(C17:E17)</f>
        <v>100</v>
      </c>
    </row>
    <row r="18" spans="1:69" ht="15.75" thickBot="1" x14ac:dyDescent="0.3">
      <c r="A18" s="12" t="s">
        <v>69</v>
      </c>
      <c r="B18" s="13"/>
      <c r="C18" s="82">
        <f>C10++C12+C16</f>
        <v>87</v>
      </c>
      <c r="D18" s="82">
        <f t="shared" ref="D18:F18" si="1">D10++D12+D16</f>
        <v>80</v>
      </c>
      <c r="E18" s="82">
        <f t="shared" si="1"/>
        <v>50</v>
      </c>
      <c r="F18" s="82">
        <f t="shared" si="1"/>
        <v>217</v>
      </c>
      <c r="G18" s="78"/>
    </row>
    <row r="19" spans="1:69" s="88" customFormat="1" ht="15.75" thickTop="1" x14ac:dyDescent="0.25">
      <c r="A19" s="126" t="s">
        <v>70</v>
      </c>
      <c r="B19" s="90"/>
      <c r="C19" s="89"/>
      <c r="D19" s="89"/>
      <c r="E19" s="89"/>
      <c r="F19" s="91"/>
      <c r="G19" s="6"/>
      <c r="H19" s="6"/>
      <c r="I19" s="103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</row>
    <row r="20" spans="1:69" s="88" customFormat="1" x14ac:dyDescent="0.25">
      <c r="A20" s="126"/>
      <c r="B20" s="90"/>
      <c r="C20" s="127"/>
      <c r="D20" s="127"/>
      <c r="E20" s="127"/>
      <c r="F20" s="91"/>
      <c r="G20" s="6"/>
      <c r="H20" s="6"/>
      <c r="I20" s="103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</row>
    <row r="21" spans="1:69" x14ac:dyDescent="0.25">
      <c r="A21" s="205" t="s">
        <v>24</v>
      </c>
      <c r="B21" s="205"/>
      <c r="C21" s="205"/>
      <c r="D21" s="205"/>
      <c r="E21" s="205"/>
    </row>
    <row r="22" spans="1:69" x14ac:dyDescent="0.25">
      <c r="A22" s="203" t="s">
        <v>25</v>
      </c>
      <c r="B22" s="203"/>
      <c r="C22" s="203"/>
      <c r="D22" s="203"/>
      <c r="E22" s="203"/>
    </row>
    <row r="23" spans="1:69" x14ac:dyDescent="0.25">
      <c r="A23" s="2" t="s">
        <v>26</v>
      </c>
      <c r="B23" s="5" t="s">
        <v>27</v>
      </c>
      <c r="C23" s="14"/>
      <c r="D23" s="14"/>
      <c r="E23" s="14"/>
      <c r="F23" s="14"/>
    </row>
    <row r="24" spans="1:69" ht="15.75" thickBot="1" x14ac:dyDescent="0.3">
      <c r="A24" s="7" t="s">
        <v>8</v>
      </c>
      <c r="B24" s="124" t="s">
        <v>10</v>
      </c>
      <c r="C24" s="124" t="s">
        <v>11</v>
      </c>
      <c r="D24" s="124" t="s">
        <v>12</v>
      </c>
      <c r="E24" s="124" t="s">
        <v>37</v>
      </c>
    </row>
    <row r="25" spans="1:69" x14ac:dyDescent="0.25">
      <c r="A25" s="118" t="s">
        <v>49</v>
      </c>
      <c r="B25" s="172">
        <v>0</v>
      </c>
      <c r="C25" s="172">
        <v>0</v>
      </c>
      <c r="D25" s="172">
        <v>0</v>
      </c>
      <c r="E25" s="172">
        <f>SUM(B25:D25)</f>
        <v>0</v>
      </c>
      <c r="I25" s="75"/>
    </row>
    <row r="26" spans="1:69" x14ac:dyDescent="0.25">
      <c r="A26" s="102" t="s">
        <v>63</v>
      </c>
      <c r="B26" s="173"/>
      <c r="C26" s="173"/>
      <c r="D26" s="173"/>
      <c r="E26" s="173"/>
      <c r="I26" s="75"/>
    </row>
    <row r="27" spans="1:69" x14ac:dyDescent="0.25">
      <c r="A27" s="16" t="s">
        <v>21</v>
      </c>
      <c r="B27" s="172">
        <v>110050</v>
      </c>
      <c r="C27" s="172">
        <v>76109.91</v>
      </c>
      <c r="D27" s="172">
        <f>650000+5519570.04</f>
        <v>6169570.04</v>
      </c>
      <c r="E27" s="172">
        <f>SUM(B27:D27)</f>
        <v>6355729.9500000002</v>
      </c>
    </row>
    <row r="28" spans="1:69" x14ac:dyDescent="0.25">
      <c r="A28" s="102" t="s">
        <v>64</v>
      </c>
      <c r="B28" s="172">
        <f>148545+B52</f>
        <v>334395</v>
      </c>
      <c r="C28" s="172">
        <f>173415+C52</f>
        <v>335665</v>
      </c>
      <c r="D28" s="172">
        <f>190250+D52</f>
        <v>452800</v>
      </c>
      <c r="E28" s="172">
        <f>SUM(B28:D28)</f>
        <v>1122860</v>
      </c>
    </row>
    <row r="29" spans="1:69" x14ac:dyDescent="0.25">
      <c r="A29" s="15"/>
      <c r="B29" s="172"/>
      <c r="C29" s="172"/>
      <c r="D29" s="172"/>
      <c r="E29" s="172"/>
    </row>
    <row r="30" spans="1:69" ht="15.75" thickBot="1" x14ac:dyDescent="0.3">
      <c r="A30" s="12" t="s">
        <v>23</v>
      </c>
      <c r="B30" s="108">
        <f>SUM(B25:B29)</f>
        <v>444445</v>
      </c>
      <c r="C30" s="108">
        <f t="shared" ref="C30:E30" si="2">SUM(C25:C29)</f>
        <v>411774.91000000003</v>
      </c>
      <c r="D30" s="108">
        <f t="shared" si="2"/>
        <v>6622370.04</v>
      </c>
      <c r="E30" s="108">
        <f t="shared" si="2"/>
        <v>7478589.9500000002</v>
      </c>
      <c r="F30" s="17"/>
      <c r="G30" s="70"/>
      <c r="H30" s="70"/>
    </row>
    <row r="31" spans="1:69" ht="15.75" thickTop="1" x14ac:dyDescent="0.25">
      <c r="A31" s="126" t="s">
        <v>71</v>
      </c>
    </row>
    <row r="32" spans="1:69" x14ac:dyDescent="0.25">
      <c r="A32" s="126"/>
    </row>
    <row r="33" spans="1:5" x14ac:dyDescent="0.25">
      <c r="A33" s="203" t="s">
        <v>28</v>
      </c>
      <c r="B33" s="203"/>
      <c r="C33" s="203"/>
      <c r="D33" s="203"/>
      <c r="E33" s="203"/>
    </row>
    <row r="34" spans="1:5" x14ac:dyDescent="0.25">
      <c r="A34" s="203" t="s">
        <v>25</v>
      </c>
      <c r="B34" s="203"/>
      <c r="C34" s="203"/>
      <c r="D34" s="203"/>
      <c r="E34" s="203"/>
    </row>
    <row r="35" spans="1:5" x14ac:dyDescent="0.25">
      <c r="A35" s="2" t="s">
        <v>26</v>
      </c>
      <c r="B35" s="3" t="s">
        <v>27</v>
      </c>
      <c r="C35" s="14"/>
      <c r="D35" s="14"/>
      <c r="E35" s="14"/>
    </row>
    <row r="36" spans="1:5" ht="15.75" thickBot="1" x14ac:dyDescent="0.3">
      <c r="A36" s="7" t="s">
        <v>29</v>
      </c>
      <c r="B36" s="124" t="s">
        <v>10</v>
      </c>
      <c r="C36" s="124" t="s">
        <v>11</v>
      </c>
      <c r="D36" s="124" t="s">
        <v>12</v>
      </c>
      <c r="E36" s="124" t="s">
        <v>37</v>
      </c>
    </row>
    <row r="37" spans="1:5" x14ac:dyDescent="0.25">
      <c r="A37" s="117" t="s">
        <v>65</v>
      </c>
      <c r="B37" s="160"/>
      <c r="C37" s="160"/>
      <c r="D37" s="160"/>
      <c r="E37" s="158">
        <f t="shared" ref="E37:E39" si="3">SUM(B37:D37)</f>
        <v>0</v>
      </c>
    </row>
    <row r="38" spans="1:5" x14ac:dyDescent="0.25">
      <c r="A38" s="117" t="s">
        <v>58</v>
      </c>
      <c r="B38" s="164"/>
      <c r="C38" s="164"/>
      <c r="D38" s="168">
        <v>124243.5</v>
      </c>
      <c r="E38" s="158">
        <f t="shared" si="3"/>
        <v>124243.5</v>
      </c>
    </row>
    <row r="39" spans="1:5" x14ac:dyDescent="0.25">
      <c r="A39" s="117" t="s">
        <v>59</v>
      </c>
      <c r="B39" s="164"/>
      <c r="C39" s="164"/>
      <c r="D39" s="169"/>
      <c r="E39" s="158">
        <f t="shared" si="3"/>
        <v>0</v>
      </c>
    </row>
    <row r="40" spans="1:5" ht="15.95" customHeight="1" x14ac:dyDescent="0.25">
      <c r="A40" s="104" t="s">
        <v>60</v>
      </c>
      <c r="B40" s="159">
        <v>0</v>
      </c>
      <c r="C40" s="159">
        <v>0</v>
      </c>
      <c r="D40" s="168">
        <v>868935.79</v>
      </c>
      <c r="E40" s="158">
        <f t="shared" ref="E40:E70" si="4">SUM(B40:D40)</f>
        <v>868935.79</v>
      </c>
    </row>
    <row r="41" spans="1:5" x14ac:dyDescent="0.25">
      <c r="A41" s="104" t="s">
        <v>61</v>
      </c>
      <c r="B41" s="159"/>
      <c r="C41" s="159"/>
      <c r="D41" s="170">
        <v>4116703</v>
      </c>
      <c r="E41" s="158">
        <f t="shared" si="4"/>
        <v>4116703</v>
      </c>
    </row>
    <row r="42" spans="1:5" x14ac:dyDescent="0.25">
      <c r="A42" s="104" t="s">
        <v>62</v>
      </c>
      <c r="B42" s="159">
        <v>148545</v>
      </c>
      <c r="C42" s="159">
        <v>173415</v>
      </c>
      <c r="D42" s="171">
        <v>840250</v>
      </c>
      <c r="E42" s="158">
        <f t="shared" si="4"/>
        <v>1162210</v>
      </c>
    </row>
    <row r="43" spans="1:5" x14ac:dyDescent="0.25">
      <c r="A43" s="104" t="s">
        <v>66</v>
      </c>
      <c r="B43" s="159"/>
      <c r="C43" s="159"/>
      <c r="D43" s="168"/>
      <c r="E43" s="158">
        <f t="shared" si="4"/>
        <v>0</v>
      </c>
    </row>
    <row r="44" spans="1:5" x14ac:dyDescent="0.25">
      <c r="A44" s="104" t="s">
        <v>67</v>
      </c>
      <c r="B44" s="159"/>
      <c r="C44" s="159"/>
      <c r="D44" s="168"/>
      <c r="E44" s="158">
        <f t="shared" si="4"/>
        <v>0</v>
      </c>
    </row>
    <row r="45" spans="1:5" x14ac:dyDescent="0.25">
      <c r="A45" s="1" t="s">
        <v>81</v>
      </c>
      <c r="B45" s="159"/>
      <c r="C45" s="159"/>
      <c r="D45" s="168"/>
      <c r="E45" s="158"/>
    </row>
    <row r="46" spans="1:5" x14ac:dyDescent="0.25">
      <c r="A46" s="104" t="s">
        <v>82</v>
      </c>
      <c r="B46" s="159"/>
      <c r="C46" s="159"/>
      <c r="D46" s="168"/>
      <c r="E46" s="158"/>
    </row>
    <row r="47" spans="1:5" x14ac:dyDescent="0.25">
      <c r="A47" s="104" t="s">
        <v>83</v>
      </c>
      <c r="B47" s="159"/>
      <c r="C47" s="159"/>
      <c r="D47" s="168"/>
      <c r="E47" s="158"/>
    </row>
    <row r="48" spans="1:5" x14ac:dyDescent="0.25">
      <c r="A48" s="104" t="s">
        <v>84</v>
      </c>
      <c r="B48" s="159">
        <v>29410</v>
      </c>
      <c r="C48" s="159">
        <v>10190</v>
      </c>
      <c r="D48" s="168">
        <v>53130</v>
      </c>
      <c r="E48" s="158">
        <f t="shared" ref="E48:E65" si="5">SUM(B48:D48)</f>
        <v>92730</v>
      </c>
    </row>
    <row r="49" spans="1:10" x14ac:dyDescent="0.25">
      <c r="A49" s="104" t="s">
        <v>85</v>
      </c>
      <c r="B49" s="159"/>
      <c r="C49" s="159"/>
      <c r="D49" s="168"/>
      <c r="E49" s="158">
        <f t="shared" si="5"/>
        <v>0</v>
      </c>
    </row>
    <row r="50" spans="1:10" x14ac:dyDescent="0.25">
      <c r="A50" s="104" t="s">
        <v>86</v>
      </c>
      <c r="B50" s="159"/>
      <c r="C50" s="159"/>
      <c r="D50" s="168"/>
      <c r="E50" s="158">
        <f t="shared" si="5"/>
        <v>0</v>
      </c>
    </row>
    <row r="51" spans="1:10" x14ac:dyDescent="0.25">
      <c r="A51" s="104" t="s">
        <v>87</v>
      </c>
      <c r="B51" s="159"/>
      <c r="C51" s="159"/>
      <c r="D51" s="168"/>
      <c r="E51" s="158">
        <f t="shared" si="5"/>
        <v>0</v>
      </c>
      <c r="H51" s="17"/>
    </row>
    <row r="52" spans="1:10" x14ac:dyDescent="0.25">
      <c r="A52" s="104" t="s">
        <v>88</v>
      </c>
      <c r="B52" s="161">
        <v>185850</v>
      </c>
      <c r="C52" s="161">
        <v>162250</v>
      </c>
      <c r="D52" s="171">
        <v>262550</v>
      </c>
      <c r="E52" s="158">
        <f t="shared" si="5"/>
        <v>610650</v>
      </c>
    </row>
    <row r="53" spans="1:10" x14ac:dyDescent="0.25">
      <c r="A53" s="104" t="s">
        <v>89</v>
      </c>
      <c r="B53" s="159"/>
      <c r="C53" s="159"/>
      <c r="D53" s="168"/>
      <c r="E53" s="158">
        <f t="shared" si="5"/>
        <v>0</v>
      </c>
      <c r="H53" s="70"/>
      <c r="I53" s="70"/>
      <c r="J53" s="95"/>
    </row>
    <row r="54" spans="1:10" x14ac:dyDescent="0.25">
      <c r="A54" s="104" t="s">
        <v>90</v>
      </c>
      <c r="B54" s="159"/>
      <c r="C54" s="159"/>
      <c r="D54" s="168"/>
      <c r="E54" s="158">
        <f t="shared" si="5"/>
        <v>0</v>
      </c>
      <c r="H54" s="70"/>
      <c r="I54" s="70"/>
      <c r="J54" s="95"/>
    </row>
    <row r="55" spans="1:10" x14ac:dyDescent="0.25">
      <c r="A55" s="104" t="s">
        <v>91</v>
      </c>
      <c r="B55" s="159"/>
      <c r="C55" s="159">
        <v>39903.910000000003</v>
      </c>
      <c r="D55" s="168"/>
      <c r="E55" s="158">
        <f t="shared" si="5"/>
        <v>39903.910000000003</v>
      </c>
      <c r="H55" s="70"/>
      <c r="I55" s="70"/>
      <c r="J55" s="95"/>
    </row>
    <row r="56" spans="1:10" x14ac:dyDescent="0.25">
      <c r="A56" s="104" t="s">
        <v>92</v>
      </c>
      <c r="B56" s="159"/>
      <c r="C56" s="159"/>
      <c r="D56" s="168"/>
      <c r="E56" s="158">
        <f t="shared" si="5"/>
        <v>0</v>
      </c>
      <c r="H56" s="70"/>
      <c r="I56" s="70"/>
      <c r="J56" s="95"/>
    </row>
    <row r="57" spans="1:10" x14ac:dyDescent="0.25">
      <c r="A57" s="104" t="s">
        <v>93</v>
      </c>
      <c r="B57" s="159"/>
      <c r="C57" s="159"/>
      <c r="D57" s="168"/>
      <c r="E57" s="158">
        <f t="shared" si="5"/>
        <v>0</v>
      </c>
      <c r="H57" s="70"/>
      <c r="I57" s="70"/>
      <c r="J57" s="95"/>
    </row>
    <row r="58" spans="1:10" x14ac:dyDescent="0.25">
      <c r="A58" s="104" t="s">
        <v>94</v>
      </c>
      <c r="B58" s="159"/>
      <c r="C58" s="159"/>
      <c r="D58" s="168"/>
      <c r="E58" s="158">
        <f t="shared" si="5"/>
        <v>0</v>
      </c>
      <c r="H58" s="70"/>
      <c r="I58" s="70"/>
      <c r="J58" s="95"/>
    </row>
    <row r="59" spans="1:10" x14ac:dyDescent="0.25">
      <c r="A59" s="104" t="s">
        <v>95</v>
      </c>
      <c r="B59" s="161">
        <v>30940</v>
      </c>
      <c r="C59" s="161">
        <v>0</v>
      </c>
      <c r="D59" s="171">
        <v>182640</v>
      </c>
      <c r="E59" s="158">
        <f t="shared" si="5"/>
        <v>213580</v>
      </c>
      <c r="H59" s="70"/>
      <c r="I59" s="70"/>
    </row>
    <row r="60" spans="1:10" x14ac:dyDescent="0.25">
      <c r="A60" s="104" t="s">
        <v>96</v>
      </c>
      <c r="B60" s="159">
        <v>0</v>
      </c>
      <c r="C60" s="159">
        <v>6000</v>
      </c>
      <c r="D60" s="168">
        <v>0</v>
      </c>
      <c r="E60" s="158">
        <f t="shared" si="5"/>
        <v>6000</v>
      </c>
      <c r="H60" s="70"/>
      <c r="I60" s="70"/>
    </row>
    <row r="61" spans="1:10" x14ac:dyDescent="0.25">
      <c r="A61" s="104" t="s">
        <v>97</v>
      </c>
      <c r="B61" s="159">
        <v>0</v>
      </c>
      <c r="C61" s="159">
        <v>0</v>
      </c>
      <c r="D61" s="168">
        <v>149425</v>
      </c>
      <c r="E61" s="158">
        <f t="shared" si="5"/>
        <v>149425</v>
      </c>
      <c r="I61" s="70"/>
    </row>
    <row r="62" spans="1:10" x14ac:dyDescent="0.25">
      <c r="A62" s="104" t="s">
        <v>98</v>
      </c>
      <c r="B62" s="159"/>
      <c r="C62" s="159"/>
      <c r="D62" s="168"/>
      <c r="E62" s="158">
        <f t="shared" si="5"/>
        <v>0</v>
      </c>
      <c r="I62" s="70"/>
    </row>
    <row r="63" spans="1:10" x14ac:dyDescent="0.25">
      <c r="A63" s="104" t="s">
        <v>99</v>
      </c>
      <c r="B63" s="159"/>
      <c r="C63" s="159"/>
      <c r="D63" s="168"/>
      <c r="E63" s="158">
        <f t="shared" si="5"/>
        <v>0</v>
      </c>
      <c r="H63" s="70"/>
      <c r="I63" s="70"/>
    </row>
    <row r="64" spans="1:10" x14ac:dyDescent="0.25">
      <c r="A64" s="104" t="s">
        <v>100</v>
      </c>
      <c r="B64" s="159"/>
      <c r="C64" s="159">
        <v>1616</v>
      </c>
      <c r="D64" s="168"/>
      <c r="E64" s="158">
        <f t="shared" si="5"/>
        <v>1616</v>
      </c>
      <c r="H64" s="70"/>
      <c r="I64" s="70"/>
    </row>
    <row r="65" spans="1:10" x14ac:dyDescent="0.25">
      <c r="A65" s="104" t="s">
        <v>101</v>
      </c>
      <c r="B65" s="159">
        <v>49700</v>
      </c>
      <c r="C65" s="159">
        <v>18400</v>
      </c>
      <c r="D65" s="168">
        <v>24492.75</v>
      </c>
      <c r="E65" s="158">
        <f t="shared" si="5"/>
        <v>92592.75</v>
      </c>
      <c r="H65" s="70"/>
    </row>
    <row r="66" spans="1:10" x14ac:dyDescent="0.25">
      <c r="A66" s="104" t="s">
        <v>102</v>
      </c>
      <c r="B66" s="159"/>
      <c r="C66" s="159"/>
      <c r="D66" s="168"/>
      <c r="E66" s="158"/>
      <c r="H66" s="70"/>
    </row>
    <row r="67" spans="1:10" x14ac:dyDescent="0.25">
      <c r="A67" s="104" t="s">
        <v>103</v>
      </c>
      <c r="B67" s="159"/>
      <c r="C67" s="159"/>
      <c r="D67" s="168"/>
      <c r="E67" s="158">
        <f>SUM(B67:D67)</f>
        <v>0</v>
      </c>
    </row>
    <row r="68" spans="1:10" x14ac:dyDescent="0.25">
      <c r="A68" s="104" t="s">
        <v>104</v>
      </c>
      <c r="B68" s="159"/>
      <c r="C68" s="159"/>
      <c r="D68" s="168"/>
      <c r="E68" s="158">
        <f t="shared" ref="E68" si="6">SUM(B68:D68)</f>
        <v>0</v>
      </c>
    </row>
    <row r="69" spans="1:10" x14ac:dyDescent="0.25">
      <c r="A69" s="104" t="s">
        <v>105</v>
      </c>
      <c r="B69" s="159"/>
      <c r="C69" s="159"/>
      <c r="D69" s="168"/>
      <c r="E69" s="158"/>
    </row>
    <row r="70" spans="1:10" x14ac:dyDescent="0.25">
      <c r="A70" s="104" t="s">
        <v>106</v>
      </c>
      <c r="B70" s="159"/>
      <c r="C70" s="159"/>
      <c r="D70" s="168"/>
      <c r="E70" s="158">
        <f t="shared" si="4"/>
        <v>0</v>
      </c>
    </row>
    <row r="71" spans="1:10" ht="15.75" thickBot="1" x14ac:dyDescent="0.3">
      <c r="A71" s="12" t="s">
        <v>23</v>
      </c>
      <c r="B71" s="165">
        <f>SUM(B37:B70)</f>
        <v>444445</v>
      </c>
      <c r="C71" s="165">
        <f>SUM(C37:C70)</f>
        <v>411774.91000000003</v>
      </c>
      <c r="D71" s="165">
        <f>SUM(D37:D70)</f>
        <v>6622370.04</v>
      </c>
      <c r="E71" s="165">
        <f>SUM(E37:E70)</f>
        <v>7478589.9500000002</v>
      </c>
      <c r="G71" s="70"/>
      <c r="H71" s="70"/>
      <c r="I71" s="70"/>
      <c r="J71" s="70"/>
    </row>
    <row r="72" spans="1:10" ht="15.75" thickTop="1" x14ac:dyDescent="0.25">
      <c r="A72" s="126" t="s">
        <v>71</v>
      </c>
      <c r="C72" s="114"/>
    </row>
    <row r="73" spans="1:10" x14ac:dyDescent="0.25">
      <c r="A73" s="126"/>
      <c r="C73" s="114"/>
    </row>
    <row r="74" spans="1:10" x14ac:dyDescent="0.25">
      <c r="A74" s="204" t="s">
        <v>30</v>
      </c>
      <c r="B74" s="204"/>
      <c r="C74" s="204"/>
      <c r="D74" s="204"/>
      <c r="E74" s="204"/>
    </row>
    <row r="75" spans="1:10" x14ac:dyDescent="0.25">
      <c r="A75" s="203" t="s">
        <v>31</v>
      </c>
      <c r="B75" s="203"/>
      <c r="C75" s="203"/>
      <c r="D75" s="203"/>
      <c r="E75" s="203"/>
    </row>
    <row r="76" spans="1:10" x14ac:dyDescent="0.25">
      <c r="A76" s="2" t="s">
        <v>26</v>
      </c>
      <c r="B76" s="18" t="s">
        <v>27</v>
      </c>
      <c r="C76" s="14"/>
      <c r="D76" s="14"/>
      <c r="E76" s="14"/>
    </row>
    <row r="77" spans="1:10" ht="15.75" thickBot="1" x14ac:dyDescent="0.3">
      <c r="A77" s="7" t="s">
        <v>29</v>
      </c>
      <c r="B77" s="8" t="s">
        <v>10</v>
      </c>
      <c r="C77" s="8" t="s">
        <v>11</v>
      </c>
      <c r="D77" s="8" t="s">
        <v>12</v>
      </c>
      <c r="E77" s="8" t="s">
        <v>37</v>
      </c>
    </row>
    <row r="78" spans="1:10" x14ac:dyDescent="0.25">
      <c r="A78" s="1" t="s">
        <v>42</v>
      </c>
      <c r="B78" s="163">
        <f>15755439.22+600000</f>
        <v>16355439.220000001</v>
      </c>
      <c r="C78" s="163">
        <f>+B88</f>
        <v>21367644.219999999</v>
      </c>
      <c r="D78" s="163">
        <f>+C88</f>
        <v>26555869.309999999</v>
      </c>
      <c r="E78" s="163">
        <f>+B78</f>
        <v>16355439.220000001</v>
      </c>
    </row>
    <row r="79" spans="1:10" x14ac:dyDescent="0.25">
      <c r="A79" s="1" t="s">
        <v>32</v>
      </c>
      <c r="B79" s="163">
        <f>SUM(B80:B81)</f>
        <v>500000</v>
      </c>
      <c r="C79" s="163">
        <f t="shared" ref="C79:E79" si="7">SUM(C80:C81)</f>
        <v>5600000</v>
      </c>
      <c r="D79" s="163">
        <f t="shared" si="7"/>
        <v>23215528</v>
      </c>
      <c r="E79" s="163">
        <f t="shared" si="7"/>
        <v>29315528</v>
      </c>
      <c r="I79" s="17"/>
      <c r="J79" s="17"/>
    </row>
    <row r="80" spans="1:10" x14ac:dyDescent="0.25">
      <c r="A80" s="43" t="s">
        <v>73</v>
      </c>
      <c r="B80" s="163">
        <v>0</v>
      </c>
      <c r="C80" s="163">
        <v>0</v>
      </c>
      <c r="D80" s="163">
        <v>0</v>
      </c>
      <c r="E80" s="163">
        <f>SUM(B80:D80)</f>
        <v>0</v>
      </c>
      <c r="I80" s="17"/>
      <c r="J80" s="17"/>
    </row>
    <row r="81" spans="1:10" x14ac:dyDescent="0.25">
      <c r="A81" s="43" t="s">
        <v>75</v>
      </c>
      <c r="B81" s="163">
        <v>500000</v>
      </c>
      <c r="C81" s="163">
        <v>5600000</v>
      </c>
      <c r="D81" s="163">
        <v>23215528</v>
      </c>
      <c r="E81" s="163">
        <f>SUM(B81:D81)</f>
        <v>29315528</v>
      </c>
      <c r="I81" s="17"/>
      <c r="J81" s="17"/>
    </row>
    <row r="82" spans="1:10" ht="60" x14ac:dyDescent="0.25">
      <c r="A82" s="162" t="s">
        <v>107</v>
      </c>
      <c r="B82" s="163">
        <v>4956650</v>
      </c>
      <c r="C82" s="163"/>
      <c r="D82" s="163"/>
      <c r="E82" s="163">
        <f>SUM(B82:D82)</f>
        <v>4956650</v>
      </c>
      <c r="I82" s="17"/>
      <c r="J82" s="17"/>
    </row>
    <row r="83" spans="1:10" x14ac:dyDescent="0.25">
      <c r="A83" s="1"/>
      <c r="B83" s="163"/>
      <c r="C83" s="163"/>
      <c r="D83" s="163"/>
      <c r="E83" s="163"/>
      <c r="I83" s="17"/>
      <c r="J83" s="17"/>
    </row>
    <row r="84" spans="1:10" x14ac:dyDescent="0.25">
      <c r="A84" s="3" t="s">
        <v>33</v>
      </c>
      <c r="B84" s="166">
        <f>+B78+B82+B79</f>
        <v>21812089.219999999</v>
      </c>
      <c r="C84" s="166">
        <f t="shared" ref="C84:E84" si="8">+C78+C82+C79</f>
        <v>26967644.219999999</v>
      </c>
      <c r="D84" s="166">
        <f t="shared" si="8"/>
        <v>49771397.310000002</v>
      </c>
      <c r="E84" s="166">
        <f t="shared" si="8"/>
        <v>50627617.219999999</v>
      </c>
      <c r="I84" s="17"/>
      <c r="J84" s="17"/>
    </row>
    <row r="85" spans="1:10" x14ac:dyDescent="0.25">
      <c r="A85" s="19" t="s">
        <v>34</v>
      </c>
      <c r="B85" s="163">
        <f>+B71</f>
        <v>444445</v>
      </c>
      <c r="C85" s="163">
        <f t="shared" ref="C85:D85" si="9">+C71</f>
        <v>411774.91000000003</v>
      </c>
      <c r="D85" s="163">
        <f t="shared" si="9"/>
        <v>6622370.04</v>
      </c>
      <c r="E85" s="163">
        <f>SUM(B85:D85)</f>
        <v>7478589.9500000002</v>
      </c>
      <c r="I85" s="17"/>
    </row>
    <row r="86" spans="1:10" x14ac:dyDescent="0.25">
      <c r="A86" s="20" t="s">
        <v>108</v>
      </c>
      <c r="B86" s="166"/>
      <c r="C86" s="166"/>
      <c r="D86" s="166"/>
      <c r="E86" s="166"/>
    </row>
    <row r="87" spans="1:10" x14ac:dyDescent="0.25">
      <c r="A87" s="20"/>
      <c r="B87" s="163"/>
      <c r="C87" s="163"/>
      <c r="D87" s="163"/>
      <c r="E87" s="163"/>
    </row>
    <row r="88" spans="1:10" ht="15.75" thickBot="1" x14ac:dyDescent="0.3">
      <c r="A88" s="128" t="s">
        <v>35</v>
      </c>
      <c r="B88" s="167">
        <f>+B84-B85-B86</f>
        <v>21367644.219999999</v>
      </c>
      <c r="C88" s="167">
        <f>+C84-C85-C86</f>
        <v>26555869.309999999</v>
      </c>
      <c r="D88" s="167">
        <f>+D84-D85-D86</f>
        <v>43149027.270000003</v>
      </c>
      <c r="E88" s="167">
        <f>+E84-E85-E86</f>
        <v>43149027.269999996</v>
      </c>
      <c r="I88" s="17"/>
    </row>
    <row r="89" spans="1:10" x14ac:dyDescent="0.25">
      <c r="A89" s="126" t="s">
        <v>72</v>
      </c>
    </row>
    <row r="90" spans="1:10" x14ac:dyDescent="0.25">
      <c r="A90" s="65"/>
      <c r="D90" s="17"/>
    </row>
    <row r="91" spans="1:10" x14ac:dyDescent="0.25">
      <c r="A91" s="65"/>
      <c r="B91" s="17"/>
      <c r="C91" s="17"/>
      <c r="D91" s="17"/>
      <c r="E91" s="17"/>
    </row>
    <row r="92" spans="1:10" x14ac:dyDescent="0.25">
      <c r="B92" s="70"/>
      <c r="C92" s="70"/>
      <c r="D92" s="70"/>
      <c r="E92" s="70"/>
    </row>
    <row r="93" spans="1:10" x14ac:dyDescent="0.25">
      <c r="B93" s="17"/>
    </row>
    <row r="94" spans="1:10" x14ac:dyDescent="0.25">
      <c r="B94" s="114"/>
    </row>
  </sheetData>
  <mergeCells count="9">
    <mergeCell ref="A34:E34"/>
    <mergeCell ref="A74:E74"/>
    <mergeCell ref="A75:E75"/>
    <mergeCell ref="A1:F1"/>
    <mergeCell ref="A7:F7"/>
    <mergeCell ref="A8:F8"/>
    <mergeCell ref="A21:E21"/>
    <mergeCell ref="A22:E22"/>
    <mergeCell ref="A33:E33"/>
  </mergeCells>
  <printOptions horizontalCentered="1"/>
  <pageMargins left="0" right="0" top="0.19685039370078741" bottom="0.19685039370078741" header="0.31496062992125984" footer="0.98425196850393704"/>
  <pageSetup scale="64" firstPageNumber="1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N93"/>
  <sheetViews>
    <sheetView showGridLines="0" zoomScale="90" zoomScaleNormal="90" workbookViewId="0">
      <selection sqref="A1:F1"/>
    </sheetView>
  </sheetViews>
  <sheetFormatPr baseColWidth="10" defaultColWidth="11.5703125" defaultRowHeight="15" x14ac:dyDescent="0.25"/>
  <cols>
    <col min="1" max="1" width="40.7109375" style="26" customWidth="1"/>
    <col min="2" max="4" width="15.7109375" style="21" customWidth="1"/>
    <col min="5" max="5" width="15.7109375" style="26" customWidth="1"/>
    <col min="6" max="6" width="11.42578125" style="21" bestFit="1" customWidth="1"/>
    <col min="7" max="7" width="13.5703125" style="21" customWidth="1"/>
    <col min="8" max="8" width="13.140625" style="21" customWidth="1"/>
    <col min="9" max="9" width="13.42578125" style="21" bestFit="1" customWidth="1"/>
    <col min="10" max="10" width="11.5703125" style="21" bestFit="1" customWidth="1"/>
    <col min="11" max="11" width="11.140625" style="21" customWidth="1"/>
    <col min="12" max="13" width="12.28515625" style="21" bestFit="1" customWidth="1"/>
    <col min="14" max="15" width="12.5703125" style="21" bestFit="1" customWidth="1"/>
    <col min="16" max="16384" width="11.5703125" style="21"/>
  </cols>
  <sheetData>
    <row r="1" spans="1:11" x14ac:dyDescent="0.25">
      <c r="A1" s="208" t="s">
        <v>0</v>
      </c>
      <c r="B1" s="208"/>
      <c r="C1" s="208"/>
      <c r="D1" s="208"/>
      <c r="E1" s="208"/>
      <c r="F1" s="208"/>
    </row>
    <row r="2" spans="1:11" x14ac:dyDescent="0.25">
      <c r="A2" s="22" t="s">
        <v>1</v>
      </c>
      <c r="B2" s="3" t="s">
        <v>48</v>
      </c>
      <c r="C2" s="3"/>
      <c r="D2" s="3"/>
      <c r="E2" s="187"/>
      <c r="F2" s="3"/>
    </row>
    <row r="3" spans="1:11" x14ac:dyDescent="0.25">
      <c r="A3" s="22" t="s">
        <v>2</v>
      </c>
      <c r="B3" s="24" t="s">
        <v>3</v>
      </c>
      <c r="C3" s="23"/>
      <c r="D3" s="23"/>
      <c r="E3" s="188"/>
      <c r="F3" s="23"/>
    </row>
    <row r="4" spans="1:11" x14ac:dyDescent="0.25">
      <c r="A4" s="22" t="s">
        <v>4</v>
      </c>
      <c r="B4" s="23" t="s">
        <v>5</v>
      </c>
      <c r="C4" s="23"/>
      <c r="D4" s="23"/>
      <c r="E4" s="188"/>
      <c r="F4" s="23"/>
    </row>
    <row r="5" spans="1:11" x14ac:dyDescent="0.25">
      <c r="A5" s="22" t="s">
        <v>36</v>
      </c>
      <c r="B5" s="25" t="s">
        <v>78</v>
      </c>
      <c r="C5" s="23"/>
      <c r="D5" s="23"/>
      <c r="E5" s="188"/>
      <c r="F5" s="23"/>
    </row>
    <row r="6" spans="1:11" x14ac:dyDescent="0.25">
      <c r="A6" s="22"/>
      <c r="B6" s="25"/>
      <c r="C6" s="23"/>
      <c r="D6" s="23"/>
      <c r="E6" s="188"/>
      <c r="F6" s="23"/>
    </row>
    <row r="7" spans="1:11" x14ac:dyDescent="0.25">
      <c r="A7" s="208" t="s">
        <v>6</v>
      </c>
      <c r="B7" s="208"/>
      <c r="C7" s="208"/>
      <c r="D7" s="208"/>
      <c r="E7" s="208"/>
      <c r="F7" s="208"/>
    </row>
    <row r="8" spans="1:11" x14ac:dyDescent="0.25">
      <c r="A8" s="208" t="s">
        <v>7</v>
      </c>
      <c r="B8" s="208"/>
      <c r="C8" s="208"/>
      <c r="D8" s="208"/>
      <c r="E8" s="208"/>
      <c r="F8" s="208"/>
    </row>
    <row r="9" spans="1:11" ht="15.75" thickBot="1" x14ac:dyDescent="0.3">
      <c r="A9" s="27" t="s">
        <v>8</v>
      </c>
      <c r="B9" s="28" t="s">
        <v>9</v>
      </c>
      <c r="C9" s="125" t="s">
        <v>13</v>
      </c>
      <c r="D9" s="125" t="s">
        <v>14</v>
      </c>
      <c r="E9" s="189" t="s">
        <v>15</v>
      </c>
      <c r="F9" s="125" t="s">
        <v>38</v>
      </c>
    </row>
    <row r="10" spans="1:11" x14ac:dyDescent="0.25">
      <c r="A10" s="118" t="s">
        <v>49</v>
      </c>
      <c r="B10" s="123" t="s">
        <v>22</v>
      </c>
      <c r="C10" s="138">
        <v>0</v>
      </c>
      <c r="D10" s="138">
        <v>0</v>
      </c>
      <c r="E10" s="190">
        <v>0</v>
      </c>
      <c r="F10" s="139">
        <f>SUM(C10:E10)</f>
        <v>0</v>
      </c>
    </row>
    <row r="11" spans="1:11" x14ac:dyDescent="0.25">
      <c r="A11" s="102" t="s">
        <v>63</v>
      </c>
      <c r="B11" s="123"/>
      <c r="C11" s="123"/>
      <c r="D11" s="123"/>
      <c r="E11" s="123"/>
      <c r="F11" s="123"/>
      <c r="K11"/>
    </row>
    <row r="12" spans="1:11" s="26" customFormat="1" x14ac:dyDescent="0.25">
      <c r="A12" s="10" t="s">
        <v>46</v>
      </c>
      <c r="B12" s="123" t="s">
        <v>22</v>
      </c>
      <c r="C12" s="185">
        <v>6</v>
      </c>
      <c r="D12" s="185">
        <v>9</v>
      </c>
      <c r="E12" s="185">
        <v>8</v>
      </c>
      <c r="F12" s="186">
        <f>SUM(C12:E12)</f>
        <v>23</v>
      </c>
    </row>
    <row r="13" spans="1:11" s="26" customFormat="1" x14ac:dyDescent="0.25">
      <c r="A13" s="10" t="s">
        <v>47</v>
      </c>
      <c r="B13" s="123" t="s">
        <v>22</v>
      </c>
      <c r="C13" s="185">
        <v>10</v>
      </c>
      <c r="D13" s="185">
        <v>9</v>
      </c>
      <c r="E13" s="185">
        <v>8</v>
      </c>
      <c r="F13" s="186">
        <f t="shared" ref="F13:F15" si="0">SUM(C13:E13)</f>
        <v>27</v>
      </c>
    </row>
    <row r="14" spans="1:11" s="26" customFormat="1" x14ac:dyDescent="0.25">
      <c r="A14" s="10" t="s">
        <v>53</v>
      </c>
      <c r="B14" s="123" t="s">
        <v>22</v>
      </c>
      <c r="C14" s="185">
        <v>20</v>
      </c>
      <c r="D14" s="185">
        <v>20</v>
      </c>
      <c r="E14" s="185">
        <v>20</v>
      </c>
      <c r="F14" s="186">
        <f t="shared" si="0"/>
        <v>60</v>
      </c>
    </row>
    <row r="15" spans="1:11" s="26" customFormat="1" x14ac:dyDescent="0.25">
      <c r="A15" s="102" t="s">
        <v>64</v>
      </c>
      <c r="B15" s="11" t="s">
        <v>50</v>
      </c>
      <c r="C15" s="185">
        <v>9</v>
      </c>
      <c r="D15" s="185">
        <v>11</v>
      </c>
      <c r="E15" s="185">
        <v>9</v>
      </c>
      <c r="F15" s="186">
        <f t="shared" si="0"/>
        <v>29</v>
      </c>
    </row>
    <row r="16" spans="1:11" x14ac:dyDescent="0.25">
      <c r="A16" s="29"/>
      <c r="B16" s="11" t="s">
        <v>22</v>
      </c>
      <c r="C16" s="77">
        <v>52</v>
      </c>
      <c r="D16" s="77">
        <v>53</v>
      </c>
      <c r="E16" s="185">
        <v>42</v>
      </c>
      <c r="F16" s="83">
        <f>SUM(C16:E16)</f>
        <v>147</v>
      </c>
    </row>
    <row r="17" spans="1:9" x14ac:dyDescent="0.25">
      <c r="A17" s="29"/>
      <c r="B17" s="11" t="s">
        <v>51</v>
      </c>
      <c r="C17" s="77">
        <v>17</v>
      </c>
      <c r="D17" s="77">
        <v>28</v>
      </c>
      <c r="E17" s="185">
        <v>42</v>
      </c>
      <c r="F17" s="83">
        <f>SUM(C17:E17)</f>
        <v>87</v>
      </c>
    </row>
    <row r="18" spans="1:9" ht="15.75" thickBot="1" x14ac:dyDescent="0.3">
      <c r="A18" s="12" t="s">
        <v>68</v>
      </c>
      <c r="B18" s="132"/>
      <c r="C18" s="85">
        <f>C10+C12+C16</f>
        <v>58</v>
      </c>
      <c r="D18" s="85">
        <f t="shared" ref="D18:F18" si="1">D10+D12+D16</f>
        <v>62</v>
      </c>
      <c r="E18" s="191">
        <f t="shared" si="1"/>
        <v>50</v>
      </c>
      <c r="F18" s="85">
        <f t="shared" si="1"/>
        <v>170</v>
      </c>
      <c r="G18" s="84"/>
      <c r="I18" s="84"/>
    </row>
    <row r="19" spans="1:9" ht="15.75" thickTop="1" x14ac:dyDescent="0.25">
      <c r="A19" s="126" t="s">
        <v>70</v>
      </c>
      <c r="B19" s="39"/>
      <c r="C19" s="40"/>
      <c r="D19" s="40"/>
      <c r="E19" s="182"/>
      <c r="F19" s="41"/>
      <c r="H19" s="84"/>
    </row>
    <row r="20" spans="1:9" x14ac:dyDescent="0.25">
      <c r="A20" s="65"/>
    </row>
    <row r="21" spans="1:9" x14ac:dyDescent="0.25">
      <c r="A21" s="210" t="s">
        <v>24</v>
      </c>
      <c r="B21" s="210"/>
      <c r="C21" s="210"/>
      <c r="D21" s="210"/>
      <c r="E21" s="210"/>
    </row>
    <row r="22" spans="1:9" x14ac:dyDescent="0.25">
      <c r="A22" s="208" t="s">
        <v>25</v>
      </c>
      <c r="B22" s="208"/>
      <c r="C22" s="208"/>
      <c r="D22" s="208"/>
      <c r="E22" s="208"/>
    </row>
    <row r="23" spans="1:9" x14ac:dyDescent="0.25">
      <c r="A23" s="22" t="s">
        <v>26</v>
      </c>
      <c r="B23" s="25" t="s">
        <v>27</v>
      </c>
      <c r="C23" s="30"/>
      <c r="D23" s="30"/>
      <c r="E23" s="123"/>
    </row>
    <row r="24" spans="1:9" ht="15.75" thickBot="1" x14ac:dyDescent="0.3">
      <c r="A24" s="27" t="s">
        <v>8</v>
      </c>
      <c r="B24" s="28" t="s">
        <v>13</v>
      </c>
      <c r="C24" s="28" t="s">
        <v>14</v>
      </c>
      <c r="D24" s="28" t="s">
        <v>15</v>
      </c>
      <c r="E24" s="27" t="s">
        <v>38</v>
      </c>
    </row>
    <row r="25" spans="1:9" x14ac:dyDescent="0.25">
      <c r="A25" s="118" t="s">
        <v>49</v>
      </c>
      <c r="B25" s="73">
        <v>0</v>
      </c>
      <c r="C25" s="73">
        <v>0</v>
      </c>
      <c r="D25" s="73">
        <v>0</v>
      </c>
      <c r="E25" s="192">
        <f>SUM(B25:D25)</f>
        <v>0</v>
      </c>
    </row>
    <row r="26" spans="1:9" x14ac:dyDescent="0.25">
      <c r="A26" s="102" t="s">
        <v>63</v>
      </c>
    </row>
    <row r="27" spans="1:9" x14ac:dyDescent="0.25">
      <c r="A27" s="33" t="s">
        <v>21</v>
      </c>
      <c r="B27" s="73">
        <f>+B71-B28</f>
        <v>5058361.68</v>
      </c>
      <c r="C27" s="73">
        <f>+C71-C28</f>
        <v>11113485.130000001</v>
      </c>
      <c r="D27" s="73">
        <f>+D71-D28</f>
        <v>4825871.2299999995</v>
      </c>
      <c r="E27" s="192">
        <f>SUM(B27:D27)</f>
        <v>20997718.039999999</v>
      </c>
    </row>
    <row r="28" spans="1:9" x14ac:dyDescent="0.25">
      <c r="A28" s="102" t="s">
        <v>64</v>
      </c>
      <c r="B28" s="42">
        <f>+B52+B42</f>
        <v>124515</v>
      </c>
      <c r="C28" s="42">
        <f>+C52+86880</f>
        <v>207830</v>
      </c>
      <c r="D28" s="42">
        <f t="shared" ref="D28" si="2">+D52</f>
        <v>129800</v>
      </c>
      <c r="E28" s="192">
        <f>SUM(B28:D28)</f>
        <v>462145</v>
      </c>
    </row>
    <row r="29" spans="1:9" x14ac:dyDescent="0.25">
      <c r="A29" s="32"/>
      <c r="B29" s="42"/>
      <c r="C29" s="42"/>
      <c r="D29" s="42"/>
      <c r="E29" s="193"/>
    </row>
    <row r="30" spans="1:9" ht="15.75" thickBot="1" x14ac:dyDescent="0.3">
      <c r="A30" s="31" t="s">
        <v>23</v>
      </c>
      <c r="B30" s="109">
        <f>SUM(B27:B29)</f>
        <v>5182876.68</v>
      </c>
      <c r="C30" s="109">
        <f>SUM(C27:C29)</f>
        <v>11321315.130000001</v>
      </c>
      <c r="D30" s="109">
        <f t="shared" ref="D30:E30" si="3">SUM(D27:D29)</f>
        <v>4955671.2299999995</v>
      </c>
      <c r="E30" s="194">
        <f t="shared" si="3"/>
        <v>21459863.039999999</v>
      </c>
      <c r="F30" s="34"/>
      <c r="G30" s="107"/>
    </row>
    <row r="31" spans="1:9" ht="15.75" thickTop="1" x14ac:dyDescent="0.25">
      <c r="A31" s="126" t="s">
        <v>71</v>
      </c>
    </row>
    <row r="32" spans="1:9" ht="9" customHeight="1" x14ac:dyDescent="0.25"/>
    <row r="33" spans="1:8" x14ac:dyDescent="0.25">
      <c r="A33" s="208" t="s">
        <v>28</v>
      </c>
      <c r="B33" s="208"/>
      <c r="C33" s="208"/>
      <c r="D33" s="208"/>
      <c r="E33" s="208"/>
    </row>
    <row r="34" spans="1:8" x14ac:dyDescent="0.25">
      <c r="A34" s="208" t="s">
        <v>25</v>
      </c>
      <c r="B34" s="208"/>
      <c r="C34" s="208"/>
      <c r="D34" s="208"/>
      <c r="E34" s="208"/>
      <c r="G34" s="34"/>
    </row>
    <row r="35" spans="1:8" x14ac:dyDescent="0.25">
      <c r="A35" s="22" t="s">
        <v>26</v>
      </c>
      <c r="B35" s="23" t="s">
        <v>27</v>
      </c>
      <c r="C35" s="30"/>
      <c r="D35" s="30"/>
      <c r="E35" s="123"/>
    </row>
    <row r="36" spans="1:8" ht="15.75" thickBot="1" x14ac:dyDescent="0.3">
      <c r="A36" s="27" t="s">
        <v>29</v>
      </c>
      <c r="B36" s="28" t="s">
        <v>13</v>
      </c>
      <c r="C36" s="28" t="s">
        <v>14</v>
      </c>
      <c r="D36" s="28" t="s">
        <v>15</v>
      </c>
      <c r="E36" s="27" t="s">
        <v>38</v>
      </c>
      <c r="H36" s="121"/>
    </row>
    <row r="37" spans="1:8" x14ac:dyDescent="0.25">
      <c r="A37" s="117" t="s">
        <v>65</v>
      </c>
      <c r="B37" s="76"/>
      <c r="C37" s="76"/>
      <c r="D37" s="76"/>
      <c r="E37" s="195">
        <f t="shared" ref="E37" si="4">SUM(B37:D37)</f>
        <v>0</v>
      </c>
    </row>
    <row r="38" spans="1:8" x14ac:dyDescent="0.25">
      <c r="A38" s="117" t="s">
        <v>58</v>
      </c>
      <c r="B38" s="76">
        <v>124243.5</v>
      </c>
      <c r="C38" s="76">
        <v>248487</v>
      </c>
      <c r="D38" s="76">
        <v>0</v>
      </c>
      <c r="E38" s="195">
        <f t="shared" ref="E38:E70" si="5">SUM(B38:D38)</f>
        <v>372730.5</v>
      </c>
    </row>
    <row r="39" spans="1:8" x14ac:dyDescent="0.25">
      <c r="A39" s="117" t="s">
        <v>59</v>
      </c>
      <c r="B39" s="76"/>
      <c r="C39" s="76"/>
      <c r="D39" s="76"/>
      <c r="E39" s="195">
        <f t="shared" si="5"/>
        <v>0</v>
      </c>
    </row>
    <row r="40" spans="1:8" x14ac:dyDescent="0.25">
      <c r="A40" s="104" t="s">
        <v>60</v>
      </c>
      <c r="B40" s="76">
        <v>773518.58</v>
      </c>
      <c r="C40" s="76">
        <v>707732.27</v>
      </c>
      <c r="D40" s="76">
        <v>759092.51</v>
      </c>
      <c r="E40" s="195">
        <f t="shared" si="5"/>
        <v>2240343.3600000003</v>
      </c>
    </row>
    <row r="41" spans="1:8" x14ac:dyDescent="0.25">
      <c r="A41" s="104" t="s">
        <v>61</v>
      </c>
      <c r="B41" s="76"/>
      <c r="C41" s="76">
        <v>4052632</v>
      </c>
      <c r="D41" s="76">
        <v>2362378</v>
      </c>
      <c r="E41" s="195">
        <f t="shared" si="5"/>
        <v>6415010</v>
      </c>
    </row>
    <row r="42" spans="1:8" x14ac:dyDescent="0.25">
      <c r="A42" s="104" t="s">
        <v>62</v>
      </c>
      <c r="B42" s="76">
        <v>53715</v>
      </c>
      <c r="C42" s="76">
        <v>164880</v>
      </c>
      <c r="D42" s="76">
        <v>226415</v>
      </c>
      <c r="E42" s="195">
        <f t="shared" si="5"/>
        <v>445010</v>
      </c>
    </row>
    <row r="43" spans="1:8" x14ac:dyDescent="0.25">
      <c r="A43" s="104" t="s">
        <v>66</v>
      </c>
      <c r="B43" s="76"/>
      <c r="C43" s="76"/>
      <c r="D43" s="76"/>
      <c r="E43" s="195">
        <f t="shared" si="5"/>
        <v>0</v>
      </c>
    </row>
    <row r="44" spans="1:8" x14ac:dyDescent="0.25">
      <c r="A44" s="104" t="s">
        <v>67</v>
      </c>
      <c r="B44" s="76"/>
      <c r="C44" s="76">
        <v>422620</v>
      </c>
      <c r="D44" s="76"/>
      <c r="E44" s="201">
        <f t="shared" si="5"/>
        <v>422620</v>
      </c>
    </row>
    <row r="45" spans="1:8" x14ac:dyDescent="0.25">
      <c r="A45" s="104" t="s">
        <v>81</v>
      </c>
      <c r="B45" s="76"/>
      <c r="C45" s="76"/>
      <c r="D45" s="76"/>
      <c r="E45" s="195">
        <f t="shared" si="5"/>
        <v>0</v>
      </c>
    </row>
    <row r="46" spans="1:8" x14ac:dyDescent="0.25">
      <c r="A46" s="104" t="s">
        <v>82</v>
      </c>
      <c r="B46" s="76"/>
      <c r="C46" s="76"/>
      <c r="D46" s="76"/>
      <c r="E46" s="195">
        <f t="shared" si="5"/>
        <v>0</v>
      </c>
    </row>
    <row r="47" spans="1:8" x14ac:dyDescent="0.25">
      <c r="A47" s="104" t="s">
        <v>83</v>
      </c>
      <c r="B47" s="76"/>
      <c r="C47" s="76"/>
      <c r="D47" s="76"/>
      <c r="E47" s="195">
        <f t="shared" si="5"/>
        <v>0</v>
      </c>
    </row>
    <row r="48" spans="1:8" x14ac:dyDescent="0.25">
      <c r="A48" s="104" t="s">
        <v>84</v>
      </c>
      <c r="B48" s="76">
        <v>615620.30000000005</v>
      </c>
      <c r="C48" s="76">
        <v>15120</v>
      </c>
      <c r="D48" s="76">
        <v>0</v>
      </c>
      <c r="E48" s="195">
        <f t="shared" si="5"/>
        <v>630740.30000000005</v>
      </c>
    </row>
    <row r="49" spans="1:9" x14ac:dyDescent="0.25">
      <c r="A49" s="104" t="s">
        <v>85</v>
      </c>
      <c r="B49" s="76">
        <v>128481</v>
      </c>
      <c r="C49" s="76"/>
      <c r="D49" s="76"/>
      <c r="E49" s="195">
        <f t="shared" si="5"/>
        <v>128481</v>
      </c>
    </row>
    <row r="50" spans="1:9" x14ac:dyDescent="0.25">
      <c r="A50" s="104" t="s">
        <v>86</v>
      </c>
      <c r="B50" s="76">
        <v>78235</v>
      </c>
      <c r="C50" s="76"/>
      <c r="D50" s="76"/>
      <c r="E50" s="195">
        <f t="shared" si="5"/>
        <v>78235</v>
      </c>
    </row>
    <row r="51" spans="1:9" ht="15.95" customHeight="1" x14ac:dyDescent="0.25">
      <c r="A51" s="104" t="s">
        <v>87</v>
      </c>
      <c r="B51" s="76"/>
      <c r="C51" s="76"/>
      <c r="D51" s="76"/>
      <c r="E51" s="195">
        <f t="shared" si="5"/>
        <v>0</v>
      </c>
    </row>
    <row r="52" spans="1:9" x14ac:dyDescent="0.25">
      <c r="A52" s="104" t="s">
        <v>88</v>
      </c>
      <c r="B52" s="76">
        <v>70800</v>
      </c>
      <c r="C52" s="76">
        <v>120950</v>
      </c>
      <c r="D52" s="76">
        <v>129800</v>
      </c>
      <c r="E52" s="195">
        <f t="shared" si="5"/>
        <v>321550</v>
      </c>
    </row>
    <row r="53" spans="1:9" x14ac:dyDescent="0.25">
      <c r="A53" s="104" t="s">
        <v>89</v>
      </c>
      <c r="B53" s="76"/>
      <c r="C53" s="76"/>
      <c r="D53" s="76"/>
      <c r="E53" s="195">
        <f t="shared" si="5"/>
        <v>0</v>
      </c>
    </row>
    <row r="54" spans="1:9" x14ac:dyDescent="0.25">
      <c r="A54" s="104" t="s">
        <v>90</v>
      </c>
      <c r="B54" s="76"/>
      <c r="C54" s="76"/>
      <c r="D54" s="76"/>
      <c r="E54" s="195">
        <f t="shared" si="5"/>
        <v>0</v>
      </c>
    </row>
    <row r="55" spans="1:9" x14ac:dyDescent="0.25">
      <c r="A55" s="104" t="s">
        <v>91</v>
      </c>
      <c r="B55" s="76"/>
      <c r="C55" s="76">
        <v>48209.06</v>
      </c>
      <c r="D55" s="76"/>
      <c r="E55" s="195">
        <f t="shared" si="5"/>
        <v>48209.06</v>
      </c>
    </row>
    <row r="56" spans="1:9" x14ac:dyDescent="0.25">
      <c r="A56" s="104" t="s">
        <v>92</v>
      </c>
      <c r="B56" s="76"/>
      <c r="C56" s="76">
        <v>42560</v>
      </c>
      <c r="D56" s="76"/>
      <c r="E56" s="195">
        <f t="shared" si="5"/>
        <v>42560</v>
      </c>
    </row>
    <row r="57" spans="1:9" x14ac:dyDescent="0.25">
      <c r="A57" s="104" t="s">
        <v>93</v>
      </c>
      <c r="B57" s="76"/>
      <c r="C57" s="76"/>
      <c r="D57" s="76"/>
      <c r="E57" s="195">
        <f t="shared" si="5"/>
        <v>0</v>
      </c>
    </row>
    <row r="58" spans="1:9" x14ac:dyDescent="0.25">
      <c r="A58" s="104" t="s">
        <v>94</v>
      </c>
      <c r="B58" s="76">
        <v>208037.05</v>
      </c>
      <c r="C58" s="76">
        <v>72247.679999999993</v>
      </c>
      <c r="D58" s="76">
        <v>0</v>
      </c>
      <c r="E58" s="195">
        <f t="shared" si="5"/>
        <v>280284.73</v>
      </c>
    </row>
    <row r="59" spans="1:9" x14ac:dyDescent="0.25">
      <c r="A59" s="104" t="s">
        <v>95</v>
      </c>
      <c r="B59" s="76">
        <v>87200</v>
      </c>
      <c r="C59" s="76">
        <v>151975.12</v>
      </c>
      <c r="D59" s="76">
        <v>20451.87</v>
      </c>
      <c r="E59" s="195">
        <f t="shared" si="5"/>
        <v>259626.99</v>
      </c>
      <c r="I59" s="121"/>
    </row>
    <row r="60" spans="1:9" x14ac:dyDescent="0.25">
      <c r="A60" s="104" t="s">
        <v>96</v>
      </c>
      <c r="B60" s="76"/>
      <c r="C60" s="76">
        <v>2582056.15</v>
      </c>
      <c r="D60" s="76"/>
      <c r="E60" s="195">
        <f t="shared" si="5"/>
        <v>2582056.15</v>
      </c>
    </row>
    <row r="61" spans="1:9" x14ac:dyDescent="0.25">
      <c r="A61" s="104" t="s">
        <v>97</v>
      </c>
      <c r="B61" s="76">
        <v>870159.5</v>
      </c>
      <c r="C61" s="76">
        <v>1807496.05</v>
      </c>
      <c r="D61" s="76">
        <v>648620</v>
      </c>
      <c r="E61" s="195">
        <f t="shared" si="5"/>
        <v>3326275.55</v>
      </c>
    </row>
    <row r="62" spans="1:9" x14ac:dyDescent="0.25">
      <c r="A62" s="104" t="s">
        <v>98</v>
      </c>
      <c r="B62" s="76">
        <v>411134.68</v>
      </c>
      <c r="C62" s="76"/>
      <c r="D62" s="76"/>
      <c r="E62" s="195">
        <f t="shared" si="5"/>
        <v>411134.68</v>
      </c>
    </row>
    <row r="63" spans="1:9" s="151" customFormat="1" x14ac:dyDescent="0.25">
      <c r="A63" s="146" t="s">
        <v>99</v>
      </c>
      <c r="B63" s="147">
        <v>23070</v>
      </c>
      <c r="C63" s="147"/>
      <c r="D63" s="147"/>
      <c r="E63" s="195">
        <f t="shared" si="5"/>
        <v>23070</v>
      </c>
    </row>
    <row r="64" spans="1:9" x14ac:dyDescent="0.25">
      <c r="A64" s="104" t="s">
        <v>100</v>
      </c>
      <c r="B64" s="76"/>
      <c r="C64" s="76"/>
      <c r="D64" s="76"/>
      <c r="E64" s="195">
        <f t="shared" si="5"/>
        <v>0</v>
      </c>
    </row>
    <row r="65" spans="1:9" x14ac:dyDescent="0.25">
      <c r="A65" s="104" t="s">
        <v>101</v>
      </c>
      <c r="B65" s="76">
        <v>566322.1</v>
      </c>
      <c r="C65" s="76">
        <v>319447.8</v>
      </c>
      <c r="D65" s="76">
        <v>54362</v>
      </c>
      <c r="E65" s="195">
        <f t="shared" si="5"/>
        <v>940131.89999999991</v>
      </c>
    </row>
    <row r="66" spans="1:9" x14ac:dyDescent="0.25">
      <c r="A66" s="130" t="s">
        <v>102</v>
      </c>
      <c r="B66" s="76"/>
      <c r="C66" s="76"/>
      <c r="D66" s="76"/>
      <c r="E66" s="195">
        <f t="shared" si="5"/>
        <v>0</v>
      </c>
    </row>
    <row r="67" spans="1:9" x14ac:dyDescent="0.25">
      <c r="A67" s="130" t="s">
        <v>103</v>
      </c>
      <c r="B67" s="76">
        <v>678000</v>
      </c>
      <c r="C67" s="76">
        <v>299902</v>
      </c>
      <c r="D67" s="76">
        <v>0</v>
      </c>
      <c r="E67" s="195">
        <f t="shared" si="5"/>
        <v>977902</v>
      </c>
    </row>
    <row r="68" spans="1:9" x14ac:dyDescent="0.25">
      <c r="A68" s="130" t="s">
        <v>104</v>
      </c>
      <c r="B68" s="76"/>
      <c r="C68" s="76">
        <v>265000</v>
      </c>
      <c r="D68" s="76"/>
      <c r="E68" s="195">
        <f t="shared" si="5"/>
        <v>265000</v>
      </c>
    </row>
    <row r="69" spans="1:9" x14ac:dyDescent="0.25">
      <c r="A69" s="130" t="s">
        <v>105</v>
      </c>
      <c r="B69" s="76"/>
      <c r="C69" s="76"/>
      <c r="D69" s="76">
        <v>754551.85</v>
      </c>
      <c r="E69" s="195">
        <f t="shared" si="5"/>
        <v>754551.85</v>
      </c>
    </row>
    <row r="70" spans="1:9" x14ac:dyDescent="0.25">
      <c r="A70" s="130" t="s">
        <v>106</v>
      </c>
      <c r="B70" s="76">
        <v>494339.97</v>
      </c>
      <c r="C70" s="76"/>
      <c r="D70" s="76"/>
      <c r="E70" s="201">
        <f t="shared" si="5"/>
        <v>494339.97</v>
      </c>
    </row>
    <row r="71" spans="1:9" ht="15.75" thickBot="1" x14ac:dyDescent="0.3">
      <c r="A71" s="31" t="s">
        <v>23</v>
      </c>
      <c r="B71" s="93">
        <f t="shared" ref="B71:D71" si="6">SUM(B37:B70)</f>
        <v>5182876.68</v>
      </c>
      <c r="C71" s="93">
        <f t="shared" si="6"/>
        <v>11321315.130000001</v>
      </c>
      <c r="D71" s="93">
        <f t="shared" si="6"/>
        <v>4955671.2299999995</v>
      </c>
      <c r="E71" s="196">
        <f>SUM(E37:E70)</f>
        <v>21459863.039999999</v>
      </c>
    </row>
    <row r="72" spans="1:9" ht="15.75" thickTop="1" x14ac:dyDescent="0.25">
      <c r="A72" s="126" t="s">
        <v>71</v>
      </c>
      <c r="D72" s="107"/>
    </row>
    <row r="73" spans="1:9" ht="9.75" customHeight="1" x14ac:dyDescent="0.25"/>
    <row r="74" spans="1:9" ht="13.5" customHeight="1" x14ac:dyDescent="0.25">
      <c r="A74" s="209" t="s">
        <v>30</v>
      </c>
      <c r="B74" s="209"/>
      <c r="C74" s="209"/>
      <c r="D74" s="209"/>
      <c r="E74" s="209"/>
    </row>
    <row r="75" spans="1:9" x14ac:dyDescent="0.25">
      <c r="A75" s="208" t="s">
        <v>31</v>
      </c>
      <c r="B75" s="208"/>
      <c r="C75" s="208"/>
      <c r="D75" s="208"/>
      <c r="E75" s="208"/>
    </row>
    <row r="76" spans="1:9" x14ac:dyDescent="0.25">
      <c r="A76" s="22" t="s">
        <v>26</v>
      </c>
      <c r="B76" s="35" t="s">
        <v>27</v>
      </c>
      <c r="C76" s="30"/>
      <c r="D76" s="30"/>
      <c r="E76" s="123"/>
    </row>
    <row r="77" spans="1:9" ht="15.75" thickBot="1" x14ac:dyDescent="0.3">
      <c r="A77" s="27" t="s">
        <v>29</v>
      </c>
      <c r="B77" s="28" t="s">
        <v>13</v>
      </c>
      <c r="C77" s="28" t="s">
        <v>14</v>
      </c>
      <c r="D77" s="28" t="s">
        <v>15</v>
      </c>
      <c r="E77" s="27" t="s">
        <v>38</v>
      </c>
    </row>
    <row r="78" spans="1:9" x14ac:dyDescent="0.25">
      <c r="A78" s="21" t="s">
        <v>43</v>
      </c>
      <c r="B78" s="86">
        <f>+'I Trimestre'!E88</f>
        <v>43149027.269999996</v>
      </c>
      <c r="C78" s="86">
        <f>+B87</f>
        <v>44866150.589999996</v>
      </c>
      <c r="D78" s="86">
        <f>+C87</f>
        <v>39724835.459999993</v>
      </c>
      <c r="E78" s="197">
        <f>+B78</f>
        <v>43149027.269999996</v>
      </c>
      <c r="I78" s="96"/>
    </row>
    <row r="79" spans="1:9" x14ac:dyDescent="0.25">
      <c r="A79" s="21" t="s">
        <v>32</v>
      </c>
      <c r="B79" s="86">
        <f>+B80+B81</f>
        <v>6900000</v>
      </c>
      <c r="C79" s="86">
        <f t="shared" ref="C79:E79" si="7">+C80+C81</f>
        <v>6180000</v>
      </c>
      <c r="D79" s="86">
        <f t="shared" si="7"/>
        <v>9354885</v>
      </c>
      <c r="E79" s="86">
        <f t="shared" si="7"/>
        <v>22434885</v>
      </c>
      <c r="G79" s="87"/>
      <c r="I79" s="96"/>
    </row>
    <row r="80" spans="1:9" x14ac:dyDescent="0.25">
      <c r="A80" s="43" t="s">
        <v>73</v>
      </c>
      <c r="B80" s="86">
        <v>0</v>
      </c>
      <c r="C80" s="86">
        <v>580000</v>
      </c>
      <c r="D80" s="86">
        <v>3754885</v>
      </c>
      <c r="E80" s="197">
        <f t="shared" ref="E80:E81" si="8">SUM(B80:D80)</f>
        <v>4334885</v>
      </c>
      <c r="G80" s="87"/>
      <c r="I80" s="96"/>
    </row>
    <row r="81" spans="1:14" x14ac:dyDescent="0.25">
      <c r="A81" s="43" t="s">
        <v>75</v>
      </c>
      <c r="B81" s="86">
        <v>6900000</v>
      </c>
      <c r="C81" s="86">
        <v>5600000</v>
      </c>
      <c r="D81" s="86">
        <v>5600000</v>
      </c>
      <c r="E81" s="197">
        <f t="shared" si="8"/>
        <v>18100000</v>
      </c>
      <c r="G81" s="87"/>
      <c r="I81" s="96"/>
    </row>
    <row r="82" spans="1:14" x14ac:dyDescent="0.25">
      <c r="A82" s="23" t="s">
        <v>54</v>
      </c>
      <c r="B82" s="94">
        <f>+B78+B79</f>
        <v>50049027.269999996</v>
      </c>
      <c r="C82" s="94">
        <f t="shared" ref="C82:D82" si="9">+C78+C79</f>
        <v>51046150.589999996</v>
      </c>
      <c r="D82" s="94">
        <f t="shared" si="9"/>
        <v>49079720.459999993</v>
      </c>
      <c r="E82" s="94">
        <f>+E78+E79</f>
        <v>65583912.269999996</v>
      </c>
      <c r="I82" s="97"/>
    </row>
    <row r="83" spans="1:14" x14ac:dyDescent="0.25">
      <c r="A83" s="36" t="s">
        <v>34</v>
      </c>
      <c r="B83" s="86">
        <f>+B71</f>
        <v>5182876.68</v>
      </c>
      <c r="C83" s="86">
        <f>+C71</f>
        <v>11321315.130000001</v>
      </c>
      <c r="D83" s="86">
        <f>+D71</f>
        <v>4955671.2299999995</v>
      </c>
      <c r="E83" s="197">
        <f>SUM(B83:D83)</f>
        <v>21459863.039999999</v>
      </c>
      <c r="I83" s="96"/>
    </row>
    <row r="84" spans="1:14" x14ac:dyDescent="0.25">
      <c r="A84" s="20" t="s">
        <v>55</v>
      </c>
      <c r="B84" s="86"/>
      <c r="C84" s="86"/>
      <c r="D84" s="86"/>
      <c r="E84" s="197">
        <f>SUM(B84:D84)</f>
        <v>0</v>
      </c>
      <c r="G84" s="86"/>
      <c r="I84" s="96"/>
    </row>
    <row r="85" spans="1:14" x14ac:dyDescent="0.25">
      <c r="A85" s="20" t="s">
        <v>108</v>
      </c>
      <c r="B85" s="94"/>
      <c r="C85" s="94"/>
      <c r="D85" s="86">
        <v>21312089.809999999</v>
      </c>
      <c r="E85" s="198">
        <f>SUM(B85:D85)</f>
        <v>21312089.809999999</v>
      </c>
      <c r="G85" s="121"/>
      <c r="I85" s="98"/>
    </row>
    <row r="86" spans="1:14" x14ac:dyDescent="0.25">
      <c r="A86" s="20"/>
      <c r="B86" s="86"/>
      <c r="C86" s="86"/>
      <c r="D86" s="86"/>
      <c r="E86" s="197">
        <f>SUM(B86:D86)</f>
        <v>0</v>
      </c>
      <c r="I86" s="98"/>
    </row>
    <row r="87" spans="1:14" ht="15.75" thickBot="1" x14ac:dyDescent="0.3">
      <c r="A87" s="134" t="s">
        <v>35</v>
      </c>
      <c r="B87" s="135">
        <f>+B82-B83-B85-B84</f>
        <v>44866150.589999996</v>
      </c>
      <c r="C87" s="135">
        <f t="shared" ref="C87:D87" si="10">+C82-C83-C85-C84</f>
        <v>39724835.459999993</v>
      </c>
      <c r="D87" s="135">
        <f t="shared" si="10"/>
        <v>22811959.419999998</v>
      </c>
      <c r="E87" s="199">
        <f t="shared" ref="E87" si="11">+E82-E83-E85-E84</f>
        <v>22811959.419999998</v>
      </c>
      <c r="I87" s="97"/>
    </row>
    <row r="88" spans="1:14" x14ac:dyDescent="0.25">
      <c r="A88" s="126" t="s">
        <v>72</v>
      </c>
      <c r="B88" s="112"/>
      <c r="C88" s="112"/>
      <c r="D88" s="112"/>
      <c r="E88" s="200"/>
      <c r="G88" s="121"/>
      <c r="I88" s="97"/>
    </row>
    <row r="89" spans="1:14" ht="15" customHeight="1" x14ac:dyDescent="0.25">
      <c r="A89" s="207"/>
      <c r="B89" s="207"/>
      <c r="C89" s="207"/>
      <c r="D89" s="207"/>
      <c r="E89" s="207"/>
      <c r="F89" s="111"/>
      <c r="L89" s="34"/>
      <c r="M89" s="34"/>
      <c r="N89" s="34"/>
    </row>
    <row r="90" spans="1:14" ht="15" customHeight="1" x14ac:dyDescent="0.25">
      <c r="A90" s="119"/>
      <c r="B90" s="86"/>
      <c r="C90" s="120"/>
      <c r="D90" s="120"/>
      <c r="E90" s="120"/>
      <c r="F90" s="111"/>
      <c r="L90" s="34"/>
      <c r="M90" s="34"/>
      <c r="N90" s="34"/>
    </row>
    <row r="91" spans="1:14" ht="15" customHeight="1" x14ac:dyDescent="0.25">
      <c r="A91" s="207"/>
      <c r="B91" s="207"/>
      <c r="C91" s="207"/>
      <c r="D91" s="207"/>
      <c r="E91" s="207"/>
      <c r="F91" s="111"/>
      <c r="L91" s="34"/>
      <c r="M91" s="34"/>
      <c r="N91" s="34"/>
    </row>
    <row r="92" spans="1:14" ht="15" customHeight="1" x14ac:dyDescent="0.25">
      <c r="A92" s="207"/>
      <c r="B92" s="207"/>
      <c r="C92" s="207"/>
      <c r="D92" s="207"/>
      <c r="E92" s="207"/>
      <c r="F92" s="111"/>
      <c r="L92" s="34"/>
      <c r="M92" s="34"/>
      <c r="N92" s="34"/>
    </row>
    <row r="93" spans="1:14" x14ac:dyDescent="0.25">
      <c r="A93" s="206"/>
      <c r="B93" s="206"/>
      <c r="C93" s="206"/>
      <c r="D93" s="206"/>
      <c r="E93" s="206"/>
      <c r="F93" s="206"/>
      <c r="L93" s="34"/>
      <c r="M93" s="34"/>
      <c r="N93" s="34"/>
    </row>
  </sheetData>
  <mergeCells count="13">
    <mergeCell ref="A33:E33"/>
    <mergeCell ref="A1:F1"/>
    <mergeCell ref="A7:F7"/>
    <mergeCell ref="A8:F8"/>
    <mergeCell ref="A21:E21"/>
    <mergeCell ref="A22:E22"/>
    <mergeCell ref="A93:F93"/>
    <mergeCell ref="A89:E89"/>
    <mergeCell ref="A91:E91"/>
    <mergeCell ref="A92:E92"/>
    <mergeCell ref="A34:E34"/>
    <mergeCell ref="A74:E74"/>
    <mergeCell ref="A75:E75"/>
  </mergeCells>
  <printOptions horizontalCentered="1"/>
  <pageMargins left="0" right="0" top="0.19685039370078741" bottom="0.19685039370078741" header="0.31496062992125984" footer="0.9055118110236221"/>
  <pageSetup scale="64" firstPageNumber="20" orientation="portrait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N90"/>
  <sheetViews>
    <sheetView showGridLines="0" zoomScale="90" zoomScaleNormal="90" workbookViewId="0">
      <selection sqref="A1:F1"/>
    </sheetView>
  </sheetViews>
  <sheetFormatPr baseColWidth="10" defaultColWidth="11.5703125" defaultRowHeight="15" x14ac:dyDescent="0.25"/>
  <cols>
    <col min="1" max="1" width="40.7109375" style="6" customWidth="1"/>
    <col min="2" max="5" width="15.7109375" style="1" customWidth="1"/>
    <col min="6" max="6" width="11.42578125" style="1" bestFit="1" customWidth="1"/>
    <col min="7" max="7" width="14.140625" style="1" bestFit="1" customWidth="1"/>
    <col min="8" max="8" width="10.7109375" style="1" customWidth="1"/>
    <col min="9" max="9" width="12.42578125" style="1" bestFit="1" customWidth="1"/>
    <col min="10" max="10" width="11.5703125" style="1" bestFit="1" customWidth="1"/>
    <col min="11" max="11" width="11.140625" style="1" customWidth="1"/>
    <col min="12" max="13" width="12.28515625" style="1" bestFit="1" customWidth="1"/>
    <col min="14" max="15" width="12.5703125" style="1" bestFit="1" customWidth="1"/>
    <col min="16" max="16384" width="11.5703125" style="1"/>
  </cols>
  <sheetData>
    <row r="1" spans="1:6" x14ac:dyDescent="0.25">
      <c r="A1" s="203" t="s">
        <v>0</v>
      </c>
      <c r="B1" s="203"/>
      <c r="C1" s="203"/>
      <c r="D1" s="203"/>
      <c r="E1" s="203"/>
      <c r="F1" s="203"/>
    </row>
    <row r="2" spans="1:6" x14ac:dyDescent="0.25">
      <c r="A2" s="2" t="s">
        <v>1</v>
      </c>
      <c r="B2" s="3" t="s">
        <v>48</v>
      </c>
      <c r="C2" s="3"/>
      <c r="D2" s="3"/>
      <c r="E2" s="3"/>
      <c r="F2" s="3"/>
    </row>
    <row r="3" spans="1:6" x14ac:dyDescent="0.25">
      <c r="A3" s="2" t="s">
        <v>2</v>
      </c>
      <c r="B3" s="4" t="s">
        <v>3</v>
      </c>
      <c r="C3" s="3"/>
      <c r="D3" s="3"/>
      <c r="E3" s="3"/>
      <c r="F3" s="3"/>
    </row>
    <row r="4" spans="1:6" x14ac:dyDescent="0.25">
      <c r="A4" s="2" t="s">
        <v>4</v>
      </c>
      <c r="B4" s="3" t="s">
        <v>5</v>
      </c>
      <c r="C4" s="3"/>
      <c r="D4" s="3"/>
      <c r="E4" s="3"/>
      <c r="F4" s="3"/>
    </row>
    <row r="5" spans="1:6" x14ac:dyDescent="0.25">
      <c r="A5" s="2" t="s">
        <v>36</v>
      </c>
      <c r="B5" s="5" t="s">
        <v>80</v>
      </c>
      <c r="C5" s="3"/>
      <c r="D5" s="3"/>
      <c r="E5" s="3"/>
      <c r="F5" s="3"/>
    </row>
    <row r="6" spans="1:6" x14ac:dyDescent="0.25">
      <c r="A6" s="2"/>
      <c r="B6" s="5"/>
      <c r="C6" s="3"/>
      <c r="D6" s="3"/>
      <c r="E6" s="3"/>
      <c r="F6" s="3"/>
    </row>
    <row r="7" spans="1:6" x14ac:dyDescent="0.25">
      <c r="A7" s="203" t="s">
        <v>6</v>
      </c>
      <c r="B7" s="203"/>
      <c r="C7" s="203"/>
      <c r="D7" s="203"/>
      <c r="E7" s="203"/>
      <c r="F7" s="203"/>
    </row>
    <row r="8" spans="1:6" x14ac:dyDescent="0.25">
      <c r="A8" s="203" t="s">
        <v>7</v>
      </c>
      <c r="B8" s="203"/>
      <c r="C8" s="203"/>
      <c r="D8" s="203"/>
      <c r="E8" s="203"/>
      <c r="F8" s="203"/>
    </row>
    <row r="9" spans="1:6" ht="15.75" thickBot="1" x14ac:dyDescent="0.3">
      <c r="A9" s="7" t="s">
        <v>8</v>
      </c>
      <c r="B9" s="8" t="s">
        <v>9</v>
      </c>
      <c r="C9" s="124" t="s">
        <v>16</v>
      </c>
      <c r="D9" s="124" t="s">
        <v>17</v>
      </c>
      <c r="E9" s="124" t="s">
        <v>39</v>
      </c>
      <c r="F9" s="124" t="s">
        <v>40</v>
      </c>
    </row>
    <row r="10" spans="1:6" x14ac:dyDescent="0.25">
      <c r="A10" s="118" t="s">
        <v>49</v>
      </c>
      <c r="B10" s="136" t="s">
        <v>22</v>
      </c>
      <c r="C10" s="138"/>
      <c r="D10" s="138"/>
      <c r="E10" s="138"/>
      <c r="F10" s="138">
        <f>SUM(C10:E10)</f>
        <v>0</v>
      </c>
    </row>
    <row r="11" spans="1:6" x14ac:dyDescent="0.25">
      <c r="A11" s="102" t="s">
        <v>63</v>
      </c>
      <c r="B11" s="11"/>
      <c r="C11" s="11"/>
      <c r="D11" s="11"/>
      <c r="E11" s="11"/>
      <c r="F11" s="11"/>
    </row>
    <row r="12" spans="1:6" x14ac:dyDescent="0.25">
      <c r="A12" s="101" t="s">
        <v>46</v>
      </c>
      <c r="B12" s="136" t="s">
        <v>22</v>
      </c>
      <c r="C12" s="138">
        <v>7</v>
      </c>
      <c r="D12" s="138">
        <v>5</v>
      </c>
      <c r="E12" s="138">
        <v>8</v>
      </c>
      <c r="F12" s="139">
        <f>SUM(C12:E12)</f>
        <v>20</v>
      </c>
    </row>
    <row r="13" spans="1:6" x14ac:dyDescent="0.25">
      <c r="A13" s="10" t="s">
        <v>47</v>
      </c>
      <c r="B13" s="11" t="s">
        <v>22</v>
      </c>
      <c r="C13" s="77">
        <v>6</v>
      </c>
      <c r="D13" s="77">
        <v>7</v>
      </c>
      <c r="E13" s="77">
        <v>5</v>
      </c>
      <c r="F13" s="83">
        <f t="shared" ref="F13:F15" si="0">SUM(C13:E13)</f>
        <v>18</v>
      </c>
    </row>
    <row r="14" spans="1:6" x14ac:dyDescent="0.25">
      <c r="A14" s="10" t="s">
        <v>53</v>
      </c>
      <c r="B14" s="11" t="s">
        <v>22</v>
      </c>
      <c r="C14" s="77">
        <v>15</v>
      </c>
      <c r="D14" s="77">
        <v>13</v>
      </c>
      <c r="E14" s="77">
        <v>16</v>
      </c>
      <c r="F14" s="83">
        <f t="shared" si="0"/>
        <v>44</v>
      </c>
    </row>
    <row r="15" spans="1:6" x14ac:dyDescent="0.25">
      <c r="A15" s="102" t="s">
        <v>64</v>
      </c>
      <c r="B15" s="11" t="s">
        <v>50</v>
      </c>
      <c r="C15" s="77">
        <v>15</v>
      </c>
      <c r="D15" s="77">
        <v>12</v>
      </c>
      <c r="E15" s="77">
        <v>9</v>
      </c>
      <c r="F15" s="83">
        <f t="shared" si="0"/>
        <v>36</v>
      </c>
    </row>
    <row r="16" spans="1:6" x14ac:dyDescent="0.25">
      <c r="A16" s="9"/>
      <c r="B16" s="136" t="s">
        <v>22</v>
      </c>
      <c r="C16" s="138">
        <v>75</v>
      </c>
      <c r="D16" s="138">
        <v>67</v>
      </c>
      <c r="E16" s="138">
        <v>65</v>
      </c>
      <c r="F16" s="139">
        <f>SUM(C16:E16)</f>
        <v>207</v>
      </c>
    </row>
    <row r="17" spans="1:9" x14ac:dyDescent="0.25">
      <c r="A17" s="9"/>
      <c r="B17" s="11" t="s">
        <v>51</v>
      </c>
      <c r="C17" s="77">
        <v>37</v>
      </c>
      <c r="D17" s="77">
        <v>35</v>
      </c>
      <c r="E17" s="77">
        <v>39</v>
      </c>
      <c r="F17" s="83">
        <f>SUM(C17:E17)</f>
        <v>111</v>
      </c>
    </row>
    <row r="18" spans="1:9" ht="15.75" thickBot="1" x14ac:dyDescent="0.3">
      <c r="A18" s="12" t="s">
        <v>69</v>
      </c>
      <c r="B18" s="131"/>
      <c r="C18" s="79">
        <f>C10+C12+C16</f>
        <v>82</v>
      </c>
      <c r="D18" s="79">
        <f t="shared" ref="D18:F18" si="1">D10+D12+D16</f>
        <v>72</v>
      </c>
      <c r="E18" s="79">
        <f t="shared" si="1"/>
        <v>73</v>
      </c>
      <c r="F18" s="79">
        <f t="shared" si="1"/>
        <v>227</v>
      </c>
      <c r="I18" s="78"/>
    </row>
    <row r="19" spans="1:9" ht="15.75" thickTop="1" x14ac:dyDescent="0.25">
      <c r="A19" s="126" t="s">
        <v>70</v>
      </c>
      <c r="B19" s="37"/>
      <c r="C19" s="38"/>
      <c r="D19" s="38"/>
      <c r="E19" s="38"/>
      <c r="F19" s="141"/>
    </row>
    <row r="20" spans="1:9" x14ac:dyDescent="0.25">
      <c r="A20" s="126"/>
      <c r="B20" s="37"/>
      <c r="C20" s="141"/>
      <c r="D20" s="141"/>
      <c r="E20" s="141"/>
      <c r="F20" s="141"/>
    </row>
    <row r="21" spans="1:9" x14ac:dyDescent="0.25">
      <c r="A21" s="205" t="s">
        <v>24</v>
      </c>
      <c r="B21" s="205"/>
      <c r="C21" s="205"/>
      <c r="D21" s="205"/>
      <c r="E21" s="205"/>
    </row>
    <row r="22" spans="1:9" x14ac:dyDescent="0.25">
      <c r="A22" s="203" t="s">
        <v>25</v>
      </c>
      <c r="B22" s="203"/>
      <c r="C22" s="203"/>
      <c r="D22" s="203"/>
      <c r="E22" s="203"/>
    </row>
    <row r="23" spans="1:9" x14ac:dyDescent="0.25">
      <c r="A23" s="2" t="s">
        <v>26</v>
      </c>
      <c r="B23" s="5" t="s">
        <v>27</v>
      </c>
      <c r="C23" s="14"/>
      <c r="D23" s="14"/>
      <c r="E23" s="14"/>
    </row>
    <row r="24" spans="1:9" ht="15.75" thickBot="1" x14ac:dyDescent="0.3">
      <c r="A24" s="7" t="s">
        <v>8</v>
      </c>
      <c r="B24" s="124" t="s">
        <v>16</v>
      </c>
      <c r="C24" s="124" t="s">
        <v>17</v>
      </c>
      <c r="D24" s="124" t="s">
        <v>39</v>
      </c>
      <c r="E24" s="124" t="s">
        <v>40</v>
      </c>
    </row>
    <row r="25" spans="1:9" x14ac:dyDescent="0.25">
      <c r="A25" s="118" t="s">
        <v>49</v>
      </c>
      <c r="B25" s="100">
        <f>+B42</f>
        <v>2439444</v>
      </c>
      <c r="C25" s="100">
        <f t="shared" ref="C25:D25" si="2">+C42</f>
        <v>0</v>
      </c>
      <c r="D25" s="100">
        <f t="shared" si="2"/>
        <v>0</v>
      </c>
      <c r="E25" s="73">
        <f t="shared" ref="E25" si="3">SUM(B25:D25)</f>
        <v>2439444</v>
      </c>
    </row>
    <row r="26" spans="1:9" x14ac:dyDescent="0.25">
      <c r="A26" s="102" t="s">
        <v>63</v>
      </c>
      <c r="B26" s="70"/>
      <c r="C26" s="70"/>
      <c r="D26" s="70"/>
      <c r="E26" s="70"/>
    </row>
    <row r="27" spans="1:9" x14ac:dyDescent="0.25">
      <c r="A27" s="16" t="s">
        <v>21</v>
      </c>
      <c r="B27" s="100">
        <f>+B70-B28-B25</f>
        <v>4024876.67</v>
      </c>
      <c r="C27" s="100">
        <f t="shared" ref="C27:D27" si="4">+C70-C28-C25</f>
        <v>1148157.06</v>
      </c>
      <c r="D27" s="100">
        <f t="shared" si="4"/>
        <v>4941885.5</v>
      </c>
      <c r="E27" s="73">
        <f t="shared" ref="E27" si="5">SUM(B27:D27)</f>
        <v>10114919.23</v>
      </c>
    </row>
    <row r="28" spans="1:9" x14ac:dyDescent="0.25">
      <c r="A28" s="102" t="s">
        <v>64</v>
      </c>
      <c r="B28" s="100">
        <f>+B51+B41-78000</f>
        <v>650240</v>
      </c>
      <c r="C28" s="100">
        <f>+C51+C41-208000</f>
        <v>229590</v>
      </c>
      <c r="D28" s="100">
        <f t="shared" ref="D28" si="6">+D51+D41</f>
        <v>324740</v>
      </c>
      <c r="E28" s="73">
        <f>SUM(B28:D28)</f>
        <v>1204570</v>
      </c>
    </row>
    <row r="29" spans="1:9" ht="15.75" thickBot="1" x14ac:dyDescent="0.3">
      <c r="A29" s="12" t="s">
        <v>23</v>
      </c>
      <c r="B29" s="110">
        <f>SUM(B25:B28)</f>
        <v>7114560.6699999999</v>
      </c>
      <c r="C29" s="110">
        <f>SUM(C25:C28)</f>
        <v>1377747.06</v>
      </c>
      <c r="D29" s="110">
        <f>SUM(D25:D28)</f>
        <v>5266625.5</v>
      </c>
      <c r="E29" s="110">
        <f>SUM(E25:E28)</f>
        <v>13758933.23</v>
      </c>
      <c r="F29" s="17"/>
      <c r="G29" s="70"/>
    </row>
    <row r="30" spans="1:9" ht="15.75" thickTop="1" x14ac:dyDescent="0.25">
      <c r="A30" s="126" t="s">
        <v>71</v>
      </c>
      <c r="B30" s="21"/>
    </row>
    <row r="31" spans="1:9" x14ac:dyDescent="0.25">
      <c r="A31" s="126"/>
      <c r="B31" s="21"/>
    </row>
    <row r="32" spans="1:9" x14ac:dyDescent="0.25">
      <c r="A32" s="203" t="s">
        <v>28</v>
      </c>
      <c r="B32" s="203"/>
      <c r="C32" s="203"/>
      <c r="D32" s="203"/>
      <c r="E32" s="203"/>
    </row>
    <row r="33" spans="1:7" x14ac:dyDescent="0.25">
      <c r="A33" s="203" t="s">
        <v>25</v>
      </c>
      <c r="B33" s="203"/>
      <c r="C33" s="203"/>
      <c r="D33" s="203"/>
      <c r="E33" s="203"/>
      <c r="G33" s="17"/>
    </row>
    <row r="34" spans="1:7" x14ac:dyDescent="0.25">
      <c r="A34" s="203" t="s">
        <v>45</v>
      </c>
      <c r="B34" s="203"/>
      <c r="C34" s="203"/>
      <c r="D34" s="203"/>
      <c r="E34" s="203"/>
    </row>
    <row r="35" spans="1:7" ht="15.75" thickBot="1" x14ac:dyDescent="0.3">
      <c r="A35" s="7" t="s">
        <v>29</v>
      </c>
      <c r="B35" s="124" t="s">
        <v>16</v>
      </c>
      <c r="C35" s="124" t="s">
        <v>17</v>
      </c>
      <c r="D35" s="124" t="s">
        <v>39</v>
      </c>
      <c r="E35" s="124" t="s">
        <v>40</v>
      </c>
    </row>
    <row r="36" spans="1:7" x14ac:dyDescent="0.25">
      <c r="A36" s="117" t="s">
        <v>65</v>
      </c>
      <c r="B36" s="76"/>
      <c r="C36" s="76"/>
      <c r="D36" s="76"/>
      <c r="E36" s="75">
        <f t="shared" ref="E36:E45" si="7">SUM(B36:D36)</f>
        <v>0</v>
      </c>
    </row>
    <row r="37" spans="1:7" x14ac:dyDescent="0.25">
      <c r="A37" s="117" t="s">
        <v>58</v>
      </c>
      <c r="B37" s="76">
        <v>124243.5</v>
      </c>
      <c r="C37" s="76">
        <v>124243.5</v>
      </c>
      <c r="D37" s="76">
        <v>124243.5</v>
      </c>
      <c r="E37" s="75">
        <f t="shared" si="7"/>
        <v>372730.5</v>
      </c>
    </row>
    <row r="38" spans="1:7" x14ac:dyDescent="0.25">
      <c r="A38" s="117" t="s">
        <v>59</v>
      </c>
      <c r="B38" s="76"/>
      <c r="C38" s="76"/>
      <c r="D38" s="76"/>
      <c r="E38" s="75">
        <f t="shared" si="7"/>
        <v>0</v>
      </c>
    </row>
    <row r="39" spans="1:7" ht="15.95" customHeight="1" x14ac:dyDescent="0.25">
      <c r="A39" s="104" t="s">
        <v>60</v>
      </c>
      <c r="B39" s="76">
        <v>1354778.17</v>
      </c>
      <c r="C39" s="76">
        <v>815913.56</v>
      </c>
      <c r="D39" s="76">
        <v>0</v>
      </c>
      <c r="E39" s="75">
        <f t="shared" si="7"/>
        <v>2170691.73</v>
      </c>
    </row>
    <row r="40" spans="1:7" x14ac:dyDescent="0.25">
      <c r="A40" s="104" t="s">
        <v>61</v>
      </c>
      <c r="B40" s="76">
        <v>1992416</v>
      </c>
      <c r="C40" s="76">
        <v>0</v>
      </c>
      <c r="D40" s="76">
        <v>4297842</v>
      </c>
      <c r="E40" s="75">
        <f t="shared" si="7"/>
        <v>6290258</v>
      </c>
    </row>
    <row r="41" spans="1:7" x14ac:dyDescent="0.25">
      <c r="A41" s="104" t="s">
        <v>62</v>
      </c>
      <c r="B41" s="76">
        <v>321140</v>
      </c>
      <c r="C41" s="76">
        <v>293040</v>
      </c>
      <c r="D41" s="76">
        <v>124140</v>
      </c>
      <c r="E41" s="75">
        <f t="shared" si="7"/>
        <v>738320</v>
      </c>
    </row>
    <row r="42" spans="1:7" x14ac:dyDescent="0.25">
      <c r="A42" s="104" t="s">
        <v>66</v>
      </c>
      <c r="B42" s="76">
        <v>2439444</v>
      </c>
      <c r="C42" s="76">
        <v>0</v>
      </c>
      <c r="D42" s="76">
        <v>0</v>
      </c>
      <c r="E42" s="75">
        <f t="shared" si="7"/>
        <v>2439444</v>
      </c>
    </row>
    <row r="43" spans="1:7" x14ac:dyDescent="0.25">
      <c r="A43" s="104" t="s">
        <v>67</v>
      </c>
      <c r="B43" s="76"/>
      <c r="C43" s="76"/>
      <c r="D43" s="76"/>
      <c r="E43" s="75">
        <f t="shared" si="7"/>
        <v>0</v>
      </c>
    </row>
    <row r="44" spans="1:7" x14ac:dyDescent="0.25">
      <c r="A44" s="104" t="s">
        <v>81</v>
      </c>
      <c r="B44" s="76"/>
      <c r="C44" s="76"/>
      <c r="D44" s="76"/>
      <c r="E44" s="75">
        <f t="shared" si="7"/>
        <v>0</v>
      </c>
    </row>
    <row r="45" spans="1:7" x14ac:dyDescent="0.25">
      <c r="A45" s="104" t="s">
        <v>82</v>
      </c>
      <c r="B45" s="76"/>
      <c r="C45" s="76"/>
      <c r="D45" s="76"/>
      <c r="E45" s="75">
        <f t="shared" si="7"/>
        <v>0</v>
      </c>
    </row>
    <row r="46" spans="1:7" x14ac:dyDescent="0.25">
      <c r="A46" s="104" t="s">
        <v>83</v>
      </c>
      <c r="B46" s="76"/>
      <c r="C46" s="76"/>
      <c r="D46" s="76"/>
      <c r="E46" s="75">
        <f t="shared" ref="E46:E64" si="8">SUM(B46:D46)</f>
        <v>0</v>
      </c>
    </row>
    <row r="47" spans="1:7" x14ac:dyDescent="0.25">
      <c r="A47" s="104" t="s">
        <v>84</v>
      </c>
      <c r="B47" s="76">
        <v>24410</v>
      </c>
      <c r="C47" s="76">
        <v>0</v>
      </c>
      <c r="D47" s="76">
        <v>0</v>
      </c>
      <c r="E47" s="75">
        <f t="shared" si="8"/>
        <v>24410</v>
      </c>
    </row>
    <row r="48" spans="1:7" x14ac:dyDescent="0.25">
      <c r="A48" s="104" t="s">
        <v>85</v>
      </c>
      <c r="B48" s="76"/>
      <c r="C48" s="76"/>
      <c r="D48" s="76"/>
      <c r="E48" s="75">
        <f t="shared" si="8"/>
        <v>0</v>
      </c>
    </row>
    <row r="49" spans="1:7" x14ac:dyDescent="0.25">
      <c r="A49" s="104" t="s">
        <v>86</v>
      </c>
      <c r="B49" s="76"/>
      <c r="C49" s="76"/>
      <c r="D49" s="76"/>
      <c r="E49" s="75">
        <f t="shared" si="8"/>
        <v>0</v>
      </c>
    </row>
    <row r="50" spans="1:7" x14ac:dyDescent="0.25">
      <c r="A50" s="104" t="s">
        <v>87</v>
      </c>
      <c r="B50" s="76"/>
      <c r="C50" s="76"/>
      <c r="D50" s="76"/>
      <c r="E50" s="75">
        <f t="shared" si="8"/>
        <v>0</v>
      </c>
    </row>
    <row r="51" spans="1:7" x14ac:dyDescent="0.25">
      <c r="A51" s="104" t="s">
        <v>88</v>
      </c>
      <c r="B51" s="76">
        <v>407100</v>
      </c>
      <c r="C51" s="76">
        <v>144550</v>
      </c>
      <c r="D51" s="76">
        <v>200600</v>
      </c>
      <c r="E51" s="75">
        <f t="shared" si="8"/>
        <v>752250</v>
      </c>
    </row>
    <row r="52" spans="1:7" x14ac:dyDescent="0.25">
      <c r="A52" s="104" t="s">
        <v>89</v>
      </c>
      <c r="B52" s="76"/>
      <c r="C52" s="76"/>
      <c r="D52" s="76"/>
      <c r="E52" s="75">
        <f t="shared" si="8"/>
        <v>0</v>
      </c>
    </row>
    <row r="53" spans="1:7" x14ac:dyDescent="0.25">
      <c r="A53" s="104" t="s">
        <v>90</v>
      </c>
      <c r="B53" s="76"/>
      <c r="C53" s="76"/>
      <c r="D53" s="76"/>
      <c r="E53" s="75">
        <f t="shared" si="8"/>
        <v>0</v>
      </c>
    </row>
    <row r="54" spans="1:7" x14ac:dyDescent="0.25">
      <c r="A54" s="104" t="s">
        <v>91</v>
      </c>
      <c r="B54" s="76"/>
      <c r="C54" s="76"/>
      <c r="D54" s="76"/>
      <c r="E54" s="75">
        <f t="shared" si="8"/>
        <v>0</v>
      </c>
      <c r="G54" s="99"/>
    </row>
    <row r="55" spans="1:7" x14ac:dyDescent="0.25">
      <c r="A55" s="104" t="s">
        <v>92</v>
      </c>
      <c r="B55" s="76"/>
      <c r="C55" s="76"/>
      <c r="D55" s="76"/>
      <c r="E55" s="75">
        <f t="shared" si="8"/>
        <v>0</v>
      </c>
    </row>
    <row r="56" spans="1:7" x14ac:dyDescent="0.25">
      <c r="A56" s="104" t="s">
        <v>93</v>
      </c>
      <c r="B56" s="76"/>
      <c r="C56" s="76"/>
      <c r="D56" s="76"/>
      <c r="E56" s="75">
        <f t="shared" si="8"/>
        <v>0</v>
      </c>
    </row>
    <row r="57" spans="1:7" x14ac:dyDescent="0.25">
      <c r="A57" s="104" t="s">
        <v>94</v>
      </c>
      <c r="B57" s="76"/>
      <c r="C57" s="76"/>
      <c r="D57" s="76"/>
      <c r="E57" s="75">
        <f t="shared" si="8"/>
        <v>0</v>
      </c>
    </row>
    <row r="58" spans="1:7" x14ac:dyDescent="0.25">
      <c r="A58" s="104" t="s">
        <v>95</v>
      </c>
      <c r="B58" s="76">
        <v>72705</v>
      </c>
      <c r="C58" s="76">
        <v>0</v>
      </c>
      <c r="D58" s="76">
        <v>0</v>
      </c>
      <c r="E58" s="75">
        <f t="shared" si="8"/>
        <v>72705</v>
      </c>
    </row>
    <row r="59" spans="1:7" x14ac:dyDescent="0.25">
      <c r="A59" s="104" t="s">
        <v>96</v>
      </c>
      <c r="B59" s="76"/>
      <c r="C59" s="76"/>
      <c r="D59" s="76"/>
      <c r="E59" s="75">
        <f t="shared" si="8"/>
        <v>0</v>
      </c>
    </row>
    <row r="60" spans="1:7" x14ac:dyDescent="0.25">
      <c r="A60" s="104" t="s">
        <v>97</v>
      </c>
      <c r="B60" s="76">
        <v>378324</v>
      </c>
      <c r="C60" s="76">
        <v>0</v>
      </c>
      <c r="D60" s="76">
        <v>519800</v>
      </c>
      <c r="E60" s="75">
        <f t="shared" si="8"/>
        <v>898124</v>
      </c>
    </row>
    <row r="61" spans="1:7" x14ac:dyDescent="0.25">
      <c r="A61" s="104" t="s">
        <v>98</v>
      </c>
      <c r="B61" s="76"/>
      <c r="C61" s="76"/>
      <c r="D61" s="76"/>
      <c r="E61" s="75">
        <f t="shared" si="8"/>
        <v>0</v>
      </c>
    </row>
    <row r="62" spans="1:7" x14ac:dyDescent="0.25">
      <c r="A62" s="146" t="s">
        <v>99</v>
      </c>
      <c r="B62" s="76"/>
      <c r="C62" s="76"/>
      <c r="D62" s="76"/>
      <c r="E62" s="75">
        <f t="shared" si="8"/>
        <v>0</v>
      </c>
    </row>
    <row r="63" spans="1:7" x14ac:dyDescent="0.25">
      <c r="A63" s="104" t="s">
        <v>100</v>
      </c>
      <c r="B63" s="76"/>
      <c r="C63" s="76"/>
      <c r="D63" s="76"/>
      <c r="E63" s="75">
        <f t="shared" si="8"/>
        <v>0</v>
      </c>
    </row>
    <row r="64" spans="1:7" x14ac:dyDescent="0.25">
      <c r="A64" s="104" t="s">
        <v>101</v>
      </c>
      <c r="B64" s="76"/>
      <c r="C64" s="76"/>
      <c r="D64" s="76"/>
      <c r="E64" s="75">
        <f t="shared" si="8"/>
        <v>0</v>
      </c>
    </row>
    <row r="65" spans="1:5" x14ac:dyDescent="0.25">
      <c r="A65" s="130" t="s">
        <v>102</v>
      </c>
      <c r="B65" s="76"/>
      <c r="C65" s="76"/>
      <c r="D65" s="76"/>
      <c r="E65" s="75"/>
    </row>
    <row r="66" spans="1:5" x14ac:dyDescent="0.25">
      <c r="A66" s="130" t="s">
        <v>103</v>
      </c>
      <c r="B66" s="76"/>
      <c r="C66" s="76"/>
      <c r="D66" s="76"/>
      <c r="E66" s="75"/>
    </row>
    <row r="67" spans="1:5" x14ac:dyDescent="0.25">
      <c r="A67" s="130" t="s">
        <v>104</v>
      </c>
      <c r="B67" s="76"/>
      <c r="C67" s="76"/>
      <c r="D67" s="76"/>
      <c r="E67" s="75"/>
    </row>
    <row r="68" spans="1:5" x14ac:dyDescent="0.25">
      <c r="A68" s="130" t="s">
        <v>105</v>
      </c>
      <c r="B68" s="76"/>
      <c r="C68" s="76"/>
      <c r="D68" s="76"/>
      <c r="E68" s="75"/>
    </row>
    <row r="69" spans="1:5" s="21" customFormat="1" x14ac:dyDescent="0.25">
      <c r="A69" s="130" t="s">
        <v>106</v>
      </c>
      <c r="B69" s="76"/>
      <c r="C69" s="76"/>
      <c r="D69" s="76"/>
      <c r="E69" s="201"/>
    </row>
    <row r="70" spans="1:5" s="21" customFormat="1" ht="15.75" thickBot="1" x14ac:dyDescent="0.3">
      <c r="A70" s="31" t="s">
        <v>23</v>
      </c>
      <c r="B70" s="93">
        <f>SUM(B36:B69)</f>
        <v>7114560.6699999999</v>
      </c>
      <c r="C70" s="93">
        <f>SUM(C36:C69)</f>
        <v>1377747.06</v>
      </c>
      <c r="D70" s="93">
        <f>SUM(D36:D69)</f>
        <v>5266625.5</v>
      </c>
      <c r="E70" s="196">
        <f>SUM(E36:E69)</f>
        <v>13758933.23</v>
      </c>
    </row>
    <row r="71" spans="1:5" ht="15.75" thickTop="1" x14ac:dyDescent="0.25">
      <c r="A71" s="126" t="s">
        <v>71</v>
      </c>
      <c r="B71" s="21"/>
    </row>
    <row r="72" spans="1:5" x14ac:dyDescent="0.25">
      <c r="A72" s="126"/>
      <c r="B72" s="121"/>
      <c r="C72" s="121"/>
      <c r="D72" s="121"/>
      <c r="E72" s="121"/>
    </row>
    <row r="73" spans="1:5" x14ac:dyDescent="0.25">
      <c r="A73" s="203" t="s">
        <v>30</v>
      </c>
      <c r="B73" s="203"/>
      <c r="C73" s="203"/>
      <c r="D73" s="203"/>
      <c r="E73" s="203"/>
    </row>
    <row r="74" spans="1:5" x14ac:dyDescent="0.25">
      <c r="A74" s="203" t="s">
        <v>31</v>
      </c>
      <c r="B74" s="203"/>
      <c r="C74" s="203"/>
      <c r="D74" s="203"/>
      <c r="E74" s="203"/>
    </row>
    <row r="75" spans="1:5" x14ac:dyDescent="0.25">
      <c r="A75" s="203" t="s">
        <v>45</v>
      </c>
      <c r="B75" s="203"/>
      <c r="C75" s="203"/>
      <c r="D75" s="203"/>
      <c r="E75" s="203"/>
    </row>
    <row r="76" spans="1:5" ht="15.75" thickBot="1" x14ac:dyDescent="0.3">
      <c r="A76" s="7" t="s">
        <v>29</v>
      </c>
      <c r="B76" s="8" t="s">
        <v>16</v>
      </c>
      <c r="C76" s="8" t="s">
        <v>17</v>
      </c>
      <c r="D76" s="8" t="s">
        <v>39</v>
      </c>
      <c r="E76" s="8" t="s">
        <v>40</v>
      </c>
    </row>
    <row r="77" spans="1:5" x14ac:dyDescent="0.25">
      <c r="A77" s="3" t="s">
        <v>76</v>
      </c>
      <c r="B77" s="68">
        <f>+'II Trimestre'!E87</f>
        <v>22811959.419999998</v>
      </c>
      <c r="C77" s="68">
        <f>+B85</f>
        <v>22683313.75</v>
      </c>
      <c r="D77" s="68">
        <f>+C85</f>
        <v>30756566.690000001</v>
      </c>
      <c r="E77" s="143">
        <f>B77</f>
        <v>22811959.419999998</v>
      </c>
    </row>
    <row r="78" spans="1:5" x14ac:dyDescent="0.25">
      <c r="A78" s="1" t="s">
        <v>32</v>
      </c>
      <c r="B78" s="68">
        <f>+B79+B80</f>
        <v>6985915</v>
      </c>
      <c r="C78" s="68">
        <f t="shared" ref="C78:D78" si="9">+C79+C80</f>
        <v>9451000</v>
      </c>
      <c r="D78" s="68">
        <f t="shared" si="9"/>
        <v>8928200</v>
      </c>
      <c r="E78" s="143">
        <f>SUM(B78:D78)</f>
        <v>25365115</v>
      </c>
    </row>
    <row r="79" spans="1:5" x14ac:dyDescent="0.25">
      <c r="A79" s="1" t="s">
        <v>73</v>
      </c>
      <c r="B79" s="100">
        <v>985915</v>
      </c>
      <c r="C79" s="100">
        <v>3651000</v>
      </c>
      <c r="D79" s="100">
        <v>2528200</v>
      </c>
      <c r="E79" s="67">
        <f t="shared" ref="E79:E80" si="10">SUM(B79:D79)</f>
        <v>7165115</v>
      </c>
    </row>
    <row r="80" spans="1:5" x14ac:dyDescent="0.25">
      <c r="A80" s="1" t="s">
        <v>74</v>
      </c>
      <c r="B80" s="100">
        <v>6000000</v>
      </c>
      <c r="C80" s="100">
        <v>5800000</v>
      </c>
      <c r="D80" s="100">
        <v>6400000</v>
      </c>
      <c r="E80" s="67">
        <f t="shared" si="10"/>
        <v>18200000</v>
      </c>
    </row>
    <row r="81" spans="1:14" x14ac:dyDescent="0.25">
      <c r="A81" s="3" t="s">
        <v>33</v>
      </c>
      <c r="B81" s="68">
        <f>+B77+B78</f>
        <v>29797874.419999998</v>
      </c>
      <c r="C81" s="68">
        <f t="shared" ref="C81:D81" si="11">+C77+C78</f>
        <v>32134313.75</v>
      </c>
      <c r="D81" s="68">
        <f t="shared" si="11"/>
        <v>39684766.689999998</v>
      </c>
      <c r="E81" s="68">
        <f>E78+E77</f>
        <v>48177074.420000002</v>
      </c>
    </row>
    <row r="82" spans="1:14" x14ac:dyDescent="0.25">
      <c r="A82" s="19" t="s">
        <v>34</v>
      </c>
      <c r="B82" s="100">
        <f>+B70</f>
        <v>7114560.6699999999</v>
      </c>
      <c r="C82" s="100">
        <f t="shared" ref="C82:D82" si="12">+C70</f>
        <v>1377747.06</v>
      </c>
      <c r="D82" s="100">
        <f t="shared" si="12"/>
        <v>5266625.5</v>
      </c>
      <c r="E82" s="67">
        <f>SUM(B82:D82)</f>
        <v>13758933.23</v>
      </c>
    </row>
    <row r="83" spans="1:14" x14ac:dyDescent="0.25">
      <c r="A83" s="19" t="s">
        <v>56</v>
      </c>
      <c r="B83" s="69"/>
      <c r="C83" s="69"/>
      <c r="D83" s="69"/>
      <c r="E83" s="67">
        <f>SUM(B83:D83)</f>
        <v>0</v>
      </c>
    </row>
    <row r="84" spans="1:14" x14ac:dyDescent="0.25">
      <c r="A84" s="20" t="s">
        <v>108</v>
      </c>
      <c r="B84" s="66"/>
      <c r="C84" s="66"/>
      <c r="D84" s="66"/>
      <c r="E84" s="67">
        <f>SUM(B84:D84)</f>
        <v>0</v>
      </c>
    </row>
    <row r="85" spans="1:14" ht="15.75" thickBot="1" x14ac:dyDescent="0.3">
      <c r="A85" s="128" t="s">
        <v>35</v>
      </c>
      <c r="B85" s="129">
        <f t="shared" ref="B85:E85" si="13">+B81-B82-B83-B84</f>
        <v>22683313.75</v>
      </c>
      <c r="C85" s="129">
        <f t="shared" si="13"/>
        <v>30756566.690000001</v>
      </c>
      <c r="D85" s="129">
        <f t="shared" si="13"/>
        <v>34418141.189999998</v>
      </c>
      <c r="E85" s="129">
        <f t="shared" si="13"/>
        <v>34418141.189999998</v>
      </c>
      <c r="F85" s="114"/>
    </row>
    <row r="86" spans="1:14" x14ac:dyDescent="0.25">
      <c r="A86" s="126" t="s">
        <v>72</v>
      </c>
    </row>
    <row r="87" spans="1:14" x14ac:dyDescent="0.25">
      <c r="A87" s="1"/>
      <c r="D87" s="17"/>
      <c r="L87" s="17"/>
      <c r="M87" s="17"/>
      <c r="N87" s="17"/>
    </row>
    <row r="88" spans="1:14" x14ac:dyDescent="0.25">
      <c r="D88" s="17"/>
    </row>
    <row r="90" spans="1:14" x14ac:dyDescent="0.25">
      <c r="B90" s="17"/>
    </row>
  </sheetData>
  <mergeCells count="11">
    <mergeCell ref="A1:F1"/>
    <mergeCell ref="A8:F8"/>
    <mergeCell ref="A22:E22"/>
    <mergeCell ref="A7:F7"/>
    <mergeCell ref="A21:E21"/>
    <mergeCell ref="A75:E75"/>
    <mergeCell ref="A32:E32"/>
    <mergeCell ref="A33:E33"/>
    <mergeCell ref="A34:E34"/>
    <mergeCell ref="A73:E73"/>
    <mergeCell ref="A74:E74"/>
  </mergeCells>
  <printOptions horizontalCentered="1"/>
  <pageMargins left="0" right="0" top="0.19685039370078741" bottom="0.19685039370078741" header="0.31496062992125984" footer="0.9055118110236221"/>
  <pageSetup scale="64" firstPageNumber="22" orientation="portrait" useFirstPageNumber="1" r:id="rId1"/>
  <headerFooter>
    <oddFooter>&amp;R&amp;"-,Negrita"&amp;12&amp;P</oddFooter>
  </headerFooter>
  <ignoredErrors>
    <ignoredError sqref="E8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N88"/>
  <sheetViews>
    <sheetView showGridLines="0" zoomScale="90" zoomScaleNormal="90" workbookViewId="0">
      <selection sqref="A1:F1"/>
    </sheetView>
  </sheetViews>
  <sheetFormatPr baseColWidth="10" defaultColWidth="11.5703125" defaultRowHeight="15" x14ac:dyDescent="0.25"/>
  <cols>
    <col min="1" max="1" width="40.7109375" style="6" customWidth="1"/>
    <col min="2" max="5" width="15.7109375" style="1" customWidth="1"/>
    <col min="6" max="6" width="11.42578125" style="1" bestFit="1" customWidth="1"/>
    <col min="7" max="8" width="14.140625" style="1" bestFit="1" customWidth="1"/>
    <col min="9" max="9" width="13.28515625" style="1" customWidth="1"/>
    <col min="10" max="10" width="11.5703125" style="1" bestFit="1" customWidth="1"/>
    <col min="11" max="11" width="11.140625" style="1" customWidth="1"/>
    <col min="12" max="13" width="12.28515625" style="1" bestFit="1" customWidth="1"/>
    <col min="14" max="15" width="12.5703125" style="1" bestFit="1" customWidth="1"/>
    <col min="16" max="16384" width="11.5703125" style="1"/>
  </cols>
  <sheetData>
    <row r="1" spans="1:8" x14ac:dyDescent="0.25">
      <c r="A1" s="203" t="s">
        <v>0</v>
      </c>
      <c r="B1" s="203"/>
      <c r="C1" s="203"/>
      <c r="D1" s="203"/>
      <c r="E1" s="203"/>
      <c r="F1" s="203"/>
    </row>
    <row r="2" spans="1:8" x14ac:dyDescent="0.25">
      <c r="A2" s="2" t="s">
        <v>1</v>
      </c>
      <c r="B2" s="3" t="s">
        <v>48</v>
      </c>
      <c r="C2" s="3"/>
      <c r="D2" s="3"/>
      <c r="E2" s="3"/>
      <c r="F2" s="3"/>
    </row>
    <row r="3" spans="1:8" x14ac:dyDescent="0.25">
      <c r="A3" s="2" t="s">
        <v>2</v>
      </c>
      <c r="B3" s="4" t="s">
        <v>3</v>
      </c>
      <c r="C3" s="3"/>
      <c r="D3" s="3"/>
      <c r="E3" s="3"/>
      <c r="F3" s="3"/>
    </row>
    <row r="4" spans="1:8" x14ac:dyDescent="0.25">
      <c r="A4" s="2" t="s">
        <v>4</v>
      </c>
      <c r="B4" s="3" t="s">
        <v>5</v>
      </c>
      <c r="C4" s="3"/>
      <c r="D4" s="3"/>
      <c r="E4" s="3"/>
      <c r="F4" s="3"/>
    </row>
    <row r="5" spans="1:8" x14ac:dyDescent="0.25">
      <c r="A5" s="2" t="s">
        <v>36</v>
      </c>
      <c r="B5" s="5" t="s">
        <v>79</v>
      </c>
      <c r="C5" s="3"/>
      <c r="D5" s="3"/>
      <c r="E5" s="3"/>
      <c r="F5" s="3"/>
    </row>
    <row r="6" spans="1:8" x14ac:dyDescent="0.25">
      <c r="A6" s="2"/>
      <c r="B6" s="5"/>
      <c r="C6" s="3"/>
      <c r="D6" s="3"/>
      <c r="E6" s="3"/>
      <c r="F6" s="3"/>
    </row>
    <row r="7" spans="1:8" x14ac:dyDescent="0.25">
      <c r="A7" s="203" t="s">
        <v>6</v>
      </c>
      <c r="B7" s="203"/>
      <c r="C7" s="203"/>
      <c r="D7" s="203"/>
      <c r="E7" s="203"/>
      <c r="F7" s="203"/>
    </row>
    <row r="8" spans="1:8" x14ac:dyDescent="0.25">
      <c r="A8" s="203" t="s">
        <v>7</v>
      </c>
      <c r="B8" s="203"/>
      <c r="C8" s="203"/>
      <c r="D8" s="203"/>
      <c r="E8" s="203"/>
      <c r="F8" s="203"/>
    </row>
    <row r="9" spans="1:8" ht="15.75" thickBot="1" x14ac:dyDescent="0.3">
      <c r="A9" s="7" t="s">
        <v>8</v>
      </c>
      <c r="B9" s="8" t="s">
        <v>9</v>
      </c>
      <c r="C9" s="124" t="s">
        <v>18</v>
      </c>
      <c r="D9" s="124" t="s">
        <v>19</v>
      </c>
      <c r="E9" s="124" t="s">
        <v>20</v>
      </c>
      <c r="F9" s="124" t="s">
        <v>41</v>
      </c>
    </row>
    <row r="10" spans="1:8" x14ac:dyDescent="0.25">
      <c r="A10" s="118" t="s">
        <v>49</v>
      </c>
      <c r="B10" s="136" t="s">
        <v>22</v>
      </c>
      <c r="C10" s="138"/>
      <c r="D10" s="138"/>
      <c r="E10" s="138"/>
      <c r="F10" s="138">
        <f>SUM(C10:E10)</f>
        <v>0</v>
      </c>
    </row>
    <row r="11" spans="1:8" x14ac:dyDescent="0.25">
      <c r="A11" s="102" t="s">
        <v>63</v>
      </c>
      <c r="B11" s="11"/>
      <c r="C11" s="14"/>
      <c r="D11" s="14"/>
      <c r="E11" s="14"/>
      <c r="F11" s="138">
        <f t="shared" ref="F11:F17" si="0">SUM(C11:E11)</f>
        <v>0</v>
      </c>
    </row>
    <row r="12" spans="1:8" x14ac:dyDescent="0.25">
      <c r="A12" s="10" t="s">
        <v>46</v>
      </c>
      <c r="B12" s="136" t="s">
        <v>22</v>
      </c>
      <c r="C12" s="138">
        <v>7</v>
      </c>
      <c r="D12" s="138">
        <v>14</v>
      </c>
      <c r="E12" s="138">
        <v>8</v>
      </c>
      <c r="F12" s="138">
        <f t="shared" si="0"/>
        <v>29</v>
      </c>
    </row>
    <row r="13" spans="1:8" x14ac:dyDescent="0.25">
      <c r="A13" s="10" t="s">
        <v>47</v>
      </c>
      <c r="B13" s="11" t="s">
        <v>22</v>
      </c>
      <c r="C13" s="77">
        <v>7</v>
      </c>
      <c r="D13" s="77">
        <v>12</v>
      </c>
      <c r="E13" s="77">
        <v>10</v>
      </c>
      <c r="F13" s="138">
        <f t="shared" si="0"/>
        <v>29</v>
      </c>
      <c r="H13" s="77"/>
    </row>
    <row r="14" spans="1:8" x14ac:dyDescent="0.25">
      <c r="A14" s="10" t="s">
        <v>53</v>
      </c>
      <c r="B14" s="11" t="s">
        <v>22</v>
      </c>
      <c r="C14" s="77">
        <v>16</v>
      </c>
      <c r="D14" s="77">
        <v>29</v>
      </c>
      <c r="E14" s="77">
        <v>16</v>
      </c>
      <c r="F14" s="138">
        <f t="shared" si="0"/>
        <v>61</v>
      </c>
    </row>
    <row r="15" spans="1:8" x14ac:dyDescent="0.25">
      <c r="A15" s="102" t="s">
        <v>64</v>
      </c>
      <c r="B15" s="11" t="s">
        <v>50</v>
      </c>
      <c r="C15" s="77">
        <v>15</v>
      </c>
      <c r="D15" s="77">
        <v>19</v>
      </c>
      <c r="E15" s="77">
        <v>14</v>
      </c>
      <c r="F15" s="138">
        <f t="shared" si="0"/>
        <v>48</v>
      </c>
      <c r="G15" s="78"/>
    </row>
    <row r="16" spans="1:8" x14ac:dyDescent="0.25">
      <c r="A16" s="9"/>
      <c r="B16" s="136" t="s">
        <v>22</v>
      </c>
      <c r="C16" s="138">
        <v>66</v>
      </c>
      <c r="D16" s="138">
        <v>60</v>
      </c>
      <c r="E16" s="138">
        <v>72</v>
      </c>
      <c r="F16" s="138">
        <f t="shared" si="0"/>
        <v>198</v>
      </c>
    </row>
    <row r="17" spans="1:9" x14ac:dyDescent="0.25">
      <c r="A17" s="9"/>
      <c r="B17" s="11" t="s">
        <v>51</v>
      </c>
      <c r="C17" s="77">
        <v>33</v>
      </c>
      <c r="D17" s="77">
        <v>25</v>
      </c>
      <c r="E17" s="77">
        <v>63</v>
      </c>
      <c r="F17" s="138">
        <f t="shared" si="0"/>
        <v>121</v>
      </c>
      <c r="I17" s="77"/>
    </row>
    <row r="18" spans="1:9" ht="15.75" thickBot="1" x14ac:dyDescent="0.3">
      <c r="A18" s="12" t="s">
        <v>52</v>
      </c>
      <c r="B18" s="131"/>
      <c r="C18" s="79">
        <f>+C10+C12+C16</f>
        <v>73</v>
      </c>
      <c r="D18" s="79">
        <f t="shared" ref="D18:F18" si="1">+D10+D12+D16</f>
        <v>74</v>
      </c>
      <c r="E18" s="79">
        <f t="shared" si="1"/>
        <v>80</v>
      </c>
      <c r="F18" s="79">
        <f t="shared" si="1"/>
        <v>227</v>
      </c>
      <c r="G18" s="78"/>
    </row>
    <row r="19" spans="1:9" ht="15.75" thickTop="1" x14ac:dyDescent="0.25">
      <c r="A19" s="126" t="s">
        <v>70</v>
      </c>
    </row>
    <row r="20" spans="1:9" x14ac:dyDescent="0.25">
      <c r="A20" s="205" t="s">
        <v>24</v>
      </c>
      <c r="B20" s="205"/>
      <c r="C20" s="205"/>
      <c r="D20" s="205"/>
      <c r="E20" s="205"/>
    </row>
    <row r="21" spans="1:9" x14ac:dyDescent="0.25">
      <c r="A21" s="203" t="s">
        <v>25</v>
      </c>
      <c r="B21" s="203"/>
      <c r="C21" s="203"/>
      <c r="D21" s="203"/>
      <c r="E21" s="203"/>
    </row>
    <row r="22" spans="1:9" x14ac:dyDescent="0.25">
      <c r="A22" s="203" t="s">
        <v>45</v>
      </c>
      <c r="B22" s="203"/>
      <c r="C22" s="203"/>
      <c r="D22" s="203"/>
      <c r="E22" s="203"/>
    </row>
    <row r="23" spans="1:9" ht="15.75" thickBot="1" x14ac:dyDescent="0.3">
      <c r="A23" s="7" t="s">
        <v>8</v>
      </c>
      <c r="B23" s="124" t="s">
        <v>18</v>
      </c>
      <c r="C23" s="124" t="s">
        <v>19</v>
      </c>
      <c r="D23" s="124" t="s">
        <v>20</v>
      </c>
      <c r="E23" s="124" t="s">
        <v>41</v>
      </c>
    </row>
    <row r="24" spans="1:9" x14ac:dyDescent="0.25">
      <c r="A24" s="118" t="s">
        <v>49</v>
      </c>
      <c r="B24" s="100"/>
      <c r="C24" s="100"/>
      <c r="D24" s="100"/>
      <c r="E24" s="67">
        <f>SUM(B24:D24)</f>
        <v>0</v>
      </c>
    </row>
    <row r="25" spans="1:9" x14ac:dyDescent="0.25">
      <c r="A25" s="102" t="s">
        <v>63</v>
      </c>
      <c r="B25" s="70"/>
      <c r="C25" s="70"/>
      <c r="D25" s="70"/>
      <c r="E25" s="70"/>
      <c r="G25" s="70"/>
      <c r="H25" s="70"/>
      <c r="I25" s="70"/>
    </row>
    <row r="26" spans="1:9" x14ac:dyDescent="0.25">
      <c r="A26" s="16" t="s">
        <v>21</v>
      </c>
      <c r="B26" s="70">
        <f>5507360.88-B27</f>
        <v>4797010.88</v>
      </c>
      <c r="C26" s="70">
        <f>2136966-C27</f>
        <v>1829326</v>
      </c>
      <c r="D26" s="70">
        <f>11007387.29-D27</f>
        <v>9885497.2899999991</v>
      </c>
      <c r="E26" s="67">
        <f>SUM(B26:D26)</f>
        <v>16511834.169999998</v>
      </c>
    </row>
    <row r="27" spans="1:9" x14ac:dyDescent="0.25">
      <c r="A27" s="9" t="s">
        <v>64</v>
      </c>
      <c r="B27" s="66">
        <v>710350</v>
      </c>
      <c r="C27" s="100">
        <v>307640</v>
      </c>
      <c r="D27" s="100">
        <v>1121890</v>
      </c>
      <c r="E27" s="67">
        <f>SUM(B27:D27)</f>
        <v>2139880</v>
      </c>
      <c r="G27" s="70"/>
      <c r="H27" s="70"/>
    </row>
    <row r="28" spans="1:9" ht="15.75" thickBot="1" x14ac:dyDescent="0.3">
      <c r="A28" s="12" t="s">
        <v>23</v>
      </c>
      <c r="B28" s="72">
        <f>SUM(B24:B27)</f>
        <v>5507360.8799999999</v>
      </c>
      <c r="C28" s="72">
        <f t="shared" ref="C28:E28" si="2">SUM(C24:C27)</f>
        <v>2136966</v>
      </c>
      <c r="D28" s="72">
        <f t="shared" si="2"/>
        <v>11007387.289999999</v>
      </c>
      <c r="E28" s="72">
        <f t="shared" si="2"/>
        <v>18651714.169999998</v>
      </c>
      <c r="F28" s="17"/>
    </row>
    <row r="29" spans="1:9" ht="15.75" thickTop="1" x14ac:dyDescent="0.25">
      <c r="A29" s="126" t="s">
        <v>71</v>
      </c>
      <c r="B29" s="21"/>
    </row>
    <row r="30" spans="1:9" x14ac:dyDescent="0.25">
      <c r="A30" s="65"/>
    </row>
    <row r="31" spans="1:9" x14ac:dyDescent="0.25">
      <c r="A31" s="203" t="s">
        <v>28</v>
      </c>
      <c r="B31" s="203"/>
      <c r="C31" s="203"/>
      <c r="D31" s="203"/>
      <c r="E31" s="203"/>
    </row>
    <row r="32" spans="1:9" x14ac:dyDescent="0.25">
      <c r="A32" s="203" t="s">
        <v>25</v>
      </c>
      <c r="B32" s="203"/>
      <c r="C32" s="203"/>
      <c r="D32" s="203"/>
      <c r="E32" s="203"/>
      <c r="G32" s="17"/>
    </row>
    <row r="33" spans="1:5" x14ac:dyDescent="0.25">
      <c r="A33" s="203" t="s">
        <v>45</v>
      </c>
      <c r="B33" s="203"/>
      <c r="C33" s="203"/>
      <c r="D33" s="203"/>
      <c r="E33" s="203"/>
    </row>
    <row r="34" spans="1:5" ht="15.75" thickBot="1" x14ac:dyDescent="0.3">
      <c r="A34" s="7" t="s">
        <v>29</v>
      </c>
      <c r="B34" s="124" t="s">
        <v>18</v>
      </c>
      <c r="C34" s="124" t="s">
        <v>19</v>
      </c>
      <c r="D34" s="124" t="s">
        <v>20</v>
      </c>
      <c r="E34" s="124" t="s">
        <v>41</v>
      </c>
    </row>
    <row r="35" spans="1:5" x14ac:dyDescent="0.25">
      <c r="A35" s="117" t="s">
        <v>65</v>
      </c>
      <c r="B35" s="76"/>
      <c r="C35" s="76"/>
      <c r="D35" s="76">
        <v>740150</v>
      </c>
      <c r="E35" s="75">
        <f t="shared" ref="E35" si="3">SUM(B35:D35)</f>
        <v>740150</v>
      </c>
    </row>
    <row r="36" spans="1:5" x14ac:dyDescent="0.25">
      <c r="A36" s="117" t="s">
        <v>58</v>
      </c>
      <c r="B36" s="76">
        <v>93182.63</v>
      </c>
      <c r="C36" s="76">
        <v>124243.5</v>
      </c>
      <c r="D36" s="76">
        <v>384986.75</v>
      </c>
      <c r="E36" s="75">
        <f t="shared" ref="E36:E39" si="4">SUM(B36:D36)</f>
        <v>602412.88</v>
      </c>
    </row>
    <row r="37" spans="1:5" x14ac:dyDescent="0.25">
      <c r="A37" s="117" t="s">
        <v>59</v>
      </c>
      <c r="B37" s="76"/>
      <c r="C37" s="76"/>
      <c r="D37" s="76"/>
      <c r="E37" s="75">
        <f t="shared" si="4"/>
        <v>0</v>
      </c>
    </row>
    <row r="38" spans="1:5" s="149" customFormat="1" x14ac:dyDescent="0.25">
      <c r="A38" s="146" t="s">
        <v>60</v>
      </c>
      <c r="B38" s="147">
        <v>783879.9</v>
      </c>
      <c r="C38" s="147">
        <v>1497082.5</v>
      </c>
      <c r="D38" s="147">
        <v>833483.17</v>
      </c>
      <c r="E38" s="148">
        <f t="shared" si="4"/>
        <v>3114445.57</v>
      </c>
    </row>
    <row r="39" spans="1:5" s="149" customFormat="1" x14ac:dyDescent="0.25">
      <c r="A39" s="146" t="s">
        <v>61</v>
      </c>
      <c r="B39" s="147">
        <v>1935464</v>
      </c>
      <c r="C39" s="147"/>
      <c r="D39" s="147">
        <v>6258222.5</v>
      </c>
      <c r="E39" s="148">
        <f t="shared" si="4"/>
        <v>8193686.5</v>
      </c>
    </row>
    <row r="40" spans="1:5" s="149" customFormat="1" x14ac:dyDescent="0.25">
      <c r="A40" s="146" t="s">
        <v>62</v>
      </c>
      <c r="B40" s="147">
        <v>783750</v>
      </c>
      <c r="C40" s="147">
        <v>332740</v>
      </c>
      <c r="D40" s="147">
        <v>518990</v>
      </c>
      <c r="E40" s="148">
        <f t="shared" ref="E40:E67" si="5">SUM(B40:D40)</f>
        <v>1635480</v>
      </c>
    </row>
    <row r="41" spans="1:5" s="149" customFormat="1" ht="15.95" customHeight="1" x14ac:dyDescent="0.25">
      <c r="A41" s="146" t="s">
        <v>66</v>
      </c>
      <c r="B41" s="147"/>
      <c r="C41" s="147"/>
      <c r="D41" s="147">
        <v>197999.73</v>
      </c>
      <c r="E41" s="148">
        <f t="shared" si="5"/>
        <v>197999.73</v>
      </c>
    </row>
    <row r="42" spans="1:5" s="149" customFormat="1" x14ac:dyDescent="0.25">
      <c r="A42" s="146" t="s">
        <v>67</v>
      </c>
      <c r="B42" s="147"/>
      <c r="C42" s="147"/>
      <c r="D42" s="147"/>
      <c r="E42" s="148">
        <f t="shared" si="5"/>
        <v>0</v>
      </c>
    </row>
    <row r="43" spans="1:5" s="149" customFormat="1" x14ac:dyDescent="0.25">
      <c r="A43" s="1" t="s">
        <v>81</v>
      </c>
      <c r="B43" s="147"/>
      <c r="C43" s="147"/>
      <c r="D43" s="147"/>
      <c r="E43" s="148"/>
    </row>
    <row r="44" spans="1:5" s="149" customFormat="1" x14ac:dyDescent="0.25">
      <c r="A44" s="104" t="s">
        <v>82</v>
      </c>
      <c r="B44" s="147"/>
      <c r="C44" s="147"/>
      <c r="D44" s="147"/>
      <c r="E44" s="148"/>
    </row>
    <row r="45" spans="1:5" s="149" customFormat="1" x14ac:dyDescent="0.25">
      <c r="A45" s="104" t="s">
        <v>83</v>
      </c>
      <c r="B45" s="147"/>
      <c r="C45" s="147"/>
      <c r="D45" s="147"/>
      <c r="E45" s="148"/>
    </row>
    <row r="46" spans="1:5" s="149" customFormat="1" x14ac:dyDescent="0.25">
      <c r="A46" s="146" t="s">
        <v>130</v>
      </c>
      <c r="B46" s="147"/>
      <c r="C46" s="147"/>
      <c r="D46" s="147"/>
      <c r="E46" s="148">
        <f t="shared" si="5"/>
        <v>0</v>
      </c>
    </row>
    <row r="47" spans="1:5" s="149" customFormat="1" x14ac:dyDescent="0.25">
      <c r="A47" s="146" t="s">
        <v>85</v>
      </c>
      <c r="B47" s="147"/>
      <c r="C47" s="147"/>
      <c r="D47" s="147"/>
      <c r="E47" s="148">
        <f t="shared" si="5"/>
        <v>0</v>
      </c>
    </row>
    <row r="48" spans="1:5" x14ac:dyDescent="0.25">
      <c r="A48" s="104" t="s">
        <v>86</v>
      </c>
      <c r="B48" s="76"/>
      <c r="C48" s="76"/>
      <c r="D48" s="76"/>
      <c r="E48" s="75">
        <f t="shared" si="5"/>
        <v>0</v>
      </c>
    </row>
    <row r="49" spans="1:5" x14ac:dyDescent="0.25">
      <c r="A49" s="104" t="s">
        <v>87</v>
      </c>
      <c r="B49" s="76"/>
      <c r="C49" s="76"/>
      <c r="D49" s="76"/>
      <c r="E49" s="75">
        <f t="shared" si="5"/>
        <v>0</v>
      </c>
    </row>
    <row r="50" spans="1:5" x14ac:dyDescent="0.25">
      <c r="A50" s="104" t="s">
        <v>88</v>
      </c>
      <c r="B50" s="76">
        <v>82600</v>
      </c>
      <c r="C50" s="76">
        <v>182900</v>
      </c>
      <c r="D50" s="76">
        <v>654900</v>
      </c>
      <c r="E50" s="75">
        <f t="shared" si="5"/>
        <v>920400</v>
      </c>
    </row>
    <row r="51" spans="1:5" x14ac:dyDescent="0.25">
      <c r="A51" s="104" t="s">
        <v>89</v>
      </c>
      <c r="B51" s="76">
        <v>7650</v>
      </c>
      <c r="C51" s="76"/>
      <c r="D51" s="76"/>
      <c r="E51" s="75">
        <f t="shared" si="5"/>
        <v>7650</v>
      </c>
    </row>
    <row r="52" spans="1:5" x14ac:dyDescent="0.25">
      <c r="A52" s="104" t="s">
        <v>90</v>
      </c>
      <c r="B52" s="76"/>
      <c r="C52" s="76"/>
      <c r="D52" s="76"/>
      <c r="E52" s="75">
        <f t="shared" si="5"/>
        <v>0</v>
      </c>
    </row>
    <row r="53" spans="1:5" x14ac:dyDescent="0.25">
      <c r="A53" s="104" t="s">
        <v>91</v>
      </c>
      <c r="B53" s="76">
        <v>69976.149999999994</v>
      </c>
      <c r="C53" s="76"/>
      <c r="D53" s="76"/>
      <c r="E53" s="75">
        <f t="shared" si="5"/>
        <v>69976.149999999994</v>
      </c>
    </row>
    <row r="54" spans="1:5" x14ac:dyDescent="0.25">
      <c r="A54" s="104" t="s">
        <v>92</v>
      </c>
      <c r="B54" s="76"/>
      <c r="C54" s="76"/>
      <c r="D54" s="76"/>
      <c r="E54" s="75">
        <f t="shared" si="5"/>
        <v>0</v>
      </c>
    </row>
    <row r="55" spans="1:5" x14ac:dyDescent="0.25">
      <c r="A55" s="104" t="s">
        <v>93</v>
      </c>
      <c r="B55" s="76"/>
      <c r="C55" s="76"/>
      <c r="D55" s="76"/>
      <c r="E55" s="75">
        <f t="shared" si="5"/>
        <v>0</v>
      </c>
    </row>
    <row r="56" spans="1:5" x14ac:dyDescent="0.25">
      <c r="A56" s="104" t="s">
        <v>94</v>
      </c>
      <c r="B56" s="76"/>
      <c r="C56" s="76"/>
      <c r="D56" s="76"/>
      <c r="E56" s="75">
        <f t="shared" si="5"/>
        <v>0</v>
      </c>
    </row>
    <row r="57" spans="1:5" s="149" customFormat="1" x14ac:dyDescent="0.25">
      <c r="A57" s="146" t="s">
        <v>95</v>
      </c>
      <c r="B57" s="147"/>
      <c r="C57" s="147"/>
      <c r="D57" s="147"/>
      <c r="E57" s="148">
        <f t="shared" si="5"/>
        <v>0</v>
      </c>
    </row>
    <row r="58" spans="1:5" x14ac:dyDescent="0.25">
      <c r="A58" s="104" t="s">
        <v>96</v>
      </c>
      <c r="B58" s="76"/>
      <c r="C58" s="76"/>
      <c r="D58" s="76">
        <v>427140</v>
      </c>
      <c r="E58" s="75">
        <f t="shared" si="5"/>
        <v>427140</v>
      </c>
    </row>
    <row r="59" spans="1:5" s="149" customFormat="1" x14ac:dyDescent="0.25">
      <c r="A59" s="146" t="s">
        <v>97</v>
      </c>
      <c r="B59" s="76">
        <v>1542003.2</v>
      </c>
      <c r="C59" s="147"/>
      <c r="D59" s="147"/>
      <c r="E59" s="148">
        <f>SUM(B59:D59)</f>
        <v>1542003.2</v>
      </c>
    </row>
    <row r="60" spans="1:5" x14ac:dyDescent="0.25">
      <c r="A60" s="104" t="s">
        <v>98</v>
      </c>
      <c r="C60" s="76"/>
      <c r="D60" s="76">
        <v>175798.62</v>
      </c>
      <c r="E60" s="75">
        <f>SUM(B60:D60)</f>
        <v>175798.62</v>
      </c>
    </row>
    <row r="61" spans="1:5" x14ac:dyDescent="0.25">
      <c r="A61" s="104" t="s">
        <v>131</v>
      </c>
      <c r="B61" s="76"/>
      <c r="C61" s="76"/>
      <c r="D61" s="76"/>
      <c r="E61" s="75">
        <f t="shared" si="5"/>
        <v>0</v>
      </c>
    </row>
    <row r="62" spans="1:5" x14ac:dyDescent="0.25">
      <c r="A62" s="104" t="s">
        <v>132</v>
      </c>
      <c r="B62" s="76">
        <v>39955</v>
      </c>
      <c r="C62" s="76"/>
      <c r="D62" s="1">
        <v>50160</v>
      </c>
      <c r="E62" s="75">
        <f t="shared" si="5"/>
        <v>90115</v>
      </c>
    </row>
    <row r="63" spans="1:5" x14ac:dyDescent="0.25">
      <c r="A63" s="104" t="s">
        <v>101</v>
      </c>
      <c r="B63" s="76">
        <v>168900</v>
      </c>
      <c r="C63" s="76">
        <v>0</v>
      </c>
      <c r="D63" s="76">
        <v>63518.03</v>
      </c>
      <c r="E63" s="75">
        <f t="shared" si="5"/>
        <v>232418.03</v>
      </c>
    </row>
    <row r="64" spans="1:5" x14ac:dyDescent="0.25">
      <c r="A64" s="130" t="s">
        <v>102</v>
      </c>
      <c r="B64" s="76"/>
      <c r="C64" s="76"/>
      <c r="D64" s="76"/>
      <c r="E64" s="75"/>
    </row>
    <row r="65" spans="1:8" x14ac:dyDescent="0.25">
      <c r="A65" s="104" t="s">
        <v>133</v>
      </c>
      <c r="B65" s="76"/>
      <c r="C65" s="76"/>
      <c r="D65" s="76"/>
      <c r="E65" s="75">
        <f t="shared" si="5"/>
        <v>0</v>
      </c>
      <c r="G65" s="114"/>
    </row>
    <row r="66" spans="1:8" x14ac:dyDescent="0.25">
      <c r="A66" s="104" t="s">
        <v>127</v>
      </c>
      <c r="B66" s="76"/>
      <c r="C66" s="76"/>
      <c r="D66" s="76"/>
      <c r="E66" s="75">
        <f t="shared" si="5"/>
        <v>0</v>
      </c>
    </row>
    <row r="67" spans="1:8" x14ac:dyDescent="0.25">
      <c r="A67" s="130" t="s">
        <v>128</v>
      </c>
      <c r="B67" s="76"/>
      <c r="C67" s="76"/>
      <c r="D67" s="76">
        <v>702038.49</v>
      </c>
      <c r="E67" s="75">
        <f t="shared" si="5"/>
        <v>702038.49</v>
      </c>
    </row>
    <row r="68" spans="1:8" x14ac:dyDescent="0.25">
      <c r="A68" s="130" t="s">
        <v>106</v>
      </c>
      <c r="B68" s="76"/>
      <c r="C68" s="76"/>
      <c r="D68" s="76"/>
      <c r="E68" s="75"/>
    </row>
    <row r="69" spans="1:8" ht="15.75" thickBot="1" x14ac:dyDescent="0.3">
      <c r="A69" s="31" t="s">
        <v>23</v>
      </c>
      <c r="B69" s="72">
        <f>SUM(B35:B68)</f>
        <v>5507360.8799999999</v>
      </c>
      <c r="C69" s="72">
        <f t="shared" ref="C69:E69" si="6">SUM(C35:C68)</f>
        <v>2136966</v>
      </c>
      <c r="D69" s="72">
        <f t="shared" si="6"/>
        <v>11007387.289999999</v>
      </c>
      <c r="E69" s="72">
        <f t="shared" si="6"/>
        <v>18651714.170000002</v>
      </c>
      <c r="G69" s="70"/>
      <c r="H69" s="70"/>
    </row>
    <row r="70" spans="1:8" ht="15.75" thickTop="1" x14ac:dyDescent="0.25">
      <c r="A70" s="126" t="s">
        <v>71</v>
      </c>
      <c r="B70" s="21"/>
      <c r="D70" s="113"/>
    </row>
    <row r="71" spans="1:8" x14ac:dyDescent="0.25">
      <c r="A71" s="204" t="s">
        <v>30</v>
      </c>
      <c r="B71" s="204"/>
      <c r="C71" s="204"/>
      <c r="D71" s="204"/>
      <c r="E71" s="204"/>
    </row>
    <row r="72" spans="1:8" x14ac:dyDescent="0.25">
      <c r="A72" s="203" t="s">
        <v>31</v>
      </c>
      <c r="B72" s="203"/>
      <c r="C72" s="203"/>
      <c r="D72" s="203"/>
      <c r="E72" s="203"/>
    </row>
    <row r="73" spans="1:8" x14ac:dyDescent="0.25">
      <c r="A73" s="203" t="s">
        <v>45</v>
      </c>
      <c r="B73" s="203"/>
      <c r="C73" s="203"/>
      <c r="D73" s="203"/>
      <c r="E73" s="203"/>
    </row>
    <row r="74" spans="1:8" ht="15.75" thickBot="1" x14ac:dyDescent="0.3">
      <c r="A74" s="7" t="s">
        <v>29</v>
      </c>
      <c r="B74" s="8" t="s">
        <v>18</v>
      </c>
      <c r="C74" s="8" t="s">
        <v>19</v>
      </c>
      <c r="D74" s="8" t="s">
        <v>20</v>
      </c>
      <c r="E74" s="8" t="s">
        <v>41</v>
      </c>
    </row>
    <row r="75" spans="1:8" x14ac:dyDescent="0.25">
      <c r="A75" s="3" t="s">
        <v>76</v>
      </c>
      <c r="B75" s="68">
        <v>34418141.189999998</v>
      </c>
      <c r="C75" s="68">
        <f>+B83</f>
        <v>33500780.309999999</v>
      </c>
      <c r="D75" s="68">
        <f>+C83</f>
        <v>37163814.310000002</v>
      </c>
      <c r="E75" s="143">
        <f>B75</f>
        <v>34418141.189999998</v>
      </c>
    </row>
    <row r="76" spans="1:8" x14ac:dyDescent="0.25">
      <c r="A76" s="1" t="s">
        <v>32</v>
      </c>
      <c r="B76" s="68">
        <f>+B77+B78</f>
        <v>4590000</v>
      </c>
      <c r="C76" s="68">
        <f t="shared" ref="C76:D76" si="7">+C77+C78</f>
        <v>5800000</v>
      </c>
      <c r="D76" s="68">
        <f t="shared" si="7"/>
        <v>800000</v>
      </c>
      <c r="E76" s="143">
        <f>SUM(B76:D76)</f>
        <v>11190000</v>
      </c>
    </row>
    <row r="77" spans="1:8" x14ac:dyDescent="0.25">
      <c r="A77" s="1" t="s">
        <v>73</v>
      </c>
      <c r="B77" s="100"/>
      <c r="C77" s="100"/>
      <c r="D77" s="100"/>
      <c r="E77" s="67"/>
    </row>
    <row r="78" spans="1:8" x14ac:dyDescent="0.25">
      <c r="A78" s="1" t="s">
        <v>74</v>
      </c>
      <c r="B78" s="100">
        <v>4590000</v>
      </c>
      <c r="C78" s="100">
        <v>5800000</v>
      </c>
      <c r="D78" s="100">
        <v>800000</v>
      </c>
      <c r="E78" s="67">
        <f>SUM(B78:D78)</f>
        <v>11190000</v>
      </c>
    </row>
    <row r="79" spans="1:8" x14ac:dyDescent="0.25">
      <c r="A79" s="3" t="s">
        <v>33</v>
      </c>
      <c r="B79" s="68">
        <f>+B76+B75</f>
        <v>39008141.189999998</v>
      </c>
      <c r="C79" s="68">
        <f t="shared" ref="C79:E79" si="8">+C76+C75</f>
        <v>39300780.310000002</v>
      </c>
      <c r="D79" s="68">
        <f t="shared" si="8"/>
        <v>37963814.310000002</v>
      </c>
      <c r="E79" s="68">
        <f t="shared" si="8"/>
        <v>45608141.189999998</v>
      </c>
    </row>
    <row r="80" spans="1:8" x14ac:dyDescent="0.25">
      <c r="A80" s="19" t="s">
        <v>34</v>
      </c>
      <c r="B80" s="100">
        <f>+B69</f>
        <v>5507360.8799999999</v>
      </c>
      <c r="C80" s="100">
        <f t="shared" ref="C80:D80" si="9">+C69</f>
        <v>2136966</v>
      </c>
      <c r="D80" s="100">
        <f t="shared" si="9"/>
        <v>11007387.289999999</v>
      </c>
      <c r="E80" s="67">
        <f>SUM(B80:D80)</f>
        <v>18651714.169999998</v>
      </c>
    </row>
    <row r="81" spans="1:14" x14ac:dyDescent="0.25">
      <c r="A81" s="20" t="s">
        <v>108</v>
      </c>
      <c r="B81" s="69"/>
      <c r="C81" s="69"/>
      <c r="D81" s="69"/>
      <c r="E81" s="67">
        <v>0</v>
      </c>
      <c r="H81" s="70"/>
    </row>
    <row r="82" spans="1:14" x14ac:dyDescent="0.25">
      <c r="A82" s="20"/>
      <c r="B82" s="66"/>
      <c r="C82" s="66"/>
      <c r="D82" s="66"/>
      <c r="E82" s="67"/>
    </row>
    <row r="83" spans="1:14" ht="15.75" thickBot="1" x14ac:dyDescent="0.3">
      <c r="A83" s="128" t="s">
        <v>35</v>
      </c>
      <c r="B83" s="129">
        <f>+B79-B80-B81</f>
        <v>33500780.309999999</v>
      </c>
      <c r="C83" s="129">
        <f t="shared" ref="C83:D83" si="10">+C79-C80-C81</f>
        <v>37163814.310000002</v>
      </c>
      <c r="D83" s="129">
        <f t="shared" si="10"/>
        <v>26956427.020000003</v>
      </c>
      <c r="E83" s="129">
        <f>+E79-E80-E81</f>
        <v>26956427.02</v>
      </c>
      <c r="G83" s="114"/>
    </row>
    <row r="84" spans="1:14" x14ac:dyDescent="0.25">
      <c r="A84" s="126" t="s">
        <v>72</v>
      </c>
    </row>
    <row r="85" spans="1:14" x14ac:dyDescent="0.25">
      <c r="A85" s="65"/>
      <c r="B85" s="114"/>
      <c r="C85" s="114"/>
      <c r="D85" s="114"/>
      <c r="E85" s="114"/>
      <c r="L85" s="17"/>
      <c r="M85" s="17"/>
      <c r="N85" s="17"/>
    </row>
    <row r="86" spans="1:14" x14ac:dyDescent="0.25">
      <c r="D86" s="17"/>
    </row>
    <row r="87" spans="1:14" x14ac:dyDescent="0.25">
      <c r="D87" s="70"/>
    </row>
    <row r="88" spans="1:14" x14ac:dyDescent="0.25">
      <c r="B88" s="17"/>
    </row>
  </sheetData>
  <mergeCells count="12">
    <mergeCell ref="A22:E22"/>
    <mergeCell ref="A33:E33"/>
    <mergeCell ref="A1:F1"/>
    <mergeCell ref="A7:F7"/>
    <mergeCell ref="A8:F8"/>
    <mergeCell ref="A20:E20"/>
    <mergeCell ref="A21:E21"/>
    <mergeCell ref="A73:E73"/>
    <mergeCell ref="A32:E32"/>
    <mergeCell ref="A71:E71"/>
    <mergeCell ref="A72:E72"/>
    <mergeCell ref="A31:E31"/>
  </mergeCells>
  <printOptions horizontalCentered="1"/>
  <pageMargins left="0" right="0" top="0.19685039370078741" bottom="0.19685039370078741" header="0.31496062992125984" footer="0.9055118110236221"/>
  <pageSetup scale="65" firstPageNumber="24" orientation="portrait" useFirstPageNumber="1" r:id="rId1"/>
  <headerFooter>
    <oddFooter>&amp;R&amp;"-,Negrita"&amp;12&amp;P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L91"/>
  <sheetViews>
    <sheetView showGridLines="0" zoomScale="90" zoomScaleNormal="90" workbookViewId="0">
      <selection sqref="A1:F1"/>
    </sheetView>
  </sheetViews>
  <sheetFormatPr baseColWidth="10" defaultColWidth="11.5703125" defaultRowHeight="15" x14ac:dyDescent="0.25"/>
  <cols>
    <col min="1" max="1" width="40" style="55" customWidth="1"/>
    <col min="2" max="2" width="16.85546875" style="43" customWidth="1"/>
    <col min="3" max="5" width="14.85546875" style="43" bestFit="1" customWidth="1"/>
    <col min="6" max="6" width="16.5703125" style="43" customWidth="1"/>
    <col min="7" max="7" width="12.42578125" style="43" bestFit="1" customWidth="1"/>
    <col min="8" max="8" width="15.42578125" style="92" bestFit="1" customWidth="1"/>
    <col min="9" max="9" width="13.42578125" style="43" bestFit="1" customWidth="1"/>
    <col min="10" max="10" width="14.140625" style="43" bestFit="1" customWidth="1"/>
    <col min="11" max="11" width="11.140625" style="43" customWidth="1"/>
    <col min="12" max="13" width="12.28515625" style="43" bestFit="1" customWidth="1"/>
    <col min="14" max="15" width="12.5703125" style="43" bestFit="1" customWidth="1"/>
    <col min="16" max="16384" width="11.5703125" style="43"/>
  </cols>
  <sheetData>
    <row r="1" spans="1:7" x14ac:dyDescent="0.25">
      <c r="A1" s="211" t="s">
        <v>0</v>
      </c>
      <c r="B1" s="211"/>
      <c r="C1" s="211"/>
      <c r="D1" s="211"/>
      <c r="E1" s="211"/>
      <c r="F1" s="211"/>
    </row>
    <row r="2" spans="1:7" x14ac:dyDescent="0.25">
      <c r="A2" s="48" t="s">
        <v>1</v>
      </c>
      <c r="B2" s="3" t="s">
        <v>48</v>
      </c>
      <c r="C2" s="3"/>
      <c r="D2" s="3"/>
      <c r="E2" s="3"/>
      <c r="F2" s="3"/>
    </row>
    <row r="3" spans="1:7" x14ac:dyDescent="0.25">
      <c r="A3" s="48" t="s">
        <v>2</v>
      </c>
      <c r="B3" s="50" t="s">
        <v>3</v>
      </c>
      <c r="C3" s="49"/>
      <c r="D3" s="49"/>
      <c r="E3" s="49"/>
      <c r="F3" s="49"/>
    </row>
    <row r="4" spans="1:7" x14ac:dyDescent="0.25">
      <c r="A4" s="48" t="s">
        <v>4</v>
      </c>
      <c r="B4" s="49" t="s">
        <v>5</v>
      </c>
      <c r="C4" s="49"/>
      <c r="D4" s="49"/>
      <c r="E4" s="49"/>
      <c r="F4" s="49"/>
    </row>
    <row r="5" spans="1:7" x14ac:dyDescent="0.25">
      <c r="A5" s="48" t="s">
        <v>36</v>
      </c>
      <c r="B5" s="51" t="s">
        <v>129</v>
      </c>
      <c r="C5" s="49"/>
      <c r="D5" s="49"/>
      <c r="E5" s="49"/>
      <c r="F5" s="49"/>
    </row>
    <row r="6" spans="1:7" x14ac:dyDescent="0.25">
      <c r="A6" s="211" t="s">
        <v>6</v>
      </c>
      <c r="B6" s="211"/>
      <c r="C6" s="211"/>
      <c r="D6" s="211"/>
      <c r="E6" s="211"/>
      <c r="F6" s="211"/>
      <c r="G6" s="211"/>
    </row>
    <row r="7" spans="1:7" x14ac:dyDescent="0.25">
      <c r="A7" s="211" t="s">
        <v>7</v>
      </c>
      <c r="B7" s="211"/>
      <c r="C7" s="211"/>
      <c r="D7" s="211"/>
      <c r="E7" s="211"/>
      <c r="F7" s="211"/>
      <c r="G7" s="211"/>
    </row>
    <row r="8" spans="1:7" ht="15.75" thickBot="1" x14ac:dyDescent="0.3">
      <c r="A8" s="52" t="s">
        <v>8</v>
      </c>
      <c r="B8" s="53" t="s">
        <v>9</v>
      </c>
      <c r="C8" s="53" t="s">
        <v>37</v>
      </c>
      <c r="D8" s="53" t="s">
        <v>38</v>
      </c>
      <c r="E8" s="53" t="s">
        <v>40</v>
      </c>
      <c r="F8" s="53" t="s">
        <v>41</v>
      </c>
      <c r="G8" s="53" t="s">
        <v>44</v>
      </c>
    </row>
    <row r="9" spans="1:7" x14ac:dyDescent="0.25">
      <c r="A9" s="118" t="s">
        <v>49</v>
      </c>
      <c r="B9" s="137" t="s">
        <v>22</v>
      </c>
      <c r="C9" s="47">
        <f>+'I Trimestre'!F10</f>
        <v>0</v>
      </c>
      <c r="D9" s="47">
        <f>+'II Trimestre'!F10</f>
        <v>0</v>
      </c>
      <c r="E9" s="47">
        <f>+'III Trimestre'!F10</f>
        <v>0</v>
      </c>
      <c r="F9" s="47">
        <f>+'IV Trimestre'!F10</f>
        <v>0</v>
      </c>
      <c r="G9" s="137">
        <f>SUM(C9:F9)</f>
        <v>0</v>
      </c>
    </row>
    <row r="10" spans="1:7" x14ac:dyDescent="0.25">
      <c r="A10" s="102" t="s">
        <v>63</v>
      </c>
      <c r="B10" s="46"/>
      <c r="C10" s="47"/>
      <c r="D10" s="47"/>
      <c r="E10" s="47"/>
      <c r="F10" s="47"/>
      <c r="G10" s="202"/>
    </row>
    <row r="11" spans="1:7" x14ac:dyDescent="0.25">
      <c r="A11" s="10" t="s">
        <v>46</v>
      </c>
      <c r="B11" s="137" t="s">
        <v>22</v>
      </c>
      <c r="C11" s="47">
        <f>+'I Trimestre'!F12</f>
        <v>52</v>
      </c>
      <c r="D11" s="47">
        <f>+'II Trimestre'!F12</f>
        <v>23</v>
      </c>
      <c r="E11" s="47">
        <f>+'III Trimestre'!F12</f>
        <v>20</v>
      </c>
      <c r="F11" s="47">
        <f>+'IV Trimestre'!F12</f>
        <v>29</v>
      </c>
      <c r="G11" s="202">
        <f t="shared" ref="G11:G16" si="0">SUM(C11:F11)</f>
        <v>124</v>
      </c>
    </row>
    <row r="12" spans="1:7" x14ac:dyDescent="0.25">
      <c r="A12" s="10" t="s">
        <v>47</v>
      </c>
      <c r="B12" s="46" t="s">
        <v>22</v>
      </c>
      <c r="C12" s="64">
        <f>+'I Trimestre'!F13</f>
        <v>29</v>
      </c>
      <c r="D12" s="64">
        <f>+'II Trimestre'!F13</f>
        <v>27</v>
      </c>
      <c r="E12" s="64">
        <f>+'III Trimestre'!F13</f>
        <v>18</v>
      </c>
      <c r="F12" s="64">
        <f>+'IV Trimestre'!F13</f>
        <v>29</v>
      </c>
      <c r="G12" s="46">
        <f t="shared" si="0"/>
        <v>103</v>
      </c>
    </row>
    <row r="13" spans="1:7" x14ac:dyDescent="0.25">
      <c r="A13" s="10" t="s">
        <v>53</v>
      </c>
      <c r="B13" s="46" t="s">
        <v>22</v>
      </c>
      <c r="C13" s="64">
        <f>+'I Trimestre'!F14</f>
        <v>63</v>
      </c>
      <c r="D13" s="64">
        <f>+'II Trimestre'!F14</f>
        <v>60</v>
      </c>
      <c r="E13" s="64">
        <f>+'III Trimestre'!F14</f>
        <v>44</v>
      </c>
      <c r="F13" s="64">
        <f>+'IV Trimestre'!F14</f>
        <v>61</v>
      </c>
      <c r="G13" s="46">
        <f t="shared" si="0"/>
        <v>228</v>
      </c>
    </row>
    <row r="14" spans="1:7" x14ac:dyDescent="0.25">
      <c r="A14" s="102" t="s">
        <v>64</v>
      </c>
      <c r="B14" s="11" t="s">
        <v>50</v>
      </c>
      <c r="C14" s="64">
        <f>+'I Trimestre'!F15</f>
        <v>68</v>
      </c>
      <c r="D14" s="64">
        <f>+'II Trimestre'!F15</f>
        <v>29</v>
      </c>
      <c r="E14" s="64">
        <f>+'III Trimestre'!F15</f>
        <v>36</v>
      </c>
      <c r="F14" s="64">
        <f>+'IV Trimestre'!F15</f>
        <v>48</v>
      </c>
      <c r="G14" s="46">
        <f t="shared" si="0"/>
        <v>181</v>
      </c>
    </row>
    <row r="15" spans="1:7" x14ac:dyDescent="0.25">
      <c r="A15" s="54"/>
      <c r="B15" s="122" t="s">
        <v>22</v>
      </c>
      <c r="C15" s="47">
        <f>+'I Trimestre'!F16</f>
        <v>165</v>
      </c>
      <c r="D15" s="47">
        <f>+'II Trimestre'!F16</f>
        <v>147</v>
      </c>
      <c r="E15" s="47">
        <f>+'III Trimestre'!F16</f>
        <v>207</v>
      </c>
      <c r="F15" s="47">
        <f>+'IV Trimestre'!F16</f>
        <v>198</v>
      </c>
      <c r="G15" s="202">
        <f t="shared" si="0"/>
        <v>717</v>
      </c>
    </row>
    <row r="16" spans="1:7" x14ac:dyDescent="0.25">
      <c r="A16" s="54"/>
      <c r="B16" s="11" t="s">
        <v>51</v>
      </c>
      <c r="C16" s="64">
        <f>+'I Trimestre'!F17</f>
        <v>100</v>
      </c>
      <c r="D16" s="64">
        <f>+'II Trimestre'!F17</f>
        <v>87</v>
      </c>
      <c r="E16" s="64">
        <f>+'III Trimestre'!F17</f>
        <v>111</v>
      </c>
      <c r="F16" s="64">
        <f>+'IV Trimestre'!F17</f>
        <v>121</v>
      </c>
      <c r="G16" s="46">
        <f t="shared" si="0"/>
        <v>419</v>
      </c>
    </row>
    <row r="17" spans="1:8" x14ac:dyDescent="0.25">
      <c r="A17" s="56"/>
      <c r="B17" s="133"/>
      <c r="C17" s="46"/>
      <c r="D17" s="133"/>
      <c r="E17" s="133"/>
      <c r="F17" s="133"/>
      <c r="G17" s="46"/>
    </row>
    <row r="18" spans="1:8" ht="15.75" thickBot="1" x14ac:dyDescent="0.3">
      <c r="A18" s="12" t="s">
        <v>69</v>
      </c>
      <c r="B18" s="45"/>
      <c r="C18" s="45">
        <f>C9+C11+C15</f>
        <v>217</v>
      </c>
      <c r="D18" s="45">
        <f t="shared" ref="D18:F18" si="1">D9+D11+D15</f>
        <v>170</v>
      </c>
      <c r="E18" s="45">
        <f t="shared" si="1"/>
        <v>227</v>
      </c>
      <c r="F18" s="45">
        <f t="shared" si="1"/>
        <v>227</v>
      </c>
      <c r="G18" s="45">
        <f>G9+G11+G15</f>
        <v>841</v>
      </c>
    </row>
    <row r="19" spans="1:8" ht="15.75" thickTop="1" x14ac:dyDescent="0.25">
      <c r="A19" s="126" t="s">
        <v>70</v>
      </c>
      <c r="B19" s="58"/>
      <c r="C19" s="47"/>
      <c r="D19" s="47"/>
      <c r="E19" s="47"/>
      <c r="F19" s="47"/>
      <c r="G19" s="47"/>
    </row>
    <row r="20" spans="1:8" x14ac:dyDescent="0.25">
      <c r="A20" s="212" t="s">
        <v>24</v>
      </c>
      <c r="B20" s="212"/>
      <c r="C20" s="212"/>
      <c r="D20" s="212"/>
      <c r="E20" s="212"/>
      <c r="F20" s="212"/>
    </row>
    <row r="21" spans="1:8" x14ac:dyDescent="0.25">
      <c r="A21" s="211" t="s">
        <v>25</v>
      </c>
      <c r="B21" s="211"/>
      <c r="C21" s="211"/>
      <c r="D21" s="211"/>
      <c r="E21" s="211"/>
      <c r="F21" s="211"/>
    </row>
    <row r="22" spans="1:8" x14ac:dyDescent="0.25">
      <c r="A22" s="211" t="s">
        <v>45</v>
      </c>
      <c r="B22" s="211"/>
      <c r="C22" s="211"/>
      <c r="D22" s="211"/>
      <c r="E22" s="211"/>
      <c r="F22" s="211"/>
    </row>
    <row r="23" spans="1:8" ht="15.75" thickBot="1" x14ac:dyDescent="0.3">
      <c r="A23" s="52" t="s">
        <v>8</v>
      </c>
      <c r="B23" s="53" t="s">
        <v>37</v>
      </c>
      <c r="C23" s="53" t="s">
        <v>38</v>
      </c>
      <c r="D23" s="53" t="s">
        <v>40</v>
      </c>
      <c r="E23" s="53" t="s">
        <v>41</v>
      </c>
      <c r="F23" s="53" t="s">
        <v>44</v>
      </c>
    </row>
    <row r="24" spans="1:8" x14ac:dyDescent="0.25">
      <c r="A24" s="118" t="s">
        <v>49</v>
      </c>
      <c r="B24" s="64">
        <f>'I Trimestre'!E25</f>
        <v>0</v>
      </c>
      <c r="C24" s="64">
        <f>'II Trimestre'!E25</f>
        <v>0</v>
      </c>
      <c r="D24" s="74">
        <f>'III Trimestre'!E25</f>
        <v>2439444</v>
      </c>
      <c r="E24" s="64">
        <f>'IV Trimestre'!E24</f>
        <v>0</v>
      </c>
      <c r="F24" s="67">
        <f>SUM(B24:E24)</f>
        <v>2439444</v>
      </c>
    </row>
    <row r="25" spans="1:8" x14ac:dyDescent="0.25">
      <c r="A25" s="102" t="s">
        <v>63</v>
      </c>
      <c r="B25" s="67"/>
      <c r="C25" s="67"/>
      <c r="D25" s="67"/>
      <c r="E25" s="67"/>
      <c r="F25" s="67"/>
    </row>
    <row r="26" spans="1:8" x14ac:dyDescent="0.25">
      <c r="A26" s="60" t="s">
        <v>21</v>
      </c>
      <c r="B26" s="67">
        <f>'I Trimestre'!E27</f>
        <v>6355729.9500000002</v>
      </c>
      <c r="C26" s="74">
        <f>'II Trimestre'!E27</f>
        <v>20997718.039999999</v>
      </c>
      <c r="D26" s="74">
        <f>'III Trimestre'!E27</f>
        <v>10114919.23</v>
      </c>
      <c r="E26" s="74">
        <f>'IV Trimestre'!E26</f>
        <v>16511834.169999998</v>
      </c>
      <c r="F26" s="67">
        <f>SUM(B26:E26)</f>
        <v>53980201.390000001</v>
      </c>
    </row>
    <row r="27" spans="1:8" x14ac:dyDescent="0.25">
      <c r="A27" s="102" t="s">
        <v>64</v>
      </c>
      <c r="B27" s="67">
        <f>'I Trimestre'!E28</f>
        <v>1122860</v>
      </c>
      <c r="C27" s="74">
        <f>'II Trimestre'!E28</f>
        <v>462145</v>
      </c>
      <c r="D27" s="74">
        <f>'III Trimestre'!E28</f>
        <v>1204570</v>
      </c>
      <c r="E27" s="74">
        <f>'IV Trimestre'!E27</f>
        <v>2139880</v>
      </c>
      <c r="F27" s="67">
        <f t="shared" ref="F27" si="2">SUM(B27:E27)</f>
        <v>4929455</v>
      </c>
    </row>
    <row r="28" spans="1:8" x14ac:dyDescent="0.25">
      <c r="A28" s="59"/>
      <c r="B28" s="67"/>
      <c r="C28" s="66"/>
      <c r="D28" s="66"/>
      <c r="E28" s="66"/>
      <c r="F28" s="67"/>
    </row>
    <row r="29" spans="1:8" ht="15.75" thickBot="1" x14ac:dyDescent="0.3">
      <c r="A29" s="57" t="s">
        <v>23</v>
      </c>
      <c r="B29" s="71">
        <f>SUM(B24:B28)</f>
        <v>7478589.9500000002</v>
      </c>
      <c r="C29" s="71">
        <f t="shared" ref="C29:F29" si="3">SUM(C24:C28)</f>
        <v>21459863.039999999</v>
      </c>
      <c r="D29" s="71">
        <f t="shared" si="3"/>
        <v>13758933.23</v>
      </c>
      <c r="E29" s="71">
        <f t="shared" si="3"/>
        <v>18651714.169999998</v>
      </c>
      <c r="F29" s="71">
        <f t="shared" si="3"/>
        <v>61349100.390000001</v>
      </c>
    </row>
    <row r="30" spans="1:8" ht="15.75" thickTop="1" x14ac:dyDescent="0.25">
      <c r="A30" s="126" t="s">
        <v>71</v>
      </c>
      <c r="B30" s="21"/>
    </row>
    <row r="31" spans="1:8" x14ac:dyDescent="0.25">
      <c r="A31" s="211" t="s">
        <v>28</v>
      </c>
      <c r="B31" s="211"/>
      <c r="C31" s="211"/>
      <c r="D31" s="211"/>
      <c r="E31" s="211"/>
      <c r="F31" s="211"/>
    </row>
    <row r="32" spans="1:8" x14ac:dyDescent="0.25">
      <c r="A32" s="211" t="s">
        <v>25</v>
      </c>
      <c r="B32" s="211"/>
      <c r="C32" s="211"/>
      <c r="D32" s="211"/>
      <c r="E32" s="211"/>
      <c r="F32" s="211"/>
      <c r="H32" s="150"/>
    </row>
    <row r="33" spans="1:12" x14ac:dyDescent="0.25">
      <c r="A33" s="211" t="s">
        <v>45</v>
      </c>
      <c r="B33" s="211"/>
      <c r="C33" s="211"/>
      <c r="D33" s="211"/>
      <c r="E33" s="211"/>
      <c r="F33" s="211"/>
      <c r="H33" s="150"/>
      <c r="I33" s="99"/>
    </row>
    <row r="34" spans="1:12" ht="15.75" thickBot="1" x14ac:dyDescent="0.3">
      <c r="A34" s="52" t="s">
        <v>29</v>
      </c>
      <c r="B34" s="53" t="s">
        <v>37</v>
      </c>
      <c r="C34" s="53" t="s">
        <v>38</v>
      </c>
      <c r="D34" s="53" t="s">
        <v>40</v>
      </c>
      <c r="E34" s="53" t="s">
        <v>41</v>
      </c>
      <c r="F34" s="53" t="s">
        <v>44</v>
      </c>
      <c r="H34" s="150"/>
      <c r="I34" s="99"/>
    </row>
    <row r="35" spans="1:12" x14ac:dyDescent="0.25">
      <c r="A35" s="117" t="s">
        <v>65</v>
      </c>
      <c r="B35" s="64">
        <f>+'I Trimestre'!E37</f>
        <v>0</v>
      </c>
      <c r="C35" s="64">
        <f>+'II Trimestre'!E37</f>
        <v>0</v>
      </c>
      <c r="D35" s="64">
        <f>+'III Trimestre'!E36</f>
        <v>0</v>
      </c>
      <c r="E35" s="64">
        <f>+'IV Trimestre'!E35</f>
        <v>740150</v>
      </c>
      <c r="F35" s="100">
        <f t="shared" ref="F35" si="4">SUM(B35:E35)</f>
        <v>740150</v>
      </c>
      <c r="H35" s="150"/>
      <c r="I35" s="99"/>
    </row>
    <row r="36" spans="1:12" x14ac:dyDescent="0.25">
      <c r="A36" s="117" t="s">
        <v>58</v>
      </c>
      <c r="B36" s="64">
        <f>+'I Trimestre'!E38</f>
        <v>124243.5</v>
      </c>
      <c r="C36" s="64">
        <f>+'II Trimestre'!E38</f>
        <v>372730.5</v>
      </c>
      <c r="D36" s="64">
        <f>+'III Trimestre'!E37</f>
        <v>372730.5</v>
      </c>
      <c r="E36" s="64">
        <f>+'IV Trimestre'!E36</f>
        <v>602412.88</v>
      </c>
      <c r="F36" s="100">
        <f t="shared" ref="F36:F68" si="5">SUM(B36:E36)</f>
        <v>1472117.38</v>
      </c>
      <c r="H36" s="150"/>
      <c r="I36" s="99"/>
    </row>
    <row r="37" spans="1:12" x14ac:dyDescent="0.25">
      <c r="A37" s="117" t="s">
        <v>59</v>
      </c>
      <c r="B37" s="64">
        <f>+'I Trimestre'!E39</f>
        <v>0</v>
      </c>
      <c r="C37" s="64">
        <f>+'II Trimestre'!E39</f>
        <v>0</v>
      </c>
      <c r="D37" s="64">
        <f>+'III Trimestre'!E38</f>
        <v>0</v>
      </c>
      <c r="E37" s="64">
        <f>+'IV Trimestre'!E37</f>
        <v>0</v>
      </c>
      <c r="F37" s="100">
        <f t="shared" si="5"/>
        <v>0</v>
      </c>
      <c r="H37" s="150"/>
      <c r="I37" s="99"/>
    </row>
    <row r="38" spans="1:12" s="153" customFormat="1" x14ac:dyDescent="0.25">
      <c r="A38" s="146" t="s">
        <v>60</v>
      </c>
      <c r="B38" s="64">
        <f>+'I Trimestre'!E40</f>
        <v>868935.79</v>
      </c>
      <c r="C38" s="64">
        <f>+'II Trimestre'!E40</f>
        <v>2240343.3600000003</v>
      </c>
      <c r="D38" s="64">
        <f>+'III Trimestre'!E39</f>
        <v>2170691.73</v>
      </c>
      <c r="E38" s="64">
        <f>+'IV Trimestre'!E38</f>
        <v>3114445.57</v>
      </c>
      <c r="F38" s="152">
        <f t="shared" si="5"/>
        <v>8394416.4500000011</v>
      </c>
      <c r="H38" s="154"/>
      <c r="I38" s="155"/>
    </row>
    <row r="39" spans="1:12" s="153" customFormat="1" x14ac:dyDescent="0.25">
      <c r="A39" s="146" t="s">
        <v>61</v>
      </c>
      <c r="B39" s="64">
        <f>+'I Trimestre'!E41</f>
        <v>4116703</v>
      </c>
      <c r="C39" s="64">
        <f>+'II Trimestre'!E41</f>
        <v>6415010</v>
      </c>
      <c r="D39" s="64">
        <f>+'III Trimestre'!E40</f>
        <v>6290258</v>
      </c>
      <c r="E39" s="64">
        <f>+'IV Trimestre'!E39</f>
        <v>8193686.5</v>
      </c>
      <c r="F39" s="152">
        <f t="shared" si="5"/>
        <v>25015657.5</v>
      </c>
      <c r="H39" s="154"/>
      <c r="I39" s="155"/>
    </row>
    <row r="40" spans="1:12" s="153" customFormat="1" x14ac:dyDescent="0.25">
      <c r="A40" s="146" t="s">
        <v>62</v>
      </c>
      <c r="B40" s="64">
        <f>+'I Trimestre'!E42</f>
        <v>1162210</v>
      </c>
      <c r="C40" s="64">
        <f>+'II Trimestre'!E42</f>
        <v>445010</v>
      </c>
      <c r="D40" s="64">
        <f>+'III Trimestre'!E41</f>
        <v>738320</v>
      </c>
      <c r="E40" s="64">
        <f>+'IV Trimestre'!E40</f>
        <v>1635480</v>
      </c>
      <c r="F40" s="152">
        <f t="shared" si="5"/>
        <v>3981020</v>
      </c>
      <c r="H40" s="154"/>
      <c r="I40" s="155"/>
    </row>
    <row r="41" spans="1:12" s="153" customFormat="1" x14ac:dyDescent="0.25">
      <c r="A41" s="146" t="s">
        <v>66</v>
      </c>
      <c r="B41" s="64">
        <f>+'I Trimestre'!E43</f>
        <v>0</v>
      </c>
      <c r="C41" s="64">
        <f>+'II Trimestre'!E43</f>
        <v>0</v>
      </c>
      <c r="D41" s="64">
        <f>+'III Trimestre'!E42</f>
        <v>2439444</v>
      </c>
      <c r="E41" s="64">
        <f>+'IV Trimestre'!E41</f>
        <v>197999.73</v>
      </c>
      <c r="F41" s="152">
        <f t="shared" si="5"/>
        <v>2637443.73</v>
      </c>
      <c r="H41" s="154"/>
      <c r="I41" s="155"/>
    </row>
    <row r="42" spans="1:12" s="153" customFormat="1" ht="15.95" customHeight="1" x14ac:dyDescent="0.25">
      <c r="A42" s="146" t="s">
        <v>67</v>
      </c>
      <c r="B42" s="64">
        <f>+'I Trimestre'!E44</f>
        <v>0</v>
      </c>
      <c r="C42" s="64">
        <f>+'II Trimestre'!E44</f>
        <v>422620</v>
      </c>
      <c r="D42" s="64">
        <f>+'III Trimestre'!E43</f>
        <v>0</v>
      </c>
      <c r="E42" s="64">
        <f>+'IV Trimestre'!E42</f>
        <v>0</v>
      </c>
      <c r="F42" s="152">
        <f t="shared" si="5"/>
        <v>422620</v>
      </c>
      <c r="G42" s="156"/>
      <c r="H42" s="154"/>
      <c r="I42" s="155"/>
      <c r="J42" s="157"/>
    </row>
    <row r="43" spans="1:12" s="153" customFormat="1" x14ac:dyDescent="0.25">
      <c r="A43" s="1" t="s">
        <v>81</v>
      </c>
      <c r="B43" s="64">
        <f>+'I Trimestre'!E45</f>
        <v>0</v>
      </c>
      <c r="C43" s="64">
        <f>+'II Trimestre'!E45</f>
        <v>0</v>
      </c>
      <c r="D43" s="64">
        <f>+'III Trimestre'!E44</f>
        <v>0</v>
      </c>
      <c r="E43" s="64">
        <f>+'IV Trimestre'!E43</f>
        <v>0</v>
      </c>
      <c r="F43" s="152">
        <f t="shared" si="5"/>
        <v>0</v>
      </c>
      <c r="G43" s="156"/>
      <c r="H43" s="154"/>
      <c r="I43" s="155"/>
      <c r="J43" s="157"/>
    </row>
    <row r="44" spans="1:12" s="153" customFormat="1" x14ac:dyDescent="0.25">
      <c r="A44" s="104" t="s">
        <v>82</v>
      </c>
      <c r="B44" s="64">
        <f>+'I Trimestre'!E46</f>
        <v>0</v>
      </c>
      <c r="C44" s="64">
        <f>+'II Trimestre'!E46</f>
        <v>0</v>
      </c>
      <c r="D44" s="64">
        <f>+'III Trimestre'!E45</f>
        <v>0</v>
      </c>
      <c r="E44" s="64">
        <f>+'IV Trimestre'!E44</f>
        <v>0</v>
      </c>
      <c r="F44" s="152">
        <f t="shared" si="5"/>
        <v>0</v>
      </c>
      <c r="H44" s="154"/>
      <c r="J44" s="157"/>
    </row>
    <row r="45" spans="1:12" x14ac:dyDescent="0.25">
      <c r="A45" s="104" t="s">
        <v>83</v>
      </c>
      <c r="B45" s="64">
        <f>+'I Trimestre'!E47</f>
        <v>0</v>
      </c>
      <c r="C45" s="64">
        <f>+'II Trimestre'!E47</f>
        <v>0</v>
      </c>
      <c r="D45" s="64">
        <f>+'III Trimestre'!E46</f>
        <v>0</v>
      </c>
      <c r="E45" s="64">
        <f>+'IV Trimestre'!E45</f>
        <v>0</v>
      </c>
      <c r="F45" s="100">
        <f t="shared" si="5"/>
        <v>0</v>
      </c>
      <c r="G45" s="61"/>
      <c r="I45" s="99"/>
      <c r="J45" s="92"/>
      <c r="K45" s="92"/>
      <c r="L45" s="92"/>
    </row>
    <row r="46" spans="1:12" x14ac:dyDescent="0.25">
      <c r="A46" s="146" t="s">
        <v>130</v>
      </c>
      <c r="B46" s="64">
        <f>+'I Trimestre'!E48</f>
        <v>92730</v>
      </c>
      <c r="C46" s="64">
        <f>+'II Trimestre'!E48</f>
        <v>630740.30000000005</v>
      </c>
      <c r="D46" s="64">
        <f>+'III Trimestre'!E47</f>
        <v>24410</v>
      </c>
      <c r="E46" s="64">
        <f>+'IV Trimestre'!E46</f>
        <v>0</v>
      </c>
      <c r="F46" s="100">
        <f t="shared" si="5"/>
        <v>747880.3</v>
      </c>
      <c r="G46" s="61"/>
      <c r="J46" s="92"/>
      <c r="K46" s="92"/>
      <c r="L46" s="92"/>
    </row>
    <row r="47" spans="1:12" x14ac:dyDescent="0.25">
      <c r="A47" s="146" t="s">
        <v>85</v>
      </c>
      <c r="B47" s="64">
        <f>+'I Trimestre'!E49</f>
        <v>0</v>
      </c>
      <c r="C47" s="64">
        <f>+'II Trimestre'!E49</f>
        <v>128481</v>
      </c>
      <c r="D47" s="64">
        <f>+'III Trimestre'!E48</f>
        <v>0</v>
      </c>
      <c r="E47" s="64">
        <f>+'IV Trimestre'!E47</f>
        <v>0</v>
      </c>
      <c r="F47" s="100">
        <f t="shared" si="5"/>
        <v>128481</v>
      </c>
      <c r="G47" s="61"/>
    </row>
    <row r="48" spans="1:12" x14ac:dyDescent="0.25">
      <c r="A48" s="104" t="s">
        <v>86</v>
      </c>
      <c r="B48" s="64">
        <f>+'I Trimestre'!E50</f>
        <v>0</v>
      </c>
      <c r="C48" s="64">
        <f>+'II Trimestre'!E50</f>
        <v>78235</v>
      </c>
      <c r="D48" s="64">
        <f>+'III Trimestre'!E49</f>
        <v>0</v>
      </c>
      <c r="E48" s="64">
        <f>+'IV Trimestre'!E48</f>
        <v>0</v>
      </c>
      <c r="F48" s="100">
        <f t="shared" si="5"/>
        <v>78235</v>
      </c>
      <c r="G48" s="61"/>
    </row>
    <row r="49" spans="1:10" x14ac:dyDescent="0.25">
      <c r="A49" s="104" t="s">
        <v>87</v>
      </c>
      <c r="B49" s="64">
        <f>+'I Trimestre'!E51</f>
        <v>0</v>
      </c>
      <c r="C49" s="64">
        <f>+'II Trimestre'!E51</f>
        <v>0</v>
      </c>
      <c r="D49" s="64">
        <f>+'III Trimestre'!E50</f>
        <v>0</v>
      </c>
      <c r="E49" s="64">
        <f>+'IV Trimestre'!E49</f>
        <v>0</v>
      </c>
      <c r="F49" s="100">
        <f t="shared" si="5"/>
        <v>0</v>
      </c>
      <c r="G49" s="61"/>
    </row>
    <row r="50" spans="1:10" x14ac:dyDescent="0.25">
      <c r="A50" s="104" t="s">
        <v>88</v>
      </c>
      <c r="B50" s="64">
        <f>+'I Trimestre'!E52</f>
        <v>610650</v>
      </c>
      <c r="C50" s="64">
        <f>+'II Trimestre'!E52</f>
        <v>321550</v>
      </c>
      <c r="D50" s="64">
        <f>+'III Trimestre'!E51</f>
        <v>752250</v>
      </c>
      <c r="E50" s="64">
        <f>+'IV Trimestre'!E50</f>
        <v>920400</v>
      </c>
      <c r="F50" s="100">
        <f t="shared" si="5"/>
        <v>2604850</v>
      </c>
      <c r="J50" s="92"/>
    </row>
    <row r="51" spans="1:10" x14ac:dyDescent="0.25">
      <c r="A51" s="104" t="s">
        <v>89</v>
      </c>
      <c r="B51" s="64">
        <f>+'I Trimestre'!E53</f>
        <v>0</v>
      </c>
      <c r="C51" s="64">
        <f>+'II Trimestre'!E53</f>
        <v>0</v>
      </c>
      <c r="D51" s="64">
        <f>+'III Trimestre'!E52</f>
        <v>0</v>
      </c>
      <c r="E51" s="64">
        <f>+'IV Trimestre'!E51</f>
        <v>7650</v>
      </c>
      <c r="F51" s="100">
        <f t="shared" si="5"/>
        <v>7650</v>
      </c>
      <c r="G51" s="61"/>
    </row>
    <row r="52" spans="1:10" x14ac:dyDescent="0.25">
      <c r="A52" s="104" t="s">
        <v>90</v>
      </c>
      <c r="B52" s="64">
        <f>+'I Trimestre'!E54</f>
        <v>0</v>
      </c>
      <c r="C52" s="64">
        <f>+'II Trimestre'!E54</f>
        <v>0</v>
      </c>
      <c r="D52" s="64">
        <f>+'III Trimestre'!E53</f>
        <v>0</v>
      </c>
      <c r="E52" s="64">
        <f>+'IV Trimestre'!E52</f>
        <v>0</v>
      </c>
      <c r="F52" s="100">
        <f t="shared" si="5"/>
        <v>0</v>
      </c>
    </row>
    <row r="53" spans="1:10" x14ac:dyDescent="0.25">
      <c r="A53" s="104" t="s">
        <v>91</v>
      </c>
      <c r="B53" s="64">
        <f>+'I Trimestre'!E55</f>
        <v>39903.910000000003</v>
      </c>
      <c r="C53" s="64">
        <f>+'II Trimestre'!E55</f>
        <v>48209.06</v>
      </c>
      <c r="D53" s="64">
        <f>+'III Trimestre'!E54</f>
        <v>0</v>
      </c>
      <c r="E53" s="64">
        <f>+'IV Trimestre'!E53</f>
        <v>69976.149999999994</v>
      </c>
      <c r="F53" s="100">
        <f t="shared" si="5"/>
        <v>158089.12</v>
      </c>
    </row>
    <row r="54" spans="1:10" x14ac:dyDescent="0.25">
      <c r="A54" s="104" t="s">
        <v>92</v>
      </c>
      <c r="B54" s="64">
        <f>+'I Trimestre'!E56</f>
        <v>0</v>
      </c>
      <c r="C54" s="64">
        <f>+'II Trimestre'!E56</f>
        <v>42560</v>
      </c>
      <c r="D54" s="64">
        <f>+'III Trimestre'!E55</f>
        <v>0</v>
      </c>
      <c r="E54" s="64">
        <f>+'IV Trimestre'!E54</f>
        <v>0</v>
      </c>
      <c r="F54" s="100">
        <f t="shared" si="5"/>
        <v>42560</v>
      </c>
      <c r="G54" s="61"/>
      <c r="I54" s="67"/>
      <c r="J54" s="67"/>
    </row>
    <row r="55" spans="1:10" x14ac:dyDescent="0.25">
      <c r="A55" s="104" t="s">
        <v>93</v>
      </c>
      <c r="B55" s="64">
        <f>+'I Trimestre'!E57</f>
        <v>0</v>
      </c>
      <c r="C55" s="64">
        <f>+'II Trimestre'!E57</f>
        <v>0</v>
      </c>
      <c r="D55" s="64">
        <f>+'III Trimestre'!E56</f>
        <v>0</v>
      </c>
      <c r="E55" s="64">
        <f>+'IV Trimestre'!E55</f>
        <v>0</v>
      </c>
      <c r="F55" s="100">
        <f t="shared" si="5"/>
        <v>0</v>
      </c>
      <c r="G55" s="61"/>
      <c r="I55" s="67"/>
      <c r="J55" s="67"/>
    </row>
    <row r="56" spans="1:10" x14ac:dyDescent="0.25">
      <c r="A56" s="104" t="s">
        <v>94</v>
      </c>
      <c r="B56" s="64">
        <f>+'I Trimestre'!E58</f>
        <v>0</v>
      </c>
      <c r="C56" s="64">
        <f>+'II Trimestre'!E58</f>
        <v>280284.73</v>
      </c>
      <c r="D56" s="64">
        <f>+'III Trimestre'!E57</f>
        <v>0</v>
      </c>
      <c r="E56" s="64">
        <f>+'IV Trimestre'!E56</f>
        <v>0</v>
      </c>
      <c r="F56" s="100">
        <f t="shared" si="5"/>
        <v>280284.73</v>
      </c>
      <c r="G56" s="61"/>
      <c r="J56" s="67"/>
    </row>
    <row r="57" spans="1:10" x14ac:dyDescent="0.25">
      <c r="A57" s="146" t="s">
        <v>95</v>
      </c>
      <c r="B57" s="64">
        <f>+'I Trimestre'!E59</f>
        <v>213580</v>
      </c>
      <c r="C57" s="64">
        <f>+'II Trimestre'!E59</f>
        <v>259626.99</v>
      </c>
      <c r="D57" s="64">
        <f>+'III Trimestre'!E58</f>
        <v>72705</v>
      </c>
      <c r="E57" s="64">
        <f>+'IV Trimestre'!E57</f>
        <v>0</v>
      </c>
      <c r="F57" s="100">
        <f t="shared" si="5"/>
        <v>545911.99</v>
      </c>
      <c r="G57" s="61"/>
      <c r="I57" s="67"/>
      <c r="J57" s="67"/>
    </row>
    <row r="58" spans="1:10" x14ac:dyDescent="0.25">
      <c r="A58" s="104" t="s">
        <v>96</v>
      </c>
      <c r="B58" s="64">
        <f>+'I Trimestre'!E60</f>
        <v>6000</v>
      </c>
      <c r="C58" s="64">
        <f>+'II Trimestre'!E60</f>
        <v>2582056.15</v>
      </c>
      <c r="D58" s="64">
        <f>+'III Trimestre'!E59</f>
        <v>0</v>
      </c>
      <c r="E58" s="64">
        <f>+'IV Trimestre'!E58</f>
        <v>427140</v>
      </c>
      <c r="F58" s="100">
        <f t="shared" si="5"/>
        <v>3015196.15</v>
      </c>
      <c r="G58" s="61"/>
    </row>
    <row r="59" spans="1:10" x14ac:dyDescent="0.25">
      <c r="A59" s="146" t="s">
        <v>97</v>
      </c>
      <c r="B59" s="64">
        <f>+'I Trimestre'!E61</f>
        <v>149425</v>
      </c>
      <c r="C59" s="64">
        <f>+'II Trimestre'!E61</f>
        <v>3326275.55</v>
      </c>
      <c r="D59" s="64">
        <f>+'III Trimestre'!E60</f>
        <v>898124</v>
      </c>
      <c r="E59" s="64">
        <f>+'IV Trimestre'!E59</f>
        <v>1542003.2</v>
      </c>
      <c r="F59" s="100">
        <f t="shared" si="5"/>
        <v>5915827.75</v>
      </c>
      <c r="G59" s="61"/>
    </row>
    <row r="60" spans="1:10" x14ac:dyDescent="0.25">
      <c r="A60" s="104" t="s">
        <v>98</v>
      </c>
      <c r="B60" s="64">
        <f>+'I Trimestre'!E62</f>
        <v>0</v>
      </c>
      <c r="C60" s="64">
        <f>+'II Trimestre'!E62</f>
        <v>411134.68</v>
      </c>
      <c r="D60" s="64">
        <f>+'III Trimestre'!E61</f>
        <v>0</v>
      </c>
      <c r="E60" s="64">
        <f>+'IV Trimestre'!E60</f>
        <v>175798.62</v>
      </c>
      <c r="F60" s="100">
        <f t="shared" si="5"/>
        <v>586933.30000000005</v>
      </c>
    </row>
    <row r="61" spans="1:10" s="153" customFormat="1" x14ac:dyDescent="0.25">
      <c r="A61" s="104" t="s">
        <v>131</v>
      </c>
      <c r="B61" s="64">
        <f>+'I Trimestre'!E63</f>
        <v>0</v>
      </c>
      <c r="C61" s="64">
        <f>+'II Trimestre'!E63</f>
        <v>23070</v>
      </c>
      <c r="D61" s="64">
        <f>+'III Trimestre'!E62</f>
        <v>0</v>
      </c>
      <c r="E61" s="64">
        <f>+'IV Trimestre'!E61</f>
        <v>0</v>
      </c>
      <c r="F61" s="152">
        <f t="shared" si="5"/>
        <v>23070</v>
      </c>
      <c r="H61" s="157"/>
    </row>
    <row r="62" spans="1:10" s="153" customFormat="1" x14ac:dyDescent="0.25">
      <c r="A62" s="104" t="s">
        <v>132</v>
      </c>
      <c r="B62" s="64">
        <f>+'I Trimestre'!E64</f>
        <v>1616</v>
      </c>
      <c r="C62" s="64">
        <f>+'II Trimestre'!E64</f>
        <v>0</v>
      </c>
      <c r="D62" s="64">
        <f>+'III Trimestre'!E63</f>
        <v>0</v>
      </c>
      <c r="E62" s="64">
        <f>+'IV Trimestre'!E62</f>
        <v>90115</v>
      </c>
      <c r="F62" s="152">
        <f t="shared" si="5"/>
        <v>91731</v>
      </c>
      <c r="G62" s="156"/>
      <c r="H62" s="157"/>
    </row>
    <row r="63" spans="1:10" x14ac:dyDescent="0.25">
      <c r="A63" s="104" t="s">
        <v>101</v>
      </c>
      <c r="B63" s="64">
        <f>+'I Trimestre'!E65</f>
        <v>92592.75</v>
      </c>
      <c r="C63" s="64">
        <f>+'II Trimestre'!E65</f>
        <v>940131.89999999991</v>
      </c>
      <c r="D63" s="64">
        <f>+'III Trimestre'!E64</f>
        <v>0</v>
      </c>
      <c r="E63" s="64">
        <f>+'IV Trimestre'!E63</f>
        <v>232418.03</v>
      </c>
      <c r="F63" s="100">
        <f t="shared" si="5"/>
        <v>1265142.68</v>
      </c>
      <c r="G63" s="61"/>
    </row>
    <row r="64" spans="1:10" x14ac:dyDescent="0.25">
      <c r="A64" s="130" t="s">
        <v>102</v>
      </c>
      <c r="B64" s="64">
        <f>+'I Trimestre'!E66</f>
        <v>0</v>
      </c>
      <c r="C64" s="64">
        <f>+'II Trimestre'!E66</f>
        <v>0</v>
      </c>
      <c r="D64" s="64">
        <f>+'III Trimestre'!E65</f>
        <v>0</v>
      </c>
      <c r="E64" s="64">
        <f>+'IV Trimestre'!E64</f>
        <v>0</v>
      </c>
      <c r="F64" s="100">
        <f t="shared" si="5"/>
        <v>0</v>
      </c>
      <c r="G64" s="61"/>
    </row>
    <row r="65" spans="1:10" x14ac:dyDescent="0.25">
      <c r="A65" s="104" t="s">
        <v>133</v>
      </c>
      <c r="B65" s="64">
        <f>+'I Trimestre'!E67</f>
        <v>0</v>
      </c>
      <c r="C65" s="64">
        <f>+'II Trimestre'!E67</f>
        <v>977902</v>
      </c>
      <c r="D65" s="64">
        <f>+'III Trimestre'!E66</f>
        <v>0</v>
      </c>
      <c r="E65" s="64">
        <f>+'IV Trimestre'!E65</f>
        <v>0</v>
      </c>
      <c r="F65" s="100">
        <f t="shared" si="5"/>
        <v>977902</v>
      </c>
      <c r="G65" s="61"/>
    </row>
    <row r="66" spans="1:10" x14ac:dyDescent="0.25">
      <c r="A66" s="104" t="s">
        <v>127</v>
      </c>
      <c r="B66" s="64">
        <f>+'I Trimestre'!E68</f>
        <v>0</v>
      </c>
      <c r="C66" s="64">
        <f>+'II Trimestre'!E68</f>
        <v>265000</v>
      </c>
      <c r="D66" s="64">
        <f>+'III Trimestre'!E67</f>
        <v>0</v>
      </c>
      <c r="E66" s="64">
        <f>+'IV Trimestre'!E66</f>
        <v>0</v>
      </c>
      <c r="F66" s="100">
        <f t="shared" si="5"/>
        <v>265000</v>
      </c>
      <c r="G66" s="61"/>
    </row>
    <row r="67" spans="1:10" x14ac:dyDescent="0.25">
      <c r="A67" s="130" t="s">
        <v>128</v>
      </c>
      <c r="B67" s="64">
        <f>+'I Trimestre'!E69</f>
        <v>0</v>
      </c>
      <c r="C67" s="64">
        <f>+'II Trimestre'!E69</f>
        <v>754551.85</v>
      </c>
      <c r="D67" s="64">
        <f>+'III Trimestre'!E68</f>
        <v>0</v>
      </c>
      <c r="E67" s="64">
        <f>+'IV Trimestre'!E67</f>
        <v>702038.49</v>
      </c>
      <c r="F67" s="100">
        <f t="shared" si="5"/>
        <v>1456590.3399999999</v>
      </c>
      <c r="G67" s="61"/>
    </row>
    <row r="68" spans="1:10" x14ac:dyDescent="0.25">
      <c r="A68" s="130" t="s">
        <v>106</v>
      </c>
      <c r="B68" s="64">
        <f>+'I Trimestre'!E70</f>
        <v>0</v>
      </c>
      <c r="C68" s="64">
        <f>+'II Trimestre'!E70</f>
        <v>494339.97</v>
      </c>
      <c r="D68" s="64">
        <f>+'III Trimestre'!E69</f>
        <v>0</v>
      </c>
      <c r="E68" s="64">
        <f>+'IV Trimestre'!E68</f>
        <v>0</v>
      </c>
      <c r="F68" s="100">
        <f t="shared" si="5"/>
        <v>494339.97</v>
      </c>
      <c r="G68" s="61"/>
    </row>
    <row r="69" spans="1:10" ht="15.75" thickBot="1" x14ac:dyDescent="0.3">
      <c r="A69" s="31" t="s">
        <v>23</v>
      </c>
      <c r="B69" s="71">
        <f>SUM(B35:B68)</f>
        <v>7478589.9500000002</v>
      </c>
      <c r="C69" s="71">
        <f t="shared" ref="C69:F69" si="6">SUM(C35:C68)</f>
        <v>21459863.039999999</v>
      </c>
      <c r="D69" s="71">
        <f t="shared" si="6"/>
        <v>13758933.23</v>
      </c>
      <c r="E69" s="71">
        <f t="shared" si="6"/>
        <v>18651714.170000002</v>
      </c>
      <c r="F69" s="71">
        <f t="shared" si="6"/>
        <v>61349100.389999986</v>
      </c>
      <c r="J69" s="66"/>
    </row>
    <row r="70" spans="1:10" ht="15.75" thickTop="1" x14ac:dyDescent="0.25">
      <c r="A70" s="126" t="s">
        <v>71</v>
      </c>
      <c r="B70" s="21"/>
      <c r="J70" s="66"/>
    </row>
    <row r="71" spans="1:10" x14ac:dyDescent="0.25">
      <c r="A71" s="211" t="s">
        <v>30</v>
      </c>
      <c r="B71" s="211"/>
      <c r="C71" s="211"/>
      <c r="D71" s="211"/>
      <c r="E71" s="211"/>
      <c r="F71" s="211"/>
      <c r="J71" s="66"/>
    </row>
    <row r="72" spans="1:10" x14ac:dyDescent="0.25">
      <c r="A72" s="211" t="s">
        <v>31</v>
      </c>
      <c r="B72" s="211"/>
      <c r="C72" s="211"/>
      <c r="D72" s="211"/>
      <c r="E72" s="211"/>
      <c r="F72" s="211"/>
    </row>
    <row r="73" spans="1:10" x14ac:dyDescent="0.25">
      <c r="A73" s="211" t="s">
        <v>45</v>
      </c>
      <c r="B73" s="211"/>
      <c r="C73" s="211"/>
      <c r="D73" s="211"/>
      <c r="E73" s="211"/>
      <c r="F73" s="211"/>
    </row>
    <row r="74" spans="1:10" ht="15.75" thickBot="1" x14ac:dyDescent="0.3">
      <c r="A74" s="52" t="s">
        <v>29</v>
      </c>
      <c r="B74" s="53" t="s">
        <v>37</v>
      </c>
      <c r="C74" s="53" t="s">
        <v>38</v>
      </c>
      <c r="D74" s="53" t="s">
        <v>40</v>
      </c>
      <c r="E74" s="53" t="s">
        <v>41</v>
      </c>
      <c r="F74" s="53" t="s">
        <v>44</v>
      </c>
    </row>
    <row r="75" spans="1:10" x14ac:dyDescent="0.25">
      <c r="A75" s="49" t="s">
        <v>76</v>
      </c>
      <c r="B75" s="68">
        <f>+'I Trimestre'!E78</f>
        <v>16355439.220000001</v>
      </c>
      <c r="C75" s="68">
        <f>'II Trimestre'!E78</f>
        <v>43149027.269999996</v>
      </c>
      <c r="D75" s="143">
        <f>C85</f>
        <v>22811959.419999998</v>
      </c>
      <c r="E75" s="68">
        <f>D85</f>
        <v>34418141.189999998</v>
      </c>
      <c r="F75" s="144">
        <f>+B75</f>
        <v>16355439.220000001</v>
      </c>
      <c r="H75" s="145"/>
    </row>
    <row r="76" spans="1:10" x14ac:dyDescent="0.25">
      <c r="A76" s="43" t="s">
        <v>57</v>
      </c>
      <c r="B76" s="100"/>
      <c r="C76" s="100"/>
      <c r="D76" s="67"/>
      <c r="E76" s="100"/>
      <c r="F76" s="105"/>
      <c r="H76" s="145"/>
      <c r="I76" s="67"/>
    </row>
    <row r="77" spans="1:10" x14ac:dyDescent="0.25">
      <c r="A77" s="49" t="s">
        <v>32</v>
      </c>
      <c r="B77" s="68">
        <f>SUM(B78:B79)</f>
        <v>29315528</v>
      </c>
      <c r="C77" s="68">
        <f t="shared" ref="C77:F77" si="7">SUM(C78:C79)</f>
        <v>22434885</v>
      </c>
      <c r="D77" s="68">
        <f t="shared" si="7"/>
        <v>25365115</v>
      </c>
      <c r="E77" s="68">
        <f t="shared" si="7"/>
        <v>11190000</v>
      </c>
      <c r="F77" s="68">
        <f t="shared" si="7"/>
        <v>88305528</v>
      </c>
    </row>
    <row r="78" spans="1:10" x14ac:dyDescent="0.25">
      <c r="A78" s="43" t="s">
        <v>73</v>
      </c>
      <c r="B78" s="100">
        <f>+'I Trimestre'!E80</f>
        <v>0</v>
      </c>
      <c r="C78" s="100">
        <f>+'II Trimestre'!E80</f>
        <v>4334885</v>
      </c>
      <c r="D78" s="100">
        <f>+'III Trimestre'!E79</f>
        <v>7165115</v>
      </c>
      <c r="E78" s="100">
        <f>+'IV Trimestre'!E77</f>
        <v>0</v>
      </c>
      <c r="F78" s="105">
        <f t="shared" ref="F78:F80" si="8">SUM(B78:E78)</f>
        <v>11500000</v>
      </c>
    </row>
    <row r="79" spans="1:10" x14ac:dyDescent="0.25">
      <c r="A79" s="43" t="s">
        <v>75</v>
      </c>
      <c r="B79" s="100">
        <f>+'I Trimestre'!E81</f>
        <v>29315528</v>
      </c>
      <c r="C79" s="100">
        <f>+'II Trimestre'!E81</f>
        <v>18100000</v>
      </c>
      <c r="D79" s="100">
        <f>+'III Trimestre'!E80</f>
        <v>18200000</v>
      </c>
      <c r="E79" s="100">
        <f>+'IV Trimestre'!E78</f>
        <v>11190000</v>
      </c>
      <c r="F79" s="105">
        <f t="shared" si="8"/>
        <v>76805528</v>
      </c>
    </row>
    <row r="80" spans="1:10" ht="75" x14ac:dyDescent="0.25">
      <c r="A80" s="162" t="s">
        <v>107</v>
      </c>
      <c r="B80" s="100">
        <f>+'I Trimestre'!E82</f>
        <v>4956650</v>
      </c>
      <c r="C80" s="100"/>
      <c r="D80" s="100"/>
      <c r="E80" s="100"/>
      <c r="F80" s="105">
        <f t="shared" si="8"/>
        <v>4956650</v>
      </c>
    </row>
    <row r="81" spans="1:9" x14ac:dyDescent="0.25">
      <c r="A81" s="49" t="s">
        <v>33</v>
      </c>
      <c r="B81" s="68">
        <f>+B75+B77+B80</f>
        <v>50627617.219999999</v>
      </c>
      <c r="C81" s="68">
        <f t="shared" ref="C81:F81" si="9">+C75+C77+C80</f>
        <v>65583912.269999996</v>
      </c>
      <c r="D81" s="68">
        <f t="shared" si="9"/>
        <v>48177074.420000002</v>
      </c>
      <c r="E81" s="68">
        <f t="shared" si="9"/>
        <v>45608141.189999998</v>
      </c>
      <c r="F81" s="68">
        <f t="shared" si="9"/>
        <v>109617617.22</v>
      </c>
      <c r="I81" s="99"/>
    </row>
    <row r="82" spans="1:9" x14ac:dyDescent="0.25">
      <c r="A82" s="62" t="s">
        <v>34</v>
      </c>
      <c r="B82" s="66">
        <f>'I Trimestre'!E85</f>
        <v>7478589.9500000002</v>
      </c>
      <c r="C82" s="66">
        <f>'II Trimestre'!E83</f>
        <v>21459863.039999999</v>
      </c>
      <c r="D82" s="67">
        <f>'III Trimestre'!E82</f>
        <v>13758933.23</v>
      </c>
      <c r="E82" s="66">
        <f>+'IV Trimestre'!E80</f>
        <v>18651714.169999998</v>
      </c>
      <c r="F82" s="105">
        <f>SUM(B82:E82)</f>
        <v>61349100.390000001</v>
      </c>
      <c r="I82" s="99"/>
    </row>
    <row r="83" spans="1:9" x14ac:dyDescent="0.25">
      <c r="A83" s="63" t="s">
        <v>108</v>
      </c>
      <c r="B83" s="66">
        <f>'I Trimestre'!E86</f>
        <v>0</v>
      </c>
      <c r="C83" s="66">
        <f>'II Trimestre'!E85</f>
        <v>21312089.809999999</v>
      </c>
      <c r="D83" s="67">
        <f>'III Trimestre'!E84</f>
        <v>0</v>
      </c>
      <c r="E83" s="66">
        <f>'IV Trimestre'!E82</f>
        <v>0</v>
      </c>
      <c r="F83" s="105">
        <f>SUM(B83:E83)</f>
        <v>21312089.809999999</v>
      </c>
      <c r="I83" s="99"/>
    </row>
    <row r="84" spans="1:9" x14ac:dyDescent="0.25">
      <c r="A84" s="115"/>
      <c r="B84" s="100"/>
      <c r="C84" s="100"/>
      <c r="D84" s="67"/>
      <c r="E84" s="100"/>
      <c r="F84" s="105"/>
      <c r="I84" s="99"/>
    </row>
    <row r="85" spans="1:9" ht="15.75" thickBot="1" x14ac:dyDescent="0.3">
      <c r="A85" s="44" t="s">
        <v>35</v>
      </c>
      <c r="B85" s="106">
        <f>B81-B82-B83-B84</f>
        <v>43149027.269999996</v>
      </c>
      <c r="C85" s="106">
        <f>C81-C82-C83-C84</f>
        <v>22811959.419999998</v>
      </c>
      <c r="D85" s="106">
        <f>D81-D82-D83-D84</f>
        <v>34418141.189999998</v>
      </c>
      <c r="E85" s="106">
        <f t="shared" ref="E85:F85" si="10">E81-E82-E83-E84</f>
        <v>26956427.02</v>
      </c>
      <c r="F85" s="106">
        <f t="shared" si="10"/>
        <v>26956427.02</v>
      </c>
    </row>
    <row r="86" spans="1:9" ht="15.75" thickTop="1" x14ac:dyDescent="0.25">
      <c r="A86" s="126" t="s">
        <v>72</v>
      </c>
    </row>
    <row r="87" spans="1:9" x14ac:dyDescent="0.25">
      <c r="A87" s="43"/>
    </row>
    <row r="88" spans="1:9" x14ac:dyDescent="0.25">
      <c r="F88" s="92"/>
    </row>
    <row r="91" spans="1:9" x14ac:dyDescent="0.25">
      <c r="C91" s="67"/>
      <c r="D91" s="67"/>
      <c r="E91" s="67"/>
    </row>
  </sheetData>
  <mergeCells count="12">
    <mergeCell ref="A72:F72"/>
    <mergeCell ref="A73:F73"/>
    <mergeCell ref="A1:F1"/>
    <mergeCell ref="A22:F22"/>
    <mergeCell ref="A21:F21"/>
    <mergeCell ref="A20:F20"/>
    <mergeCell ref="A31:F31"/>
    <mergeCell ref="A32:F32"/>
    <mergeCell ref="A33:F33"/>
    <mergeCell ref="A71:F71"/>
    <mergeCell ref="A7:G7"/>
    <mergeCell ref="A6:G6"/>
  </mergeCells>
  <printOptions horizontalCentered="1"/>
  <pageMargins left="0" right="0" top="0.19685039370078741" bottom="0.19685039370078741" header="0.31496062992125984" footer="0.9055118110236221"/>
  <pageSetup scale="65" firstPageNumber="25" orientation="portrait" useFirstPageNumber="1" r:id="rId1"/>
  <headerFooter>
    <oddFooter>&amp;R&amp;"-,Negrita"&amp;12&amp;P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G34"/>
  <sheetViews>
    <sheetView workbookViewId="0">
      <selection activeCell="H28" sqref="H28"/>
    </sheetView>
  </sheetViews>
  <sheetFormatPr baseColWidth="10" defaultRowHeight="15" x14ac:dyDescent="0.25"/>
  <cols>
    <col min="2" max="2" width="13.140625" customWidth="1"/>
    <col min="3" max="3" width="39.28515625" customWidth="1"/>
    <col min="4" max="4" width="17.28515625" style="174" customWidth="1"/>
    <col min="5" max="5" width="8" style="175" customWidth="1"/>
    <col min="6" max="6" width="4.42578125" customWidth="1"/>
  </cols>
  <sheetData>
    <row r="2" spans="2:6" hidden="1" x14ac:dyDescent="0.25">
      <c r="B2" t="s">
        <v>121</v>
      </c>
      <c r="C2" t="s">
        <v>122</v>
      </c>
      <c r="D2" s="174" t="s">
        <v>123</v>
      </c>
      <c r="E2" s="175" t="s">
        <v>124</v>
      </c>
      <c r="F2" t="s">
        <v>125</v>
      </c>
    </row>
    <row r="3" spans="2:6" x14ac:dyDescent="0.25">
      <c r="B3" s="23" t="s">
        <v>118</v>
      </c>
    </row>
    <row r="4" spans="2:6" x14ac:dyDescent="0.25">
      <c r="B4" s="178" t="s">
        <v>109</v>
      </c>
      <c r="C4" s="178" t="s">
        <v>110</v>
      </c>
      <c r="D4" s="179" t="s">
        <v>111</v>
      </c>
      <c r="E4" s="181"/>
      <c r="F4" s="178"/>
    </row>
    <row r="5" spans="2:6" x14ac:dyDescent="0.25">
      <c r="B5" t="s">
        <v>113</v>
      </c>
      <c r="C5" t="s">
        <v>114</v>
      </c>
      <c r="D5" s="174">
        <v>12000000</v>
      </c>
      <c r="E5" s="175">
        <f>D5/D8*100</f>
        <v>13.37561096446983</v>
      </c>
      <c r="F5" t="s">
        <v>112</v>
      </c>
    </row>
    <row r="6" spans="2:6" x14ac:dyDescent="0.25">
      <c r="B6" t="s">
        <v>115</v>
      </c>
      <c r="C6" t="s">
        <v>116</v>
      </c>
      <c r="D6" s="174">
        <v>69715528</v>
      </c>
      <c r="E6" s="175">
        <f>D6/D8*100</f>
        <v>77.707315059216953</v>
      </c>
      <c r="F6" t="s">
        <v>112</v>
      </c>
    </row>
    <row r="7" spans="2:6" x14ac:dyDescent="0.25">
      <c r="C7" t="s">
        <v>117</v>
      </c>
      <c r="D7" s="174">
        <v>8000000</v>
      </c>
      <c r="E7" s="175">
        <f>D7/D8*100</f>
        <v>8.917073976313219</v>
      </c>
      <c r="F7" t="s">
        <v>112</v>
      </c>
    </row>
    <row r="8" spans="2:6" x14ac:dyDescent="0.25">
      <c r="B8" s="23" t="s">
        <v>23</v>
      </c>
      <c r="C8" s="23"/>
      <c r="D8" s="176">
        <f>SUM(D5:D7)</f>
        <v>89715528</v>
      </c>
    </row>
    <row r="11" spans="2:6" hidden="1" x14ac:dyDescent="0.25">
      <c r="B11" t="s">
        <v>121</v>
      </c>
      <c r="C11" t="s">
        <v>122</v>
      </c>
      <c r="D11" s="174" t="s">
        <v>123</v>
      </c>
      <c r="E11" s="175" t="s">
        <v>124</v>
      </c>
      <c r="F11" t="s">
        <v>125</v>
      </c>
    </row>
    <row r="12" spans="2:6" x14ac:dyDescent="0.25">
      <c r="B12" s="23" t="s">
        <v>119</v>
      </c>
    </row>
    <row r="13" spans="2:6" x14ac:dyDescent="0.25">
      <c r="B13" s="178" t="s">
        <v>109</v>
      </c>
      <c r="C13" s="178" t="s">
        <v>110</v>
      </c>
      <c r="D13" s="179" t="s">
        <v>111</v>
      </c>
      <c r="E13" s="180"/>
      <c r="F13" s="178"/>
    </row>
    <row r="14" spans="2:6" x14ac:dyDescent="0.25">
      <c r="B14" t="s">
        <v>113</v>
      </c>
      <c r="C14" t="s">
        <v>114</v>
      </c>
      <c r="D14" s="174">
        <v>0</v>
      </c>
      <c r="E14" s="175">
        <f>D14/D16*100</f>
        <v>0</v>
      </c>
      <c r="F14" t="s">
        <v>112</v>
      </c>
    </row>
    <row r="15" spans="2:6" x14ac:dyDescent="0.25">
      <c r="B15" t="s">
        <v>115</v>
      </c>
      <c r="C15" t="s">
        <v>116</v>
      </c>
      <c r="D15" s="161">
        <v>28815528</v>
      </c>
      <c r="E15" s="175">
        <f>D15/D16*100</f>
        <v>100</v>
      </c>
      <c r="F15" t="s">
        <v>112</v>
      </c>
    </row>
    <row r="16" spans="2:6" x14ac:dyDescent="0.25">
      <c r="B16" s="23" t="s">
        <v>23</v>
      </c>
      <c r="C16" s="23"/>
      <c r="D16" s="176">
        <f>SUM(D14:D15)</f>
        <v>28815528</v>
      </c>
      <c r="E16" s="177"/>
      <c r="F16" s="23"/>
    </row>
    <row r="20" spans="2:6" hidden="1" x14ac:dyDescent="0.25">
      <c r="B20" t="s">
        <v>121</v>
      </c>
      <c r="C20" t="s">
        <v>122</v>
      </c>
      <c r="D20" s="174" t="s">
        <v>123</v>
      </c>
      <c r="E20" s="175" t="s">
        <v>124</v>
      </c>
      <c r="F20" t="s">
        <v>125</v>
      </c>
    </row>
    <row r="21" spans="2:6" x14ac:dyDescent="0.25">
      <c r="B21" s="23" t="s">
        <v>120</v>
      </c>
    </row>
    <row r="22" spans="2:6" x14ac:dyDescent="0.25">
      <c r="B22" s="178" t="s">
        <v>109</v>
      </c>
      <c r="C22" s="178" t="s">
        <v>110</v>
      </c>
      <c r="D22" s="179" t="s">
        <v>111</v>
      </c>
      <c r="E22" s="180"/>
      <c r="F22" s="178"/>
    </row>
    <row r="23" spans="2:6" x14ac:dyDescent="0.25">
      <c r="B23" t="s">
        <v>113</v>
      </c>
      <c r="C23" t="s">
        <v>114</v>
      </c>
      <c r="D23" s="174">
        <v>0</v>
      </c>
      <c r="F23" t="s">
        <v>112</v>
      </c>
    </row>
    <row r="24" spans="2:6" x14ac:dyDescent="0.25">
      <c r="B24" t="s">
        <v>115</v>
      </c>
      <c r="C24" t="s">
        <v>116</v>
      </c>
      <c r="D24" s="174">
        <v>5846459.9500000002</v>
      </c>
      <c r="E24" s="175">
        <f>Tabla3[[#This Row],[Columna3]]/D15*100</f>
        <v>20.289268862260652</v>
      </c>
      <c r="F24" t="s">
        <v>112</v>
      </c>
    </row>
    <row r="25" spans="2:6" x14ac:dyDescent="0.25">
      <c r="C25" t="s">
        <v>117</v>
      </c>
      <c r="D25" s="174">
        <v>1632130</v>
      </c>
      <c r="E25" s="175">
        <f>Tabla3[[#This Row],[Columna3]]/D16*100</f>
        <v>5.6640641809513257</v>
      </c>
      <c r="F25" t="s">
        <v>112</v>
      </c>
    </row>
    <row r="26" spans="2:6" x14ac:dyDescent="0.25">
      <c r="B26" s="23" t="s">
        <v>23</v>
      </c>
      <c r="C26" s="23"/>
      <c r="D26" s="176">
        <f>SUM(D23:D25)</f>
        <v>7478589.9500000002</v>
      </c>
      <c r="E26" s="177"/>
      <c r="F26" s="23"/>
    </row>
    <row r="34" spans="7:7" x14ac:dyDescent="0.25">
      <c r="G34" t="s">
        <v>126</v>
      </c>
    </row>
  </sheetData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I Trimestre</vt:lpstr>
      <vt:lpstr>II Trimestre</vt:lpstr>
      <vt:lpstr>III Trimestre</vt:lpstr>
      <vt:lpstr>IV Trimestre</vt:lpstr>
      <vt:lpstr>Anual</vt:lpstr>
      <vt:lpstr>Info informe</vt:lpstr>
      <vt:lpstr>'II Trimestre'!Área_de_impresión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Stephanie Tatiana Salas Soto</cp:lastModifiedBy>
  <cp:lastPrinted>2019-10-21T14:16:16Z</cp:lastPrinted>
  <dcterms:created xsi:type="dcterms:W3CDTF">2012-03-21T16:41:13Z</dcterms:created>
  <dcterms:modified xsi:type="dcterms:W3CDTF">2021-04-15T17:56:03Z</dcterms:modified>
</cp:coreProperties>
</file>