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anieTatiana\Desktop\INDICADORES 2020\IV Trimestre - Anual 2020\FONABE\"/>
    </mc:Choice>
  </mc:AlternateContent>
  <bookViews>
    <workbookView xWindow="0" yWindow="0" windowWidth="20490" windowHeight="7770" activeTab="1"/>
  </bookViews>
  <sheets>
    <sheet name="CALCULOS SH (3)" sheetId="9" r:id="rId1"/>
    <sheet name="1T FODESAF" sheetId="6" r:id="rId2"/>
    <sheet name="2T FODESAF" sheetId="10" r:id="rId3"/>
    <sheet name="Semestral" sheetId="8" r:id="rId4"/>
    <sheet name="3T FODESAF" sheetId="11" r:id="rId5"/>
    <sheet name="4T FODESAF " sheetId="12" r:id="rId6"/>
    <sheet name="Semestral (2)" sheetId="13" r:id="rId7"/>
    <sheet name="ANUAL" sheetId="14" r:id="rId8"/>
  </sheets>
  <definedNames>
    <definedName name="_xlnm._FilterDatabase" localSheetId="0" hidden="1">'CALCULOS SH (3)'!$T$173:$AO$195</definedName>
    <definedName name="_xlnm.Print_Area" localSheetId="1">'1T FODESAF'!$A$1:$F$69</definedName>
    <definedName name="_xlnm.Print_Area" localSheetId="2">'2T FODESAF'!$A$1:$F$73</definedName>
    <definedName name="_xlnm.Print_Area" localSheetId="4">'3T FODESAF'!$A$1:$F$71</definedName>
    <definedName name="_xlnm.Print_Area" localSheetId="5">'4T FODESAF '!$A$1:$F$71</definedName>
    <definedName name="_xlnm.Print_Area" localSheetId="7">ANUAL!$A$1:$E$74</definedName>
    <definedName name="_xlnm.Print_Area" localSheetId="3">Semestral!$A$1:$E$74</definedName>
    <definedName name="_xlnm.Print_Area" localSheetId="6">'Semestral (2)'!$A$1:$E$74</definedName>
  </definedNames>
  <calcPr calcId="162913"/>
</workbook>
</file>

<file path=xl/calcChain.xml><?xml version="1.0" encoding="utf-8"?>
<calcChain xmlns="http://schemas.openxmlformats.org/spreadsheetml/2006/main">
  <c r="F14" i="14" l="1"/>
  <c r="F15" i="14"/>
  <c r="F16" i="14"/>
  <c r="F13" i="14"/>
  <c r="G15" i="12"/>
  <c r="G16" i="12"/>
  <c r="G14" i="12"/>
  <c r="G13" i="12"/>
  <c r="G16" i="11"/>
  <c r="G15" i="11"/>
  <c r="G14" i="11"/>
  <c r="G13" i="11"/>
  <c r="F13" i="11"/>
  <c r="G16" i="10"/>
  <c r="G15" i="10"/>
  <c r="G14" i="10"/>
  <c r="G13" i="10"/>
  <c r="G14" i="6"/>
  <c r="G15" i="6"/>
  <c r="G16" i="6"/>
  <c r="G13" i="6"/>
  <c r="C53" i="14" l="1"/>
  <c r="B67" i="14"/>
  <c r="B65" i="14"/>
  <c r="B64" i="14"/>
  <c r="D64" i="14" s="1"/>
  <c r="B38" i="14"/>
  <c r="B53" i="14" s="1"/>
  <c r="B55" i="14" s="1"/>
  <c r="D22" i="14"/>
  <c r="D21" i="14"/>
  <c r="C14" i="14"/>
  <c r="E14" i="14" s="1"/>
  <c r="C15" i="14"/>
  <c r="C16" i="14"/>
  <c r="C22" i="14" s="1"/>
  <c r="C13" i="14"/>
  <c r="E13" i="14" s="1"/>
  <c r="B66" i="14"/>
  <c r="C41" i="14"/>
  <c r="D38" i="14"/>
  <c r="E16" i="14"/>
  <c r="E15" i="14"/>
  <c r="B64" i="13"/>
  <c r="D64" i="13"/>
  <c r="C52" i="12"/>
  <c r="D52" i="12"/>
  <c r="B52" i="12"/>
  <c r="C42" i="12"/>
  <c r="D42" i="12"/>
  <c r="B42" i="12"/>
  <c r="E38" i="12"/>
  <c r="E42" i="12" s="1"/>
  <c r="E22" i="14" l="1"/>
  <c r="D53" i="14"/>
  <c r="D55" i="14" s="1"/>
  <c r="C21" i="14"/>
  <c r="E21" i="14" s="1"/>
  <c r="B41" i="14"/>
  <c r="C55" i="14"/>
  <c r="D41" i="14"/>
  <c r="B68" i="14"/>
  <c r="E37" i="12"/>
  <c r="C64" i="14" l="1"/>
  <c r="E65" i="12"/>
  <c r="C65" i="13" s="1"/>
  <c r="D41" i="12"/>
  <c r="C41" i="12"/>
  <c r="B41" i="12"/>
  <c r="B54" i="12" l="1"/>
  <c r="E41" i="12"/>
  <c r="E52" i="12"/>
  <c r="C54" i="12"/>
  <c r="C67" i="12"/>
  <c r="D54" i="12"/>
  <c r="D67" i="12"/>
  <c r="B67" i="12"/>
  <c r="AQ4" i="9"/>
  <c r="E13" i="12" s="1"/>
  <c r="AP4" i="9"/>
  <c r="D13" i="12" s="1"/>
  <c r="AM196" i="9"/>
  <c r="AN196" i="9"/>
  <c r="AO196" i="9"/>
  <c r="AL196" i="9"/>
  <c r="AD142" i="9"/>
  <c r="AD160" i="9" s="1"/>
  <c r="AD161" i="9" s="1"/>
  <c r="AC142" i="9"/>
  <c r="AC160" i="9" s="1"/>
  <c r="AC161" i="9" s="1"/>
  <c r="AE160" i="9"/>
  <c r="AE161" i="9" s="1"/>
  <c r="AD163" i="9"/>
  <c r="AC163" i="9"/>
  <c r="AF163" i="9"/>
  <c r="AE163" i="9"/>
  <c r="V160" i="9"/>
  <c r="V161" i="9" s="1"/>
  <c r="V162" i="9" s="1"/>
  <c r="W160" i="9"/>
  <c r="W161" i="9" s="1"/>
  <c r="W162" i="9" s="1"/>
  <c r="X160" i="9"/>
  <c r="X161" i="9" s="1"/>
  <c r="X162" i="9" s="1"/>
  <c r="Y160" i="9"/>
  <c r="Y161" i="9" s="1"/>
  <c r="Y162" i="9" s="1"/>
  <c r="Z160" i="9"/>
  <c r="Z161" i="9" s="1"/>
  <c r="Z162" i="9" s="1"/>
  <c r="AA160" i="9"/>
  <c r="AA161" i="9" s="1"/>
  <c r="AA162" i="9" s="1"/>
  <c r="AB160" i="9"/>
  <c r="AB161" i="9" s="1"/>
  <c r="AB162" i="9" s="1"/>
  <c r="U160" i="9"/>
  <c r="U161" i="9" s="1"/>
  <c r="U162" i="9" s="1"/>
  <c r="AC120" i="9"/>
  <c r="AC121" i="9" s="1"/>
  <c r="V139" i="9"/>
  <c r="V140" i="9" s="1"/>
  <c r="V141" i="9" s="1"/>
  <c r="W139" i="9"/>
  <c r="W140" i="9" s="1"/>
  <c r="W141" i="9" s="1"/>
  <c r="X139" i="9"/>
  <c r="X140" i="9" s="1"/>
  <c r="X141" i="9" s="1"/>
  <c r="Y139" i="9"/>
  <c r="Y140" i="9" s="1"/>
  <c r="Y141" i="9" s="1"/>
  <c r="Z139" i="9"/>
  <c r="Z140" i="9" s="1"/>
  <c r="Z141" i="9" s="1"/>
  <c r="AA139" i="9"/>
  <c r="AA140" i="9" s="1"/>
  <c r="AA141" i="9" s="1"/>
  <c r="AB139" i="9"/>
  <c r="AB140" i="9" s="1"/>
  <c r="AB141" i="9" s="1"/>
  <c r="U139" i="9"/>
  <c r="U140" i="9" s="1"/>
  <c r="U141" i="9" s="1"/>
  <c r="AA120" i="9"/>
  <c r="AA121" i="9" s="1"/>
  <c r="AA122" i="9" s="1"/>
  <c r="AB120" i="9"/>
  <c r="AB121" i="9" s="1"/>
  <c r="AB122" i="9" s="1"/>
  <c r="AC123" i="9"/>
  <c r="AC139" i="9" s="1"/>
  <c r="AC140" i="9" s="1"/>
  <c r="AD110" i="9"/>
  <c r="AD123" i="9" s="1"/>
  <c r="AD139" i="9" s="1"/>
  <c r="AD140" i="9" s="1"/>
  <c r="AF159" i="9"/>
  <c r="AG159" i="9" s="1"/>
  <c r="AG148" i="9"/>
  <c r="AF128" i="9"/>
  <c r="AD119" i="9"/>
  <c r="AE119" i="9" s="1"/>
  <c r="AD113" i="9"/>
  <c r="AE113" i="9" s="1"/>
  <c r="AD114" i="9"/>
  <c r="AE114" i="9" s="1"/>
  <c r="AD115" i="9"/>
  <c r="AE115" i="9" s="1"/>
  <c r="AD116" i="9"/>
  <c r="AE116" i="9" s="1"/>
  <c r="AD118" i="9"/>
  <c r="AE118" i="9" s="1"/>
  <c r="AD112" i="9"/>
  <c r="AE112" i="9" s="1"/>
  <c r="AC141" i="9" l="1"/>
  <c r="E54" i="12"/>
  <c r="C38" i="13"/>
  <c r="AO4" i="9"/>
  <c r="E67" i="12"/>
  <c r="AC162" i="9"/>
  <c r="AE110" i="9"/>
  <c r="AE138" i="9"/>
  <c r="AF138" i="9" s="1"/>
  <c r="AE130" i="9"/>
  <c r="AC122" i="9"/>
  <c r="AE131" i="9"/>
  <c r="AF151" i="9" s="1"/>
  <c r="AG151" i="9" s="1"/>
  <c r="AE123" i="9"/>
  <c r="AO6" i="9" s="1"/>
  <c r="C15" i="12" s="1"/>
  <c r="AE136" i="9"/>
  <c r="AE162" i="9"/>
  <c r="AE137" i="9"/>
  <c r="AE134" i="9"/>
  <c r="AE133" i="9"/>
  <c r="AE132" i="9"/>
  <c r="AD162" i="9"/>
  <c r="AD141" i="9"/>
  <c r="AF139" i="9"/>
  <c r="B66" i="11"/>
  <c r="B64" i="11"/>
  <c r="B65" i="11"/>
  <c r="C13" i="12" l="1"/>
  <c r="F13" i="12" s="1"/>
  <c r="AR4" i="9"/>
  <c r="C53" i="13"/>
  <c r="C41" i="13"/>
  <c r="AF158" i="9"/>
  <c r="AG158" i="9" s="1"/>
  <c r="AF131" i="9"/>
  <c r="AF150" i="9"/>
  <c r="AG150" i="9" s="1"/>
  <c r="AF130" i="9"/>
  <c r="AF137" i="9"/>
  <c r="AF157" i="9"/>
  <c r="AG157" i="9" s="1"/>
  <c r="AF132" i="9"/>
  <c r="AF152" i="9"/>
  <c r="AF136" i="9"/>
  <c r="AF156" i="9"/>
  <c r="AG156" i="9" s="1"/>
  <c r="AF153" i="9"/>
  <c r="AG153" i="9" s="1"/>
  <c r="AF133" i="9"/>
  <c r="AF134" i="9"/>
  <c r="AF154" i="9"/>
  <c r="AG154" i="9" s="1"/>
  <c r="AF142" i="9"/>
  <c r="AP6" i="9" s="1"/>
  <c r="D15" i="12" s="1"/>
  <c r="AG160" i="9"/>
  <c r="E38" i="11"/>
  <c r="E37" i="11"/>
  <c r="E65" i="11"/>
  <c r="B65" i="13" s="1"/>
  <c r="C41" i="11"/>
  <c r="C52" i="11" s="1"/>
  <c r="D41" i="11"/>
  <c r="D52" i="11" s="1"/>
  <c r="B41" i="11"/>
  <c r="B52" i="11" s="1"/>
  <c r="B67" i="11" s="1"/>
  <c r="E39" i="11"/>
  <c r="E41" i="11" s="1"/>
  <c r="E52" i="11" s="1"/>
  <c r="F15" i="11"/>
  <c r="C15" i="13" s="1"/>
  <c r="F16" i="11"/>
  <c r="C16" i="13" s="1"/>
  <c r="C22" i="13" s="1"/>
  <c r="F14" i="11"/>
  <c r="C14" i="13" s="1"/>
  <c r="C13" i="13"/>
  <c r="AM7" i="9"/>
  <c r="AD93" i="9"/>
  <c r="AD94" i="9"/>
  <c r="AD95" i="9"/>
  <c r="AD96" i="9"/>
  <c r="AD97" i="9"/>
  <c r="AD98" i="9"/>
  <c r="AD100" i="9"/>
  <c r="AD103" i="9"/>
  <c r="AM5" i="9" s="1"/>
  <c r="AD105" i="9"/>
  <c r="AD92" i="9"/>
  <c r="AM4" i="9"/>
  <c r="AB60" i="9"/>
  <c r="AB61" i="9"/>
  <c r="AB62" i="9"/>
  <c r="AB63" i="9"/>
  <c r="AB64" i="9"/>
  <c r="AB65" i="9"/>
  <c r="AB68" i="9"/>
  <c r="AK5" i="9" s="1"/>
  <c r="AC75" i="9"/>
  <c r="AL4" i="9" s="1"/>
  <c r="AC76" i="9"/>
  <c r="AC78" i="9"/>
  <c r="AC79" i="9"/>
  <c r="AC80" i="9"/>
  <c r="AC81" i="9"/>
  <c r="AC77" i="9"/>
  <c r="C21" i="13" l="1"/>
  <c r="E13" i="13"/>
  <c r="E54" i="11"/>
  <c r="B38" i="13"/>
  <c r="B66" i="13"/>
  <c r="D65" i="13"/>
  <c r="C67" i="13"/>
  <c r="C55" i="13"/>
  <c r="D13" i="13"/>
  <c r="D21" i="13" s="1"/>
  <c r="E21" i="13" s="1"/>
  <c r="F21" i="12"/>
  <c r="AG152" i="9"/>
  <c r="E64" i="11"/>
  <c r="E66" i="11" s="1"/>
  <c r="B68" i="11"/>
  <c r="C64" i="11" s="1"/>
  <c r="C54" i="11"/>
  <c r="C67" i="11"/>
  <c r="B54" i="11"/>
  <c r="D54" i="11"/>
  <c r="D67" i="11"/>
  <c r="E67" i="11"/>
  <c r="AB85" i="9"/>
  <c r="AC85" i="9" s="1"/>
  <c r="AL5" i="9" s="1"/>
  <c r="AN5" i="9" s="1"/>
  <c r="C65" i="14" l="1"/>
  <c r="D66" i="13"/>
  <c r="D38" i="13"/>
  <c r="B41" i="13"/>
  <c r="B53" i="13"/>
  <c r="AG163" i="9"/>
  <c r="AQ6" i="9" s="1"/>
  <c r="C66" i="11"/>
  <c r="C68" i="11" s="1"/>
  <c r="D64" i="11" s="1"/>
  <c r="D66" i="11" s="1"/>
  <c r="D68" i="11" s="1"/>
  <c r="E68" i="11"/>
  <c r="B64" i="12" s="1"/>
  <c r="AA70" i="9"/>
  <c r="AB87" i="9"/>
  <c r="AA67" i="9"/>
  <c r="AA59" i="9"/>
  <c r="AB59" i="9" s="1"/>
  <c r="AK4" i="9" s="1"/>
  <c r="AN4" i="9" s="1"/>
  <c r="AS4" i="9" s="1"/>
  <c r="AT4" i="9" s="1"/>
  <c r="V66" i="9"/>
  <c r="V67" i="9" s="1"/>
  <c r="V69" i="9" s="1"/>
  <c r="V83" i="9" s="1"/>
  <c r="V84" i="9" s="1"/>
  <c r="V86" i="9" s="1"/>
  <c r="V101" i="9" s="1"/>
  <c r="V102" i="9" s="1"/>
  <c r="V104" i="9" s="1"/>
  <c r="V120" i="9" s="1"/>
  <c r="V121" i="9" s="1"/>
  <c r="V122" i="9" s="1"/>
  <c r="W66" i="9"/>
  <c r="W67" i="9" s="1"/>
  <c r="W69" i="9" s="1"/>
  <c r="W83" i="9" s="1"/>
  <c r="W84" i="9" s="1"/>
  <c r="W86" i="9" s="1"/>
  <c r="W101" i="9" s="1"/>
  <c r="W102" i="9" s="1"/>
  <c r="W104" i="9" s="1"/>
  <c r="W120" i="9" s="1"/>
  <c r="W121" i="9" s="1"/>
  <c r="W122" i="9" s="1"/>
  <c r="X66" i="9"/>
  <c r="X67" i="9" s="1"/>
  <c r="X69" i="9" s="1"/>
  <c r="X83" i="9" s="1"/>
  <c r="X84" i="9" s="1"/>
  <c r="X86" i="9" s="1"/>
  <c r="X101" i="9" s="1"/>
  <c r="X102" i="9" s="1"/>
  <c r="X104" i="9" s="1"/>
  <c r="X120" i="9" s="1"/>
  <c r="X121" i="9" s="1"/>
  <c r="X122" i="9" s="1"/>
  <c r="Y66" i="9"/>
  <c r="Y67" i="9" s="1"/>
  <c r="Y69" i="9" s="1"/>
  <c r="Y83" i="9" s="1"/>
  <c r="Y84" i="9" s="1"/>
  <c r="Y86" i="9" s="1"/>
  <c r="Y101" i="9" s="1"/>
  <c r="Y102" i="9" s="1"/>
  <c r="Y104" i="9" s="1"/>
  <c r="Y120" i="9" s="1"/>
  <c r="Y121" i="9" s="1"/>
  <c r="Y122" i="9" s="1"/>
  <c r="Z66" i="9"/>
  <c r="Z67" i="9" s="1"/>
  <c r="Z69" i="9" s="1"/>
  <c r="Z83" i="9" s="1"/>
  <c r="Z84" i="9" s="1"/>
  <c r="Z86" i="9" s="1"/>
  <c r="Z101" i="9" s="1"/>
  <c r="Z102" i="9" s="1"/>
  <c r="Z104" i="9" s="1"/>
  <c r="Z120" i="9" s="1"/>
  <c r="Z121" i="9" s="1"/>
  <c r="Z122" i="9" s="1"/>
  <c r="U66" i="9"/>
  <c r="U67" i="9" s="1"/>
  <c r="B66" i="12" l="1"/>
  <c r="B68" i="12" s="1"/>
  <c r="C64" i="12" s="1"/>
  <c r="C66" i="12" s="1"/>
  <c r="C68" i="12" s="1"/>
  <c r="D64" i="12" s="1"/>
  <c r="D66" i="12" s="1"/>
  <c r="D68" i="12" s="1"/>
  <c r="E64" i="12"/>
  <c r="E66" i="12" s="1"/>
  <c r="E68" i="12" s="1"/>
  <c r="E15" i="12"/>
  <c r="F15" i="12" s="1"/>
  <c r="D15" i="13" s="1"/>
  <c r="E15" i="13" s="1"/>
  <c r="AR6" i="9"/>
  <c r="AS6" i="9" s="1"/>
  <c r="AT6" i="9" s="1"/>
  <c r="B55" i="13"/>
  <c r="B67" i="13"/>
  <c r="D41" i="13"/>
  <c r="D53" i="13"/>
  <c r="D65" i="14"/>
  <c r="D66" i="14" s="1"/>
  <c r="C66" i="14"/>
  <c r="AA69" i="9"/>
  <c r="AA83" i="9" s="1"/>
  <c r="AA84" i="9" s="1"/>
  <c r="AA86" i="9" s="1"/>
  <c r="AB82" i="9"/>
  <c r="AC82" i="9" s="1"/>
  <c r="AC99" i="9"/>
  <c r="AL7" i="9"/>
  <c r="AC87" i="9"/>
  <c r="AB70" i="9"/>
  <c r="AK7" i="9"/>
  <c r="AN7" i="9" s="1"/>
  <c r="AB67" i="9"/>
  <c r="AB66" i="9"/>
  <c r="U69" i="9"/>
  <c r="C67" i="14" l="1"/>
  <c r="D67" i="14" s="1"/>
  <c r="D68" i="14" s="1"/>
  <c r="D55" i="13"/>
  <c r="D67" i="13"/>
  <c r="D68" i="13" s="1"/>
  <c r="B68" i="13"/>
  <c r="C64" i="13" s="1"/>
  <c r="C66" i="13" s="1"/>
  <c r="C68" i="13" s="1"/>
  <c r="AD99" i="9"/>
  <c r="AD117" i="9"/>
  <c r="U83" i="9"/>
  <c r="AB69" i="9"/>
  <c r="C68" i="14" l="1"/>
  <c r="AE117" i="9"/>
  <c r="AE135" i="9"/>
  <c r="AD121" i="9"/>
  <c r="AD122" i="9" s="1"/>
  <c r="AD124" i="9" s="1"/>
  <c r="AE124" i="9" s="1"/>
  <c r="AO7" i="9" s="1"/>
  <c r="AB83" i="9"/>
  <c r="AB84" i="9" s="1"/>
  <c r="AB86" i="9" s="1"/>
  <c r="AK6" i="9"/>
  <c r="U84" i="9"/>
  <c r="C16" i="12" l="1"/>
  <c r="AF135" i="9"/>
  <c r="AF155" i="9"/>
  <c r="AE140" i="9"/>
  <c r="AC83" i="9"/>
  <c r="U86" i="9"/>
  <c r="U101" i="9" s="1"/>
  <c r="AC84" i="9"/>
  <c r="AE141" i="9" l="1"/>
  <c r="AE143" i="9" s="1"/>
  <c r="AF140" i="9"/>
  <c r="AG155" i="9"/>
  <c r="AF161" i="9"/>
  <c r="AC86" i="9"/>
  <c r="AL6" i="9" s="1"/>
  <c r="AF143" i="9" l="1"/>
  <c r="AP7" i="9" s="1"/>
  <c r="AF141" i="9"/>
  <c r="AP5" i="9" s="1"/>
  <c r="D14" i="12" s="1"/>
  <c r="AF162" i="9"/>
  <c r="AG161" i="9"/>
  <c r="U102" i="9"/>
  <c r="AD101" i="9"/>
  <c r="AG162" i="9" l="1"/>
  <c r="AQ5" i="9" s="1"/>
  <c r="E14" i="12" s="1"/>
  <c r="AF164" i="9"/>
  <c r="AG164" i="9" s="1"/>
  <c r="AQ7" i="9" s="1"/>
  <c r="E16" i="12" s="1"/>
  <c r="F16" i="12" s="1"/>
  <c r="D16" i="13" s="1"/>
  <c r="D16" i="12"/>
  <c r="U104" i="9"/>
  <c r="U120" i="9" s="1"/>
  <c r="AD102" i="9"/>
  <c r="D22" i="13" l="1"/>
  <c r="E22" i="13" s="1"/>
  <c r="E16" i="13"/>
  <c r="AR7" i="9"/>
  <c r="AS7" i="9" s="1"/>
  <c r="AT7" i="9" s="1"/>
  <c r="AE120" i="9"/>
  <c r="U121" i="9"/>
  <c r="AD104" i="9"/>
  <c r="AM6" i="9" s="1"/>
  <c r="AN6" i="9" s="1"/>
  <c r="AE121" i="9" l="1"/>
  <c r="U122" i="9"/>
  <c r="AE122" i="9" s="1"/>
  <c r="AO5" i="9" s="1"/>
  <c r="C14" i="12" l="1"/>
  <c r="F14" i="12" s="1"/>
  <c r="D14" i="13" s="1"/>
  <c r="E14" i="13" s="1"/>
  <c r="AR5" i="9"/>
  <c r="AS5" i="9" s="1"/>
  <c r="AT5" i="9" s="1"/>
</calcChain>
</file>

<file path=xl/sharedStrings.xml><?xml version="1.0" encoding="utf-8"?>
<sst xmlns="http://schemas.openxmlformats.org/spreadsheetml/2006/main" count="955" uniqueCount="215">
  <si>
    <t>febrero</t>
  </si>
  <si>
    <t>marzo</t>
  </si>
  <si>
    <t>información de febrero</t>
  </si>
  <si>
    <t>enero</t>
  </si>
  <si>
    <t>febero</t>
  </si>
  <si>
    <t>TOTAL FEB</t>
  </si>
  <si>
    <t>BECAS OTORGADAS (PERS NUEV)</t>
  </si>
  <si>
    <t>pagos por hacer</t>
  </si>
  <si>
    <t>PAGOS REALIZADOS</t>
  </si>
  <si>
    <t>PAGOS REALIZADOS FEBRERO</t>
  </si>
  <si>
    <t>COMPROMISOS</t>
  </si>
  <si>
    <t>PERSONAS CON BECA DEL MES</t>
  </si>
  <si>
    <t>información de marzo</t>
  </si>
  <si>
    <t>TOTAL A MARZO</t>
  </si>
  <si>
    <t>enro</t>
  </si>
  <si>
    <t>Compromisos del mes anterior</t>
  </si>
  <si>
    <t>TOTAL DE PAGOS POR HACER EN MARZO</t>
  </si>
  <si>
    <t>abril</t>
  </si>
  <si>
    <t>mayo</t>
  </si>
  <si>
    <t>junio</t>
  </si>
  <si>
    <t>FONDO DE DESARROLLO SOCIAL Y ASIGNACIONES FAMILIARES</t>
  </si>
  <si>
    <t xml:space="preserve">Programa: </t>
  </si>
  <si>
    <t>FONABE</t>
  </si>
  <si>
    <t xml:space="preserve">Institución: </t>
  </si>
  <si>
    <t>Ministerio de Educación Pública (MEP)</t>
  </si>
  <si>
    <t xml:space="preserve">Unidad Ejecutora: </t>
  </si>
  <si>
    <t xml:space="preserve">Período: </t>
  </si>
  <si>
    <t>Primer Trimestre 2020</t>
  </si>
  <si>
    <t>Marzo</t>
  </si>
  <si>
    <t>Cuadro 1</t>
  </si>
  <si>
    <t>Reporte de beneficiarios efectivos financiados por el Fondo de Desarrollo Social y Asignaciones Familiares</t>
  </si>
  <si>
    <t>Beneficio</t>
  </si>
  <si>
    <t>Unidad</t>
  </si>
  <si>
    <t>Enero</t>
  </si>
  <si>
    <t>Febrero</t>
  </si>
  <si>
    <t>I Trimestre</t>
  </si>
  <si>
    <t>F.43 CSE Postsecundaria Regular</t>
  </si>
  <si>
    <t>Becas otorgadas¹</t>
  </si>
  <si>
    <t>Becas pagadas²</t>
  </si>
  <si>
    <t>Becas comprometidas</t>
  </si>
  <si>
    <t>Personas pagadas</t>
  </si>
  <si>
    <t>Total Otorgadas</t>
  </si>
  <si>
    <t>Total Pagadas</t>
  </si>
  <si>
    <t>Fuente: Información de Asignación de Becas FONABE-2020</t>
  </si>
  <si>
    <t>Notas:</t>
  </si>
  <si>
    <t>1. Se refiere a la cantidad de becas otorgadas según el mes de aprobación por parte de la Junta Directiva.</t>
  </si>
  <si>
    <t>2. Becas pagadas se refiere a la cantidad de pagos aplicados en el mes indicado.</t>
  </si>
  <si>
    <t>3. Debido a que el proceso de pago de un determinado mes puede incluir varios meses de beca comprometidos, no resulta la división simple de dinero ejecutado/becas ejecutadas, para determinar el monto promedio de las becas con monto fijo.</t>
  </si>
  <si>
    <r>
      <t xml:space="preserve">4. Nomenclatura de fuentes de financiamiento: </t>
    </r>
    <r>
      <rPr>
        <b/>
        <sz val="10"/>
        <color theme="1"/>
        <rFont val="Calibri"/>
        <family val="2"/>
        <scheme val="minor"/>
      </rPr>
      <t>F.43:</t>
    </r>
    <r>
      <rPr>
        <sz val="10"/>
        <color theme="1"/>
        <rFont val="Calibri"/>
        <family val="2"/>
        <scheme val="minor"/>
      </rPr>
      <t xml:space="preserve"> Ley FODESAF 0.43%; </t>
    </r>
    <r>
      <rPr>
        <b/>
        <sz val="10"/>
        <color theme="1"/>
        <rFont val="Calibri"/>
        <family val="2"/>
        <scheme val="minor"/>
      </rPr>
      <t>FODESAF</t>
    </r>
    <r>
      <rPr>
        <sz val="10"/>
        <color theme="1"/>
        <rFont val="Calibri"/>
        <family val="2"/>
        <scheme val="minor"/>
      </rPr>
      <t xml:space="preserve"> </t>
    </r>
    <r>
      <rPr>
        <b/>
        <sz val="10"/>
        <color theme="1"/>
        <rFont val="Calibri"/>
        <family val="2"/>
        <scheme val="minor"/>
      </rPr>
      <t>CONVENIO:</t>
    </r>
    <r>
      <rPr>
        <sz val="10"/>
        <color theme="1"/>
        <rFont val="Calibri"/>
        <family val="2"/>
        <scheme val="minor"/>
      </rPr>
      <t xml:space="preserve"> CONVENIO MTSS/DESAF/FONABE; </t>
    </r>
    <r>
      <rPr>
        <b/>
        <sz val="10"/>
        <color theme="1"/>
        <rFont val="Calibri"/>
        <family val="2"/>
        <scheme val="minor"/>
      </rPr>
      <t>MEP:</t>
    </r>
    <r>
      <rPr>
        <sz val="10"/>
        <color theme="1"/>
        <rFont val="Calibri"/>
        <family val="2"/>
        <scheme val="minor"/>
      </rPr>
      <t xml:space="preserve"> MINISTERIO DE EDUCACIÓN PÚBLICA.</t>
    </r>
  </si>
  <si>
    <r>
      <t xml:space="preserve">5. Nomenclatura de estructura de Becas: </t>
    </r>
    <r>
      <rPr>
        <b/>
        <sz val="10"/>
        <color theme="1"/>
        <rFont val="Calibri"/>
        <family val="2"/>
        <scheme val="minor"/>
      </rPr>
      <t>CSE:</t>
    </r>
    <r>
      <rPr>
        <sz val="10"/>
        <color theme="1"/>
        <rFont val="Calibri"/>
        <family val="2"/>
        <scheme val="minor"/>
      </rPr>
      <t xml:space="preserve"> Condición Socioeconómica; </t>
    </r>
    <r>
      <rPr>
        <b/>
        <sz val="10"/>
        <color theme="1"/>
        <rFont val="Calibri"/>
        <family val="2"/>
        <scheme val="minor"/>
      </rPr>
      <t>BE:</t>
    </r>
    <r>
      <rPr>
        <sz val="10"/>
        <color theme="1"/>
        <rFont val="Calibri"/>
        <family val="2"/>
        <scheme val="minor"/>
      </rPr>
      <t xml:space="preserve"> Beca Especial; </t>
    </r>
    <r>
      <rPr>
        <b/>
        <sz val="10"/>
        <color theme="1"/>
        <rFont val="Calibri"/>
        <family val="2"/>
        <scheme val="minor"/>
      </rPr>
      <t>BMP:</t>
    </r>
    <r>
      <rPr>
        <sz val="10"/>
        <color theme="1"/>
        <rFont val="Calibri"/>
        <family val="2"/>
        <scheme val="minor"/>
      </rPr>
      <t xml:space="preserve"> Beca Mérito Personal</t>
    </r>
  </si>
  <si>
    <t>6. Becas comprometidas se refiere a pagos acumulados comprometidos</t>
  </si>
  <si>
    <t>Cuadro 2</t>
  </si>
  <si>
    <t>Reporte de gastos efectivos financiados por el Fondo de Desarrollo Social y Asignaciones Familiares</t>
  </si>
  <si>
    <t>Unidad: Colones</t>
  </si>
  <si>
    <t>Total Becas Pagadas</t>
  </si>
  <si>
    <t>Total Becas Comprometidas</t>
  </si>
  <si>
    <t>Fuente: Información financiera FONABE-2020</t>
  </si>
  <si>
    <t>Cuadro 3</t>
  </si>
  <si>
    <t>Rubro por objeto de gasto</t>
  </si>
  <si>
    <t>1. Transferencias Corrientes a Personas</t>
  </si>
  <si>
    <t>Total</t>
  </si>
  <si>
    <t>Cuadro 4</t>
  </si>
  <si>
    <t>Reporte de ingresos efectivos girados por el Fondo de Desarrollo Social y Asignaciones Familiares</t>
  </si>
  <si>
    <r>
      <t xml:space="preserve">1. Saldo en caja inicial  (5 </t>
    </r>
    <r>
      <rPr>
        <sz val="11"/>
        <color rgb="FF000000"/>
        <rFont val="Calibri"/>
        <family val="2"/>
        <scheme val="minor"/>
      </rPr>
      <t xml:space="preserve">t-1) </t>
    </r>
  </si>
  <si>
    <t>2. Ingresos efectivos recibidos</t>
  </si>
  <si>
    <t xml:space="preserve">3. Recursos disponibles (1+2) </t>
  </si>
  <si>
    <t>4. Egresos efectivos pagados</t>
  </si>
  <si>
    <t xml:space="preserve">5. Saldo en caja final   (3-4) </t>
  </si>
  <si>
    <t>1. En el mes de marzo se aprobó un Presupuesto Extraordinario PE-01-2020, en el que incluyen recursos para hacer la devolución de los recursos no asignados en el periodo 2019, asi como para el pago de las becas no devengadas en dicho periodo. El extraordinario fue comunicado por medio del oficio  FONABE-DAF-CTP-TES-033-2020 (Pto Ext y devo 2019), asi como el comprobante de la devolución.</t>
  </si>
  <si>
    <t>2. En la asignación de becas del mes de marzo, tuvo una afectación a nivel de pagos, ya que se adelantaron pagos, hasta el mes de abril, de manera parcial. La Dirección de Gestión de Becas puede brindar más detalles, si la fuente de financiamiento así lo requiere.
Esto se ve reflejado en el Cuadro 2, con los montos de los compromisos. 
El cuadro 1 refleja las becas con las facturas y compromiso que corresponden al escenario correcto.</t>
  </si>
  <si>
    <t xml:space="preserve">3. Los montos señalados en el presente reporte fueron conciliados con el reporte del sistema SICOB/SAP del mes de febrero y marzo, FMKFR01. El monto de los compromisos, corresponde a lo devengado. En cuanto a las cantidades del Cuadro 1, se obtuvieron de manera manual, contando la cantidad de acreedores en el Reporte Monitor. </t>
  </si>
  <si>
    <t>Abril</t>
  </si>
  <si>
    <t>Junio</t>
  </si>
  <si>
    <t>II Trimestre</t>
  </si>
  <si>
    <r>
      <t>Becas otorgadas</t>
    </r>
    <r>
      <rPr>
        <sz val="11"/>
        <color theme="1"/>
        <rFont val="Calibri"/>
        <family val="2"/>
      </rPr>
      <t>¹</t>
    </r>
  </si>
  <si>
    <r>
      <t>Becas pagadas</t>
    </r>
    <r>
      <rPr>
        <sz val="11"/>
        <color theme="1"/>
        <rFont val="Calibri"/>
        <family val="2"/>
      </rPr>
      <t>²</t>
    </r>
  </si>
  <si>
    <t>2. Se refiere a la cantidad de pagos aplicados en el mes indicado.</t>
  </si>
  <si>
    <t>Primer Semestre 2020</t>
  </si>
  <si>
    <t>I Semestre</t>
  </si>
  <si>
    <t>1. Se refiere a la cantidad de becas otorgadas según el mes de aprobación por parte de la Junta Directiva</t>
  </si>
  <si>
    <r>
      <t xml:space="preserve">1. Nomenclatura de fuentes de financiamiento: </t>
    </r>
    <r>
      <rPr>
        <b/>
        <sz val="10"/>
        <color theme="1"/>
        <rFont val="Calibri"/>
        <family val="2"/>
        <scheme val="minor"/>
      </rPr>
      <t>F.43:</t>
    </r>
    <r>
      <rPr>
        <sz val="10"/>
        <color theme="1"/>
        <rFont val="Calibri"/>
        <family val="2"/>
        <scheme val="minor"/>
      </rPr>
      <t xml:space="preserve"> Ley FODESAF 0.43%; </t>
    </r>
    <r>
      <rPr>
        <b/>
        <sz val="10"/>
        <color theme="1"/>
        <rFont val="Calibri"/>
        <family val="2"/>
        <scheme val="minor"/>
      </rPr>
      <t>FODESAF</t>
    </r>
    <r>
      <rPr>
        <sz val="10"/>
        <color theme="1"/>
        <rFont val="Calibri"/>
        <family val="2"/>
        <scheme val="minor"/>
      </rPr>
      <t xml:space="preserve"> </t>
    </r>
    <r>
      <rPr>
        <b/>
        <sz val="10"/>
        <color theme="1"/>
        <rFont val="Calibri"/>
        <family val="2"/>
        <scheme val="minor"/>
      </rPr>
      <t>CONVENIO:</t>
    </r>
    <r>
      <rPr>
        <sz val="10"/>
        <color theme="1"/>
        <rFont val="Calibri"/>
        <family val="2"/>
        <scheme val="minor"/>
      </rPr>
      <t xml:space="preserve"> CONVENIO MTSS/DESAF/FONABE; </t>
    </r>
    <r>
      <rPr>
        <b/>
        <sz val="10"/>
        <color theme="1"/>
        <rFont val="Calibri"/>
        <family val="2"/>
        <scheme val="minor"/>
      </rPr>
      <t>MEP:</t>
    </r>
    <r>
      <rPr>
        <sz val="10"/>
        <color theme="1"/>
        <rFont val="Calibri"/>
        <family val="2"/>
        <scheme val="minor"/>
      </rPr>
      <t xml:space="preserve"> MINISTERIO DE EDUCACIÓN PÚBLICA.</t>
    </r>
  </si>
  <si>
    <r>
      <rPr>
        <b/>
        <sz val="10"/>
        <color theme="1"/>
        <rFont val="Calibri"/>
        <family val="2"/>
        <scheme val="minor"/>
      </rPr>
      <t>2.</t>
    </r>
    <r>
      <rPr>
        <sz val="10"/>
        <color theme="1"/>
        <rFont val="Calibri"/>
        <family val="2"/>
        <scheme val="minor"/>
      </rPr>
      <t xml:space="preserve"> Nomenclatura de estructura de Becas: </t>
    </r>
    <r>
      <rPr>
        <b/>
        <sz val="10"/>
        <color theme="1"/>
        <rFont val="Calibri"/>
        <family val="2"/>
        <scheme val="minor"/>
      </rPr>
      <t>CSE:</t>
    </r>
    <r>
      <rPr>
        <sz val="10"/>
        <color theme="1"/>
        <rFont val="Calibri"/>
        <family val="2"/>
        <scheme val="minor"/>
      </rPr>
      <t xml:space="preserve"> Condición Socioeconómica; </t>
    </r>
    <r>
      <rPr>
        <b/>
        <sz val="10"/>
        <color theme="1"/>
        <rFont val="Calibri"/>
        <family val="2"/>
        <scheme val="minor"/>
      </rPr>
      <t>BE:</t>
    </r>
    <r>
      <rPr>
        <sz val="10"/>
        <color theme="1"/>
        <rFont val="Calibri"/>
        <family val="2"/>
        <scheme val="minor"/>
      </rPr>
      <t xml:space="preserve"> Beca Especial; </t>
    </r>
    <r>
      <rPr>
        <b/>
        <sz val="10"/>
        <color theme="1"/>
        <rFont val="Calibri"/>
        <family val="2"/>
        <scheme val="minor"/>
      </rPr>
      <t>BMP:</t>
    </r>
    <r>
      <rPr>
        <sz val="10"/>
        <color theme="1"/>
        <rFont val="Calibri"/>
        <family val="2"/>
        <scheme val="minor"/>
      </rPr>
      <t xml:space="preserve"> Beca Mérito Personal</t>
    </r>
  </si>
  <si>
    <t>Notas de acuerdo al superavit:</t>
  </si>
  <si>
    <t>información de abril</t>
  </si>
  <si>
    <t>información de mayo</t>
  </si>
  <si>
    <t>información de junio</t>
  </si>
  <si>
    <t xml:space="preserve">PAGOS REALIZADOS </t>
  </si>
  <si>
    <t>COMPROMISOS ANTERIORES</t>
  </si>
  <si>
    <t>TOTAL PAGOS POR HACER</t>
  </si>
  <si>
    <t>TOTAL</t>
  </si>
  <si>
    <t>Mayo</t>
  </si>
  <si>
    <t>F.43 SUPERAVIT</t>
  </si>
  <si>
    <t>JULIO</t>
  </si>
  <si>
    <t>ABRIL</t>
  </si>
  <si>
    <t>MAYO</t>
  </si>
  <si>
    <t>JUNIO</t>
  </si>
  <si>
    <t>AGOSTO</t>
  </si>
  <si>
    <t>TOTAL A AGOSTO</t>
  </si>
  <si>
    <t>SETIEMBRE</t>
  </si>
  <si>
    <t>TOTAL A SETIEMBRE</t>
  </si>
  <si>
    <t>MARZO</t>
  </si>
  <si>
    <t>asignado en JULIO</t>
  </si>
  <si>
    <t>asignado en AGOSTO</t>
  </si>
  <si>
    <t>asignado en SETIEMBRE</t>
  </si>
  <si>
    <t>TOTAL A JULIO</t>
  </si>
  <si>
    <t>TOTAL DE PAGOS POR HACER EN JULIO</t>
  </si>
  <si>
    <t>TOTAL DE PAGOS POR HACER EN AGOSTO</t>
  </si>
  <si>
    <t>TOTAL DE PAGOS POR HACER EN SETIEMBRE</t>
  </si>
  <si>
    <t>COMPROMISOS DEL MES ACTUAL</t>
  </si>
  <si>
    <t>Julio</t>
  </si>
  <si>
    <t>Agosto</t>
  </si>
  <si>
    <t>Setiembre</t>
  </si>
  <si>
    <t>III Trimestre</t>
  </si>
  <si>
    <t>Octubre</t>
  </si>
  <si>
    <t>Noviembre</t>
  </si>
  <si>
    <t>Diciembre</t>
  </si>
  <si>
    <t>II Semestre</t>
  </si>
  <si>
    <t>IV Trimestre</t>
  </si>
  <si>
    <t>Septiembre</t>
  </si>
  <si>
    <t>Tercer Trimestre 2020</t>
  </si>
  <si>
    <t>Segundo Trimestre 2020</t>
  </si>
  <si>
    <r>
      <t xml:space="preserve">El monto total de </t>
    </r>
    <r>
      <rPr>
        <sz val="10"/>
        <rFont val="Calibri"/>
        <family val="2"/>
      </rPr>
      <t>₡</t>
    </r>
    <r>
      <rPr>
        <sz val="10"/>
        <rFont val="Arial"/>
        <family val="2"/>
      </rPr>
      <t>1,410,400 corresponden a superavit especifico aprobado en el mes de julio, en presupuesto extraordinario, para el pago de compromisos no devengados.</t>
    </r>
  </si>
  <si>
    <t>OCTUBRE</t>
  </si>
  <si>
    <t>TOTAL A OCTUBRE</t>
  </si>
  <si>
    <t>asignado en OCTUBRE</t>
  </si>
  <si>
    <t>NOVIEMBRE</t>
  </si>
  <si>
    <t>DICIEMBRE</t>
  </si>
  <si>
    <t>NOVIEMBE</t>
  </si>
  <si>
    <t>asignado en NOVIEMBRE</t>
  </si>
  <si>
    <t>TOTAL A NOVIEMBRE</t>
  </si>
  <si>
    <t>asignado en DICIEMBRE</t>
  </si>
  <si>
    <t>TOTAL A DICIEMBRE</t>
  </si>
  <si>
    <t>TOTAL DE PAGOS POR HACER EN OCTUBRE</t>
  </si>
  <si>
    <t>TOTAL DE PAGOS POR HACER EN NOVIEMBRE</t>
  </si>
  <si>
    <t>Acreedor</t>
  </si>
  <si>
    <t>Nombre del Acreedor</t>
  </si>
  <si>
    <t>Fch.Reg.</t>
  </si>
  <si>
    <t>Pln.</t>
  </si>
  <si>
    <t>Pln.Sus.</t>
  </si>
  <si>
    <t>Fecha Susp</t>
  </si>
  <si>
    <t xml:space="preserve">  Imp,Total</t>
  </si>
  <si>
    <t>Rige</t>
  </si>
  <si>
    <t>Vence</t>
  </si>
  <si>
    <t xml:space="preserve"> Mnt,Mes,</t>
  </si>
  <si>
    <t>Rs.Conf.</t>
  </si>
  <si>
    <t>Rs.Susp.</t>
  </si>
  <si>
    <t xml:space="preserve">   Imp,Sus,</t>
  </si>
  <si>
    <t>Fc.Susp.</t>
  </si>
  <si>
    <t xml:space="preserve"> Imp,Pagado</t>
  </si>
  <si>
    <t>Cnt.Pag.</t>
  </si>
  <si>
    <t xml:space="preserve"> Imp Adeuda</t>
  </si>
  <si>
    <t>B000029254</t>
  </si>
  <si>
    <t>ANTHONY MOHAMED ARIAS QUIROS</t>
  </si>
  <si>
    <t>15.03.2020</t>
  </si>
  <si>
    <t>X</t>
  </si>
  <si>
    <t>664,000.00</t>
  </si>
  <si>
    <t>B000045414</t>
  </si>
  <si>
    <t>KIMBERLY ANDREA AGUILAR VARGAS</t>
  </si>
  <si>
    <t>01.10.2020</t>
  </si>
  <si>
    <t xml:space="preserve">      0.00</t>
  </si>
  <si>
    <t>B000071552</t>
  </si>
  <si>
    <t>KEYTI MICHEL GODOY PEREZ</t>
  </si>
  <si>
    <t>18.03.2020</t>
  </si>
  <si>
    <t>518,000.00</t>
  </si>
  <si>
    <t>B000108315</t>
  </si>
  <si>
    <t>KLENDY MASSIEL CECILIANO SALAS</t>
  </si>
  <si>
    <t>466,200.00</t>
  </si>
  <si>
    <t>B000426842</t>
  </si>
  <si>
    <t>JOSE ARMANDO PADILLA NUNEZ</t>
  </si>
  <si>
    <t>09.03.2020</t>
  </si>
  <si>
    <t>B000470190</t>
  </si>
  <si>
    <t>MELANY TATIANA MORA ALVARADO</t>
  </si>
  <si>
    <t>830,000.00</t>
  </si>
  <si>
    <t>B000511779</t>
  </si>
  <si>
    <t>NATALY DE LOS ANGELES ALVARADO ZAPATA</t>
  </si>
  <si>
    <t>B000608142</t>
  </si>
  <si>
    <t>ALEJANDRA SOFIA ESPINOZA NAVARRO</t>
  </si>
  <si>
    <t>26.10.2020</t>
  </si>
  <si>
    <t>B000626747</t>
  </si>
  <si>
    <t>GIPZY MARIA MOLINA UMANA</t>
  </si>
  <si>
    <t>B000659407</t>
  </si>
  <si>
    <t>MARIANA ROSALES SALAS</t>
  </si>
  <si>
    <t>913,000.00</t>
  </si>
  <si>
    <t>B000728908</t>
  </si>
  <si>
    <t>CAROLINA RAQUEL BUSTO HERNANDEZ</t>
  </si>
  <si>
    <t>103,600.00</t>
  </si>
  <si>
    <t>B000866519</t>
  </si>
  <si>
    <t>MARIEL STEFANNY ARIAS CORDERO</t>
  </si>
  <si>
    <t>11.03.2020</t>
  </si>
  <si>
    <t>B000905255</t>
  </si>
  <si>
    <t>YUDILAY RANGEL MASIS</t>
  </si>
  <si>
    <t>B000928449</t>
  </si>
  <si>
    <t>EILYN CAROLINA MOLINA BALTODANO</t>
  </si>
  <si>
    <t>B001153800</t>
  </si>
  <si>
    <t>BERLIOTH ADELAIDA ALVARADO CASTILLO</t>
  </si>
  <si>
    <t>414,400.00</t>
  </si>
  <si>
    <t>B001279983</t>
  </si>
  <si>
    <t>JOSELYN DEL CARMEN CASTRO AZOFEIFA</t>
  </si>
  <si>
    <t>B001362475</t>
  </si>
  <si>
    <t>YERLIN RAMIREZ CASTRO</t>
  </si>
  <si>
    <t>B001362598</t>
  </si>
  <si>
    <t>CATALINA MARIA CAMACHO LOBO</t>
  </si>
  <si>
    <t>B001436042</t>
  </si>
  <si>
    <t>FRANCISCO JAVIER CAMACHO CALVO</t>
  </si>
  <si>
    <t>B001477642</t>
  </si>
  <si>
    <t>LADY MARIA PORTUGUEZ CHAVARRIA</t>
  </si>
  <si>
    <t>B001898403</t>
  </si>
  <si>
    <t>JOSE DOMINGO ROJAS MORALES</t>
  </si>
  <si>
    <t>B002498073</t>
  </si>
  <si>
    <t>KARLA VANESSA FERNANDEZ SOTO</t>
  </si>
  <si>
    <t>22 PERSONAS</t>
  </si>
  <si>
    <t>ANUAL</t>
  </si>
  <si>
    <t>Diciembra</t>
  </si>
  <si>
    <t>El saldo final en la cuenta corresponde a los 22 beneficiarios cuyos pagos no fueron aplicados</t>
  </si>
  <si>
    <t xml:space="preserve">ANUAL PROM.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</si>
</sst>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0_);_(* \(#,##0.00\);_(* &quot;-&quot;??_);_(@_)"/>
    <numFmt numFmtId="165" formatCode="_(* #,##0_);_(* \(#,##0\);_(* &quot;-&quot;??_);_(@_)"/>
    <numFmt numFmtId="166" formatCode="_-* #,##0_-;\-* #,##0_-;_-* &quot;-&quot;??_-;_-@_-"/>
    <numFmt numFmtId="167" formatCode="_-* #,##0.00_-;\-* #,##0.00_-;_-*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sz val="11"/>
      <name val="Calibri"/>
      <family val="2"/>
    </font>
    <font>
      <sz val="11"/>
      <color theme="1"/>
      <name val="Calibri"/>
      <family val="2"/>
    </font>
    <font>
      <sz val="10"/>
      <name val="Arial"/>
      <family val="2"/>
    </font>
    <font>
      <sz val="10"/>
      <name val="Calibri"/>
      <family val="2"/>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C00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1" fontId="4" fillId="0" borderId="0" applyFont="0" applyFill="0" applyBorder="0" applyAlignment="0" applyProtection="0"/>
    <xf numFmtId="0" fontId="3"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cellStyleXfs>
  <cellXfs count="150">
    <xf numFmtId="0" fontId="0" fillId="0" borderId="0" xfId="0" applyAlignment="1">
      <alignment vertical="top"/>
    </xf>
    <xf numFmtId="0" fontId="5" fillId="0" borderId="2" xfId="1" applyFont="1" applyBorder="1"/>
    <xf numFmtId="3" fontId="5" fillId="0" borderId="0" xfId="1" applyNumberFormat="1" applyFont="1" applyBorder="1"/>
    <xf numFmtId="165" fontId="0" fillId="0" borderId="0" xfId="2" applyNumberFormat="1" applyFont="1"/>
    <xf numFmtId="165" fontId="5" fillId="0" borderId="0" xfId="2" applyNumberFormat="1" applyFont="1" applyFill="1" applyAlignment="1">
      <alignment horizontal="center"/>
    </xf>
    <xf numFmtId="165" fontId="5" fillId="0" borderId="0" xfId="2" applyNumberFormat="1" applyFont="1" applyBorder="1"/>
    <xf numFmtId="165" fontId="0" fillId="0" borderId="0" xfId="2" applyNumberFormat="1" applyFont="1" applyBorder="1"/>
    <xf numFmtId="165" fontId="5" fillId="0" borderId="0" xfId="2" applyNumberFormat="1" applyFont="1" applyFill="1" applyAlignment="1">
      <alignment horizontal="right"/>
    </xf>
    <xf numFmtId="165" fontId="5" fillId="0" borderId="0" xfId="2" applyNumberFormat="1" applyFont="1" applyFill="1" applyAlignment="1"/>
    <xf numFmtId="165" fontId="0" fillId="0" borderId="0" xfId="2" applyNumberFormat="1" applyFont="1" applyFill="1"/>
    <xf numFmtId="165" fontId="0" fillId="0" borderId="0" xfId="2" applyNumberFormat="1" applyFont="1" applyFill="1" applyBorder="1"/>
    <xf numFmtId="165" fontId="5" fillId="0" borderId="10" xfId="2" applyNumberFormat="1" applyFont="1" applyFill="1" applyBorder="1" applyAlignment="1">
      <alignment horizontal="center"/>
    </xf>
    <xf numFmtId="165" fontId="5" fillId="0" borderId="10" xfId="2" applyNumberFormat="1" applyFont="1" applyBorder="1" applyAlignment="1">
      <alignment horizontal="center"/>
    </xf>
    <xf numFmtId="165" fontId="5" fillId="0" borderId="0" xfId="2" applyNumberFormat="1" applyFont="1"/>
    <xf numFmtId="165" fontId="0" fillId="0" borderId="3" xfId="2" applyNumberFormat="1" applyFont="1" applyFill="1" applyBorder="1" applyAlignment="1"/>
    <xf numFmtId="0" fontId="3" fillId="0" borderId="0" xfId="1" applyFill="1" applyAlignment="1">
      <alignment horizontal="left"/>
    </xf>
    <xf numFmtId="165" fontId="3" fillId="0" borderId="0" xfId="2" applyNumberFormat="1" applyFont="1" applyFill="1" applyAlignment="1"/>
    <xf numFmtId="165" fontId="6" fillId="0" borderId="0" xfId="2" applyNumberFormat="1" applyFont="1" applyFill="1" applyAlignment="1"/>
    <xf numFmtId="165" fontId="0" fillId="0" borderId="1" xfId="2" applyNumberFormat="1" applyFont="1" applyBorder="1"/>
    <xf numFmtId="165" fontId="0" fillId="3" borderId="0" xfId="2" applyNumberFormat="1" applyFont="1" applyFill="1"/>
    <xf numFmtId="165" fontId="6" fillId="3" borderId="0" xfId="3" applyNumberFormat="1" applyFont="1" applyFill="1" applyAlignment="1"/>
    <xf numFmtId="165" fontId="5" fillId="0" borderId="11" xfId="2" applyNumberFormat="1" applyFont="1" applyFill="1" applyBorder="1"/>
    <xf numFmtId="165" fontId="5" fillId="0" borderId="11" xfId="2" applyNumberFormat="1" applyFont="1" applyBorder="1"/>
    <xf numFmtId="165" fontId="5" fillId="0" borderId="1" xfId="2" applyNumberFormat="1" applyFont="1" applyBorder="1"/>
    <xf numFmtId="165" fontId="3" fillId="0" borderId="0" xfId="2" applyNumberFormat="1" applyFont="1"/>
    <xf numFmtId="165" fontId="7" fillId="0" borderId="0" xfId="2" applyNumberFormat="1" applyFont="1" applyFill="1"/>
    <xf numFmtId="165" fontId="7" fillId="0" borderId="0" xfId="2" applyNumberFormat="1" applyFont="1"/>
    <xf numFmtId="165" fontId="7" fillId="0" borderId="0" xfId="2" applyNumberFormat="1" applyFont="1" applyFill="1" applyAlignment="1">
      <alignment horizontal="left" vertical="top" wrapText="1"/>
    </xf>
    <xf numFmtId="165" fontId="5" fillId="0" borderId="10" xfId="2" applyNumberFormat="1" applyFont="1" applyFill="1" applyBorder="1" applyAlignment="1"/>
    <xf numFmtId="164" fontId="0" fillId="0" borderId="0" xfId="2" applyNumberFormat="1" applyFont="1" applyFill="1" applyBorder="1" applyAlignment="1">
      <alignment horizontal="right" vertical="center"/>
    </xf>
    <xf numFmtId="164" fontId="5" fillId="0" borderId="11" xfId="2" applyNumberFormat="1" applyFont="1" applyFill="1" applyBorder="1" applyAlignment="1">
      <alignment horizontal="right" vertical="center"/>
    </xf>
    <xf numFmtId="165" fontId="0" fillId="0" borderId="11" xfId="2" applyNumberFormat="1" applyFont="1" applyFill="1" applyBorder="1"/>
    <xf numFmtId="165" fontId="0" fillId="0" borderId="11" xfId="2" applyNumberFormat="1" applyFont="1" applyFill="1" applyBorder="1" applyAlignment="1">
      <alignment horizontal="right" vertical="center"/>
    </xf>
    <xf numFmtId="165" fontId="5" fillId="0" borderId="0" xfId="2" applyNumberFormat="1" applyFont="1" applyAlignment="1">
      <alignment horizontal="center"/>
    </xf>
    <xf numFmtId="165" fontId="0" fillId="0" borderId="0" xfId="2" applyNumberFormat="1" applyFont="1" applyFill="1" applyBorder="1" applyAlignment="1">
      <alignment wrapText="1"/>
    </xf>
    <xf numFmtId="165" fontId="0" fillId="0" borderId="0" xfId="2" applyNumberFormat="1" applyFont="1" applyFill="1" applyBorder="1" applyAlignment="1">
      <alignment horizontal="right" vertical="center"/>
    </xf>
    <xf numFmtId="164" fontId="0" fillId="0" borderId="0" xfId="2" applyFont="1" applyFill="1" applyBorder="1" applyAlignment="1">
      <alignment horizontal="right" vertical="center"/>
    </xf>
    <xf numFmtId="164" fontId="0" fillId="0" borderId="0" xfId="2" applyNumberFormat="1" applyFont="1"/>
    <xf numFmtId="165" fontId="5" fillId="0" borderId="11" xfId="2" applyNumberFormat="1" applyFont="1" applyFill="1" applyBorder="1" applyAlignment="1">
      <alignment horizontal="right" vertical="center"/>
    </xf>
    <xf numFmtId="165" fontId="0" fillId="0" borderId="0" xfId="2" applyNumberFormat="1" applyFont="1" applyFill="1" applyAlignment="1"/>
    <xf numFmtId="165" fontId="5" fillId="0" borderId="0" xfId="2" applyNumberFormat="1" applyFont="1" applyBorder="1" applyAlignment="1">
      <alignment horizontal="center"/>
    </xf>
    <xf numFmtId="165" fontId="0" fillId="0" borderId="0" xfId="2" applyNumberFormat="1" applyFont="1" applyAlignment="1">
      <alignment horizontal="left"/>
    </xf>
    <xf numFmtId="164" fontId="0" fillId="0" borderId="0" xfId="2" applyNumberFormat="1" applyFont="1" applyFill="1"/>
    <xf numFmtId="41" fontId="10" fillId="0" borderId="0" xfId="4" applyFont="1" applyFill="1" applyBorder="1" applyProtection="1">
      <protection locked="0"/>
    </xf>
    <xf numFmtId="165" fontId="0" fillId="0" borderId="0" xfId="5" applyNumberFormat="1" applyFont="1" applyFill="1"/>
    <xf numFmtId="165" fontId="5" fillId="0" borderId="0" xfId="2" applyNumberFormat="1" applyFont="1" applyAlignment="1">
      <alignment horizontal="left"/>
    </xf>
    <xf numFmtId="165" fontId="5" fillId="0" borderId="0" xfId="2" applyNumberFormat="1" applyFont="1" applyFill="1" applyBorder="1"/>
    <xf numFmtId="0" fontId="3" fillId="0" borderId="0" xfId="1" applyAlignment="1">
      <alignment horizontal="left"/>
    </xf>
    <xf numFmtId="165" fontId="6" fillId="0" borderId="0" xfId="2" applyNumberFormat="1" applyFont="1" applyFill="1" applyBorder="1"/>
    <xf numFmtId="165" fontId="0" fillId="0" borderId="0" xfId="2" applyNumberFormat="1" applyFont="1" applyAlignment="1">
      <alignment wrapText="1"/>
    </xf>
    <xf numFmtId="164" fontId="5" fillId="0" borderId="11" xfId="2" applyNumberFormat="1" applyFont="1" applyBorder="1"/>
    <xf numFmtId="165" fontId="0" fillId="0" borderId="0" xfId="2" applyNumberFormat="1" applyFont="1" applyFill="1" applyAlignment="1">
      <alignment horizontal="center"/>
    </xf>
    <xf numFmtId="165" fontId="0" fillId="0" borderId="0" xfId="2" applyNumberFormat="1" applyFont="1" applyAlignment="1">
      <alignment horizontal="center"/>
    </xf>
    <xf numFmtId="165" fontId="0" fillId="0" borderId="11" xfId="2" applyNumberFormat="1" applyFont="1" applyBorder="1"/>
    <xf numFmtId="0" fontId="3" fillId="0" borderId="3" xfId="1" applyFont="1" applyBorder="1"/>
    <xf numFmtId="0" fontId="3" fillId="0" borderId="4" xfId="1" applyFont="1" applyBorder="1"/>
    <xf numFmtId="0" fontId="3" fillId="0" borderId="8" xfId="1" applyFont="1" applyBorder="1"/>
    <xf numFmtId="0" fontId="3" fillId="0" borderId="0" xfId="1" applyFont="1" applyBorder="1" applyAlignment="1">
      <alignment horizontal="center"/>
    </xf>
    <xf numFmtId="0" fontId="3" fillId="0" borderId="9" xfId="1" applyFont="1" applyBorder="1" applyAlignment="1">
      <alignment horizontal="center"/>
    </xf>
    <xf numFmtId="0" fontId="3" fillId="0" borderId="0" xfId="1" applyFont="1" applyBorder="1"/>
    <xf numFmtId="3" fontId="3" fillId="0" borderId="9" xfId="1" applyNumberFormat="1" applyFont="1" applyBorder="1"/>
    <xf numFmtId="3" fontId="3" fillId="4" borderId="0" xfId="1" applyNumberFormat="1" applyFont="1" applyFill="1" applyBorder="1"/>
    <xf numFmtId="3" fontId="3" fillId="0" borderId="0" xfId="1" applyNumberFormat="1" applyFont="1" applyBorder="1"/>
    <xf numFmtId="0" fontId="3" fillId="2" borderId="5" xfId="1" applyFont="1" applyFill="1" applyBorder="1"/>
    <xf numFmtId="0" fontId="3" fillId="0" borderId="9" xfId="1" applyFont="1" applyBorder="1"/>
    <xf numFmtId="3" fontId="3" fillId="6" borderId="0" xfId="1" applyNumberFormat="1" applyFont="1" applyFill="1" applyBorder="1"/>
    <xf numFmtId="3" fontId="3" fillId="5" borderId="0" xfId="1" applyNumberFormat="1" applyFont="1" applyFill="1" applyBorder="1"/>
    <xf numFmtId="0" fontId="3" fillId="0" borderId="0" xfId="1" applyFont="1" applyFill="1" applyBorder="1"/>
    <xf numFmtId="0" fontId="3" fillId="0" borderId="4" xfId="1" applyFont="1" applyFill="1" applyBorder="1"/>
    <xf numFmtId="3" fontId="3" fillId="2" borderId="6" xfId="1" applyNumberFormat="1" applyFont="1" applyFill="1" applyBorder="1"/>
    <xf numFmtId="3" fontId="6" fillId="0" borderId="0" xfId="2" applyNumberFormat="1" applyFont="1" applyBorder="1"/>
    <xf numFmtId="3" fontId="3" fillId="0" borderId="0" xfId="1" applyNumberFormat="1" applyFont="1" applyFill="1" applyBorder="1"/>
    <xf numFmtId="3" fontId="3" fillId="2" borderId="0" xfId="1" applyNumberFormat="1" applyFont="1" applyFill="1" applyBorder="1"/>
    <xf numFmtId="0" fontId="5" fillId="0" borderId="0" xfId="1" applyFont="1" applyBorder="1"/>
    <xf numFmtId="0" fontId="3" fillId="0" borderId="0" xfId="1" applyFont="1" applyBorder="1" applyAlignment="1">
      <alignment wrapText="1"/>
    </xf>
    <xf numFmtId="0" fontId="3" fillId="2" borderId="0" xfId="1" applyFont="1" applyFill="1" applyBorder="1"/>
    <xf numFmtId="3" fontId="3" fillId="0" borderId="0" xfId="1" applyNumberFormat="1" applyFont="1" applyBorder="1" applyAlignment="1">
      <alignment horizontal="center"/>
    </xf>
    <xf numFmtId="3" fontId="3" fillId="0" borderId="0" xfId="1" applyNumberFormat="1" applyFont="1" applyBorder="1" applyAlignment="1">
      <alignment horizontal="center" wrapText="1"/>
    </xf>
    <xf numFmtId="164" fontId="6" fillId="0" borderId="0" xfId="2" applyFont="1" applyBorder="1"/>
    <xf numFmtId="3" fontId="3" fillId="0" borderId="9" xfId="1" applyNumberFormat="1" applyFont="1" applyFill="1" applyBorder="1"/>
    <xf numFmtId="3" fontId="3" fillId="2" borderId="7" xfId="1" applyNumberFormat="1" applyFont="1" applyFill="1" applyBorder="1"/>
    <xf numFmtId="0" fontId="3" fillId="2" borderId="7" xfId="1" applyFont="1" applyFill="1" applyBorder="1"/>
    <xf numFmtId="0" fontId="3" fillId="7" borderId="0" xfId="1" applyFill="1" applyAlignment="1">
      <alignment horizontal="left"/>
    </xf>
    <xf numFmtId="165" fontId="0" fillId="7" borderId="0" xfId="2" applyNumberFormat="1" applyFont="1" applyFill="1"/>
    <xf numFmtId="165" fontId="3" fillId="7" borderId="0" xfId="2" applyNumberFormat="1" applyFont="1" applyFill="1" applyAlignment="1"/>
    <xf numFmtId="164" fontId="0" fillId="7" borderId="0" xfId="2" applyNumberFormat="1" applyFont="1" applyFill="1" applyBorder="1" applyAlignment="1">
      <alignment horizontal="right" vertical="center"/>
    </xf>
    <xf numFmtId="165" fontId="6" fillId="7" borderId="0" xfId="2" applyNumberFormat="1" applyFont="1" applyFill="1" applyAlignment="1"/>
    <xf numFmtId="165" fontId="6" fillId="7" borderId="0" xfId="2" applyNumberFormat="1" applyFont="1" applyFill="1" applyBorder="1"/>
    <xf numFmtId="165" fontId="5" fillId="0" borderId="0" xfId="2" applyNumberFormat="1" applyFont="1" applyFill="1" applyAlignment="1">
      <alignment horizontal="center"/>
    </xf>
    <xf numFmtId="0" fontId="0" fillId="0" borderId="0" xfId="0" applyAlignment="1">
      <alignment wrapText="1"/>
    </xf>
    <xf numFmtId="0" fontId="5" fillId="0" borderId="2" xfId="0" applyFont="1" applyBorder="1"/>
    <xf numFmtId="43" fontId="0" fillId="0" borderId="3" xfId="6" applyFont="1" applyBorder="1"/>
    <xf numFmtId="0" fontId="0" fillId="0" borderId="3" xfId="0" applyBorder="1"/>
    <xf numFmtId="0" fontId="0" fillId="0" borderId="4" xfId="0" applyBorder="1"/>
    <xf numFmtId="0" fontId="0" fillId="0" borderId="0" xfId="0"/>
    <xf numFmtId="0" fontId="0" fillId="0" borderId="8" xfId="0" applyBorder="1"/>
    <xf numFmtId="0" fontId="0" fillId="0" borderId="2" xfId="0" applyBorder="1" applyAlignment="1">
      <alignment wrapText="1"/>
    </xf>
    <xf numFmtId="0" fontId="0" fillId="0" borderId="8" xfId="0" applyBorder="1" applyAlignment="1">
      <alignment wrapText="1"/>
    </xf>
    <xf numFmtId="0" fontId="0" fillId="0" borderId="12" xfId="0" applyBorder="1"/>
    <xf numFmtId="0" fontId="0" fillId="0" borderId="13" xfId="0" applyBorder="1"/>
    <xf numFmtId="0" fontId="0" fillId="0" borderId="5" xfId="0" applyBorder="1" applyAlignment="1">
      <alignment wrapText="1"/>
    </xf>
    <xf numFmtId="0" fontId="0" fillId="0" borderId="5" xfId="0" applyBorder="1"/>
    <xf numFmtId="166" fontId="0" fillId="0" borderId="0" xfId="6" applyNumberFormat="1" applyFont="1" applyBorder="1"/>
    <xf numFmtId="166" fontId="0" fillId="0" borderId="0" xfId="0" applyNumberFormat="1" applyBorder="1"/>
    <xf numFmtId="166" fontId="0" fillId="0" borderId="9" xfId="0" applyNumberFormat="1" applyBorder="1"/>
    <xf numFmtId="166" fontId="0" fillId="0" borderId="0" xfId="0" applyNumberFormat="1"/>
    <xf numFmtId="166" fontId="0" fillId="0" borderId="3" xfId="6" applyNumberFormat="1" applyFont="1" applyBorder="1"/>
    <xf numFmtId="166" fontId="0" fillId="0" borderId="3" xfId="0" applyNumberFormat="1" applyBorder="1"/>
    <xf numFmtId="166" fontId="0" fillId="0" borderId="4" xfId="0" applyNumberFormat="1" applyBorder="1"/>
    <xf numFmtId="166" fontId="0" fillId="0" borderId="6" xfId="6" applyNumberFormat="1" applyFont="1" applyBorder="1"/>
    <xf numFmtId="166" fontId="0" fillId="0" borderId="6" xfId="0" applyNumberFormat="1" applyBorder="1"/>
    <xf numFmtId="166" fontId="0" fillId="0" borderId="7" xfId="0" applyNumberFormat="1" applyBorder="1"/>
    <xf numFmtId="166" fontId="0" fillId="2" borderId="0" xfId="0" applyNumberFormat="1" applyFill="1" applyBorder="1"/>
    <xf numFmtId="166" fontId="0" fillId="2" borderId="0" xfId="6" applyNumberFormat="1" applyFont="1" applyFill="1" applyBorder="1"/>
    <xf numFmtId="166" fontId="3" fillId="0" borderId="0" xfId="1" applyNumberFormat="1" applyFont="1" applyFill="1" applyBorder="1"/>
    <xf numFmtId="166" fontId="0" fillId="0" borderId="2" xfId="6" applyNumberFormat="1" applyFont="1" applyBorder="1"/>
    <xf numFmtId="166" fontId="0" fillId="0" borderId="8" xfId="6" applyNumberFormat="1" applyFont="1" applyBorder="1"/>
    <xf numFmtId="166" fontId="0" fillId="0" borderId="5" xfId="6" applyNumberFormat="1" applyFont="1" applyBorder="1"/>
    <xf numFmtId="0" fontId="0" fillId="0" borderId="2" xfId="0" applyBorder="1"/>
    <xf numFmtId="0" fontId="0" fillId="0" borderId="14" xfId="0" applyBorder="1"/>
    <xf numFmtId="166" fontId="0" fillId="0" borderId="15" xfId="6" applyNumberFormat="1" applyFont="1" applyBorder="1"/>
    <xf numFmtId="166" fontId="0" fillId="0" borderId="16" xfId="0" applyNumberFormat="1" applyBorder="1"/>
    <xf numFmtId="0" fontId="2" fillId="0" borderId="0" xfId="1" applyFont="1" applyFill="1" applyBorder="1"/>
    <xf numFmtId="167" fontId="2" fillId="0" borderId="0" xfId="10" applyNumberFormat="1" applyFont="1" applyFill="1" applyBorder="1"/>
    <xf numFmtId="167" fontId="0" fillId="0" borderId="0" xfId="7" applyNumberFormat="1" applyFont="1" applyFill="1" applyBorder="1"/>
    <xf numFmtId="165" fontId="4" fillId="0" borderId="0" xfId="2" applyNumberFormat="1" applyFont="1"/>
    <xf numFmtId="165" fontId="7" fillId="0" borderId="0" xfId="2" applyNumberFormat="1" applyFont="1" applyFill="1" applyAlignment="1">
      <alignment horizontal="left" vertical="top" wrapText="1"/>
    </xf>
    <xf numFmtId="165" fontId="5" fillId="0" borderId="0" xfId="2" applyNumberFormat="1" applyFont="1" applyFill="1" applyAlignment="1">
      <alignment horizontal="center"/>
    </xf>
    <xf numFmtId="166" fontId="0" fillId="0" borderId="0" xfId="0" applyNumberFormat="1" applyFill="1" applyBorder="1"/>
    <xf numFmtId="0" fontId="0" fillId="0" borderId="17" xfId="0" applyBorder="1"/>
    <xf numFmtId="43" fontId="0" fillId="0" borderId="0" xfId="6" applyFont="1"/>
    <xf numFmtId="0" fontId="0" fillId="2" borderId="0" xfId="0" applyFill="1"/>
    <xf numFmtId="43" fontId="0" fillId="2" borderId="0" xfId="6" applyFont="1" applyFill="1"/>
    <xf numFmtId="0" fontId="1" fillId="0" borderId="0" xfId="1" applyFont="1" applyFill="1" applyBorder="1"/>
    <xf numFmtId="0" fontId="5" fillId="0" borderId="0" xfId="1" applyFont="1" applyFill="1" applyBorder="1"/>
    <xf numFmtId="166" fontId="5" fillId="0" borderId="0" xfId="1" applyNumberFormat="1" applyFont="1" applyFill="1" applyBorder="1"/>
    <xf numFmtId="0" fontId="3" fillId="8" borderId="0" xfId="1" applyFont="1" applyFill="1" applyBorder="1"/>
    <xf numFmtId="166" fontId="0" fillId="8" borderId="0" xfId="0" applyNumberFormat="1" applyFill="1" applyBorder="1"/>
    <xf numFmtId="0" fontId="3" fillId="9" borderId="0" xfId="1" applyFont="1" applyFill="1" applyBorder="1"/>
    <xf numFmtId="166" fontId="0" fillId="9" borderId="9" xfId="0" applyNumberFormat="1" applyFill="1" applyBorder="1"/>
    <xf numFmtId="0" fontId="3" fillId="7" borderId="0" xfId="1" applyFont="1" applyFill="1" applyBorder="1"/>
    <xf numFmtId="166" fontId="0" fillId="7" borderId="9" xfId="0" applyNumberFormat="1" applyFill="1" applyBorder="1"/>
    <xf numFmtId="0" fontId="3" fillId="10" borderId="0" xfId="1" applyFont="1" applyFill="1" applyBorder="1"/>
    <xf numFmtId="166" fontId="0" fillId="10" borderId="7" xfId="0" applyNumberFormat="1" applyFill="1" applyBorder="1"/>
    <xf numFmtId="165" fontId="7" fillId="0" borderId="0" xfId="2" applyNumberFormat="1" applyFont="1" applyFill="1" applyAlignment="1">
      <alignment horizontal="left" vertical="top" wrapText="1"/>
    </xf>
    <xf numFmtId="165" fontId="5" fillId="0" borderId="0" xfId="2" applyNumberFormat="1" applyFont="1" applyFill="1" applyAlignment="1">
      <alignment horizontal="center"/>
    </xf>
    <xf numFmtId="49" fontId="0" fillId="0" borderId="0" xfId="2" applyNumberFormat="1" applyFont="1" applyFill="1" applyAlignment="1">
      <alignment horizontal="justify" wrapText="1"/>
    </xf>
    <xf numFmtId="165" fontId="5" fillId="0" borderId="0" xfId="2" applyNumberFormat="1" applyFont="1" applyFill="1" applyBorder="1" applyAlignment="1">
      <alignment horizontal="center"/>
    </xf>
    <xf numFmtId="165" fontId="0" fillId="2" borderId="0" xfId="2" applyNumberFormat="1" applyFont="1" applyFill="1" applyBorder="1"/>
    <xf numFmtId="165" fontId="0" fillId="2" borderId="0" xfId="2" applyNumberFormat="1" applyFont="1" applyFill="1"/>
  </cellXfs>
  <cellStyles count="12">
    <cellStyle name="Millares" xfId="6" builtinId="3"/>
    <cellStyle name="Millares [0]" xfId="7" builtinId="6"/>
    <cellStyle name="Millares [0] 10" xfId="4"/>
    <cellStyle name="Millares [0] 2" xfId="10"/>
    <cellStyle name="Millares 2" xfId="2"/>
    <cellStyle name="Millares 2 2" xfId="5"/>
    <cellStyle name="Millares 3" xfId="3"/>
    <cellStyle name="Millares 4" xfId="9"/>
    <cellStyle name="Normal" xfId="0" builtinId="0"/>
    <cellStyle name="Normal 2" xfId="1"/>
    <cellStyle name="Normal 3" xfId="8"/>
    <cellStyle name="Porcentaje 2" xfId="11"/>
  </cellStyles>
  <dxfs count="0"/>
  <tableStyles count="0" defaultTableStyle="TableStyleMedium9"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8"/>
  <sheetViews>
    <sheetView topLeftCell="R1" zoomScale="80" zoomScaleNormal="80" workbookViewId="0">
      <selection activeCell="S1" sqref="S1"/>
    </sheetView>
  </sheetViews>
  <sheetFormatPr baseColWidth="10" defaultColWidth="9.140625" defaultRowHeight="15" x14ac:dyDescent="0.25"/>
  <cols>
    <col min="1" max="1" width="34.7109375" style="59" hidden="1" customWidth="1"/>
    <col min="2" max="2" width="10" style="59" hidden="1" customWidth="1"/>
    <col min="3" max="3" width="11.140625" style="59" hidden="1" customWidth="1"/>
    <col min="4" max="4" width="10.5703125" style="59" hidden="1" customWidth="1"/>
    <col min="5" max="5" width="12" style="59" hidden="1" customWidth="1"/>
    <col min="6" max="8" width="0" style="59" hidden="1" customWidth="1"/>
    <col min="9" max="9" width="36.85546875" style="59" hidden="1" customWidth="1"/>
    <col min="10" max="16" width="0" style="59" hidden="1" customWidth="1"/>
    <col min="17" max="17" width="12" style="59" hidden="1" customWidth="1"/>
    <col min="18" max="18" width="18" style="74" customWidth="1"/>
    <col min="19" max="19" width="33.7109375" style="59" customWidth="1"/>
    <col min="20" max="21" width="18.140625" style="59" customWidth="1"/>
    <col min="22" max="23" width="14.28515625" style="59" customWidth="1"/>
    <col min="24" max="24" width="14.140625" style="59" customWidth="1"/>
    <col min="25" max="25" width="14.7109375" style="59" customWidth="1"/>
    <col min="26" max="26" width="9.140625" style="67"/>
    <col min="27" max="27" width="13.7109375" style="67" customWidth="1"/>
    <col min="28" max="28" width="14.5703125" style="67" bestFit="1" customWidth="1"/>
    <col min="29" max="29" width="17.140625" style="67" customWidth="1"/>
    <col min="30" max="30" width="12.28515625" style="67" customWidth="1"/>
    <col min="31" max="32" width="9.140625" style="67"/>
    <col min="33" max="33" width="10.85546875" style="67" customWidth="1"/>
    <col min="34" max="34" width="9.140625" style="67"/>
    <col min="35" max="35" width="9.7109375" style="67" customWidth="1"/>
    <col min="36" max="36" width="9.140625" style="67"/>
    <col min="37" max="37" width="12" style="67" customWidth="1"/>
    <col min="38" max="16384" width="9.140625" style="67"/>
  </cols>
  <sheetData>
    <row r="1" spans="1:46" x14ac:dyDescent="0.25">
      <c r="A1" s="73" t="s">
        <v>2</v>
      </c>
      <c r="I1" s="59" t="s">
        <v>2</v>
      </c>
      <c r="S1" s="1" t="s">
        <v>2</v>
      </c>
      <c r="T1" s="54"/>
      <c r="U1" s="54"/>
      <c r="V1" s="55"/>
    </row>
    <row r="2" spans="1:46" x14ac:dyDescent="0.25">
      <c r="B2" s="57" t="s">
        <v>3</v>
      </c>
      <c r="C2" s="57" t="s">
        <v>4</v>
      </c>
      <c r="D2" s="57" t="s">
        <v>5</v>
      </c>
      <c r="J2" s="59" t="s">
        <v>3</v>
      </c>
      <c r="K2" s="59" t="s">
        <v>4</v>
      </c>
      <c r="L2" s="59" t="s">
        <v>5</v>
      </c>
      <c r="S2" s="56"/>
      <c r="T2" s="57" t="s">
        <v>3</v>
      </c>
      <c r="U2" s="57" t="s">
        <v>4</v>
      </c>
      <c r="V2" s="58" t="s">
        <v>89</v>
      </c>
      <c r="Z2" s="67" t="s">
        <v>31</v>
      </c>
      <c r="AA2" s="67" t="s">
        <v>32</v>
      </c>
      <c r="AB2" s="67" t="s">
        <v>33</v>
      </c>
      <c r="AC2" s="67" t="s">
        <v>34</v>
      </c>
      <c r="AD2" s="67" t="s">
        <v>28</v>
      </c>
      <c r="AE2" s="67" t="s">
        <v>35</v>
      </c>
      <c r="AF2" s="67" t="s">
        <v>71</v>
      </c>
      <c r="AG2" s="67" t="s">
        <v>90</v>
      </c>
      <c r="AH2" s="67" t="s">
        <v>72</v>
      </c>
      <c r="AI2" s="67" t="s">
        <v>73</v>
      </c>
      <c r="AJ2" s="122" t="s">
        <v>78</v>
      </c>
      <c r="AK2" s="122" t="s">
        <v>109</v>
      </c>
      <c r="AL2" s="122" t="s">
        <v>110</v>
      </c>
      <c r="AM2" s="122" t="s">
        <v>111</v>
      </c>
      <c r="AN2" s="122" t="s">
        <v>112</v>
      </c>
      <c r="AO2" s="122" t="s">
        <v>113</v>
      </c>
      <c r="AP2" s="122" t="s">
        <v>114</v>
      </c>
      <c r="AQ2" s="122" t="s">
        <v>115</v>
      </c>
      <c r="AR2" s="122" t="s">
        <v>117</v>
      </c>
      <c r="AS2" s="122" t="s">
        <v>116</v>
      </c>
      <c r="AT2" s="133" t="s">
        <v>211</v>
      </c>
    </row>
    <row r="3" spans="1:46" x14ac:dyDescent="0.25">
      <c r="A3" s="59" t="s">
        <v>6</v>
      </c>
      <c r="B3" s="59">
        <v>0</v>
      </c>
      <c r="C3" s="59">
        <v>1092</v>
      </c>
      <c r="D3" s="59">
        <v>1092</v>
      </c>
      <c r="I3" s="59" t="s">
        <v>6</v>
      </c>
      <c r="J3" s="59">
        <v>0</v>
      </c>
      <c r="K3" s="59">
        <v>1092</v>
      </c>
      <c r="L3" s="59">
        <v>1092</v>
      </c>
      <c r="S3" s="56" t="s">
        <v>6</v>
      </c>
      <c r="U3" s="62">
        <v>1092</v>
      </c>
      <c r="V3" s="60">
        <v>1092</v>
      </c>
    </row>
    <row r="4" spans="1:46" x14ac:dyDescent="0.25">
      <c r="A4" s="59" t="s">
        <v>7</v>
      </c>
      <c r="B4" s="62">
        <v>1092</v>
      </c>
      <c r="C4" s="62">
        <v>1092</v>
      </c>
      <c r="D4" s="62">
        <v>2184</v>
      </c>
      <c r="E4" s="62"/>
      <c r="I4" s="59" t="s">
        <v>7</v>
      </c>
      <c r="J4" s="59">
        <v>1092</v>
      </c>
      <c r="K4" s="59">
        <v>1092</v>
      </c>
      <c r="L4" s="59">
        <v>2184</v>
      </c>
      <c r="S4" s="56" t="s">
        <v>7</v>
      </c>
      <c r="T4" s="61">
        <v>1092</v>
      </c>
      <c r="U4" s="61">
        <v>1092</v>
      </c>
      <c r="V4" s="60">
        <v>2184</v>
      </c>
      <c r="W4" s="62"/>
      <c r="Z4" s="67" t="s">
        <v>36</v>
      </c>
      <c r="AA4" s="136" t="s">
        <v>37</v>
      </c>
      <c r="AB4" s="67">
        <v>0</v>
      </c>
      <c r="AC4" s="71">
        <v>1092</v>
      </c>
      <c r="AD4" s="71">
        <v>1143</v>
      </c>
      <c r="AE4" s="67">
        <v>2235</v>
      </c>
      <c r="AF4" s="71">
        <v>571</v>
      </c>
      <c r="AG4" s="71">
        <v>0</v>
      </c>
      <c r="AH4" s="71">
        <v>-1</v>
      </c>
      <c r="AI4" s="71">
        <v>570</v>
      </c>
      <c r="AJ4" s="71">
        <v>2805</v>
      </c>
      <c r="AK4" s="114">
        <f>+AB59</f>
        <v>221</v>
      </c>
      <c r="AL4" s="114">
        <f>+AC75</f>
        <v>-168</v>
      </c>
      <c r="AM4" s="114">
        <f>+AC92</f>
        <v>-4</v>
      </c>
      <c r="AN4" s="114">
        <f>+AK4+AL4+AM4</f>
        <v>49</v>
      </c>
      <c r="AO4" s="114">
        <f>+AD110</f>
        <v>138</v>
      </c>
      <c r="AP4" s="114">
        <f>+AE128</f>
        <v>-207</v>
      </c>
      <c r="AQ4" s="114">
        <f>+AF148</f>
        <v>0</v>
      </c>
      <c r="AR4" s="114">
        <f>+AO4+AP4+AQ4</f>
        <v>-69</v>
      </c>
      <c r="AS4" s="114">
        <f>+AN4+AR4</f>
        <v>-20</v>
      </c>
      <c r="AT4" s="71">
        <f>+AS4+AJ4</f>
        <v>2785</v>
      </c>
    </row>
    <row r="5" spans="1:46" x14ac:dyDescent="0.25">
      <c r="A5" s="59" t="s">
        <v>8</v>
      </c>
      <c r="B5" s="62">
        <v>1076</v>
      </c>
      <c r="C5" s="62">
        <v>1076</v>
      </c>
      <c r="D5" s="62">
        <v>2152</v>
      </c>
      <c r="E5" s="62"/>
      <c r="I5" s="59" t="s">
        <v>8</v>
      </c>
      <c r="J5" s="59">
        <v>1076</v>
      </c>
      <c r="K5" s="59">
        <v>1076</v>
      </c>
      <c r="L5" s="59">
        <v>2152</v>
      </c>
      <c r="S5" s="56" t="s">
        <v>86</v>
      </c>
      <c r="T5" s="61">
        <v>1076</v>
      </c>
      <c r="U5" s="61">
        <v>1076</v>
      </c>
      <c r="V5" s="60">
        <v>2152</v>
      </c>
      <c r="W5" s="62"/>
      <c r="AA5" s="138" t="s">
        <v>38</v>
      </c>
      <c r="AB5" s="67">
        <v>0</v>
      </c>
      <c r="AC5" s="71">
        <v>2152</v>
      </c>
      <c r="AD5" s="67">
        <v>1076</v>
      </c>
      <c r="AE5" s="67">
        <v>3228</v>
      </c>
      <c r="AF5" s="71">
        <v>5464</v>
      </c>
      <c r="AG5" s="71">
        <v>5233</v>
      </c>
      <c r="AH5" s="71">
        <v>2872</v>
      </c>
      <c r="AI5" s="71">
        <v>13569</v>
      </c>
      <c r="AJ5" s="71">
        <v>16797</v>
      </c>
      <c r="AK5" s="114">
        <f>+AB68</f>
        <v>2836</v>
      </c>
      <c r="AL5" s="114">
        <f>+AC85</f>
        <v>3061</v>
      </c>
      <c r="AM5" s="114">
        <f>+AD103</f>
        <v>2722</v>
      </c>
      <c r="AN5" s="114">
        <f>+AK5+AL5+AM5</f>
        <v>8619</v>
      </c>
      <c r="AO5" s="114">
        <f>+AE122</f>
        <v>3167</v>
      </c>
      <c r="AP5" s="114">
        <f>+AF141</f>
        <v>2903</v>
      </c>
      <c r="AQ5" s="114">
        <f>+AG162</f>
        <v>2770</v>
      </c>
      <c r="AR5" s="114">
        <f t="shared" ref="AR5:AR7" si="0">+AO5+AP5+AQ5</f>
        <v>8840</v>
      </c>
      <c r="AS5" s="114">
        <f t="shared" ref="AS5:AS7" si="1">+AN5+AR5</f>
        <v>17459</v>
      </c>
      <c r="AT5" s="71">
        <f t="shared" ref="AT5:AT7" si="2">+AS5+AJ5</f>
        <v>34256</v>
      </c>
    </row>
    <row r="6" spans="1:46" x14ac:dyDescent="0.25">
      <c r="A6" s="59" t="s">
        <v>10</v>
      </c>
      <c r="B6" s="62">
        <v>16</v>
      </c>
      <c r="C6" s="62">
        <v>16</v>
      </c>
      <c r="D6" s="62">
        <v>32</v>
      </c>
      <c r="E6" s="62"/>
      <c r="I6" s="59" t="s">
        <v>10</v>
      </c>
      <c r="J6" s="59">
        <v>16</v>
      </c>
      <c r="K6" s="59">
        <v>16</v>
      </c>
      <c r="L6" s="59">
        <v>32</v>
      </c>
      <c r="S6" s="56" t="s">
        <v>10</v>
      </c>
      <c r="T6" s="62">
        <v>16</v>
      </c>
      <c r="U6" s="62">
        <v>16</v>
      </c>
      <c r="V6" s="60">
        <v>32</v>
      </c>
      <c r="W6" s="62"/>
      <c r="AA6" s="140" t="s">
        <v>39</v>
      </c>
      <c r="AB6" s="67">
        <v>0</v>
      </c>
      <c r="AC6" s="71">
        <v>32</v>
      </c>
      <c r="AD6" s="71">
        <v>3445</v>
      </c>
      <c r="AE6" s="67">
        <v>3477</v>
      </c>
      <c r="AF6" s="71">
        <v>2532</v>
      </c>
      <c r="AG6" s="71">
        <v>105</v>
      </c>
      <c r="AH6" s="71">
        <v>38</v>
      </c>
      <c r="AI6" s="71">
        <v>38</v>
      </c>
      <c r="AJ6" s="71">
        <v>3515</v>
      </c>
      <c r="AK6" s="114">
        <f>+AB69</f>
        <v>225</v>
      </c>
      <c r="AL6" s="114">
        <f>+AC86</f>
        <v>415</v>
      </c>
      <c r="AM6" s="114">
        <f>+AD104</f>
        <v>326</v>
      </c>
      <c r="AN6" s="114">
        <f>+AM6</f>
        <v>326</v>
      </c>
      <c r="AO6" s="114">
        <f>+AE123</f>
        <v>151</v>
      </c>
      <c r="AP6" s="114">
        <f>+AF142</f>
        <v>33</v>
      </c>
      <c r="AQ6" s="114">
        <f>+AG163</f>
        <v>48</v>
      </c>
      <c r="AR6" s="114">
        <f>+AQ6</f>
        <v>48</v>
      </c>
      <c r="AS6" s="114">
        <f>+AR6</f>
        <v>48</v>
      </c>
      <c r="AT6" s="71">
        <f>+AS6</f>
        <v>48</v>
      </c>
    </row>
    <row r="7" spans="1:46" ht="15.75" thickBot="1" x14ac:dyDescent="0.3">
      <c r="A7" s="75" t="s">
        <v>11</v>
      </c>
      <c r="B7" s="72">
        <v>1076</v>
      </c>
      <c r="C7" s="72">
        <v>1076</v>
      </c>
      <c r="D7" s="72">
        <v>2152</v>
      </c>
      <c r="E7" s="62"/>
      <c r="I7" s="59" t="s">
        <v>11</v>
      </c>
      <c r="J7" s="59">
        <v>1076</v>
      </c>
      <c r="K7" s="59">
        <v>1076</v>
      </c>
      <c r="L7" s="59">
        <v>2152</v>
      </c>
      <c r="S7" s="63" t="s">
        <v>11</v>
      </c>
      <c r="T7" s="69">
        <v>1076</v>
      </c>
      <c r="U7" s="69">
        <v>1076</v>
      </c>
      <c r="V7" s="80">
        <v>2152</v>
      </c>
      <c r="W7" s="62"/>
      <c r="AA7" s="142" t="s">
        <v>40</v>
      </c>
      <c r="AB7" s="67">
        <v>0</v>
      </c>
      <c r="AC7" s="71">
        <v>1076</v>
      </c>
      <c r="AD7" s="71">
        <v>1076</v>
      </c>
      <c r="AE7" s="67">
        <v>2152</v>
      </c>
      <c r="AF7" s="71">
        <v>2110</v>
      </c>
      <c r="AG7" s="71">
        <v>2782</v>
      </c>
      <c r="AH7" s="71">
        <v>2795</v>
      </c>
      <c r="AI7" s="71">
        <v>7687</v>
      </c>
      <c r="AJ7" s="71">
        <v>9839</v>
      </c>
      <c r="AK7" s="114">
        <f>+AA70</f>
        <v>2801</v>
      </c>
      <c r="AL7" s="114">
        <f>+AB87</f>
        <v>2904</v>
      </c>
      <c r="AM7" s="114">
        <f>+AC105</f>
        <v>2672</v>
      </c>
      <c r="AN7" s="114">
        <f t="shared" ref="AN7" si="3">+AK7+AL7+AM7</f>
        <v>8377</v>
      </c>
      <c r="AO7" s="114">
        <f>+AE124</f>
        <v>2846</v>
      </c>
      <c r="AP7" s="114">
        <f>+AF143</f>
        <v>2766</v>
      </c>
      <c r="AQ7" s="114">
        <f>+AG164</f>
        <v>2764</v>
      </c>
      <c r="AR7" s="114">
        <f t="shared" si="0"/>
        <v>8376</v>
      </c>
      <c r="AS7" s="114">
        <f t="shared" si="1"/>
        <v>16753</v>
      </c>
      <c r="AT7" s="71">
        <f t="shared" si="2"/>
        <v>26592</v>
      </c>
    </row>
    <row r="8" spans="1:46" x14ac:dyDescent="0.25">
      <c r="B8" s="62"/>
      <c r="C8" s="62"/>
      <c r="D8" s="62"/>
      <c r="E8" s="62"/>
      <c r="T8" s="62"/>
      <c r="U8" s="62"/>
      <c r="V8" s="62"/>
      <c r="W8" s="62"/>
    </row>
    <row r="9" spans="1:46" ht="15.75" thickBot="1" x14ac:dyDescent="0.3">
      <c r="A9" s="73" t="s">
        <v>12</v>
      </c>
      <c r="B9" s="62"/>
      <c r="C9" s="62"/>
      <c r="D9" s="62"/>
      <c r="E9" s="62"/>
      <c r="I9" s="59" t="s">
        <v>12</v>
      </c>
      <c r="AF9" s="71"/>
      <c r="AG9" s="71"/>
      <c r="AH9" s="71"/>
      <c r="AS9" s="114"/>
    </row>
    <row r="10" spans="1:46" ht="29.25" customHeight="1" x14ac:dyDescent="0.25">
      <c r="B10" s="57" t="s">
        <v>3</v>
      </c>
      <c r="C10" s="76" t="s">
        <v>0</v>
      </c>
      <c r="D10" s="76" t="s">
        <v>1</v>
      </c>
      <c r="E10" s="77" t="s">
        <v>13</v>
      </c>
      <c r="F10" s="57"/>
      <c r="G10" s="57"/>
      <c r="J10" s="59" t="s">
        <v>14</v>
      </c>
      <c r="K10" s="59" t="s">
        <v>0</v>
      </c>
      <c r="L10" s="59" t="s">
        <v>1</v>
      </c>
      <c r="M10" s="59" t="s">
        <v>13</v>
      </c>
      <c r="S10" s="1" t="s">
        <v>12</v>
      </c>
      <c r="T10" s="54"/>
      <c r="U10" s="54"/>
      <c r="V10" s="54"/>
      <c r="W10" s="55"/>
    </row>
    <row r="11" spans="1:46" x14ac:dyDescent="0.25">
      <c r="A11" s="59" t="s">
        <v>6</v>
      </c>
      <c r="B11" s="62"/>
      <c r="C11" s="62"/>
      <c r="D11" s="62">
        <v>1143</v>
      </c>
      <c r="E11" s="62">
        <v>2235</v>
      </c>
      <c r="G11" s="59">
        <v>6705</v>
      </c>
      <c r="I11" s="59" t="s">
        <v>6</v>
      </c>
      <c r="L11" s="59">
        <v>1143</v>
      </c>
      <c r="M11" s="59">
        <v>2235</v>
      </c>
      <c r="S11" s="56"/>
      <c r="T11" s="57" t="s">
        <v>3</v>
      </c>
      <c r="U11" s="57" t="s">
        <v>4</v>
      </c>
      <c r="V11" s="57" t="s">
        <v>1</v>
      </c>
      <c r="W11" s="58" t="s">
        <v>89</v>
      </c>
    </row>
    <row r="12" spans="1:46" x14ac:dyDescent="0.25">
      <c r="B12" s="62"/>
      <c r="C12" s="62"/>
      <c r="D12" s="62"/>
      <c r="E12" s="62"/>
      <c r="S12" s="56" t="s">
        <v>6</v>
      </c>
      <c r="V12" s="61">
        <v>1143</v>
      </c>
      <c r="W12" s="64">
        <v>1143</v>
      </c>
    </row>
    <row r="13" spans="1:46" x14ac:dyDescent="0.25">
      <c r="B13" s="62"/>
      <c r="C13" s="62"/>
      <c r="D13" s="62"/>
      <c r="E13" s="62"/>
      <c r="S13" s="56" t="s">
        <v>87</v>
      </c>
      <c r="T13" s="62">
        <v>16</v>
      </c>
      <c r="U13" s="62">
        <v>16</v>
      </c>
      <c r="V13" s="65">
        <v>1092</v>
      </c>
      <c r="W13" s="64">
        <v>1124</v>
      </c>
      <c r="AD13" s="71"/>
    </row>
    <row r="14" spans="1:46" x14ac:dyDescent="0.25">
      <c r="A14" s="59" t="s">
        <v>15</v>
      </c>
      <c r="B14" s="62">
        <v>16</v>
      </c>
      <c r="C14" s="62">
        <v>16</v>
      </c>
      <c r="D14" s="62"/>
      <c r="E14" s="62">
        <v>32</v>
      </c>
      <c r="I14" s="59" t="s">
        <v>15</v>
      </c>
      <c r="J14" s="59">
        <v>16</v>
      </c>
      <c r="K14" s="59">
        <v>16</v>
      </c>
      <c r="M14" s="59">
        <v>32</v>
      </c>
      <c r="S14" s="56" t="s">
        <v>7</v>
      </c>
      <c r="T14" s="61">
        <v>1143</v>
      </c>
      <c r="U14" s="61">
        <v>1143</v>
      </c>
      <c r="V14" s="67"/>
      <c r="W14" s="64">
        <v>3429</v>
      </c>
    </row>
    <row r="15" spans="1:46" x14ac:dyDescent="0.25">
      <c r="B15" s="62"/>
      <c r="C15" s="62"/>
      <c r="D15" s="62"/>
      <c r="E15" s="62"/>
      <c r="S15" s="56" t="s">
        <v>88</v>
      </c>
      <c r="T15" s="66">
        <v>1159</v>
      </c>
      <c r="U15" s="66">
        <v>1159</v>
      </c>
      <c r="V15" s="66">
        <v>2235</v>
      </c>
      <c r="W15" s="64">
        <v>4553</v>
      </c>
      <c r="X15" s="67"/>
      <c r="Y15" s="67"/>
    </row>
    <row r="16" spans="1:46" x14ac:dyDescent="0.25">
      <c r="B16" s="62"/>
      <c r="C16" s="62"/>
      <c r="D16" s="62"/>
      <c r="E16" s="62"/>
      <c r="S16" s="56" t="s">
        <v>86</v>
      </c>
      <c r="T16" s="61">
        <v>0</v>
      </c>
      <c r="U16" s="61">
        <v>0</v>
      </c>
      <c r="V16" s="61">
        <v>1076</v>
      </c>
      <c r="W16" s="64">
        <v>1076</v>
      </c>
    </row>
    <row r="17" spans="1:25" x14ac:dyDescent="0.25">
      <c r="A17" s="59" t="s">
        <v>7</v>
      </c>
      <c r="B17" s="62">
        <v>1143</v>
      </c>
      <c r="C17" s="62">
        <v>1143</v>
      </c>
      <c r="D17" s="72">
        <v>2235</v>
      </c>
      <c r="E17" s="62">
        <v>4521</v>
      </c>
      <c r="I17" s="59" t="s">
        <v>7</v>
      </c>
      <c r="J17" s="59">
        <v>1143</v>
      </c>
      <c r="K17" s="59">
        <v>1143</v>
      </c>
      <c r="L17" s="59">
        <v>2235</v>
      </c>
      <c r="M17" s="59">
        <v>4521</v>
      </c>
      <c r="S17" s="56" t="s">
        <v>10</v>
      </c>
      <c r="T17" s="62">
        <v>1159</v>
      </c>
      <c r="U17" s="62">
        <v>1159</v>
      </c>
      <c r="V17" s="62">
        <v>1159</v>
      </c>
      <c r="W17" s="64">
        <v>3477</v>
      </c>
    </row>
    <row r="18" spans="1:25" ht="15.75" thickBot="1" x14ac:dyDescent="0.3">
      <c r="A18" s="73" t="s">
        <v>16</v>
      </c>
      <c r="B18" s="2">
        <v>1159</v>
      </c>
      <c r="C18" s="2">
        <v>1159</v>
      </c>
      <c r="D18" s="2">
        <v>2235</v>
      </c>
      <c r="E18" s="2">
        <v>4553</v>
      </c>
      <c r="I18" s="59" t="s">
        <v>16</v>
      </c>
      <c r="J18" s="59">
        <v>1159</v>
      </c>
      <c r="K18" s="59">
        <v>1159</v>
      </c>
      <c r="L18" s="59">
        <v>2235</v>
      </c>
      <c r="M18" s="59">
        <v>4553</v>
      </c>
      <c r="S18" s="63" t="s">
        <v>11</v>
      </c>
      <c r="T18" s="69">
        <v>0</v>
      </c>
      <c r="U18" s="69">
        <v>0</v>
      </c>
      <c r="V18" s="69">
        <v>1076</v>
      </c>
      <c r="W18" s="81">
        <v>1076</v>
      </c>
    </row>
    <row r="19" spans="1:25" x14ac:dyDescent="0.25">
      <c r="A19" s="59" t="s">
        <v>8</v>
      </c>
      <c r="B19" s="62">
        <v>1076</v>
      </c>
      <c r="C19" s="62">
        <v>0</v>
      </c>
      <c r="D19" s="62">
        <v>0</v>
      </c>
      <c r="E19" s="62">
        <v>1076</v>
      </c>
      <c r="I19" s="59" t="s">
        <v>8</v>
      </c>
      <c r="K19" s="59">
        <v>0</v>
      </c>
      <c r="L19" s="59">
        <v>1076</v>
      </c>
      <c r="M19" s="59">
        <v>1076</v>
      </c>
    </row>
    <row r="20" spans="1:25" ht="15.75" thickBot="1" x14ac:dyDescent="0.3">
      <c r="A20" s="59" t="s">
        <v>10</v>
      </c>
      <c r="B20" s="62">
        <v>83</v>
      </c>
      <c r="C20" s="62">
        <v>1159</v>
      </c>
      <c r="D20" s="62">
        <v>2235</v>
      </c>
      <c r="E20" s="62">
        <v>3477</v>
      </c>
      <c r="I20" s="59" t="s">
        <v>10</v>
      </c>
      <c r="J20" s="59">
        <v>1159</v>
      </c>
      <c r="K20" s="59">
        <v>1159</v>
      </c>
      <c r="L20" s="59">
        <v>1159</v>
      </c>
      <c r="M20" s="59">
        <v>3477</v>
      </c>
      <c r="O20" s="59">
        <v>3477</v>
      </c>
    </row>
    <row r="21" spans="1:25" x14ac:dyDescent="0.25">
      <c r="A21" s="59" t="s">
        <v>11</v>
      </c>
      <c r="B21" s="62"/>
      <c r="C21" s="62"/>
      <c r="D21" s="70">
        <v>1076</v>
      </c>
      <c r="E21" s="62">
        <v>1076</v>
      </c>
      <c r="I21" s="59" t="s">
        <v>11</v>
      </c>
      <c r="L21" s="59">
        <v>1076</v>
      </c>
      <c r="M21" s="59">
        <v>1076</v>
      </c>
      <c r="S21" s="1" t="s">
        <v>83</v>
      </c>
      <c r="T21" s="54"/>
      <c r="U21" s="54"/>
      <c r="V21" s="54"/>
      <c r="W21" s="54"/>
      <c r="X21" s="55"/>
    </row>
    <row r="22" spans="1:25" x14ac:dyDescent="0.25">
      <c r="B22" s="62"/>
      <c r="C22" s="62"/>
      <c r="D22" s="62"/>
      <c r="E22" s="62"/>
      <c r="S22" s="56"/>
      <c r="T22" s="57" t="s">
        <v>3</v>
      </c>
      <c r="U22" s="57" t="s">
        <v>4</v>
      </c>
      <c r="V22" s="57" t="s">
        <v>1</v>
      </c>
      <c r="W22" s="57" t="s">
        <v>17</v>
      </c>
      <c r="X22" s="58" t="s">
        <v>89</v>
      </c>
    </row>
    <row r="23" spans="1:25" x14ac:dyDescent="0.25">
      <c r="B23" s="62"/>
      <c r="C23" s="62"/>
      <c r="D23" s="62"/>
      <c r="E23" s="62"/>
      <c r="S23" s="56" t="s">
        <v>6</v>
      </c>
      <c r="T23" s="67"/>
      <c r="U23" s="67"/>
      <c r="V23" s="67"/>
      <c r="W23" s="61">
        <v>571</v>
      </c>
      <c r="X23" s="60">
        <v>571</v>
      </c>
    </row>
    <row r="24" spans="1:25" x14ac:dyDescent="0.25">
      <c r="B24" s="62"/>
      <c r="C24" s="62"/>
      <c r="D24" s="62"/>
      <c r="E24" s="62"/>
      <c r="S24" s="56" t="s">
        <v>87</v>
      </c>
      <c r="T24" s="62">
        <v>1159</v>
      </c>
      <c r="U24" s="62">
        <v>1159</v>
      </c>
      <c r="V24" s="62">
        <v>1159</v>
      </c>
      <c r="W24" s="65">
        <v>2235</v>
      </c>
      <c r="X24" s="60">
        <v>5712</v>
      </c>
    </row>
    <row r="25" spans="1:25" x14ac:dyDescent="0.25">
      <c r="B25" s="62"/>
      <c r="C25" s="62"/>
      <c r="D25" s="62"/>
      <c r="E25" s="62"/>
      <c r="S25" s="56" t="s">
        <v>7</v>
      </c>
      <c r="T25" s="61">
        <v>571</v>
      </c>
      <c r="U25" s="61">
        <v>571</v>
      </c>
      <c r="V25" s="61">
        <v>571</v>
      </c>
      <c r="X25" s="60">
        <v>1713</v>
      </c>
    </row>
    <row r="26" spans="1:25" x14ac:dyDescent="0.25">
      <c r="B26" s="62"/>
      <c r="C26" s="62"/>
      <c r="D26" s="62"/>
      <c r="E26" s="62"/>
      <c r="S26" s="56" t="s">
        <v>88</v>
      </c>
      <c r="T26" s="66">
        <v>1730</v>
      </c>
      <c r="U26" s="66">
        <v>1730</v>
      </c>
      <c r="V26" s="66">
        <v>1730</v>
      </c>
      <c r="W26" s="66">
        <v>2806</v>
      </c>
      <c r="X26" s="60">
        <v>7996</v>
      </c>
      <c r="Y26" s="67"/>
    </row>
    <row r="27" spans="1:25" x14ac:dyDescent="0.25">
      <c r="F27" s="62"/>
      <c r="S27" s="56" t="s">
        <v>86</v>
      </c>
      <c r="T27" s="61">
        <v>1118</v>
      </c>
      <c r="U27" s="61">
        <v>1118</v>
      </c>
      <c r="V27" s="61">
        <v>1118</v>
      </c>
      <c r="W27" s="61">
        <v>2110</v>
      </c>
      <c r="X27" s="60">
        <v>5464</v>
      </c>
      <c r="Y27" s="67"/>
    </row>
    <row r="28" spans="1:25" x14ac:dyDescent="0.25">
      <c r="S28" s="56" t="s">
        <v>10</v>
      </c>
      <c r="T28" s="62">
        <v>612</v>
      </c>
      <c r="U28" s="62">
        <v>612</v>
      </c>
      <c r="V28" s="62">
        <v>612</v>
      </c>
      <c r="W28" s="62">
        <v>696</v>
      </c>
      <c r="X28" s="60">
        <v>2532</v>
      </c>
    </row>
    <row r="29" spans="1:25" ht="15.75" thickBot="1" x14ac:dyDescent="0.3">
      <c r="S29" s="63" t="s">
        <v>11</v>
      </c>
      <c r="T29" s="69"/>
      <c r="U29" s="69"/>
      <c r="V29" s="69"/>
      <c r="W29" s="69">
        <v>2110</v>
      </c>
      <c r="X29" s="80">
        <v>2110</v>
      </c>
    </row>
    <row r="30" spans="1:25" ht="15.75" thickBot="1" x14ac:dyDescent="0.3"/>
    <row r="31" spans="1:25" x14ac:dyDescent="0.25">
      <c r="S31" s="1" t="s">
        <v>84</v>
      </c>
      <c r="T31" s="54"/>
      <c r="U31" s="54"/>
      <c r="V31" s="54"/>
      <c r="W31" s="54"/>
      <c r="X31" s="54"/>
      <c r="Y31" s="55"/>
    </row>
    <row r="32" spans="1:25" x14ac:dyDescent="0.25">
      <c r="I32" s="78"/>
      <c r="S32" s="56"/>
      <c r="T32" s="57" t="s">
        <v>3</v>
      </c>
      <c r="U32" s="57" t="s">
        <v>4</v>
      </c>
      <c r="V32" s="57" t="s">
        <v>1</v>
      </c>
      <c r="W32" s="57" t="s">
        <v>17</v>
      </c>
      <c r="X32" s="57" t="s">
        <v>18</v>
      </c>
      <c r="Y32" s="58" t="s">
        <v>89</v>
      </c>
    </row>
    <row r="33" spans="2:26" x14ac:dyDescent="0.25">
      <c r="I33" s="78">
        <v>234748800</v>
      </c>
      <c r="S33" s="56" t="s">
        <v>6</v>
      </c>
      <c r="T33" s="67"/>
      <c r="U33" s="67"/>
      <c r="V33" s="67"/>
      <c r="W33" s="67"/>
      <c r="X33" s="61">
        <v>0</v>
      </c>
      <c r="Y33" s="79">
        <v>0</v>
      </c>
    </row>
    <row r="34" spans="2:26" x14ac:dyDescent="0.25">
      <c r="B34" s="62"/>
      <c r="C34" s="62"/>
      <c r="D34" s="62"/>
      <c r="E34" s="62"/>
      <c r="S34" s="56" t="s">
        <v>87</v>
      </c>
      <c r="T34" s="62">
        <v>612</v>
      </c>
      <c r="U34" s="62">
        <v>612</v>
      </c>
      <c r="V34" s="62">
        <v>612</v>
      </c>
      <c r="W34" s="62">
        <v>696</v>
      </c>
      <c r="X34" s="65">
        <v>2806</v>
      </c>
      <c r="Y34" s="79">
        <v>5338</v>
      </c>
    </row>
    <row r="35" spans="2:26" x14ac:dyDescent="0.25">
      <c r="I35" s="78">
        <v>19562400</v>
      </c>
      <c r="S35" s="56" t="s">
        <v>7</v>
      </c>
      <c r="T35" s="61">
        <v>0</v>
      </c>
      <c r="U35" s="61">
        <v>0</v>
      </c>
      <c r="V35" s="61">
        <v>0</v>
      </c>
      <c r="W35" s="61">
        <v>0</v>
      </c>
      <c r="Y35" s="79">
        <v>0</v>
      </c>
    </row>
    <row r="36" spans="2:26" x14ac:dyDescent="0.25">
      <c r="B36" s="62"/>
      <c r="C36" s="62"/>
      <c r="D36" s="62"/>
      <c r="E36" s="62"/>
      <c r="S36" s="56" t="s">
        <v>88</v>
      </c>
      <c r="T36" s="66">
        <v>612</v>
      </c>
      <c r="U36" s="66">
        <v>612</v>
      </c>
      <c r="V36" s="66">
        <v>612</v>
      </c>
      <c r="W36" s="66">
        <v>696</v>
      </c>
      <c r="X36" s="66">
        <v>2806</v>
      </c>
      <c r="Y36" s="79">
        <v>5338</v>
      </c>
    </row>
    <row r="37" spans="2:26" x14ac:dyDescent="0.25">
      <c r="I37" s="78"/>
      <c r="S37" s="56" t="s">
        <v>9</v>
      </c>
      <c r="T37" s="61">
        <v>592</v>
      </c>
      <c r="U37" s="61">
        <v>592</v>
      </c>
      <c r="V37" s="61">
        <v>592</v>
      </c>
      <c r="W37" s="61">
        <v>675</v>
      </c>
      <c r="X37" s="61">
        <v>2782</v>
      </c>
      <c r="Y37" s="79">
        <v>5233</v>
      </c>
    </row>
    <row r="38" spans="2:26" x14ac:dyDescent="0.25">
      <c r="I38" s="59">
        <v>696</v>
      </c>
      <c r="J38" s="59">
        <v>2806</v>
      </c>
      <c r="S38" s="56" t="s">
        <v>10</v>
      </c>
      <c r="T38" s="62">
        <v>20</v>
      </c>
      <c r="U38" s="62">
        <v>20</v>
      </c>
      <c r="V38" s="62">
        <v>20</v>
      </c>
      <c r="W38" s="62">
        <v>21</v>
      </c>
      <c r="X38" s="62">
        <v>24</v>
      </c>
      <c r="Y38" s="79">
        <v>105</v>
      </c>
    </row>
    <row r="39" spans="2:26" ht="15.75" thickBot="1" x14ac:dyDescent="0.3">
      <c r="I39" s="78"/>
      <c r="S39" s="63" t="s">
        <v>11</v>
      </c>
      <c r="T39" s="69"/>
      <c r="U39" s="69"/>
      <c r="V39" s="69"/>
      <c r="W39" s="69"/>
      <c r="X39" s="69">
        <v>2782</v>
      </c>
      <c r="Y39" s="80">
        <v>2782</v>
      </c>
    </row>
    <row r="40" spans="2:26" x14ac:dyDescent="0.25">
      <c r="I40" s="78"/>
    </row>
    <row r="41" spans="2:26" ht="15.75" thickBot="1" x14ac:dyDescent="0.3">
      <c r="I41" s="78"/>
    </row>
    <row r="42" spans="2:26" x14ac:dyDescent="0.25">
      <c r="I42" s="78"/>
      <c r="S42" s="1" t="s">
        <v>85</v>
      </c>
      <c r="T42" s="54"/>
      <c r="U42" s="54"/>
      <c r="V42" s="54"/>
      <c r="W42" s="54"/>
      <c r="X42" s="54"/>
      <c r="Y42" s="54"/>
      <c r="Z42" s="68"/>
    </row>
    <row r="43" spans="2:26" x14ac:dyDescent="0.25">
      <c r="I43" s="78"/>
      <c r="S43" s="56"/>
      <c r="T43" s="57" t="s">
        <v>3</v>
      </c>
      <c r="U43" s="57" t="s">
        <v>4</v>
      </c>
      <c r="V43" s="57" t="s">
        <v>1</v>
      </c>
      <c r="W43" s="57" t="s">
        <v>17</v>
      </c>
      <c r="X43" s="57" t="s">
        <v>18</v>
      </c>
      <c r="Y43" s="57" t="s">
        <v>19</v>
      </c>
      <c r="Z43" s="58" t="s">
        <v>89</v>
      </c>
    </row>
    <row r="44" spans="2:26" x14ac:dyDescent="0.25">
      <c r="I44" s="78"/>
      <c r="S44" s="56" t="s">
        <v>6</v>
      </c>
      <c r="T44" s="67"/>
      <c r="U44" s="67"/>
      <c r="V44" s="67"/>
      <c r="W44" s="67"/>
      <c r="X44" s="67"/>
      <c r="Y44" s="61">
        <v>-1</v>
      </c>
      <c r="Z44" s="79">
        <v>-1</v>
      </c>
    </row>
    <row r="45" spans="2:26" x14ac:dyDescent="0.25">
      <c r="B45" s="62"/>
      <c r="C45" s="62"/>
      <c r="D45" s="62"/>
      <c r="E45" s="62"/>
      <c r="S45" s="56" t="s">
        <v>87</v>
      </c>
      <c r="T45" s="62">
        <v>20</v>
      </c>
      <c r="U45" s="62">
        <v>20</v>
      </c>
      <c r="V45" s="62">
        <v>20</v>
      </c>
      <c r="W45" s="62">
        <v>21</v>
      </c>
      <c r="X45" s="62">
        <v>24</v>
      </c>
      <c r="Y45" s="65">
        <v>2806</v>
      </c>
      <c r="Z45" s="79">
        <v>2911</v>
      </c>
    </row>
    <row r="46" spans="2:26" x14ac:dyDescent="0.25">
      <c r="I46" s="78"/>
      <c r="S46" s="56" t="s">
        <v>7</v>
      </c>
      <c r="T46" s="61">
        <v>0</v>
      </c>
      <c r="U46" s="61">
        <v>0</v>
      </c>
      <c r="V46" s="61">
        <v>0</v>
      </c>
      <c r="W46" s="61">
        <v>0</v>
      </c>
      <c r="X46" s="61">
        <v>0</v>
      </c>
      <c r="Z46" s="79">
        <v>0</v>
      </c>
    </row>
    <row r="47" spans="2:26" x14ac:dyDescent="0.25">
      <c r="B47" s="62"/>
      <c r="C47" s="62"/>
      <c r="D47" s="62"/>
      <c r="E47" s="62"/>
      <c r="S47" s="56" t="s">
        <v>88</v>
      </c>
      <c r="T47" s="66">
        <v>20</v>
      </c>
      <c r="U47" s="66">
        <v>20</v>
      </c>
      <c r="V47" s="66">
        <v>20</v>
      </c>
      <c r="W47" s="66">
        <v>21</v>
      </c>
      <c r="X47" s="66">
        <v>24</v>
      </c>
      <c r="Y47" s="66">
        <v>2805</v>
      </c>
      <c r="Z47" s="79">
        <v>2910</v>
      </c>
    </row>
    <row r="48" spans="2:26" x14ac:dyDescent="0.25">
      <c r="S48" s="56" t="s">
        <v>86</v>
      </c>
      <c r="T48" s="61">
        <v>15</v>
      </c>
      <c r="U48" s="61">
        <v>15</v>
      </c>
      <c r="V48" s="61">
        <v>15</v>
      </c>
      <c r="W48" s="61">
        <v>15</v>
      </c>
      <c r="X48" s="61">
        <v>17</v>
      </c>
      <c r="Y48" s="61">
        <v>2795</v>
      </c>
      <c r="Z48" s="79">
        <v>2872</v>
      </c>
    </row>
    <row r="49" spans="19:31" x14ac:dyDescent="0.25">
      <c r="S49" s="56" t="s">
        <v>10</v>
      </c>
      <c r="T49" s="62">
        <v>5</v>
      </c>
      <c r="U49" s="62">
        <v>5</v>
      </c>
      <c r="V49" s="62">
        <v>5</v>
      </c>
      <c r="W49" s="62">
        <v>6</v>
      </c>
      <c r="X49" s="62">
        <v>7</v>
      </c>
      <c r="Y49" s="62">
        <v>10</v>
      </c>
      <c r="Z49" s="79">
        <v>38</v>
      </c>
    </row>
    <row r="50" spans="19:31" ht="15.75" thickBot="1" x14ac:dyDescent="0.3">
      <c r="S50" s="63" t="s">
        <v>11</v>
      </c>
      <c r="T50" s="69"/>
      <c r="U50" s="69"/>
      <c r="V50" s="69"/>
      <c r="W50" s="69"/>
      <c r="X50" s="69"/>
      <c r="Y50" s="69">
        <v>2795</v>
      </c>
      <c r="Z50" s="80">
        <v>2795</v>
      </c>
    </row>
    <row r="57" spans="19:31" ht="15.75" thickBot="1" x14ac:dyDescent="0.3"/>
    <row r="58" spans="19:31" x14ac:dyDescent="0.25">
      <c r="S58" s="89"/>
      <c r="T58" s="90" t="s">
        <v>92</v>
      </c>
      <c r="U58" s="91" t="s">
        <v>3</v>
      </c>
      <c r="V58" s="92" t="s">
        <v>0</v>
      </c>
      <c r="W58" s="92" t="s">
        <v>1</v>
      </c>
      <c r="X58" s="92" t="s">
        <v>17</v>
      </c>
      <c r="Y58" s="92" t="s">
        <v>18</v>
      </c>
      <c r="Z58" s="92" t="s">
        <v>19</v>
      </c>
      <c r="AA58" s="92" t="s">
        <v>92</v>
      </c>
      <c r="AB58" s="93" t="s">
        <v>104</v>
      </c>
      <c r="AC58" s="94"/>
      <c r="AD58" s="94"/>
      <c r="AE58" s="94"/>
    </row>
    <row r="59" spans="19:31" x14ac:dyDescent="0.25">
      <c r="S59" s="89"/>
      <c r="T59" s="95" t="s">
        <v>101</v>
      </c>
      <c r="U59" s="102"/>
      <c r="V59" s="103"/>
      <c r="W59" s="103"/>
      <c r="X59" s="103"/>
      <c r="Y59" s="103"/>
      <c r="Z59" s="103"/>
      <c r="AA59" s="103">
        <f>22+199</f>
        <v>221</v>
      </c>
      <c r="AB59" s="104">
        <f t="shared" ref="AB59:AB69" si="4">SUM(U59:AA59)</f>
        <v>221</v>
      </c>
      <c r="AC59" s="105"/>
      <c r="AD59" s="105"/>
      <c r="AE59" s="94"/>
    </row>
    <row r="60" spans="19:31" ht="15.75" thickBot="1" x14ac:dyDescent="0.3">
      <c r="S60" s="89"/>
      <c r="T60" s="101" t="s">
        <v>108</v>
      </c>
      <c r="U60" s="109"/>
      <c r="V60" s="110"/>
      <c r="W60" s="110"/>
      <c r="X60" s="110"/>
      <c r="Y60" s="110"/>
      <c r="Z60" s="110"/>
      <c r="AA60" s="110">
        <v>221</v>
      </c>
      <c r="AB60" s="111">
        <f t="shared" si="4"/>
        <v>221</v>
      </c>
      <c r="AC60" s="105"/>
      <c r="AD60" s="105"/>
      <c r="AE60" s="94"/>
    </row>
    <row r="61" spans="19:31" x14ac:dyDescent="0.25">
      <c r="S61" s="96" t="s">
        <v>15</v>
      </c>
      <c r="T61" s="98" t="s">
        <v>0</v>
      </c>
      <c r="U61" s="102"/>
      <c r="V61" s="103"/>
      <c r="W61" s="103"/>
      <c r="X61" s="103"/>
      <c r="Y61" s="103"/>
      <c r="Z61" s="103"/>
      <c r="AA61" s="103">
        <v>1092</v>
      </c>
      <c r="AB61" s="104">
        <f t="shared" si="4"/>
        <v>1092</v>
      </c>
      <c r="AC61" s="105"/>
      <c r="AD61" s="105"/>
      <c r="AE61" s="94"/>
    </row>
    <row r="62" spans="19:31" x14ac:dyDescent="0.25">
      <c r="S62" s="97"/>
      <c r="T62" s="98" t="s">
        <v>1</v>
      </c>
      <c r="U62" s="102"/>
      <c r="V62" s="103"/>
      <c r="W62" s="103"/>
      <c r="X62" s="103"/>
      <c r="Y62" s="103"/>
      <c r="Z62" s="103"/>
      <c r="AA62" s="103">
        <v>1143</v>
      </c>
      <c r="AB62" s="104">
        <f t="shared" si="4"/>
        <v>1143</v>
      </c>
      <c r="AC62" s="105"/>
      <c r="AD62" s="105"/>
      <c r="AE62" s="94"/>
    </row>
    <row r="63" spans="19:31" x14ac:dyDescent="0.25">
      <c r="S63" s="97"/>
      <c r="T63" s="98" t="s">
        <v>93</v>
      </c>
      <c r="U63" s="102"/>
      <c r="V63" s="103"/>
      <c r="W63" s="103"/>
      <c r="X63" s="103"/>
      <c r="Y63" s="103"/>
      <c r="Z63" s="103"/>
      <c r="AA63" s="103">
        <v>571</v>
      </c>
      <c r="AB63" s="104">
        <f t="shared" si="4"/>
        <v>571</v>
      </c>
      <c r="AC63" s="105"/>
      <c r="AD63" s="105"/>
      <c r="AE63" s="94"/>
    </row>
    <row r="64" spans="19:31" x14ac:dyDescent="0.25">
      <c r="S64" s="97"/>
      <c r="T64" s="98" t="s">
        <v>94</v>
      </c>
      <c r="U64" s="102"/>
      <c r="V64" s="103"/>
      <c r="W64" s="103"/>
      <c r="X64" s="103"/>
      <c r="Y64" s="103"/>
      <c r="Z64" s="103"/>
      <c r="AA64" s="103"/>
      <c r="AB64" s="104">
        <f t="shared" si="4"/>
        <v>0</v>
      </c>
      <c r="AC64" s="105"/>
      <c r="AD64" s="105"/>
      <c r="AE64" s="94"/>
    </row>
    <row r="65" spans="19:32" ht="15.75" thickBot="1" x14ac:dyDescent="0.3">
      <c r="S65" s="97"/>
      <c r="T65" s="98" t="s">
        <v>95</v>
      </c>
      <c r="U65" s="102"/>
      <c r="V65" s="103"/>
      <c r="W65" s="103"/>
      <c r="X65" s="103">
        <v>-1</v>
      </c>
      <c r="Y65" s="103">
        <v>-1</v>
      </c>
      <c r="Z65" s="103">
        <v>-1</v>
      </c>
      <c r="AA65" s="103">
        <v>-1</v>
      </c>
      <c r="AB65" s="104">
        <f t="shared" si="4"/>
        <v>-4</v>
      </c>
      <c r="AC65" s="105"/>
      <c r="AD65" s="105"/>
      <c r="AE65" s="94"/>
    </row>
    <row r="66" spans="19:32" ht="15.75" thickBot="1" x14ac:dyDescent="0.3">
      <c r="S66" s="100"/>
      <c r="T66" s="119" t="s">
        <v>15</v>
      </c>
      <c r="U66" s="120">
        <f t="shared" ref="U66:Z66" si="5">+T49</f>
        <v>5</v>
      </c>
      <c r="V66" s="120">
        <f t="shared" si="5"/>
        <v>5</v>
      </c>
      <c r="W66" s="120">
        <f t="shared" si="5"/>
        <v>5</v>
      </c>
      <c r="X66" s="120">
        <f t="shared" si="5"/>
        <v>6</v>
      </c>
      <c r="Y66" s="120">
        <f t="shared" si="5"/>
        <v>7</v>
      </c>
      <c r="Z66" s="120">
        <f t="shared" si="5"/>
        <v>10</v>
      </c>
      <c r="AA66" s="120"/>
      <c r="AB66" s="121">
        <f t="shared" si="4"/>
        <v>38</v>
      </c>
      <c r="AC66" s="105"/>
      <c r="AD66" s="105"/>
      <c r="AE66" s="94"/>
    </row>
    <row r="67" spans="19:32" x14ac:dyDescent="0.25">
      <c r="S67" s="89"/>
      <c r="T67" s="118" t="s">
        <v>105</v>
      </c>
      <c r="U67" s="106">
        <f>+U60+U61+U62+U63+U64+U65+U66</f>
        <v>5</v>
      </c>
      <c r="V67" s="106">
        <f t="shared" ref="V67:AA67" si="6">+V60+V61+V62+V63+V64+V65+V66</f>
        <v>5</v>
      </c>
      <c r="W67" s="106">
        <f t="shared" si="6"/>
        <v>5</v>
      </c>
      <c r="X67" s="106">
        <f t="shared" si="6"/>
        <v>5</v>
      </c>
      <c r="Y67" s="106">
        <f t="shared" si="6"/>
        <v>6</v>
      </c>
      <c r="Z67" s="106">
        <f t="shared" si="6"/>
        <v>9</v>
      </c>
      <c r="AA67" s="106">
        <f t="shared" si="6"/>
        <v>3026</v>
      </c>
      <c r="AB67" s="108">
        <f t="shared" si="4"/>
        <v>3061</v>
      </c>
      <c r="AC67" s="105"/>
      <c r="AD67" s="105"/>
      <c r="AE67" s="94"/>
    </row>
    <row r="68" spans="19:32" x14ac:dyDescent="0.25">
      <c r="S68" s="89"/>
      <c r="T68" s="95" t="s">
        <v>8</v>
      </c>
      <c r="U68" s="102">
        <v>5</v>
      </c>
      <c r="V68" s="103">
        <v>5</v>
      </c>
      <c r="W68" s="103">
        <v>5</v>
      </c>
      <c r="X68" s="103">
        <v>5</v>
      </c>
      <c r="Y68" s="103">
        <v>6</v>
      </c>
      <c r="Z68" s="103">
        <v>9</v>
      </c>
      <c r="AA68" s="112">
        <v>2801</v>
      </c>
      <c r="AB68" s="104">
        <f t="shared" si="4"/>
        <v>2836</v>
      </c>
      <c r="AC68" s="105"/>
      <c r="AD68" s="105"/>
      <c r="AE68" s="94"/>
    </row>
    <row r="69" spans="19:32" x14ac:dyDescent="0.25">
      <c r="S69" s="89"/>
      <c r="T69" s="95" t="s">
        <v>10</v>
      </c>
      <c r="U69" s="102">
        <f>+U67-U68</f>
        <v>0</v>
      </c>
      <c r="V69" s="102">
        <f t="shared" ref="V69:Z69" si="7">+V67-V68</f>
        <v>0</v>
      </c>
      <c r="W69" s="102">
        <f t="shared" si="7"/>
        <v>0</v>
      </c>
      <c r="X69" s="102">
        <f t="shared" si="7"/>
        <v>0</v>
      </c>
      <c r="Y69" s="102">
        <f t="shared" si="7"/>
        <v>0</v>
      </c>
      <c r="Z69" s="102">
        <f t="shared" si="7"/>
        <v>0</v>
      </c>
      <c r="AA69" s="113">
        <f>+AA67-AA68</f>
        <v>225</v>
      </c>
      <c r="AB69" s="104">
        <f t="shared" si="4"/>
        <v>225</v>
      </c>
      <c r="AC69" s="105"/>
      <c r="AD69" s="105"/>
      <c r="AE69" s="94"/>
    </row>
    <row r="70" spans="19:32" ht="15.75" thickBot="1" x14ac:dyDescent="0.3">
      <c r="S70" s="89"/>
      <c r="T70" s="101" t="s">
        <v>11</v>
      </c>
      <c r="U70" s="109"/>
      <c r="V70" s="110"/>
      <c r="W70" s="110"/>
      <c r="X70" s="110"/>
      <c r="Y70" s="110"/>
      <c r="Z70" s="110"/>
      <c r="AA70" s="110">
        <f>+AA68</f>
        <v>2801</v>
      </c>
      <c r="AB70" s="111">
        <f t="shared" ref="AB70" si="8">SUM(U70:AA70)</f>
        <v>2801</v>
      </c>
      <c r="AC70" s="105"/>
      <c r="AD70" s="105"/>
      <c r="AE70" s="94"/>
    </row>
    <row r="71" spans="19:32" x14ac:dyDescent="0.25">
      <c r="S71" s="89"/>
      <c r="T71" s="94"/>
      <c r="U71" s="105"/>
      <c r="V71" s="105"/>
      <c r="W71" s="105"/>
      <c r="X71" s="105"/>
      <c r="Y71" s="105"/>
      <c r="Z71" s="105"/>
      <c r="AA71" s="105"/>
      <c r="AB71" s="105"/>
      <c r="AC71" s="105"/>
      <c r="AD71" s="105"/>
      <c r="AE71" s="94"/>
    </row>
    <row r="72" spans="19:32" x14ac:dyDescent="0.25">
      <c r="S72" s="89"/>
      <c r="T72" s="94"/>
      <c r="U72" s="105"/>
      <c r="V72" s="105"/>
      <c r="W72" s="105"/>
      <c r="X72" s="105"/>
      <c r="Y72" s="105"/>
      <c r="Z72" s="105"/>
      <c r="AA72" s="105"/>
      <c r="AB72" s="105"/>
      <c r="AC72" s="105"/>
      <c r="AD72" s="105"/>
      <c r="AE72" s="94"/>
    </row>
    <row r="73" spans="19:32" ht="15.75" thickBot="1" x14ac:dyDescent="0.3">
      <c r="S73" s="89"/>
      <c r="T73" s="94"/>
      <c r="U73" s="105"/>
      <c r="V73" s="105"/>
      <c r="W73" s="105"/>
      <c r="X73" s="105"/>
      <c r="Y73" s="105"/>
      <c r="Z73" s="105"/>
      <c r="AA73" s="105"/>
      <c r="AB73" s="105"/>
      <c r="AC73" s="105"/>
      <c r="AD73" s="105"/>
      <c r="AE73" s="94"/>
    </row>
    <row r="74" spans="19:32" x14ac:dyDescent="0.25">
      <c r="S74" s="89"/>
      <c r="T74" s="90" t="s">
        <v>96</v>
      </c>
      <c r="U74" s="106" t="s">
        <v>3</v>
      </c>
      <c r="V74" s="107" t="s">
        <v>0</v>
      </c>
      <c r="W74" s="107" t="s">
        <v>1</v>
      </c>
      <c r="X74" s="107" t="s">
        <v>17</v>
      </c>
      <c r="Y74" s="107" t="s">
        <v>18</v>
      </c>
      <c r="Z74" s="107" t="s">
        <v>19</v>
      </c>
      <c r="AA74" s="107" t="s">
        <v>92</v>
      </c>
      <c r="AB74" s="107" t="s">
        <v>96</v>
      </c>
      <c r="AC74" s="108" t="s">
        <v>97</v>
      </c>
      <c r="AD74" s="105"/>
      <c r="AE74" s="94"/>
      <c r="AF74" s="114"/>
    </row>
    <row r="75" spans="19:32" x14ac:dyDescent="0.25">
      <c r="S75" s="89"/>
      <c r="T75" s="95" t="s">
        <v>102</v>
      </c>
      <c r="U75" s="102"/>
      <c r="V75" s="103"/>
      <c r="W75" s="103"/>
      <c r="X75" s="103"/>
      <c r="Y75" s="103"/>
      <c r="Z75" s="103"/>
      <c r="AA75" s="103"/>
      <c r="AB75" s="103">
        <v>-168</v>
      </c>
      <c r="AC75" s="104">
        <f t="shared" ref="AC75:AC76" si="9">SUM(U75:AB75)</f>
        <v>-168</v>
      </c>
      <c r="AD75" s="105"/>
      <c r="AE75" s="94"/>
    </row>
    <row r="76" spans="19:32" ht="15.75" thickBot="1" x14ac:dyDescent="0.3">
      <c r="S76" s="89"/>
      <c r="T76" s="101" t="s">
        <v>108</v>
      </c>
      <c r="U76" s="109"/>
      <c r="V76" s="110"/>
      <c r="W76" s="110"/>
      <c r="X76" s="110"/>
      <c r="Y76" s="110"/>
      <c r="Z76" s="110"/>
      <c r="AA76" s="110"/>
      <c r="AB76" s="110"/>
      <c r="AC76" s="111">
        <f t="shared" si="9"/>
        <v>0</v>
      </c>
      <c r="AD76" s="105"/>
      <c r="AE76" s="94"/>
    </row>
    <row r="77" spans="19:32" x14ac:dyDescent="0.25">
      <c r="S77" s="96" t="s">
        <v>15</v>
      </c>
      <c r="T77" s="98" t="s">
        <v>0</v>
      </c>
      <c r="U77" s="102"/>
      <c r="V77" s="103"/>
      <c r="W77" s="103"/>
      <c r="X77" s="103"/>
      <c r="Y77" s="103"/>
      <c r="Z77" s="103"/>
      <c r="AA77" s="103"/>
      <c r="AB77" s="103">
        <v>1092</v>
      </c>
      <c r="AC77" s="104">
        <f>SUM(U77:AB77)</f>
        <v>1092</v>
      </c>
      <c r="AD77" s="105"/>
      <c r="AE77" s="94"/>
    </row>
    <row r="78" spans="19:32" x14ac:dyDescent="0.25">
      <c r="S78" s="97"/>
      <c r="T78" s="98" t="s">
        <v>1</v>
      </c>
      <c r="U78" s="102"/>
      <c r="V78" s="103"/>
      <c r="W78" s="103"/>
      <c r="X78" s="103"/>
      <c r="Y78" s="103"/>
      <c r="Z78" s="103"/>
      <c r="AA78" s="103"/>
      <c r="AB78" s="103">
        <v>1143</v>
      </c>
      <c r="AC78" s="104">
        <f t="shared" ref="AC78:AC87" si="10">SUM(U78:AB78)</f>
        <v>1143</v>
      </c>
      <c r="AD78" s="105"/>
      <c r="AE78" s="94"/>
    </row>
    <row r="79" spans="19:32" x14ac:dyDescent="0.25">
      <c r="S79" s="97"/>
      <c r="T79" s="98" t="s">
        <v>93</v>
      </c>
      <c r="U79" s="102"/>
      <c r="V79" s="103"/>
      <c r="W79" s="103"/>
      <c r="X79" s="103"/>
      <c r="Y79" s="103"/>
      <c r="Z79" s="103"/>
      <c r="AA79" s="103"/>
      <c r="AB79" s="103">
        <v>571</v>
      </c>
      <c r="AC79" s="104">
        <f t="shared" si="10"/>
        <v>571</v>
      </c>
      <c r="AD79" s="105"/>
      <c r="AE79" s="94"/>
    </row>
    <row r="80" spans="19:32" x14ac:dyDescent="0.25">
      <c r="S80" s="97"/>
      <c r="T80" s="98" t="s">
        <v>94</v>
      </c>
      <c r="U80" s="102"/>
      <c r="V80" s="103"/>
      <c r="W80" s="103"/>
      <c r="X80" s="103"/>
      <c r="Y80" s="103"/>
      <c r="Z80" s="103"/>
      <c r="AA80" s="103"/>
      <c r="AB80" s="103"/>
      <c r="AC80" s="104">
        <f t="shared" si="10"/>
        <v>0</v>
      </c>
      <c r="AD80" s="105"/>
      <c r="AE80" s="94"/>
    </row>
    <row r="81" spans="19:32" x14ac:dyDescent="0.25">
      <c r="S81" s="97"/>
      <c r="T81" s="98" t="s">
        <v>95</v>
      </c>
      <c r="U81" s="102"/>
      <c r="V81" s="103"/>
      <c r="W81" s="103"/>
      <c r="X81" s="103"/>
      <c r="Y81" s="103"/>
      <c r="Z81" s="103"/>
      <c r="AA81" s="103"/>
      <c r="AB81" s="103">
        <v>-1</v>
      </c>
      <c r="AC81" s="104">
        <f t="shared" si="10"/>
        <v>-1</v>
      </c>
      <c r="AD81" s="105"/>
      <c r="AE81" s="94"/>
    </row>
    <row r="82" spans="19:32" ht="15.75" thickBot="1" x14ac:dyDescent="0.3">
      <c r="S82" s="97"/>
      <c r="T82" s="99" t="s">
        <v>92</v>
      </c>
      <c r="U82" s="102"/>
      <c r="V82" s="103"/>
      <c r="W82" s="103"/>
      <c r="X82" s="103"/>
      <c r="Y82" s="103"/>
      <c r="Z82" s="103"/>
      <c r="AA82" s="103"/>
      <c r="AB82" s="103">
        <f>+AA59</f>
        <v>221</v>
      </c>
      <c r="AC82" s="104">
        <f t="shared" si="10"/>
        <v>221</v>
      </c>
      <c r="AD82" s="105"/>
      <c r="AE82" s="94"/>
    </row>
    <row r="83" spans="19:32" ht="15.75" thickBot="1" x14ac:dyDescent="0.3">
      <c r="S83" s="100"/>
      <c r="T83" s="101" t="s">
        <v>15</v>
      </c>
      <c r="U83" s="115">
        <f>+U69</f>
        <v>0</v>
      </c>
      <c r="V83" s="106">
        <f t="shared" ref="V83:AB83" si="11">+V69</f>
        <v>0</v>
      </c>
      <c r="W83" s="106">
        <f t="shared" si="11"/>
        <v>0</v>
      </c>
      <c r="X83" s="106">
        <f t="shared" si="11"/>
        <v>0</v>
      </c>
      <c r="Y83" s="106">
        <f t="shared" si="11"/>
        <v>0</v>
      </c>
      <c r="Z83" s="106">
        <f t="shared" si="11"/>
        <v>0</v>
      </c>
      <c r="AA83" s="106">
        <f t="shared" si="11"/>
        <v>225</v>
      </c>
      <c r="AB83" s="106">
        <f t="shared" si="11"/>
        <v>225</v>
      </c>
      <c r="AC83" s="108">
        <f t="shared" si="10"/>
        <v>450</v>
      </c>
      <c r="AD83" s="105"/>
      <c r="AE83" s="94"/>
    </row>
    <row r="84" spans="19:32" x14ac:dyDescent="0.25">
      <c r="S84" s="89"/>
      <c r="T84" s="95" t="s">
        <v>106</v>
      </c>
      <c r="U84" s="116">
        <f>+U76+U77+U78+U79+U80+U81+U82+U83</f>
        <v>0</v>
      </c>
      <c r="V84" s="102">
        <f t="shared" ref="V84:AB84" si="12">+V76+V77+V78+V79+V80+V81+V82+V83</f>
        <v>0</v>
      </c>
      <c r="W84" s="102">
        <f t="shared" si="12"/>
        <v>0</v>
      </c>
      <c r="X84" s="102">
        <f t="shared" si="12"/>
        <v>0</v>
      </c>
      <c r="Y84" s="102">
        <f t="shared" si="12"/>
        <v>0</v>
      </c>
      <c r="Z84" s="102">
        <f t="shared" si="12"/>
        <v>0</v>
      </c>
      <c r="AA84" s="102">
        <f t="shared" si="12"/>
        <v>225</v>
      </c>
      <c r="AB84" s="102">
        <f t="shared" si="12"/>
        <v>3251</v>
      </c>
      <c r="AC84" s="104">
        <f t="shared" si="10"/>
        <v>3476</v>
      </c>
      <c r="AD84" s="105"/>
      <c r="AE84" s="94"/>
    </row>
    <row r="85" spans="19:32" x14ac:dyDescent="0.25">
      <c r="S85" s="89"/>
      <c r="T85" s="95" t="s">
        <v>8</v>
      </c>
      <c r="U85" s="116"/>
      <c r="V85" s="103"/>
      <c r="W85" s="103"/>
      <c r="X85" s="103"/>
      <c r="Y85" s="103"/>
      <c r="Z85" s="103"/>
      <c r="AA85" s="103">
        <v>157</v>
      </c>
      <c r="AB85" s="112">
        <f>2904</f>
        <v>2904</v>
      </c>
      <c r="AC85" s="104">
        <f t="shared" si="10"/>
        <v>3061</v>
      </c>
      <c r="AD85" s="105"/>
      <c r="AE85" s="94"/>
    </row>
    <row r="86" spans="19:32" x14ac:dyDescent="0.25">
      <c r="S86" s="89"/>
      <c r="T86" s="95" t="s">
        <v>10</v>
      </c>
      <c r="U86" s="116">
        <f>+U84-U85</f>
        <v>0</v>
      </c>
      <c r="V86" s="102">
        <f t="shared" ref="V86:AB86" si="13">+V84-V85</f>
        <v>0</v>
      </c>
      <c r="W86" s="102">
        <f t="shared" si="13"/>
        <v>0</v>
      </c>
      <c r="X86" s="102">
        <f t="shared" si="13"/>
        <v>0</v>
      </c>
      <c r="Y86" s="102">
        <f t="shared" si="13"/>
        <v>0</v>
      </c>
      <c r="Z86" s="102">
        <f t="shared" si="13"/>
        <v>0</v>
      </c>
      <c r="AA86" s="113">
        <f t="shared" si="13"/>
        <v>68</v>
      </c>
      <c r="AB86" s="113">
        <f t="shared" si="13"/>
        <v>347</v>
      </c>
      <c r="AC86" s="104">
        <f t="shared" si="10"/>
        <v>415</v>
      </c>
      <c r="AD86" s="105"/>
      <c r="AE86" s="94"/>
      <c r="AF86" s="114"/>
    </row>
    <row r="87" spans="19:32" ht="15.75" thickBot="1" x14ac:dyDescent="0.3">
      <c r="S87" s="89"/>
      <c r="T87" s="101" t="s">
        <v>11</v>
      </c>
      <c r="U87" s="117"/>
      <c r="V87" s="110"/>
      <c r="W87" s="110"/>
      <c r="X87" s="110"/>
      <c r="Y87" s="110"/>
      <c r="Z87" s="110"/>
      <c r="AA87" s="110"/>
      <c r="AB87" s="110">
        <f>+AB85</f>
        <v>2904</v>
      </c>
      <c r="AC87" s="111">
        <f t="shared" si="10"/>
        <v>2904</v>
      </c>
      <c r="AD87" s="105"/>
      <c r="AE87" s="94"/>
      <c r="AF87" s="114"/>
    </row>
    <row r="88" spans="19:32" x14ac:dyDescent="0.25">
      <c r="S88" s="89"/>
      <c r="T88" s="94"/>
      <c r="U88" s="105"/>
      <c r="V88" s="105"/>
      <c r="W88" s="105"/>
      <c r="X88" s="105"/>
      <c r="Y88" s="105"/>
      <c r="Z88" s="105"/>
      <c r="AA88" s="105"/>
      <c r="AB88" s="105"/>
      <c r="AC88" s="105"/>
      <c r="AD88" s="105"/>
      <c r="AE88" s="94"/>
    </row>
    <row r="89" spans="19:32" x14ac:dyDescent="0.25">
      <c r="S89" s="89"/>
      <c r="T89" s="94"/>
      <c r="U89" s="105"/>
      <c r="V89" s="105"/>
      <c r="W89" s="105"/>
      <c r="X89" s="105"/>
      <c r="Y89" s="105"/>
      <c r="Z89" s="105"/>
      <c r="AA89" s="105"/>
      <c r="AB89" s="105"/>
      <c r="AC89" s="105"/>
      <c r="AD89" s="105"/>
      <c r="AE89" s="94"/>
    </row>
    <row r="90" spans="19:32" ht="15.75" thickBot="1" x14ac:dyDescent="0.3">
      <c r="S90" s="89"/>
      <c r="T90" s="94"/>
      <c r="U90" s="105"/>
      <c r="V90" s="105"/>
      <c r="W90" s="105"/>
      <c r="X90" s="105"/>
      <c r="Y90" s="105"/>
      <c r="Z90" s="105"/>
      <c r="AA90" s="105"/>
      <c r="AB90" s="105"/>
      <c r="AC90" s="105"/>
      <c r="AD90" s="105"/>
      <c r="AE90" s="94"/>
    </row>
    <row r="91" spans="19:32" x14ac:dyDescent="0.25">
      <c r="S91" s="89"/>
      <c r="T91" s="90" t="s">
        <v>98</v>
      </c>
      <c r="U91" s="106" t="s">
        <v>3</v>
      </c>
      <c r="V91" s="107" t="s">
        <v>0</v>
      </c>
      <c r="W91" s="107" t="s">
        <v>1</v>
      </c>
      <c r="X91" s="107" t="s">
        <v>17</v>
      </c>
      <c r="Y91" s="107" t="s">
        <v>18</v>
      </c>
      <c r="Z91" s="107" t="s">
        <v>19</v>
      </c>
      <c r="AA91" s="107" t="s">
        <v>92</v>
      </c>
      <c r="AB91" s="107" t="s">
        <v>96</v>
      </c>
      <c r="AC91" s="107" t="s">
        <v>98</v>
      </c>
      <c r="AD91" s="108" t="s">
        <v>99</v>
      </c>
      <c r="AE91" s="94"/>
    </row>
    <row r="92" spans="19:32" x14ac:dyDescent="0.25">
      <c r="S92" s="89"/>
      <c r="T92" s="95" t="s">
        <v>103</v>
      </c>
      <c r="U92" s="102"/>
      <c r="V92" s="103"/>
      <c r="W92" s="103"/>
      <c r="X92" s="103"/>
      <c r="Y92" s="103"/>
      <c r="Z92" s="103"/>
      <c r="AA92" s="103"/>
      <c r="AB92" s="103"/>
      <c r="AC92" s="103">
        <v>-4</v>
      </c>
      <c r="AD92" s="104">
        <f>SUM(U92:AC92)</f>
        <v>-4</v>
      </c>
      <c r="AE92" s="94"/>
    </row>
    <row r="93" spans="19:32" ht="15.75" thickBot="1" x14ac:dyDescent="0.3">
      <c r="S93" s="89"/>
      <c r="T93" s="101" t="s">
        <v>108</v>
      </c>
      <c r="U93" s="109"/>
      <c r="V93" s="110"/>
      <c r="W93" s="110"/>
      <c r="X93" s="110"/>
      <c r="Y93" s="110"/>
      <c r="Z93" s="110"/>
      <c r="AA93" s="110"/>
      <c r="AB93" s="110"/>
      <c r="AC93" s="110"/>
      <c r="AD93" s="111">
        <f t="shared" ref="AD93:AD105" si="14">SUM(U93:AC93)</f>
        <v>0</v>
      </c>
      <c r="AE93" s="94"/>
    </row>
    <row r="94" spans="19:32" x14ac:dyDescent="0.25">
      <c r="S94" s="96" t="s">
        <v>15</v>
      </c>
      <c r="T94" s="98" t="s">
        <v>0</v>
      </c>
      <c r="U94" s="102"/>
      <c r="V94" s="103"/>
      <c r="W94" s="103"/>
      <c r="X94" s="103"/>
      <c r="Y94" s="103"/>
      <c r="Z94" s="103"/>
      <c r="AA94" s="103"/>
      <c r="AB94" s="103"/>
      <c r="AC94" s="103">
        <v>1092</v>
      </c>
      <c r="AD94" s="104">
        <f t="shared" si="14"/>
        <v>1092</v>
      </c>
      <c r="AE94" s="94"/>
    </row>
    <row r="95" spans="19:32" x14ac:dyDescent="0.25">
      <c r="S95" s="97"/>
      <c r="T95" s="98" t="s">
        <v>100</v>
      </c>
      <c r="U95" s="102"/>
      <c r="V95" s="103"/>
      <c r="W95" s="103"/>
      <c r="X95" s="103"/>
      <c r="Y95" s="103"/>
      <c r="Z95" s="103"/>
      <c r="AA95" s="103"/>
      <c r="AB95" s="103"/>
      <c r="AC95" s="103">
        <v>1143</v>
      </c>
      <c r="AD95" s="104">
        <f t="shared" si="14"/>
        <v>1143</v>
      </c>
      <c r="AE95" s="94"/>
    </row>
    <row r="96" spans="19:32" x14ac:dyDescent="0.25">
      <c r="S96" s="97"/>
      <c r="T96" s="98" t="s">
        <v>93</v>
      </c>
      <c r="U96" s="102"/>
      <c r="V96" s="103"/>
      <c r="W96" s="103"/>
      <c r="X96" s="103"/>
      <c r="Y96" s="103"/>
      <c r="Z96" s="103"/>
      <c r="AA96" s="103"/>
      <c r="AB96" s="103"/>
      <c r="AC96" s="103">
        <v>571</v>
      </c>
      <c r="AD96" s="104">
        <f t="shared" si="14"/>
        <v>571</v>
      </c>
      <c r="AE96" s="94"/>
    </row>
    <row r="97" spans="19:31" x14ac:dyDescent="0.25">
      <c r="S97" s="97"/>
      <c r="T97" s="98" t="s">
        <v>94</v>
      </c>
      <c r="U97" s="102"/>
      <c r="V97" s="103"/>
      <c r="W97" s="103"/>
      <c r="X97" s="103"/>
      <c r="Y97" s="103"/>
      <c r="Z97" s="103"/>
      <c r="AA97" s="103"/>
      <c r="AB97" s="103"/>
      <c r="AC97" s="103"/>
      <c r="AD97" s="104">
        <f t="shared" si="14"/>
        <v>0</v>
      </c>
      <c r="AE97" s="94"/>
    </row>
    <row r="98" spans="19:31" x14ac:dyDescent="0.25">
      <c r="S98" s="97"/>
      <c r="T98" s="98" t="s">
        <v>95</v>
      </c>
      <c r="U98" s="102"/>
      <c r="V98" s="103"/>
      <c r="W98" s="103"/>
      <c r="X98" s="103"/>
      <c r="Y98" s="103"/>
      <c r="Z98" s="103"/>
      <c r="AA98" s="103"/>
      <c r="AB98" s="103"/>
      <c r="AC98" s="103">
        <v>-1</v>
      </c>
      <c r="AD98" s="104">
        <f t="shared" si="14"/>
        <v>-1</v>
      </c>
      <c r="AE98" s="94"/>
    </row>
    <row r="99" spans="19:31" x14ac:dyDescent="0.25">
      <c r="S99" s="97"/>
      <c r="T99" s="98" t="s">
        <v>92</v>
      </c>
      <c r="U99" s="102"/>
      <c r="V99" s="103"/>
      <c r="W99" s="103"/>
      <c r="X99" s="103"/>
      <c r="Y99" s="103"/>
      <c r="Z99" s="103"/>
      <c r="AA99" s="103"/>
      <c r="AB99" s="103"/>
      <c r="AC99" s="103">
        <f>+AA59</f>
        <v>221</v>
      </c>
      <c r="AD99" s="104">
        <f t="shared" si="14"/>
        <v>221</v>
      </c>
      <c r="AE99" s="94"/>
    </row>
    <row r="100" spans="19:31" ht="15.75" thickBot="1" x14ac:dyDescent="0.3">
      <c r="S100" s="97"/>
      <c r="T100" s="98" t="s">
        <v>96</v>
      </c>
      <c r="U100" s="102"/>
      <c r="V100" s="103"/>
      <c r="W100" s="103"/>
      <c r="X100" s="103"/>
      <c r="Y100" s="103"/>
      <c r="Z100" s="103"/>
      <c r="AA100" s="103"/>
      <c r="AB100" s="103"/>
      <c r="AC100" s="103">
        <v>-168</v>
      </c>
      <c r="AD100" s="104">
        <f t="shared" si="14"/>
        <v>-168</v>
      </c>
      <c r="AE100" s="94"/>
    </row>
    <row r="101" spans="19:31" ht="15.75" thickBot="1" x14ac:dyDescent="0.3">
      <c r="S101" s="100"/>
      <c r="T101" s="119" t="s">
        <v>15</v>
      </c>
      <c r="U101" s="106">
        <f>+U86</f>
        <v>0</v>
      </c>
      <c r="V101" s="106">
        <f t="shared" ref="V101:Z101" si="15">+V86</f>
        <v>0</v>
      </c>
      <c r="W101" s="106">
        <f t="shared" si="15"/>
        <v>0</v>
      </c>
      <c r="X101" s="106">
        <f t="shared" si="15"/>
        <v>0</v>
      </c>
      <c r="Y101" s="106">
        <f t="shared" si="15"/>
        <v>0</v>
      </c>
      <c r="Z101" s="106">
        <f t="shared" si="15"/>
        <v>0</v>
      </c>
      <c r="AA101" s="106">
        <v>68</v>
      </c>
      <c r="AB101" s="106">
        <v>122</v>
      </c>
      <c r="AC101" s="106">
        <v>0</v>
      </c>
      <c r="AD101" s="108">
        <f t="shared" si="14"/>
        <v>190</v>
      </c>
      <c r="AE101" s="94"/>
    </row>
    <row r="102" spans="19:31" x14ac:dyDescent="0.25">
      <c r="S102" s="89"/>
      <c r="T102" s="95" t="s">
        <v>107</v>
      </c>
      <c r="U102" s="102">
        <f>+U93+U94+U95+U96+U97+U98+U99+U100+U101</f>
        <v>0</v>
      </c>
      <c r="V102" s="102">
        <f t="shared" ref="V102:Z102" si="16">+V93+V94+V95+V96+V97+V98+V99+V100+V101</f>
        <v>0</v>
      </c>
      <c r="W102" s="102">
        <f t="shared" si="16"/>
        <v>0</v>
      </c>
      <c r="X102" s="102">
        <f t="shared" si="16"/>
        <v>0</v>
      </c>
      <c r="Y102" s="102">
        <f t="shared" si="16"/>
        <v>0</v>
      </c>
      <c r="Z102" s="102">
        <f t="shared" si="16"/>
        <v>0</v>
      </c>
      <c r="AA102" s="102">
        <v>68</v>
      </c>
      <c r="AB102" s="102">
        <v>122</v>
      </c>
      <c r="AC102" s="102">
        <v>2858</v>
      </c>
      <c r="AD102" s="104">
        <f t="shared" si="14"/>
        <v>3048</v>
      </c>
      <c r="AE102" s="94"/>
    </row>
    <row r="103" spans="19:31" x14ac:dyDescent="0.25">
      <c r="S103" s="89"/>
      <c r="T103" s="95" t="s">
        <v>8</v>
      </c>
      <c r="U103" s="102"/>
      <c r="V103" s="103"/>
      <c r="W103" s="103"/>
      <c r="X103" s="103"/>
      <c r="Y103" s="103"/>
      <c r="Z103" s="103"/>
      <c r="AA103" s="103"/>
      <c r="AB103" s="103">
        <v>50</v>
      </c>
      <c r="AC103" s="112">
        <v>2672</v>
      </c>
      <c r="AD103" s="104">
        <f t="shared" si="14"/>
        <v>2722</v>
      </c>
      <c r="AE103" s="94"/>
    </row>
    <row r="104" spans="19:31" x14ac:dyDescent="0.25">
      <c r="S104" s="89"/>
      <c r="T104" s="95" t="s">
        <v>10</v>
      </c>
      <c r="U104" s="102">
        <f>+U102-U103</f>
        <v>0</v>
      </c>
      <c r="V104" s="102">
        <f t="shared" ref="V104:Z104" si="17">+V102-V103</f>
        <v>0</v>
      </c>
      <c r="W104" s="102">
        <f t="shared" si="17"/>
        <v>0</v>
      </c>
      <c r="X104" s="102">
        <f t="shared" si="17"/>
        <v>0</v>
      </c>
      <c r="Y104" s="102">
        <f t="shared" si="17"/>
        <v>0</v>
      </c>
      <c r="Z104" s="102">
        <f t="shared" si="17"/>
        <v>0</v>
      </c>
      <c r="AA104" s="102">
        <v>68</v>
      </c>
      <c r="AB104" s="102">
        <v>72</v>
      </c>
      <c r="AC104" s="102">
        <v>186</v>
      </c>
      <c r="AD104" s="104">
        <f t="shared" si="14"/>
        <v>326</v>
      </c>
      <c r="AE104" s="94"/>
    </row>
    <row r="105" spans="19:31" ht="15.75" thickBot="1" x14ac:dyDescent="0.3">
      <c r="S105" s="89"/>
      <c r="T105" s="101" t="s">
        <v>11</v>
      </c>
      <c r="U105" s="109"/>
      <c r="V105" s="110"/>
      <c r="W105" s="110"/>
      <c r="X105" s="110"/>
      <c r="Y105" s="110"/>
      <c r="Z105" s="110"/>
      <c r="AA105" s="110"/>
      <c r="AB105" s="110"/>
      <c r="AC105" s="110">
        <v>2672</v>
      </c>
      <c r="AD105" s="111">
        <f t="shared" si="14"/>
        <v>2672</v>
      </c>
      <c r="AE105" s="94"/>
    </row>
    <row r="106" spans="19:31" x14ac:dyDescent="0.25">
      <c r="S106" s="89"/>
      <c r="T106" s="94"/>
      <c r="U106" s="105"/>
      <c r="V106" s="105"/>
      <c r="W106" s="105"/>
      <c r="X106" s="105"/>
      <c r="Y106" s="105"/>
      <c r="Z106" s="105"/>
      <c r="AA106" s="105"/>
      <c r="AB106" s="105"/>
      <c r="AC106" s="105"/>
      <c r="AD106" s="105"/>
      <c r="AE106" s="94"/>
    </row>
    <row r="107" spans="19:31" x14ac:dyDescent="0.25">
      <c r="S107" s="89"/>
      <c r="T107" s="94"/>
      <c r="U107" s="105"/>
      <c r="V107" s="105"/>
      <c r="W107" s="105"/>
      <c r="X107" s="105"/>
      <c r="Y107" s="105"/>
      <c r="Z107" s="105"/>
      <c r="AA107" s="105"/>
      <c r="AB107" s="105"/>
      <c r="AC107" s="105"/>
      <c r="AD107" s="105"/>
      <c r="AE107" s="94"/>
    </row>
    <row r="108" spans="19:31" ht="15.75" thickBot="1" x14ac:dyDescent="0.3">
      <c r="S108" s="89"/>
      <c r="T108" s="94"/>
      <c r="U108" s="105"/>
      <c r="V108" s="105"/>
      <c r="W108" s="105"/>
      <c r="X108" s="105"/>
      <c r="Y108" s="105"/>
      <c r="Z108" s="105"/>
      <c r="AA108" s="105"/>
      <c r="AB108" s="105"/>
      <c r="AC108" s="105"/>
      <c r="AD108" s="105"/>
      <c r="AE108" s="94"/>
    </row>
    <row r="109" spans="19:31" x14ac:dyDescent="0.25">
      <c r="S109" s="89"/>
      <c r="T109" s="90" t="s">
        <v>122</v>
      </c>
      <c r="U109" s="106" t="s">
        <v>3</v>
      </c>
      <c r="V109" s="107" t="s">
        <v>0</v>
      </c>
      <c r="W109" s="107" t="s">
        <v>1</v>
      </c>
      <c r="X109" s="107" t="s">
        <v>17</v>
      </c>
      <c r="Y109" s="107" t="s">
        <v>18</v>
      </c>
      <c r="Z109" s="107" t="s">
        <v>19</v>
      </c>
      <c r="AA109" s="107" t="s">
        <v>92</v>
      </c>
      <c r="AB109" s="107" t="s">
        <v>96</v>
      </c>
      <c r="AC109" s="107" t="s">
        <v>98</v>
      </c>
      <c r="AD109" s="107" t="s">
        <v>122</v>
      </c>
      <c r="AE109" s="108" t="s">
        <v>123</v>
      </c>
    </row>
    <row r="110" spans="19:31" x14ac:dyDescent="0.25">
      <c r="S110" s="89"/>
      <c r="T110" s="95" t="s">
        <v>124</v>
      </c>
      <c r="U110" s="102"/>
      <c r="V110" s="103"/>
      <c r="W110" s="103"/>
      <c r="X110" s="103"/>
      <c r="Y110" s="103"/>
      <c r="Z110" s="103"/>
      <c r="AA110" s="103"/>
      <c r="AB110" s="103"/>
      <c r="AC110" s="103"/>
      <c r="AD110" s="137">
        <f>16+181-59</f>
        <v>138</v>
      </c>
      <c r="AE110" s="104">
        <f>+AD110</f>
        <v>138</v>
      </c>
    </row>
    <row r="111" spans="19:31" ht="15.75" thickBot="1" x14ac:dyDescent="0.3">
      <c r="S111" s="89"/>
      <c r="T111" s="101" t="s">
        <v>108</v>
      </c>
      <c r="U111" s="109"/>
      <c r="V111" s="110"/>
      <c r="W111" s="110"/>
      <c r="X111" s="110"/>
      <c r="Y111" s="110"/>
      <c r="Z111" s="110"/>
      <c r="AA111" s="110"/>
      <c r="AB111" s="110"/>
      <c r="AC111" s="110"/>
      <c r="AD111" s="110"/>
      <c r="AE111" s="111"/>
    </row>
    <row r="112" spans="19:31" x14ac:dyDescent="0.25">
      <c r="S112" s="96" t="s">
        <v>15</v>
      </c>
      <c r="T112" s="98" t="s">
        <v>0</v>
      </c>
      <c r="U112" s="102"/>
      <c r="V112" s="103"/>
      <c r="W112" s="103"/>
      <c r="X112" s="103"/>
      <c r="Y112" s="103"/>
      <c r="Z112" s="103"/>
      <c r="AA112" s="103"/>
      <c r="AB112" s="103"/>
      <c r="AC112" s="103"/>
      <c r="AD112" s="103">
        <f>+AC94</f>
        <v>1092</v>
      </c>
      <c r="AE112" s="104">
        <f>+AD112</f>
        <v>1092</v>
      </c>
    </row>
    <row r="113" spans="19:32" x14ac:dyDescent="0.25">
      <c r="S113" s="97"/>
      <c r="T113" s="98" t="s">
        <v>100</v>
      </c>
      <c r="U113" s="102"/>
      <c r="V113" s="103"/>
      <c r="W113" s="103"/>
      <c r="X113" s="103"/>
      <c r="Y113" s="103"/>
      <c r="Z113" s="103"/>
      <c r="AA113" s="103"/>
      <c r="AB113" s="103"/>
      <c r="AC113" s="103"/>
      <c r="AD113" s="103">
        <f t="shared" ref="AD113:AD118" si="18">+AC95</f>
        <v>1143</v>
      </c>
      <c r="AE113" s="104">
        <f t="shared" ref="AE113:AE119" si="19">+AD113</f>
        <v>1143</v>
      </c>
    </row>
    <row r="114" spans="19:32" x14ac:dyDescent="0.25">
      <c r="S114" s="97"/>
      <c r="T114" s="98" t="s">
        <v>93</v>
      </c>
      <c r="U114" s="102"/>
      <c r="V114" s="103"/>
      <c r="W114" s="103"/>
      <c r="X114" s="103"/>
      <c r="Y114" s="103"/>
      <c r="Z114" s="103"/>
      <c r="AA114" s="103"/>
      <c r="AB114" s="103"/>
      <c r="AC114" s="103"/>
      <c r="AD114" s="103">
        <f t="shared" si="18"/>
        <v>571</v>
      </c>
      <c r="AE114" s="104">
        <f t="shared" si="19"/>
        <v>571</v>
      </c>
    </row>
    <row r="115" spans="19:32" x14ac:dyDescent="0.25">
      <c r="S115" s="97"/>
      <c r="T115" s="98" t="s">
        <v>94</v>
      </c>
      <c r="U115" s="102"/>
      <c r="V115" s="103"/>
      <c r="W115" s="103"/>
      <c r="X115" s="103"/>
      <c r="Y115" s="103"/>
      <c r="Z115" s="103"/>
      <c r="AA115" s="103"/>
      <c r="AB115" s="103"/>
      <c r="AC115" s="103"/>
      <c r="AD115" s="103">
        <f t="shared" si="18"/>
        <v>0</v>
      </c>
      <c r="AE115" s="104">
        <f t="shared" si="19"/>
        <v>0</v>
      </c>
    </row>
    <row r="116" spans="19:32" x14ac:dyDescent="0.25">
      <c r="S116" s="97"/>
      <c r="T116" s="98" t="s">
        <v>95</v>
      </c>
      <c r="U116" s="102"/>
      <c r="V116" s="103"/>
      <c r="W116" s="103"/>
      <c r="X116" s="103"/>
      <c r="Y116" s="103"/>
      <c r="Z116" s="103"/>
      <c r="AA116" s="103"/>
      <c r="AB116" s="103"/>
      <c r="AC116" s="103"/>
      <c r="AD116" s="103">
        <f t="shared" si="18"/>
        <v>-1</v>
      </c>
      <c r="AE116" s="104">
        <f t="shared" si="19"/>
        <v>-1</v>
      </c>
    </row>
    <row r="117" spans="19:32" x14ac:dyDescent="0.25">
      <c r="S117" s="97"/>
      <c r="T117" s="98" t="s">
        <v>92</v>
      </c>
      <c r="U117" s="102"/>
      <c r="V117" s="103"/>
      <c r="W117" s="103"/>
      <c r="X117" s="103"/>
      <c r="Y117" s="103"/>
      <c r="Z117" s="103"/>
      <c r="AA117" s="103"/>
      <c r="AB117" s="103"/>
      <c r="AC117" s="103"/>
      <c r="AD117" s="103">
        <f t="shared" si="18"/>
        <v>221</v>
      </c>
      <c r="AE117" s="104">
        <f t="shared" si="19"/>
        <v>221</v>
      </c>
    </row>
    <row r="118" spans="19:32" x14ac:dyDescent="0.25">
      <c r="S118" s="97"/>
      <c r="T118" s="98" t="s">
        <v>96</v>
      </c>
      <c r="U118" s="102"/>
      <c r="V118" s="103"/>
      <c r="W118" s="103"/>
      <c r="X118" s="103"/>
      <c r="Y118" s="103"/>
      <c r="Z118" s="103"/>
      <c r="AA118" s="103"/>
      <c r="AB118" s="103"/>
      <c r="AC118" s="103"/>
      <c r="AD118" s="103">
        <f t="shared" si="18"/>
        <v>-168</v>
      </c>
      <c r="AE118" s="104">
        <f t="shared" si="19"/>
        <v>-168</v>
      </c>
    </row>
    <row r="119" spans="19:32" ht="15.75" thickBot="1" x14ac:dyDescent="0.3">
      <c r="S119" s="97"/>
      <c r="T119" s="98" t="s">
        <v>98</v>
      </c>
      <c r="U119" s="102"/>
      <c r="V119" s="103"/>
      <c r="W119" s="103"/>
      <c r="X119" s="103"/>
      <c r="Y119" s="103"/>
      <c r="Z119" s="103"/>
      <c r="AA119" s="103"/>
      <c r="AB119" s="103"/>
      <c r="AC119" s="103"/>
      <c r="AD119" s="103">
        <f>+AC92</f>
        <v>-4</v>
      </c>
      <c r="AE119" s="104">
        <f t="shared" si="19"/>
        <v>-4</v>
      </c>
    </row>
    <row r="120" spans="19:32" ht="15.75" thickBot="1" x14ac:dyDescent="0.3">
      <c r="S120" s="100"/>
      <c r="T120" s="119" t="s">
        <v>15</v>
      </c>
      <c r="U120" s="106">
        <f>+U104</f>
        <v>0</v>
      </c>
      <c r="V120" s="106">
        <f t="shared" ref="V120:AB120" si="20">+V104</f>
        <v>0</v>
      </c>
      <c r="W120" s="106">
        <f t="shared" si="20"/>
        <v>0</v>
      </c>
      <c r="X120" s="106">
        <f t="shared" si="20"/>
        <v>0</v>
      </c>
      <c r="Y120" s="106">
        <f t="shared" si="20"/>
        <v>0</v>
      </c>
      <c r="Z120" s="106">
        <f t="shared" si="20"/>
        <v>0</v>
      </c>
      <c r="AA120" s="106">
        <f t="shared" si="20"/>
        <v>68</v>
      </c>
      <c r="AB120" s="106">
        <f t="shared" si="20"/>
        <v>72</v>
      </c>
      <c r="AC120" s="106">
        <f>+AC104</f>
        <v>186</v>
      </c>
      <c r="AD120" s="106"/>
      <c r="AE120" s="108">
        <f>SUM(U120:AD120)</f>
        <v>326</v>
      </c>
    </row>
    <row r="121" spans="19:32" x14ac:dyDescent="0.25">
      <c r="S121" s="89"/>
      <c r="T121" s="95" t="s">
        <v>132</v>
      </c>
      <c r="U121" s="102">
        <f>+U110+U112+U113+U114+U115+U116+U117+U118+U119+U120</f>
        <v>0</v>
      </c>
      <c r="V121" s="102">
        <f t="shared" ref="V121:AB121" si="21">+V110+V112+V113+V114+V115+V116+V117+V118+V119+V120</f>
        <v>0</v>
      </c>
      <c r="W121" s="102">
        <f t="shared" si="21"/>
        <v>0</v>
      </c>
      <c r="X121" s="102">
        <f t="shared" si="21"/>
        <v>0</v>
      </c>
      <c r="Y121" s="102">
        <f t="shared" si="21"/>
        <v>0</v>
      </c>
      <c r="Z121" s="102">
        <f t="shared" si="21"/>
        <v>0</v>
      </c>
      <c r="AA121" s="102">
        <f t="shared" si="21"/>
        <v>68</v>
      </c>
      <c r="AB121" s="102">
        <f t="shared" si="21"/>
        <v>72</v>
      </c>
      <c r="AC121" s="102">
        <f>+AC110+AC112+AC113+AC114+AC115+AC116+AC117+AC118+AC119+AC120</f>
        <v>186</v>
      </c>
      <c r="AD121" s="102">
        <f>+AD110+AD112+AD113+AD114+AD115+AD116+AD117+AD118+AD119+AD120</f>
        <v>2992</v>
      </c>
      <c r="AE121" s="104">
        <f t="shared" ref="AE121:AE124" si="22">SUM(U121:AD121)</f>
        <v>3318</v>
      </c>
    </row>
    <row r="122" spans="19:32" x14ac:dyDescent="0.25">
      <c r="S122" s="89"/>
      <c r="T122" s="95" t="s">
        <v>8</v>
      </c>
      <c r="U122" s="102">
        <f>+U121-U123</f>
        <v>0</v>
      </c>
      <c r="V122" s="102">
        <f t="shared" ref="V122:AD122" si="23">+V121-V123</f>
        <v>0</v>
      </c>
      <c r="W122" s="102">
        <f t="shared" si="23"/>
        <v>0</v>
      </c>
      <c r="X122" s="102">
        <f t="shared" si="23"/>
        <v>0</v>
      </c>
      <c r="Y122" s="102">
        <f t="shared" si="23"/>
        <v>0</v>
      </c>
      <c r="Z122" s="102">
        <f t="shared" si="23"/>
        <v>0</v>
      </c>
      <c r="AA122" s="102">
        <f t="shared" si="23"/>
        <v>68</v>
      </c>
      <c r="AB122" s="102">
        <f t="shared" si="23"/>
        <v>72</v>
      </c>
      <c r="AC122" s="102">
        <f t="shared" si="23"/>
        <v>181</v>
      </c>
      <c r="AD122" s="102">
        <f t="shared" si="23"/>
        <v>2846</v>
      </c>
      <c r="AE122" s="139">
        <f t="shared" si="22"/>
        <v>3167</v>
      </c>
    </row>
    <row r="123" spans="19:32" x14ac:dyDescent="0.25">
      <c r="S123" s="89"/>
      <c r="T123" s="95" t="s">
        <v>10</v>
      </c>
      <c r="U123" s="102"/>
      <c r="V123" s="102"/>
      <c r="W123" s="102"/>
      <c r="X123" s="102"/>
      <c r="Y123" s="102"/>
      <c r="Z123" s="102"/>
      <c r="AA123" s="102"/>
      <c r="AB123" s="102"/>
      <c r="AC123" s="102">
        <f>2+3</f>
        <v>5</v>
      </c>
      <c r="AD123" s="102">
        <f>2+3+3+AD110</f>
        <v>146</v>
      </c>
      <c r="AE123" s="141">
        <f t="shared" si="22"/>
        <v>151</v>
      </c>
    </row>
    <row r="124" spans="19:32" ht="15.75" thickBot="1" x14ac:dyDescent="0.3">
      <c r="S124" s="89"/>
      <c r="T124" s="101" t="s">
        <v>11</v>
      </c>
      <c r="U124" s="109"/>
      <c r="V124" s="110"/>
      <c r="W124" s="110"/>
      <c r="X124" s="110"/>
      <c r="Y124" s="110"/>
      <c r="Z124" s="110"/>
      <c r="AA124" s="110"/>
      <c r="AB124" s="110"/>
      <c r="AC124" s="110"/>
      <c r="AD124" s="110">
        <f>+AD122</f>
        <v>2846</v>
      </c>
      <c r="AE124" s="143">
        <f t="shared" si="22"/>
        <v>2846</v>
      </c>
    </row>
    <row r="126" spans="19:32" ht="15.75" thickBot="1" x14ac:dyDescent="0.3"/>
    <row r="127" spans="19:32" x14ac:dyDescent="0.25">
      <c r="S127" s="89"/>
      <c r="T127" s="90" t="s">
        <v>125</v>
      </c>
      <c r="U127" s="106" t="s">
        <v>3</v>
      </c>
      <c r="V127" s="107" t="s">
        <v>0</v>
      </c>
      <c r="W127" s="107" t="s">
        <v>1</v>
      </c>
      <c r="X127" s="107" t="s">
        <v>17</v>
      </c>
      <c r="Y127" s="107" t="s">
        <v>18</v>
      </c>
      <c r="Z127" s="107" t="s">
        <v>19</v>
      </c>
      <c r="AA127" s="107" t="s">
        <v>92</v>
      </c>
      <c r="AB127" s="107" t="s">
        <v>96</v>
      </c>
      <c r="AC127" s="107" t="s">
        <v>98</v>
      </c>
      <c r="AD127" s="107" t="s">
        <v>122</v>
      </c>
      <c r="AE127" s="107" t="s">
        <v>127</v>
      </c>
      <c r="AF127" s="108" t="s">
        <v>129</v>
      </c>
    </row>
    <row r="128" spans="19:32" x14ac:dyDescent="0.25">
      <c r="S128" s="89"/>
      <c r="T128" s="95" t="s">
        <v>128</v>
      </c>
      <c r="U128" s="102"/>
      <c r="V128" s="103"/>
      <c r="W128" s="103"/>
      <c r="X128" s="103"/>
      <c r="Y128" s="103"/>
      <c r="Z128" s="103"/>
      <c r="AA128" s="103"/>
      <c r="AB128" s="103"/>
      <c r="AC128" s="103"/>
      <c r="AD128" s="103"/>
      <c r="AE128" s="137">
        <v>-207</v>
      </c>
      <c r="AF128" s="104">
        <f>+AE128</f>
        <v>-207</v>
      </c>
    </row>
    <row r="129" spans="19:32" ht="15.75" thickBot="1" x14ac:dyDescent="0.3">
      <c r="S129" s="89"/>
      <c r="T129" s="95" t="s">
        <v>108</v>
      </c>
      <c r="U129" s="102"/>
      <c r="V129" s="103"/>
      <c r="W129" s="103"/>
      <c r="X129" s="103"/>
      <c r="Y129" s="103"/>
      <c r="Z129" s="103"/>
      <c r="AA129" s="103"/>
      <c r="AB129" s="103"/>
      <c r="AC129" s="103"/>
      <c r="AD129" s="103"/>
      <c r="AE129" s="103"/>
      <c r="AF129" s="104"/>
    </row>
    <row r="130" spans="19:32" x14ac:dyDescent="0.25">
      <c r="S130" s="96" t="s">
        <v>15</v>
      </c>
      <c r="T130" s="129" t="s">
        <v>0</v>
      </c>
      <c r="U130" s="115"/>
      <c r="V130" s="107"/>
      <c r="W130" s="107"/>
      <c r="X130" s="107"/>
      <c r="Y130" s="107"/>
      <c r="Z130" s="107"/>
      <c r="AA130" s="107"/>
      <c r="AB130" s="107"/>
      <c r="AC130" s="107"/>
      <c r="AD130" s="107"/>
      <c r="AE130" s="107">
        <f>+AD112</f>
        <v>1092</v>
      </c>
      <c r="AF130" s="108">
        <f>+AE130</f>
        <v>1092</v>
      </c>
    </row>
    <row r="131" spans="19:32" x14ac:dyDescent="0.25">
      <c r="S131" s="97"/>
      <c r="T131" s="98" t="s">
        <v>100</v>
      </c>
      <c r="U131" s="116"/>
      <c r="V131" s="103"/>
      <c r="W131" s="103"/>
      <c r="X131" s="103"/>
      <c r="Y131" s="103"/>
      <c r="Z131" s="103"/>
      <c r="AA131" s="103"/>
      <c r="AB131" s="103"/>
      <c r="AC131" s="103"/>
      <c r="AD131" s="103"/>
      <c r="AE131" s="103">
        <f t="shared" ref="AE131:AE137" si="24">+AD113</f>
        <v>1143</v>
      </c>
      <c r="AF131" s="104">
        <f t="shared" ref="AF131:AF138" si="25">+AE131</f>
        <v>1143</v>
      </c>
    </row>
    <row r="132" spans="19:32" x14ac:dyDescent="0.25">
      <c r="S132" s="97"/>
      <c r="T132" s="98" t="s">
        <v>93</v>
      </c>
      <c r="U132" s="116"/>
      <c r="V132" s="103"/>
      <c r="W132" s="103"/>
      <c r="X132" s="103"/>
      <c r="Y132" s="103"/>
      <c r="Z132" s="103"/>
      <c r="AA132" s="103"/>
      <c r="AB132" s="103"/>
      <c r="AC132" s="103"/>
      <c r="AD132" s="103"/>
      <c r="AE132" s="103">
        <f t="shared" si="24"/>
        <v>571</v>
      </c>
      <c r="AF132" s="104">
        <f t="shared" si="25"/>
        <v>571</v>
      </c>
    </row>
    <row r="133" spans="19:32" x14ac:dyDescent="0.25">
      <c r="S133" s="97"/>
      <c r="T133" s="98" t="s">
        <v>94</v>
      </c>
      <c r="U133" s="116"/>
      <c r="V133" s="103"/>
      <c r="W133" s="103"/>
      <c r="X133" s="103"/>
      <c r="Y133" s="103"/>
      <c r="Z133" s="103"/>
      <c r="AA133" s="103"/>
      <c r="AB133" s="103"/>
      <c r="AC133" s="103"/>
      <c r="AD133" s="103"/>
      <c r="AE133" s="103">
        <f t="shared" si="24"/>
        <v>0</v>
      </c>
      <c r="AF133" s="104">
        <f t="shared" si="25"/>
        <v>0</v>
      </c>
    </row>
    <row r="134" spans="19:32" x14ac:dyDescent="0.25">
      <c r="S134" s="97"/>
      <c r="T134" s="98" t="s">
        <v>95</v>
      </c>
      <c r="U134" s="116"/>
      <c r="V134" s="103"/>
      <c r="W134" s="103"/>
      <c r="X134" s="103"/>
      <c r="Y134" s="103"/>
      <c r="Z134" s="103"/>
      <c r="AA134" s="103"/>
      <c r="AB134" s="103"/>
      <c r="AC134" s="103"/>
      <c r="AD134" s="103"/>
      <c r="AE134" s="103">
        <f t="shared" si="24"/>
        <v>-1</v>
      </c>
      <c r="AF134" s="104">
        <f t="shared" si="25"/>
        <v>-1</v>
      </c>
    </row>
    <row r="135" spans="19:32" x14ac:dyDescent="0.25">
      <c r="S135" s="97"/>
      <c r="T135" s="98" t="s">
        <v>92</v>
      </c>
      <c r="U135" s="116"/>
      <c r="V135" s="103"/>
      <c r="W135" s="103"/>
      <c r="X135" s="103"/>
      <c r="Y135" s="103"/>
      <c r="Z135" s="103"/>
      <c r="AA135" s="103"/>
      <c r="AB135" s="103"/>
      <c r="AC135" s="103"/>
      <c r="AD135" s="103"/>
      <c r="AE135" s="103">
        <f t="shared" si="24"/>
        <v>221</v>
      </c>
      <c r="AF135" s="104">
        <f t="shared" si="25"/>
        <v>221</v>
      </c>
    </row>
    <row r="136" spans="19:32" x14ac:dyDescent="0.25">
      <c r="S136" s="97"/>
      <c r="T136" s="98" t="s">
        <v>96</v>
      </c>
      <c r="U136" s="116"/>
      <c r="V136" s="103"/>
      <c r="W136" s="103"/>
      <c r="X136" s="103"/>
      <c r="Y136" s="103"/>
      <c r="Z136" s="103"/>
      <c r="AA136" s="103"/>
      <c r="AB136" s="103"/>
      <c r="AC136" s="103"/>
      <c r="AD136" s="103"/>
      <c r="AE136" s="103">
        <f t="shared" si="24"/>
        <v>-168</v>
      </c>
      <c r="AF136" s="104">
        <f t="shared" si="25"/>
        <v>-168</v>
      </c>
    </row>
    <row r="137" spans="19:32" x14ac:dyDescent="0.25">
      <c r="S137" s="97"/>
      <c r="T137" s="98" t="s">
        <v>98</v>
      </c>
      <c r="U137" s="116"/>
      <c r="V137" s="103"/>
      <c r="W137" s="103"/>
      <c r="X137" s="103"/>
      <c r="Y137" s="103"/>
      <c r="Z137" s="103"/>
      <c r="AA137" s="103"/>
      <c r="AB137" s="103"/>
      <c r="AC137" s="103"/>
      <c r="AD137" s="103"/>
      <c r="AE137" s="103">
        <f t="shared" si="24"/>
        <v>-4</v>
      </c>
      <c r="AF137" s="104">
        <f t="shared" si="25"/>
        <v>-4</v>
      </c>
    </row>
    <row r="138" spans="19:32" ht="15.75" thickBot="1" x14ac:dyDescent="0.3">
      <c r="S138" s="97"/>
      <c r="T138" s="99" t="s">
        <v>122</v>
      </c>
      <c r="U138" s="117"/>
      <c r="V138" s="110"/>
      <c r="W138" s="110"/>
      <c r="X138" s="110"/>
      <c r="Y138" s="110"/>
      <c r="Z138" s="110"/>
      <c r="AA138" s="110"/>
      <c r="AB138" s="110"/>
      <c r="AC138" s="110"/>
      <c r="AD138" s="110"/>
      <c r="AE138" s="110">
        <f>+AD110</f>
        <v>138</v>
      </c>
      <c r="AF138" s="111">
        <f t="shared" si="25"/>
        <v>138</v>
      </c>
    </row>
    <row r="139" spans="19:32" ht="15.75" thickBot="1" x14ac:dyDescent="0.3">
      <c r="S139" s="100"/>
      <c r="T139" s="99" t="s">
        <v>15</v>
      </c>
      <c r="U139" s="102">
        <f>+U123</f>
        <v>0</v>
      </c>
      <c r="V139" s="102">
        <f t="shared" ref="V139:AD139" si="26">+V123</f>
        <v>0</v>
      </c>
      <c r="W139" s="102">
        <f t="shared" si="26"/>
        <v>0</v>
      </c>
      <c r="X139" s="102">
        <f t="shared" si="26"/>
        <v>0</v>
      </c>
      <c r="Y139" s="102">
        <f t="shared" si="26"/>
        <v>0</v>
      </c>
      <c r="Z139" s="102">
        <f t="shared" si="26"/>
        <v>0</v>
      </c>
      <c r="AA139" s="102">
        <f t="shared" si="26"/>
        <v>0</v>
      </c>
      <c r="AB139" s="102">
        <f t="shared" si="26"/>
        <v>0</v>
      </c>
      <c r="AC139" s="102">
        <f t="shared" si="26"/>
        <v>5</v>
      </c>
      <c r="AD139" s="102">
        <f t="shared" si="26"/>
        <v>146</v>
      </c>
      <c r="AE139" s="102"/>
      <c r="AF139" s="104">
        <f>SUM(U139:AE139)</f>
        <v>151</v>
      </c>
    </row>
    <row r="140" spans="19:32" x14ac:dyDescent="0.25">
      <c r="S140" s="89"/>
      <c r="T140" s="95" t="s">
        <v>133</v>
      </c>
      <c r="U140" s="102">
        <f>+U128+U130+U131+U132+U133+U134+U135+U136+U137+U138+U139</f>
        <v>0</v>
      </c>
      <c r="V140" s="102">
        <f t="shared" ref="V140:AE140" si="27">+V128+V130+V131+V132+V133+V134+V135+V136+V137+V138+V139</f>
        <v>0</v>
      </c>
      <c r="W140" s="102">
        <f t="shared" si="27"/>
        <v>0</v>
      </c>
      <c r="X140" s="102">
        <f t="shared" si="27"/>
        <v>0</v>
      </c>
      <c r="Y140" s="102">
        <f t="shared" si="27"/>
        <v>0</v>
      </c>
      <c r="Z140" s="102">
        <f t="shared" si="27"/>
        <v>0</v>
      </c>
      <c r="AA140" s="102">
        <f t="shared" si="27"/>
        <v>0</v>
      </c>
      <c r="AB140" s="102">
        <f t="shared" si="27"/>
        <v>0</v>
      </c>
      <c r="AC140" s="102">
        <f t="shared" si="27"/>
        <v>5</v>
      </c>
      <c r="AD140" s="102">
        <f t="shared" si="27"/>
        <v>146</v>
      </c>
      <c r="AE140" s="102">
        <f t="shared" si="27"/>
        <v>2785</v>
      </c>
      <c r="AF140" s="104">
        <f t="shared" ref="AF140:AF143" si="28">SUM(U140:AE140)</f>
        <v>2936</v>
      </c>
    </row>
    <row r="141" spans="19:32" x14ac:dyDescent="0.25">
      <c r="S141" s="89"/>
      <c r="T141" s="95" t="s">
        <v>8</v>
      </c>
      <c r="U141" s="102">
        <f>+U140-U142</f>
        <v>0</v>
      </c>
      <c r="V141" s="102">
        <f t="shared" ref="V141:AE141" si="29">+V140-V142</f>
        <v>0</v>
      </c>
      <c r="W141" s="102">
        <f t="shared" si="29"/>
        <v>0</v>
      </c>
      <c r="X141" s="102">
        <f t="shared" si="29"/>
        <v>0</v>
      </c>
      <c r="Y141" s="102">
        <f t="shared" si="29"/>
        <v>0</v>
      </c>
      <c r="Z141" s="102">
        <f t="shared" si="29"/>
        <v>0</v>
      </c>
      <c r="AA141" s="102">
        <f t="shared" si="29"/>
        <v>0</v>
      </c>
      <c r="AB141" s="102">
        <f t="shared" si="29"/>
        <v>0</v>
      </c>
      <c r="AC141" s="102">
        <f t="shared" si="29"/>
        <v>1</v>
      </c>
      <c r="AD141" s="102">
        <f t="shared" si="29"/>
        <v>136</v>
      </c>
      <c r="AE141" s="102">
        <f t="shared" si="29"/>
        <v>2766</v>
      </c>
      <c r="AF141" s="139">
        <f t="shared" si="28"/>
        <v>2903</v>
      </c>
    </row>
    <row r="142" spans="19:32" x14ac:dyDescent="0.25">
      <c r="S142" s="89"/>
      <c r="T142" s="95" t="s">
        <v>10</v>
      </c>
      <c r="U142" s="102"/>
      <c r="V142" s="102"/>
      <c r="W142" s="102"/>
      <c r="X142" s="102"/>
      <c r="Y142" s="102"/>
      <c r="Z142" s="102"/>
      <c r="AA142" s="102"/>
      <c r="AB142" s="102"/>
      <c r="AC142" s="102">
        <f>3+1</f>
        <v>4</v>
      </c>
      <c r="AD142" s="102">
        <f>3+2+4+1</f>
        <v>10</v>
      </c>
      <c r="AE142" s="102">
        <v>19</v>
      </c>
      <c r="AF142" s="141">
        <f t="shared" si="28"/>
        <v>33</v>
      </c>
    </row>
    <row r="143" spans="19:32" ht="15.75" thickBot="1" x14ac:dyDescent="0.3">
      <c r="S143" s="89"/>
      <c r="T143" s="101" t="s">
        <v>11</v>
      </c>
      <c r="U143" s="109"/>
      <c r="V143" s="110"/>
      <c r="W143" s="110"/>
      <c r="X143" s="110"/>
      <c r="Y143" s="110"/>
      <c r="Z143" s="110"/>
      <c r="AA143" s="110"/>
      <c r="AB143" s="110"/>
      <c r="AC143" s="110"/>
      <c r="AD143" s="110"/>
      <c r="AE143" s="110">
        <f>+AE141</f>
        <v>2766</v>
      </c>
      <c r="AF143" s="143">
        <f t="shared" si="28"/>
        <v>2766</v>
      </c>
    </row>
    <row r="146" spans="19:33" ht="15.75" thickBot="1" x14ac:dyDescent="0.3"/>
    <row r="147" spans="19:33" x14ac:dyDescent="0.25">
      <c r="S147" s="89"/>
      <c r="T147" s="90" t="s">
        <v>126</v>
      </c>
      <c r="U147" s="106" t="s">
        <v>3</v>
      </c>
      <c r="V147" s="107" t="s">
        <v>0</v>
      </c>
      <c r="W147" s="107" t="s">
        <v>1</v>
      </c>
      <c r="X147" s="107" t="s">
        <v>17</v>
      </c>
      <c r="Y147" s="107" t="s">
        <v>18</v>
      </c>
      <c r="Z147" s="107" t="s">
        <v>19</v>
      </c>
      <c r="AA147" s="107" t="s">
        <v>92</v>
      </c>
      <c r="AB147" s="107" t="s">
        <v>96</v>
      </c>
      <c r="AC147" s="107" t="s">
        <v>98</v>
      </c>
      <c r="AD147" s="107" t="s">
        <v>122</v>
      </c>
      <c r="AE147" s="107" t="s">
        <v>125</v>
      </c>
      <c r="AF147" s="107" t="s">
        <v>126</v>
      </c>
      <c r="AG147" s="108" t="s">
        <v>131</v>
      </c>
    </row>
    <row r="148" spans="19:33" x14ac:dyDescent="0.25">
      <c r="S148" s="89"/>
      <c r="T148" s="95" t="s">
        <v>130</v>
      </c>
      <c r="U148" s="102"/>
      <c r="V148" s="103"/>
      <c r="W148" s="103"/>
      <c r="X148" s="103"/>
      <c r="Y148" s="103"/>
      <c r="Z148" s="103"/>
      <c r="AA148" s="103"/>
      <c r="AB148" s="103"/>
      <c r="AC148" s="103"/>
      <c r="AD148" s="103"/>
      <c r="AE148" s="103"/>
      <c r="AF148" s="137"/>
      <c r="AG148" s="104">
        <f>+AF148</f>
        <v>0</v>
      </c>
    </row>
    <row r="149" spans="19:33" ht="15.75" thickBot="1" x14ac:dyDescent="0.3">
      <c r="S149" s="89"/>
      <c r="T149" s="101" t="s">
        <v>108</v>
      </c>
      <c r="U149" s="109"/>
      <c r="V149" s="110"/>
      <c r="W149" s="110"/>
      <c r="X149" s="110"/>
      <c r="Y149" s="110"/>
      <c r="Z149" s="110"/>
      <c r="AA149" s="110"/>
      <c r="AB149" s="110"/>
      <c r="AC149" s="110"/>
      <c r="AD149" s="110"/>
      <c r="AE149" s="110"/>
      <c r="AF149" s="110"/>
      <c r="AG149" s="111"/>
    </row>
    <row r="150" spans="19:33" x14ac:dyDescent="0.25">
      <c r="S150" s="96" t="s">
        <v>15</v>
      </c>
      <c r="T150" s="98" t="s">
        <v>0</v>
      </c>
      <c r="U150" s="102"/>
      <c r="V150" s="103"/>
      <c r="W150" s="103"/>
      <c r="X150" s="103"/>
      <c r="Y150" s="103"/>
      <c r="Z150" s="103"/>
      <c r="AA150" s="103"/>
      <c r="AB150" s="103"/>
      <c r="AC150" s="103"/>
      <c r="AD150" s="103"/>
      <c r="AE150" s="103"/>
      <c r="AF150" s="103">
        <f>+AE130</f>
        <v>1092</v>
      </c>
      <c r="AG150" s="104">
        <f>+AF150</f>
        <v>1092</v>
      </c>
    </row>
    <row r="151" spans="19:33" x14ac:dyDescent="0.25">
      <c r="S151" s="97"/>
      <c r="T151" s="98" t="s">
        <v>100</v>
      </c>
      <c r="U151" s="102"/>
      <c r="V151" s="103"/>
      <c r="W151" s="103"/>
      <c r="X151" s="103"/>
      <c r="Y151" s="103"/>
      <c r="Z151" s="103"/>
      <c r="AA151" s="103"/>
      <c r="AB151" s="103"/>
      <c r="AC151" s="103"/>
      <c r="AD151" s="103"/>
      <c r="AE151" s="103"/>
      <c r="AF151" s="103">
        <f t="shared" ref="AF151:AF158" si="30">+AE131</f>
        <v>1143</v>
      </c>
      <c r="AG151" s="104">
        <f t="shared" ref="AG151:AG159" si="31">+AF151</f>
        <v>1143</v>
      </c>
    </row>
    <row r="152" spans="19:33" x14ac:dyDescent="0.25">
      <c r="S152" s="97"/>
      <c r="T152" s="98" t="s">
        <v>93</v>
      </c>
      <c r="U152" s="102"/>
      <c r="V152" s="103"/>
      <c r="W152" s="103"/>
      <c r="X152" s="103"/>
      <c r="Y152" s="103"/>
      <c r="Z152" s="103"/>
      <c r="AA152" s="103"/>
      <c r="AB152" s="103"/>
      <c r="AC152" s="103"/>
      <c r="AD152" s="103"/>
      <c r="AE152" s="103"/>
      <c r="AF152" s="103">
        <f t="shared" si="30"/>
        <v>571</v>
      </c>
      <c r="AG152" s="104">
        <f t="shared" si="31"/>
        <v>571</v>
      </c>
    </row>
    <row r="153" spans="19:33" x14ac:dyDescent="0.25">
      <c r="S153" s="97"/>
      <c r="T153" s="98" t="s">
        <v>94</v>
      </c>
      <c r="U153" s="102"/>
      <c r="V153" s="103"/>
      <c r="W153" s="103"/>
      <c r="X153" s="103"/>
      <c r="Y153" s="103"/>
      <c r="Z153" s="103"/>
      <c r="AA153" s="103"/>
      <c r="AB153" s="103"/>
      <c r="AC153" s="103"/>
      <c r="AD153" s="103"/>
      <c r="AE153" s="103"/>
      <c r="AF153" s="103">
        <f t="shared" si="30"/>
        <v>0</v>
      </c>
      <c r="AG153" s="104">
        <f t="shared" si="31"/>
        <v>0</v>
      </c>
    </row>
    <row r="154" spans="19:33" x14ac:dyDescent="0.25">
      <c r="S154" s="97"/>
      <c r="T154" s="98" t="s">
        <v>95</v>
      </c>
      <c r="U154" s="102"/>
      <c r="V154" s="103"/>
      <c r="W154" s="103"/>
      <c r="X154" s="103"/>
      <c r="Y154" s="103"/>
      <c r="Z154" s="103"/>
      <c r="AA154" s="103"/>
      <c r="AB154" s="103"/>
      <c r="AC154" s="103"/>
      <c r="AD154" s="103"/>
      <c r="AE154" s="103"/>
      <c r="AF154" s="103">
        <f t="shared" si="30"/>
        <v>-1</v>
      </c>
      <c r="AG154" s="104">
        <f t="shared" si="31"/>
        <v>-1</v>
      </c>
    </row>
    <row r="155" spans="19:33" x14ac:dyDescent="0.25">
      <c r="S155" s="97"/>
      <c r="T155" s="98" t="s">
        <v>92</v>
      </c>
      <c r="U155" s="102"/>
      <c r="V155" s="103"/>
      <c r="W155" s="103"/>
      <c r="X155" s="103"/>
      <c r="Y155" s="103"/>
      <c r="Z155" s="103"/>
      <c r="AA155" s="103"/>
      <c r="AB155" s="103"/>
      <c r="AC155" s="103"/>
      <c r="AD155" s="103"/>
      <c r="AE155" s="103"/>
      <c r="AF155" s="103">
        <f t="shared" si="30"/>
        <v>221</v>
      </c>
      <c r="AG155" s="104">
        <f t="shared" si="31"/>
        <v>221</v>
      </c>
    </row>
    <row r="156" spans="19:33" x14ac:dyDescent="0.25">
      <c r="S156" s="97"/>
      <c r="T156" s="98" t="s">
        <v>96</v>
      </c>
      <c r="U156" s="102"/>
      <c r="V156" s="103"/>
      <c r="W156" s="103"/>
      <c r="X156" s="103"/>
      <c r="Y156" s="103"/>
      <c r="Z156" s="103"/>
      <c r="AA156" s="103"/>
      <c r="AB156" s="103"/>
      <c r="AC156" s="103"/>
      <c r="AD156" s="103"/>
      <c r="AE156" s="103"/>
      <c r="AF156" s="103">
        <f t="shared" si="30"/>
        <v>-168</v>
      </c>
      <c r="AG156" s="104">
        <f t="shared" si="31"/>
        <v>-168</v>
      </c>
    </row>
    <row r="157" spans="19:33" x14ac:dyDescent="0.25">
      <c r="S157" s="97"/>
      <c r="T157" s="98" t="s">
        <v>98</v>
      </c>
      <c r="U157" s="102"/>
      <c r="V157" s="103"/>
      <c r="W157" s="103"/>
      <c r="X157" s="103"/>
      <c r="Y157" s="103"/>
      <c r="Z157" s="103"/>
      <c r="AA157" s="103"/>
      <c r="AB157" s="103"/>
      <c r="AC157" s="103"/>
      <c r="AD157" s="103"/>
      <c r="AE157" s="103"/>
      <c r="AF157" s="103">
        <f t="shared" si="30"/>
        <v>-4</v>
      </c>
      <c r="AG157" s="104">
        <f t="shared" si="31"/>
        <v>-4</v>
      </c>
    </row>
    <row r="158" spans="19:33" x14ac:dyDescent="0.25">
      <c r="S158" s="97"/>
      <c r="T158" s="98" t="s">
        <v>125</v>
      </c>
      <c r="U158" s="102"/>
      <c r="V158" s="103"/>
      <c r="W158" s="103"/>
      <c r="X158" s="103"/>
      <c r="Y158" s="103"/>
      <c r="Z158" s="103"/>
      <c r="AA158" s="103"/>
      <c r="AB158" s="103"/>
      <c r="AC158" s="103"/>
      <c r="AD158" s="103"/>
      <c r="AE158" s="103"/>
      <c r="AF158" s="103">
        <f t="shared" si="30"/>
        <v>138</v>
      </c>
      <c r="AG158" s="104">
        <f t="shared" si="31"/>
        <v>138</v>
      </c>
    </row>
    <row r="159" spans="19:33" ht="15.75" thickBot="1" x14ac:dyDescent="0.3">
      <c r="S159" s="97"/>
      <c r="T159" s="98" t="s">
        <v>126</v>
      </c>
      <c r="U159" s="102"/>
      <c r="V159" s="103"/>
      <c r="W159" s="103"/>
      <c r="X159" s="103"/>
      <c r="Y159" s="103"/>
      <c r="Z159" s="103"/>
      <c r="AA159" s="103"/>
      <c r="AB159" s="103"/>
      <c r="AC159" s="103"/>
      <c r="AD159" s="103"/>
      <c r="AE159" s="103"/>
      <c r="AF159" s="103">
        <f>+AE128</f>
        <v>-207</v>
      </c>
      <c r="AG159" s="104">
        <f t="shared" si="31"/>
        <v>-207</v>
      </c>
    </row>
    <row r="160" spans="19:33" ht="15.75" thickBot="1" x14ac:dyDescent="0.3">
      <c r="S160" s="100"/>
      <c r="T160" s="119" t="s">
        <v>15</v>
      </c>
      <c r="U160" s="106">
        <f>+U142</f>
        <v>0</v>
      </c>
      <c r="V160" s="106">
        <f t="shared" ref="V160:AD160" si="32">+V142</f>
        <v>0</v>
      </c>
      <c r="W160" s="106">
        <f t="shared" si="32"/>
        <v>0</v>
      </c>
      <c r="X160" s="106">
        <f t="shared" si="32"/>
        <v>0</v>
      </c>
      <c r="Y160" s="106">
        <f t="shared" si="32"/>
        <v>0</v>
      </c>
      <c r="Z160" s="106">
        <f t="shared" si="32"/>
        <v>0</v>
      </c>
      <c r="AA160" s="106">
        <f t="shared" si="32"/>
        <v>0</v>
      </c>
      <c r="AB160" s="106">
        <f t="shared" si="32"/>
        <v>0</v>
      </c>
      <c r="AC160" s="106">
        <f t="shared" si="32"/>
        <v>4</v>
      </c>
      <c r="AD160" s="106">
        <f t="shared" si="32"/>
        <v>10</v>
      </c>
      <c r="AE160" s="106">
        <f>+AE142</f>
        <v>19</v>
      </c>
      <c r="AF160" s="106"/>
      <c r="AG160" s="108">
        <f>SUM(U160:AF160)</f>
        <v>33</v>
      </c>
    </row>
    <row r="161" spans="19:41" x14ac:dyDescent="0.25">
      <c r="S161" s="89"/>
      <c r="T161" s="95" t="s">
        <v>107</v>
      </c>
      <c r="U161" s="102">
        <f>+U148+U150+U151+U152+U153+U154+U156+U155+U157+U158+U159+U160</f>
        <v>0</v>
      </c>
      <c r="V161" s="102">
        <f t="shared" ref="V161:AF161" si="33">+V148+V150+V151+V152+V153+V154+V156+V155+V157+V158+V159+V160</f>
        <v>0</v>
      </c>
      <c r="W161" s="102">
        <f t="shared" si="33"/>
        <v>0</v>
      </c>
      <c r="X161" s="102">
        <f t="shared" si="33"/>
        <v>0</v>
      </c>
      <c r="Y161" s="102">
        <f t="shared" si="33"/>
        <v>0</v>
      </c>
      <c r="Z161" s="102">
        <f t="shared" si="33"/>
        <v>0</v>
      </c>
      <c r="AA161" s="102">
        <f t="shared" si="33"/>
        <v>0</v>
      </c>
      <c r="AB161" s="102">
        <f t="shared" si="33"/>
        <v>0</v>
      </c>
      <c r="AC161" s="102">
        <f t="shared" si="33"/>
        <v>4</v>
      </c>
      <c r="AD161" s="102">
        <f t="shared" si="33"/>
        <v>10</v>
      </c>
      <c r="AE161" s="102">
        <f t="shared" si="33"/>
        <v>19</v>
      </c>
      <c r="AF161" s="102">
        <f t="shared" si="33"/>
        <v>2785</v>
      </c>
      <c r="AG161" s="104">
        <f>SUM(U161:AF161)</f>
        <v>2818</v>
      </c>
    </row>
    <row r="162" spans="19:41" x14ac:dyDescent="0.25">
      <c r="S162" s="89"/>
      <c r="T162" s="95" t="s">
        <v>8</v>
      </c>
      <c r="U162" s="102">
        <f>+U161-U163</f>
        <v>0</v>
      </c>
      <c r="V162" s="102">
        <f t="shared" ref="V162:AF162" si="34">+V161-V163</f>
        <v>0</v>
      </c>
      <c r="W162" s="102">
        <f t="shared" si="34"/>
        <v>0</v>
      </c>
      <c r="X162" s="102">
        <f t="shared" si="34"/>
        <v>0</v>
      </c>
      <c r="Y162" s="102">
        <f t="shared" si="34"/>
        <v>0</v>
      </c>
      <c r="Z162" s="102">
        <f t="shared" si="34"/>
        <v>0</v>
      </c>
      <c r="AA162" s="102">
        <f t="shared" si="34"/>
        <v>0</v>
      </c>
      <c r="AB162" s="102">
        <f t="shared" si="34"/>
        <v>0</v>
      </c>
      <c r="AC162" s="102">
        <f t="shared" si="34"/>
        <v>0</v>
      </c>
      <c r="AD162" s="102">
        <f t="shared" si="34"/>
        <v>3</v>
      </c>
      <c r="AE162" s="102">
        <f t="shared" si="34"/>
        <v>3</v>
      </c>
      <c r="AF162" s="102">
        <f t="shared" si="34"/>
        <v>2764</v>
      </c>
      <c r="AG162" s="139">
        <f>SUM(U162:AF162)</f>
        <v>2770</v>
      </c>
    </row>
    <row r="163" spans="19:41" x14ac:dyDescent="0.25">
      <c r="S163" s="89"/>
      <c r="T163" s="95" t="s">
        <v>10</v>
      </c>
      <c r="U163" s="102"/>
      <c r="V163" s="102"/>
      <c r="W163" s="102"/>
      <c r="X163" s="102"/>
      <c r="Y163" s="102"/>
      <c r="Z163" s="102"/>
      <c r="AA163" s="102"/>
      <c r="AB163" s="102"/>
      <c r="AC163" s="128">
        <f>1+3</f>
        <v>4</v>
      </c>
      <c r="AD163" s="128">
        <f>3+2+1+1</f>
        <v>7</v>
      </c>
      <c r="AE163" s="128">
        <f>3+2+10+1</f>
        <v>16</v>
      </c>
      <c r="AF163" s="128">
        <f>3+2+10+4+1+1</f>
        <v>21</v>
      </c>
      <c r="AG163" s="141">
        <f>SUM(U163:AF163)</f>
        <v>48</v>
      </c>
    </row>
    <row r="164" spans="19:41" ht="15.75" thickBot="1" x14ac:dyDescent="0.3">
      <c r="S164" s="89"/>
      <c r="T164" s="101" t="s">
        <v>11</v>
      </c>
      <c r="U164" s="109"/>
      <c r="V164" s="110"/>
      <c r="W164" s="110"/>
      <c r="X164" s="110"/>
      <c r="Y164" s="110"/>
      <c r="Z164" s="110"/>
      <c r="AA164" s="110"/>
      <c r="AB164" s="110"/>
      <c r="AC164" s="110"/>
      <c r="AD164" s="110"/>
      <c r="AE164" s="110"/>
      <c r="AF164" s="110">
        <f>+AF162</f>
        <v>2764</v>
      </c>
      <c r="AG164" s="143">
        <f>SUM(U164:AF164)</f>
        <v>2764</v>
      </c>
    </row>
    <row r="173" spans="19:41" x14ac:dyDescent="0.25">
      <c r="T173" s="94" t="s">
        <v>134</v>
      </c>
      <c r="U173" s="94" t="s">
        <v>135</v>
      </c>
      <c r="V173" s="94"/>
      <c r="W173" s="94" t="s">
        <v>136</v>
      </c>
      <c r="X173" s="94" t="s">
        <v>137</v>
      </c>
      <c r="Y173" s="94" t="s">
        <v>138</v>
      </c>
      <c r="Z173" s="94" t="s">
        <v>139</v>
      </c>
      <c r="AA173" s="130" t="s">
        <v>140</v>
      </c>
      <c r="AB173" s="94" t="s">
        <v>141</v>
      </c>
      <c r="AC173" s="94" t="s">
        <v>142</v>
      </c>
      <c r="AD173" s="130" t="s">
        <v>143</v>
      </c>
      <c r="AE173" s="94" t="s">
        <v>144</v>
      </c>
      <c r="AF173" s="94" t="s">
        <v>145</v>
      </c>
      <c r="AG173" s="130" t="s">
        <v>146</v>
      </c>
      <c r="AH173" s="94" t="s">
        <v>147</v>
      </c>
      <c r="AI173" s="130" t="s">
        <v>148</v>
      </c>
      <c r="AJ173" s="94" t="s">
        <v>149</v>
      </c>
      <c r="AK173" s="130" t="s">
        <v>150</v>
      </c>
      <c r="AL173" s="133" t="s">
        <v>98</v>
      </c>
      <c r="AM173" s="133" t="s">
        <v>122</v>
      </c>
      <c r="AN173" s="133" t="s">
        <v>125</v>
      </c>
      <c r="AO173" s="133" t="s">
        <v>126</v>
      </c>
    </row>
    <row r="174" spans="19:41" x14ac:dyDescent="0.25">
      <c r="T174" s="131" t="s">
        <v>151</v>
      </c>
      <c r="U174" s="131" t="s">
        <v>152</v>
      </c>
      <c r="V174" s="131"/>
      <c r="W174" s="131" t="s">
        <v>153</v>
      </c>
      <c r="X174" s="131">
        <v>276</v>
      </c>
      <c r="Y174" s="131"/>
      <c r="Z174" s="131"/>
      <c r="AA174" s="132">
        <v>996000</v>
      </c>
      <c r="AB174" s="131">
        <v>1</v>
      </c>
      <c r="AC174" s="131">
        <v>12</v>
      </c>
      <c r="AD174" s="132">
        <v>83000</v>
      </c>
      <c r="AE174" s="131" t="s">
        <v>154</v>
      </c>
      <c r="AF174" s="131"/>
      <c r="AG174" s="132">
        <v>0</v>
      </c>
      <c r="AH174" s="131"/>
      <c r="AI174" s="131" t="s">
        <v>155</v>
      </c>
      <c r="AJ174" s="131">
        <v>8</v>
      </c>
      <c r="AK174" s="132">
        <v>332000</v>
      </c>
      <c r="AL174" s="67">
        <v>1</v>
      </c>
      <c r="AM174" s="67">
        <v>1</v>
      </c>
      <c r="AN174" s="67">
        <v>1</v>
      </c>
      <c r="AO174" s="67">
        <v>1</v>
      </c>
    </row>
    <row r="175" spans="19:41" x14ac:dyDescent="0.25">
      <c r="T175" s="131" t="s">
        <v>156</v>
      </c>
      <c r="U175" s="131" t="s">
        <v>157</v>
      </c>
      <c r="V175" s="131"/>
      <c r="W175" s="131" t="s">
        <v>158</v>
      </c>
      <c r="X175" s="131">
        <v>297</v>
      </c>
      <c r="Y175" s="131"/>
      <c r="Z175" s="131"/>
      <c r="AA175" s="132">
        <v>249000</v>
      </c>
      <c r="AB175" s="131">
        <v>10</v>
      </c>
      <c r="AC175" s="131">
        <v>12</v>
      </c>
      <c r="AD175" s="132">
        <v>83000</v>
      </c>
      <c r="AE175" s="131" t="s">
        <v>154</v>
      </c>
      <c r="AF175" s="131"/>
      <c r="AG175" s="132">
        <v>0</v>
      </c>
      <c r="AH175" s="131"/>
      <c r="AI175" s="131" t="s">
        <v>159</v>
      </c>
      <c r="AJ175" s="131">
        <v>0</v>
      </c>
      <c r="AK175" s="132">
        <v>249000</v>
      </c>
      <c r="AM175" s="67">
        <v>1</v>
      </c>
      <c r="AN175" s="67">
        <v>1</v>
      </c>
      <c r="AO175" s="67">
        <v>1</v>
      </c>
    </row>
    <row r="176" spans="19:41" x14ac:dyDescent="0.25">
      <c r="T176" s="131" t="s">
        <v>160</v>
      </c>
      <c r="U176" s="131" t="s">
        <v>161</v>
      </c>
      <c r="V176" s="131"/>
      <c r="W176" s="131" t="s">
        <v>162</v>
      </c>
      <c r="X176" s="131">
        <v>276</v>
      </c>
      <c r="Y176" s="131"/>
      <c r="Z176" s="131"/>
      <c r="AA176" s="132">
        <v>621600</v>
      </c>
      <c r="AB176" s="131">
        <v>1</v>
      </c>
      <c r="AC176" s="131">
        <v>12</v>
      </c>
      <c r="AD176" s="132">
        <v>51800</v>
      </c>
      <c r="AE176" s="131" t="s">
        <v>154</v>
      </c>
      <c r="AF176" s="131"/>
      <c r="AG176" s="132">
        <v>0</v>
      </c>
      <c r="AH176" s="131"/>
      <c r="AI176" s="131" t="s">
        <v>163</v>
      </c>
      <c r="AJ176" s="131">
        <v>10</v>
      </c>
      <c r="AK176" s="132">
        <v>103600</v>
      </c>
      <c r="AN176" s="67">
        <v>1</v>
      </c>
      <c r="AO176" s="67">
        <v>1</v>
      </c>
    </row>
    <row r="177" spans="20:41" x14ac:dyDescent="0.25">
      <c r="T177" s="131" t="s">
        <v>164</v>
      </c>
      <c r="U177" s="131" t="s">
        <v>165</v>
      </c>
      <c r="V177" s="131"/>
      <c r="W177" s="131" t="s">
        <v>162</v>
      </c>
      <c r="X177" s="131">
        <v>276</v>
      </c>
      <c r="Y177" s="131"/>
      <c r="Z177" s="131"/>
      <c r="AA177" s="132">
        <v>621600</v>
      </c>
      <c r="AB177" s="131">
        <v>1</v>
      </c>
      <c r="AC177" s="131">
        <v>12</v>
      </c>
      <c r="AD177" s="132">
        <v>51800</v>
      </c>
      <c r="AE177" s="131" t="s">
        <v>154</v>
      </c>
      <c r="AF177" s="131"/>
      <c r="AG177" s="132">
        <v>0</v>
      </c>
      <c r="AH177" s="131"/>
      <c r="AI177" s="131" t="s">
        <v>166</v>
      </c>
      <c r="AJ177" s="131">
        <v>9</v>
      </c>
      <c r="AK177" s="132">
        <v>155400</v>
      </c>
      <c r="AM177" s="67">
        <v>1</v>
      </c>
      <c r="AN177" s="67">
        <v>1</v>
      </c>
      <c r="AO177" s="67">
        <v>1</v>
      </c>
    </row>
    <row r="178" spans="20:41" x14ac:dyDescent="0.25">
      <c r="T178" s="131" t="s">
        <v>167</v>
      </c>
      <c r="U178" s="131" t="s">
        <v>168</v>
      </c>
      <c r="V178" s="131"/>
      <c r="W178" s="131" t="s">
        <v>169</v>
      </c>
      <c r="X178" s="131">
        <v>278</v>
      </c>
      <c r="Y178" s="131"/>
      <c r="Z178" s="131"/>
      <c r="AA178" s="132">
        <v>996000</v>
      </c>
      <c r="AB178" s="131">
        <v>1</v>
      </c>
      <c r="AC178" s="131">
        <v>12</v>
      </c>
      <c r="AD178" s="132">
        <v>83000</v>
      </c>
      <c r="AE178" s="131" t="s">
        <v>154</v>
      </c>
      <c r="AF178" s="131"/>
      <c r="AG178" s="132">
        <v>0</v>
      </c>
      <c r="AH178" s="131"/>
      <c r="AI178" s="131" t="s">
        <v>155</v>
      </c>
      <c r="AJ178" s="131">
        <v>8</v>
      </c>
      <c r="AK178" s="132">
        <v>332000</v>
      </c>
      <c r="AL178" s="67">
        <v>1</v>
      </c>
      <c r="AM178" s="67">
        <v>1</v>
      </c>
      <c r="AN178" s="67">
        <v>1</v>
      </c>
      <c r="AO178" s="67">
        <v>1</v>
      </c>
    </row>
    <row r="179" spans="20:41" x14ac:dyDescent="0.25">
      <c r="T179" s="131" t="s">
        <v>170</v>
      </c>
      <c r="U179" s="131" t="s">
        <v>171</v>
      </c>
      <c r="V179" s="131"/>
      <c r="W179" s="131" t="s">
        <v>169</v>
      </c>
      <c r="X179" s="131">
        <v>278</v>
      </c>
      <c r="Y179" s="131"/>
      <c r="Z179" s="131"/>
      <c r="AA179" s="132">
        <v>996000</v>
      </c>
      <c r="AB179" s="131">
        <v>1</v>
      </c>
      <c r="AC179" s="131">
        <v>12</v>
      </c>
      <c r="AD179" s="132">
        <v>83000</v>
      </c>
      <c r="AE179" s="131" t="s">
        <v>154</v>
      </c>
      <c r="AF179" s="131"/>
      <c r="AG179" s="132">
        <v>0</v>
      </c>
      <c r="AH179" s="131"/>
      <c r="AI179" s="131" t="s">
        <v>172</v>
      </c>
      <c r="AJ179" s="131">
        <v>10</v>
      </c>
      <c r="AK179" s="132">
        <v>166000</v>
      </c>
      <c r="AN179" s="67">
        <v>1</v>
      </c>
      <c r="AO179" s="67">
        <v>1</v>
      </c>
    </row>
    <row r="180" spans="20:41" x14ac:dyDescent="0.25">
      <c r="T180" s="131" t="s">
        <v>173</v>
      </c>
      <c r="U180" s="131" t="s">
        <v>174</v>
      </c>
      <c r="V180" s="131"/>
      <c r="W180" s="131" t="s">
        <v>153</v>
      </c>
      <c r="X180" s="131">
        <v>276</v>
      </c>
      <c r="Y180" s="131"/>
      <c r="Z180" s="131"/>
      <c r="AA180" s="132">
        <v>996000</v>
      </c>
      <c r="AB180" s="131">
        <v>1</v>
      </c>
      <c r="AC180" s="131">
        <v>12</v>
      </c>
      <c r="AD180" s="132">
        <v>83000</v>
      </c>
      <c r="AE180" s="131" t="s">
        <v>154</v>
      </c>
      <c r="AF180" s="131"/>
      <c r="AG180" s="132">
        <v>0</v>
      </c>
      <c r="AH180" s="131"/>
      <c r="AI180" s="131" t="s">
        <v>172</v>
      </c>
      <c r="AJ180" s="131">
        <v>10</v>
      </c>
      <c r="AK180" s="132">
        <v>166000</v>
      </c>
      <c r="AN180" s="67">
        <v>1</v>
      </c>
      <c r="AO180" s="67">
        <v>1</v>
      </c>
    </row>
    <row r="181" spans="20:41" x14ac:dyDescent="0.25">
      <c r="T181" s="131" t="s">
        <v>175</v>
      </c>
      <c r="U181" s="131" t="s">
        <v>176</v>
      </c>
      <c r="V181" s="131"/>
      <c r="W181" s="131" t="s">
        <v>153</v>
      </c>
      <c r="X181" s="131">
        <v>276</v>
      </c>
      <c r="Y181" s="131">
        <v>298</v>
      </c>
      <c r="Z181" s="131" t="s">
        <v>177</v>
      </c>
      <c r="AA181" s="132">
        <v>996000</v>
      </c>
      <c r="AB181" s="131">
        <v>1</v>
      </c>
      <c r="AC181" s="131">
        <v>12</v>
      </c>
      <c r="AD181" s="132">
        <v>83000</v>
      </c>
      <c r="AE181" s="131" t="s">
        <v>154</v>
      </c>
      <c r="AF181" s="131" t="s">
        <v>154</v>
      </c>
      <c r="AG181" s="132">
        <v>166000</v>
      </c>
      <c r="AH181" s="131" t="s">
        <v>177</v>
      </c>
      <c r="AI181" s="132">
        <v>664000</v>
      </c>
      <c r="AJ181" s="131">
        <v>8</v>
      </c>
      <c r="AK181" s="132">
        <v>166000</v>
      </c>
      <c r="AL181" s="67">
        <v>1</v>
      </c>
      <c r="AM181" s="67">
        <v>1</v>
      </c>
    </row>
    <row r="182" spans="20:41" x14ac:dyDescent="0.25">
      <c r="T182" s="131" t="s">
        <v>178</v>
      </c>
      <c r="U182" s="131" t="s">
        <v>179</v>
      </c>
      <c r="V182" s="131"/>
      <c r="W182" s="131" t="s">
        <v>153</v>
      </c>
      <c r="X182" s="131">
        <v>276</v>
      </c>
      <c r="Y182" s="131"/>
      <c r="Z182" s="131"/>
      <c r="AA182" s="132">
        <v>996000</v>
      </c>
      <c r="AB182" s="131">
        <v>1</v>
      </c>
      <c r="AC182" s="131">
        <v>12</v>
      </c>
      <c r="AD182" s="132">
        <v>83000</v>
      </c>
      <c r="AE182" s="131" t="s">
        <v>154</v>
      </c>
      <c r="AF182" s="131"/>
      <c r="AG182" s="132">
        <v>0</v>
      </c>
      <c r="AH182" s="131"/>
      <c r="AI182" s="131" t="s">
        <v>172</v>
      </c>
      <c r="AJ182" s="131">
        <v>10</v>
      </c>
      <c r="AK182" s="132">
        <v>166000</v>
      </c>
      <c r="AN182" s="67">
        <v>1</v>
      </c>
      <c r="AO182" s="67">
        <v>1</v>
      </c>
    </row>
    <row r="183" spans="20:41" x14ac:dyDescent="0.25">
      <c r="T183" s="131" t="s">
        <v>180</v>
      </c>
      <c r="U183" s="131" t="s">
        <v>181</v>
      </c>
      <c r="V183" s="131"/>
      <c r="W183" s="131" t="s">
        <v>169</v>
      </c>
      <c r="X183" s="131">
        <v>278</v>
      </c>
      <c r="Y183" s="131"/>
      <c r="Z183" s="131"/>
      <c r="AA183" s="132">
        <v>996000</v>
      </c>
      <c r="AB183" s="131">
        <v>1</v>
      </c>
      <c r="AC183" s="131">
        <v>12</v>
      </c>
      <c r="AD183" s="132">
        <v>83000</v>
      </c>
      <c r="AE183" s="131" t="s">
        <v>154</v>
      </c>
      <c r="AF183" s="131"/>
      <c r="AG183" s="132">
        <v>0</v>
      </c>
      <c r="AH183" s="131"/>
      <c r="AI183" s="131" t="s">
        <v>182</v>
      </c>
      <c r="AJ183" s="131">
        <v>11</v>
      </c>
      <c r="AK183" s="132">
        <v>83000</v>
      </c>
      <c r="AO183" s="67">
        <v>1</v>
      </c>
    </row>
    <row r="184" spans="20:41" x14ac:dyDescent="0.25">
      <c r="T184" s="131" t="s">
        <v>183</v>
      </c>
      <c r="U184" s="131" t="s">
        <v>184</v>
      </c>
      <c r="V184" s="131"/>
      <c r="W184" s="131" t="s">
        <v>158</v>
      </c>
      <c r="X184" s="131">
        <v>296</v>
      </c>
      <c r="Y184" s="131"/>
      <c r="Z184" s="131"/>
      <c r="AA184" s="132">
        <v>155400</v>
      </c>
      <c r="AB184" s="131">
        <v>10</v>
      </c>
      <c r="AC184" s="131">
        <v>12</v>
      </c>
      <c r="AD184" s="132">
        <v>51800</v>
      </c>
      <c r="AE184" s="131" t="s">
        <v>154</v>
      </c>
      <c r="AF184" s="131"/>
      <c r="AG184" s="132">
        <v>0</v>
      </c>
      <c r="AH184" s="131"/>
      <c r="AI184" s="131" t="s">
        <v>185</v>
      </c>
      <c r="AJ184" s="131">
        <v>2</v>
      </c>
      <c r="AK184" s="132">
        <v>51800</v>
      </c>
      <c r="AO184" s="67">
        <v>1</v>
      </c>
    </row>
    <row r="185" spans="20:41" x14ac:dyDescent="0.25">
      <c r="T185" s="131" t="s">
        <v>186</v>
      </c>
      <c r="U185" s="131" t="s">
        <v>187</v>
      </c>
      <c r="V185" s="131"/>
      <c r="W185" s="131" t="s">
        <v>188</v>
      </c>
      <c r="X185" s="131">
        <v>278</v>
      </c>
      <c r="Y185" s="131"/>
      <c r="Z185" s="131"/>
      <c r="AA185" s="132">
        <v>996000</v>
      </c>
      <c r="AB185" s="131">
        <v>1</v>
      </c>
      <c r="AC185" s="131">
        <v>12</v>
      </c>
      <c r="AD185" s="132">
        <v>83000</v>
      </c>
      <c r="AE185" s="131" t="s">
        <v>154</v>
      </c>
      <c r="AF185" s="131"/>
      <c r="AG185" s="132">
        <v>0</v>
      </c>
      <c r="AH185" s="131"/>
      <c r="AI185" s="131" t="s">
        <v>172</v>
      </c>
      <c r="AJ185" s="131">
        <v>10</v>
      </c>
      <c r="AK185" s="132">
        <v>166000</v>
      </c>
      <c r="AN185" s="67">
        <v>1</v>
      </c>
      <c r="AO185" s="67">
        <v>1</v>
      </c>
    </row>
    <row r="186" spans="20:41" x14ac:dyDescent="0.25">
      <c r="T186" s="131" t="s">
        <v>189</v>
      </c>
      <c r="U186" s="131" t="s">
        <v>190</v>
      </c>
      <c r="V186" s="131"/>
      <c r="W186" s="131" t="s">
        <v>153</v>
      </c>
      <c r="X186" s="131">
        <v>276</v>
      </c>
      <c r="Y186" s="131"/>
      <c r="Z186" s="131"/>
      <c r="AA186" s="132">
        <v>996000</v>
      </c>
      <c r="AB186" s="131">
        <v>1</v>
      </c>
      <c r="AC186" s="131">
        <v>12</v>
      </c>
      <c r="AD186" s="132">
        <v>83000</v>
      </c>
      <c r="AE186" s="131" t="s">
        <v>154</v>
      </c>
      <c r="AF186" s="131"/>
      <c r="AG186" s="132">
        <v>0</v>
      </c>
      <c r="AH186" s="131"/>
      <c r="AI186" s="131" t="s">
        <v>172</v>
      </c>
      <c r="AJ186" s="131">
        <v>10</v>
      </c>
      <c r="AK186" s="132">
        <v>166000</v>
      </c>
      <c r="AN186" s="67">
        <v>1</v>
      </c>
      <c r="AO186" s="67">
        <v>1</v>
      </c>
    </row>
    <row r="187" spans="20:41" x14ac:dyDescent="0.25">
      <c r="T187" s="131" t="s">
        <v>191</v>
      </c>
      <c r="U187" s="131" t="s">
        <v>192</v>
      </c>
      <c r="V187" s="131"/>
      <c r="W187" s="131" t="s">
        <v>169</v>
      </c>
      <c r="X187" s="131">
        <v>278</v>
      </c>
      <c r="Y187" s="131"/>
      <c r="Z187" s="131"/>
      <c r="AA187" s="132">
        <v>621600</v>
      </c>
      <c r="AB187" s="131">
        <v>1</v>
      </c>
      <c r="AC187" s="131">
        <v>12</v>
      </c>
      <c r="AD187" s="132">
        <v>51800</v>
      </c>
      <c r="AE187" s="131" t="s">
        <v>154</v>
      </c>
      <c r="AF187" s="131"/>
      <c r="AG187" s="132">
        <v>0</v>
      </c>
      <c r="AH187" s="131"/>
      <c r="AI187" s="131" t="s">
        <v>166</v>
      </c>
      <c r="AJ187" s="131">
        <v>9</v>
      </c>
      <c r="AK187" s="132">
        <v>155400</v>
      </c>
      <c r="AM187" s="67">
        <v>1</v>
      </c>
      <c r="AN187" s="67">
        <v>1</v>
      </c>
      <c r="AO187" s="67">
        <v>1</v>
      </c>
    </row>
    <row r="188" spans="20:41" x14ac:dyDescent="0.25">
      <c r="T188" s="131" t="s">
        <v>193</v>
      </c>
      <c r="U188" s="131" t="s">
        <v>194</v>
      </c>
      <c r="V188" s="131"/>
      <c r="W188" s="131" t="s">
        <v>162</v>
      </c>
      <c r="X188" s="131">
        <v>276</v>
      </c>
      <c r="Y188" s="131"/>
      <c r="Z188" s="131"/>
      <c r="AA188" s="132">
        <v>621600</v>
      </c>
      <c r="AB188" s="131">
        <v>1</v>
      </c>
      <c r="AC188" s="131">
        <v>12</v>
      </c>
      <c r="AD188" s="132">
        <v>51800</v>
      </c>
      <c r="AE188" s="131" t="s">
        <v>154</v>
      </c>
      <c r="AF188" s="131"/>
      <c r="AG188" s="132">
        <v>0</v>
      </c>
      <c r="AH188" s="131"/>
      <c r="AI188" s="131" t="s">
        <v>195</v>
      </c>
      <c r="AJ188" s="131">
        <v>8</v>
      </c>
      <c r="AK188" s="132">
        <v>207200</v>
      </c>
      <c r="AL188" s="67">
        <v>1</v>
      </c>
      <c r="AM188" s="67">
        <v>1</v>
      </c>
      <c r="AN188" s="67">
        <v>1</v>
      </c>
      <c r="AO188" s="67">
        <v>1</v>
      </c>
    </row>
    <row r="189" spans="20:41" x14ac:dyDescent="0.25">
      <c r="T189" s="131" t="s">
        <v>196</v>
      </c>
      <c r="U189" s="131" t="s">
        <v>197</v>
      </c>
      <c r="V189" s="131"/>
      <c r="W189" s="131" t="s">
        <v>169</v>
      </c>
      <c r="X189" s="131">
        <v>278</v>
      </c>
      <c r="Y189" s="131"/>
      <c r="Z189" s="131"/>
      <c r="AA189" s="132">
        <v>996000</v>
      </c>
      <c r="AB189" s="131">
        <v>1</v>
      </c>
      <c r="AC189" s="131">
        <v>12</v>
      </c>
      <c r="AD189" s="132">
        <v>83000</v>
      </c>
      <c r="AE189" s="131" t="s">
        <v>154</v>
      </c>
      <c r="AF189" s="131"/>
      <c r="AG189" s="132">
        <v>0</v>
      </c>
      <c r="AH189" s="131"/>
      <c r="AI189" s="131" t="s">
        <v>182</v>
      </c>
      <c r="AJ189" s="131">
        <v>11</v>
      </c>
      <c r="AK189" s="132">
        <v>83000</v>
      </c>
      <c r="AO189" s="67">
        <v>1</v>
      </c>
    </row>
    <row r="190" spans="20:41" x14ac:dyDescent="0.25">
      <c r="T190" s="131" t="s">
        <v>198</v>
      </c>
      <c r="U190" s="131" t="s">
        <v>199</v>
      </c>
      <c r="V190" s="131"/>
      <c r="W190" s="131" t="s">
        <v>169</v>
      </c>
      <c r="X190" s="131">
        <v>278</v>
      </c>
      <c r="Y190" s="131"/>
      <c r="Z190" s="131"/>
      <c r="AA190" s="132">
        <v>621600</v>
      </c>
      <c r="AB190" s="131">
        <v>1</v>
      </c>
      <c r="AC190" s="131">
        <v>12</v>
      </c>
      <c r="AD190" s="132">
        <v>51800</v>
      </c>
      <c r="AE190" s="131" t="s">
        <v>154</v>
      </c>
      <c r="AF190" s="131"/>
      <c r="AG190" s="132">
        <v>0</v>
      </c>
      <c r="AH190" s="131"/>
      <c r="AI190" s="131" t="s">
        <v>163</v>
      </c>
      <c r="AJ190" s="131">
        <v>10</v>
      </c>
      <c r="AK190" s="132">
        <v>103600</v>
      </c>
      <c r="AN190" s="67">
        <v>1</v>
      </c>
      <c r="AO190" s="67">
        <v>1</v>
      </c>
    </row>
    <row r="191" spans="20:41" x14ac:dyDescent="0.25">
      <c r="T191" s="131" t="s">
        <v>200</v>
      </c>
      <c r="U191" s="131" t="s">
        <v>201</v>
      </c>
      <c r="V191" s="131"/>
      <c r="W191" s="131" t="s">
        <v>153</v>
      </c>
      <c r="X191" s="131">
        <v>276</v>
      </c>
      <c r="Y191" s="131"/>
      <c r="Z191" s="131"/>
      <c r="AA191" s="132">
        <v>996000</v>
      </c>
      <c r="AB191" s="131">
        <v>1</v>
      </c>
      <c r="AC191" s="131">
        <v>12</v>
      </c>
      <c r="AD191" s="132">
        <v>83000</v>
      </c>
      <c r="AE191" s="131" t="s">
        <v>154</v>
      </c>
      <c r="AF191" s="131"/>
      <c r="AG191" s="132">
        <v>0</v>
      </c>
      <c r="AH191" s="131"/>
      <c r="AI191" s="131" t="s">
        <v>172</v>
      </c>
      <c r="AJ191" s="131">
        <v>10</v>
      </c>
      <c r="AK191" s="132">
        <v>166000</v>
      </c>
      <c r="AN191" s="67">
        <v>1</v>
      </c>
      <c r="AO191" s="67">
        <v>1</v>
      </c>
    </row>
    <row r="192" spans="20:41" x14ac:dyDescent="0.25">
      <c r="T192" s="131" t="s">
        <v>202</v>
      </c>
      <c r="U192" s="131" t="s">
        <v>203</v>
      </c>
      <c r="V192" s="131"/>
      <c r="W192" s="131" t="s">
        <v>153</v>
      </c>
      <c r="X192" s="131">
        <v>276</v>
      </c>
      <c r="Y192" s="131"/>
      <c r="Z192" s="131"/>
      <c r="AA192" s="132">
        <v>996000</v>
      </c>
      <c r="AB192" s="131">
        <v>1</v>
      </c>
      <c r="AC192" s="131">
        <v>12</v>
      </c>
      <c r="AD192" s="132">
        <v>83000</v>
      </c>
      <c r="AE192" s="131" t="s">
        <v>154</v>
      </c>
      <c r="AF192" s="131"/>
      <c r="AG192" s="132">
        <v>0</v>
      </c>
      <c r="AH192" s="131"/>
      <c r="AI192" s="131" t="s">
        <v>172</v>
      </c>
      <c r="AJ192" s="131">
        <v>10</v>
      </c>
      <c r="AK192" s="132">
        <v>166000</v>
      </c>
      <c r="AN192" s="67">
        <v>1</v>
      </c>
      <c r="AO192" s="67">
        <v>1</v>
      </c>
    </row>
    <row r="193" spans="20:41" x14ac:dyDescent="0.25">
      <c r="T193" s="131" t="s">
        <v>204</v>
      </c>
      <c r="U193" s="131" t="s">
        <v>205</v>
      </c>
      <c r="V193" s="131"/>
      <c r="W193" s="131" t="s">
        <v>169</v>
      </c>
      <c r="X193" s="131">
        <v>278</v>
      </c>
      <c r="Y193" s="131"/>
      <c r="Z193" s="131"/>
      <c r="AA193" s="132">
        <v>621600</v>
      </c>
      <c r="AB193" s="131">
        <v>1</v>
      </c>
      <c r="AC193" s="131">
        <v>12</v>
      </c>
      <c r="AD193" s="132">
        <v>51800</v>
      </c>
      <c r="AE193" s="131" t="s">
        <v>154</v>
      </c>
      <c r="AF193" s="131"/>
      <c r="AG193" s="132">
        <v>0</v>
      </c>
      <c r="AH193" s="131"/>
      <c r="AI193" s="131" t="s">
        <v>163</v>
      </c>
      <c r="AJ193" s="131">
        <v>10</v>
      </c>
      <c r="AK193" s="132">
        <v>103600</v>
      </c>
      <c r="AN193" s="67">
        <v>1</v>
      </c>
      <c r="AO193" s="67">
        <v>1</v>
      </c>
    </row>
    <row r="194" spans="20:41" x14ac:dyDescent="0.25">
      <c r="T194" s="131" t="s">
        <v>206</v>
      </c>
      <c r="U194" s="131" t="s">
        <v>207</v>
      </c>
      <c r="V194" s="131"/>
      <c r="W194" s="131" t="s">
        <v>153</v>
      </c>
      <c r="X194" s="131">
        <v>276</v>
      </c>
      <c r="Y194" s="131"/>
      <c r="Z194" s="131"/>
      <c r="AA194" s="132">
        <v>996000</v>
      </c>
      <c r="AB194" s="131">
        <v>1</v>
      </c>
      <c r="AC194" s="131">
        <v>12</v>
      </c>
      <c r="AD194" s="132">
        <v>83000</v>
      </c>
      <c r="AE194" s="131" t="s">
        <v>154</v>
      </c>
      <c r="AF194" s="131"/>
      <c r="AG194" s="132">
        <v>0</v>
      </c>
      <c r="AH194" s="131"/>
      <c r="AI194" s="131" t="s">
        <v>182</v>
      </c>
      <c r="AJ194" s="131">
        <v>11</v>
      </c>
      <c r="AK194" s="132">
        <v>83000</v>
      </c>
      <c r="AO194" s="67">
        <v>1</v>
      </c>
    </row>
    <row r="195" spans="20:41" x14ac:dyDescent="0.25">
      <c r="T195" s="131" t="s">
        <v>208</v>
      </c>
      <c r="U195" s="131" t="s">
        <v>209</v>
      </c>
      <c r="V195" s="131"/>
      <c r="W195" s="131" t="s">
        <v>188</v>
      </c>
      <c r="X195" s="131">
        <v>278</v>
      </c>
      <c r="Y195" s="131"/>
      <c r="Z195" s="131"/>
      <c r="AA195" s="132">
        <v>996000</v>
      </c>
      <c r="AB195" s="131">
        <v>1</v>
      </c>
      <c r="AC195" s="131">
        <v>12</v>
      </c>
      <c r="AD195" s="132">
        <v>83000</v>
      </c>
      <c r="AE195" s="131" t="s">
        <v>154</v>
      </c>
      <c r="AF195" s="131"/>
      <c r="AG195" s="132">
        <v>0</v>
      </c>
      <c r="AH195" s="131"/>
      <c r="AI195" s="131" t="s">
        <v>182</v>
      </c>
      <c r="AJ195" s="131">
        <v>11</v>
      </c>
      <c r="AK195" s="132">
        <v>83000</v>
      </c>
      <c r="AO195" s="67">
        <v>1</v>
      </c>
    </row>
    <row r="196" spans="20:41" x14ac:dyDescent="0.25">
      <c r="AL196" s="134">
        <f>SUBTOTAL(9,AL174:AL195)</f>
        <v>4</v>
      </c>
      <c r="AM196" s="134">
        <f t="shared" ref="AM196:AO196" si="35">SUBTOTAL(9,AM174:AM195)</f>
        <v>7</v>
      </c>
      <c r="AN196" s="134">
        <f t="shared" si="35"/>
        <v>16</v>
      </c>
      <c r="AO196" s="134">
        <f t="shared" si="35"/>
        <v>21</v>
      </c>
    </row>
    <row r="197" spans="20:41" x14ac:dyDescent="0.25">
      <c r="AL197" s="114"/>
      <c r="AM197" s="114"/>
      <c r="AN197" s="114"/>
      <c r="AO197" s="114"/>
    </row>
    <row r="198" spans="20:41" x14ac:dyDescent="0.25">
      <c r="AL198" s="135" t="s">
        <v>210</v>
      </c>
      <c r="AM198" s="114"/>
      <c r="AN198" s="114"/>
      <c r="AO198" s="114"/>
    </row>
  </sheetData>
  <autoFilter ref="T173:AO19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showGridLines="0" tabSelected="1" zoomScale="80" zoomScaleNormal="80" workbookViewId="0">
      <selection sqref="A1:F1"/>
    </sheetView>
  </sheetViews>
  <sheetFormatPr baseColWidth="10" defaultColWidth="11.42578125" defaultRowHeight="15" customHeight="1" x14ac:dyDescent="0.2"/>
  <cols>
    <col min="1" max="1" width="56.7109375" style="9" customWidth="1"/>
    <col min="2" max="2" width="31.5703125" style="3" bestFit="1" customWidth="1"/>
    <col min="3" max="4" width="17.7109375" style="3" bestFit="1" customWidth="1"/>
    <col min="5" max="5" width="17.85546875" style="3" bestFit="1" customWidth="1"/>
    <col min="6" max="6" width="16.85546875" style="3" bestFit="1" customWidth="1"/>
    <col min="7" max="16384" width="11.42578125" style="3"/>
  </cols>
  <sheetData>
    <row r="1" spans="1:14" x14ac:dyDescent="0.25">
      <c r="A1" s="145" t="s">
        <v>20</v>
      </c>
      <c r="B1" s="145"/>
      <c r="C1" s="145"/>
      <c r="D1" s="145"/>
      <c r="E1" s="145"/>
      <c r="F1" s="145"/>
    </row>
    <row r="2" spans="1:14" ht="15" customHeight="1" x14ac:dyDescent="0.25">
      <c r="A2" s="4"/>
      <c r="B2" s="4"/>
      <c r="C2" s="4"/>
      <c r="D2" s="4"/>
      <c r="E2" s="4"/>
      <c r="F2" s="4"/>
    </row>
    <row r="3" spans="1:14" ht="18.75" customHeight="1" x14ac:dyDescent="0.25">
      <c r="A3" s="7" t="s">
        <v>21</v>
      </c>
      <c r="B3" s="8" t="s">
        <v>22</v>
      </c>
      <c r="C3" s="8"/>
      <c r="D3" s="8"/>
      <c r="E3" s="8"/>
      <c r="F3" s="8"/>
    </row>
    <row r="4" spans="1:14" ht="15" customHeight="1" x14ac:dyDescent="0.25">
      <c r="A4" s="7" t="s">
        <v>23</v>
      </c>
      <c r="B4" s="8" t="s">
        <v>24</v>
      </c>
      <c r="C4" s="8"/>
      <c r="D4" s="8"/>
      <c r="E4" s="8"/>
      <c r="F4" s="8"/>
    </row>
    <row r="5" spans="1:14" ht="15" customHeight="1" x14ac:dyDescent="0.25">
      <c r="A5" s="7" t="s">
        <v>25</v>
      </c>
      <c r="B5" s="8" t="s">
        <v>22</v>
      </c>
      <c r="C5" s="8"/>
      <c r="D5" s="8"/>
      <c r="E5" s="8"/>
      <c r="F5" s="8"/>
    </row>
    <row r="6" spans="1:14" ht="15" customHeight="1" x14ac:dyDescent="0.25">
      <c r="A6" s="7" t="s">
        <v>26</v>
      </c>
      <c r="B6" s="8" t="s">
        <v>27</v>
      </c>
      <c r="C6" s="8"/>
      <c r="D6" s="8"/>
      <c r="E6" s="8"/>
      <c r="F6" s="8"/>
    </row>
    <row r="7" spans="1:14" ht="15" customHeight="1" x14ac:dyDescent="0.25">
      <c r="A7" s="7"/>
      <c r="B7" s="8"/>
      <c r="C7" s="8"/>
      <c r="D7" s="8"/>
      <c r="E7" s="8"/>
      <c r="F7" s="8"/>
    </row>
    <row r="8" spans="1:14" ht="15" customHeight="1" x14ac:dyDescent="0.25">
      <c r="A8" s="145" t="s">
        <v>29</v>
      </c>
      <c r="B8" s="145"/>
      <c r="C8" s="145"/>
      <c r="D8" s="145"/>
      <c r="E8" s="145"/>
      <c r="F8" s="145"/>
    </row>
    <row r="9" spans="1:14" ht="15" customHeight="1" x14ac:dyDescent="0.25">
      <c r="A9" s="145" t="s">
        <v>30</v>
      </c>
      <c r="B9" s="145"/>
      <c r="C9" s="145"/>
      <c r="D9" s="145"/>
      <c r="E9" s="145"/>
      <c r="F9" s="145"/>
    </row>
    <row r="10" spans="1:14" ht="15" customHeight="1" x14ac:dyDescent="0.2">
      <c r="B10" s="10"/>
      <c r="C10" s="10"/>
    </row>
    <row r="11" spans="1:14" s="13" customFormat="1" ht="15" customHeight="1" thickBot="1" x14ac:dyDescent="0.3">
      <c r="A11" s="11" t="s">
        <v>31</v>
      </c>
      <c r="B11" s="12" t="s">
        <v>32</v>
      </c>
      <c r="C11" s="12" t="s">
        <v>33</v>
      </c>
      <c r="D11" s="12" t="s">
        <v>34</v>
      </c>
      <c r="E11" s="12" t="s">
        <v>28</v>
      </c>
      <c r="F11" s="12" t="s">
        <v>35</v>
      </c>
    </row>
    <row r="12" spans="1:14" s="13" customFormat="1" ht="15" customHeight="1" x14ac:dyDescent="0.25">
      <c r="A12" s="9"/>
      <c r="B12" s="3"/>
      <c r="C12" s="14"/>
      <c r="D12" s="14"/>
      <c r="E12" s="14"/>
      <c r="F12" s="14"/>
    </row>
    <row r="13" spans="1:14" s="18" customFormat="1" ht="15" customHeight="1" x14ac:dyDescent="0.25">
      <c r="A13" s="15" t="s">
        <v>36</v>
      </c>
      <c r="B13" s="3" t="s">
        <v>37</v>
      </c>
      <c r="C13" s="16">
        <v>0</v>
      </c>
      <c r="D13" s="9">
        <v>1092</v>
      </c>
      <c r="E13" s="17">
        <v>1143</v>
      </c>
      <c r="F13" s="17">
        <v>2235</v>
      </c>
      <c r="G13" s="6">
        <f>+AVERAGE(D13:E13)</f>
        <v>1117.5</v>
      </c>
      <c r="H13" s="6"/>
      <c r="I13" s="6"/>
      <c r="J13" s="6"/>
      <c r="K13" s="6"/>
      <c r="L13" s="6"/>
      <c r="M13" s="6"/>
      <c r="N13" s="6"/>
    </row>
    <row r="14" spans="1:14" s="18" customFormat="1" ht="15" customHeight="1" x14ac:dyDescent="0.25">
      <c r="A14" s="9"/>
      <c r="B14" s="19" t="s">
        <v>38</v>
      </c>
      <c r="C14" s="20">
        <v>0</v>
      </c>
      <c r="D14" s="20">
        <v>2152</v>
      </c>
      <c r="E14" s="20">
        <v>1076</v>
      </c>
      <c r="F14" s="20">
        <v>3228</v>
      </c>
      <c r="G14" s="6">
        <f t="shared" ref="G14:G16" si="0">+AVERAGE(D14:E14)</f>
        <v>1614</v>
      </c>
      <c r="H14" s="6"/>
      <c r="I14" s="6"/>
      <c r="J14" s="6"/>
      <c r="K14" s="6"/>
      <c r="L14" s="6"/>
      <c r="M14" s="6"/>
      <c r="N14" s="6"/>
    </row>
    <row r="15" spans="1:14" s="18" customFormat="1" ht="15" customHeight="1" x14ac:dyDescent="0.25">
      <c r="A15" s="9"/>
      <c r="B15" s="19" t="s">
        <v>39</v>
      </c>
      <c r="C15" s="20">
        <v>0</v>
      </c>
      <c r="D15" s="20">
        <v>32</v>
      </c>
      <c r="E15" s="20">
        <v>3445</v>
      </c>
      <c r="F15" s="20">
        <v>3477</v>
      </c>
      <c r="G15" s="6">
        <f t="shared" si="0"/>
        <v>1738.5</v>
      </c>
      <c r="H15" s="6"/>
      <c r="I15" s="6"/>
      <c r="J15" s="6"/>
      <c r="K15" s="6"/>
      <c r="L15" s="6"/>
      <c r="M15" s="6"/>
      <c r="N15" s="6"/>
    </row>
    <row r="16" spans="1:14" s="18" customFormat="1" ht="15" customHeight="1" x14ac:dyDescent="0.25">
      <c r="A16" s="9"/>
      <c r="B16" s="19" t="s">
        <v>40</v>
      </c>
      <c r="C16" s="20">
        <v>0</v>
      </c>
      <c r="D16" s="20">
        <v>1076</v>
      </c>
      <c r="E16" s="20">
        <v>1076</v>
      </c>
      <c r="F16" s="20">
        <v>2152</v>
      </c>
      <c r="G16" s="148">
        <f t="shared" si="0"/>
        <v>1076</v>
      </c>
      <c r="H16" s="6"/>
      <c r="I16" s="6"/>
      <c r="J16" s="6"/>
      <c r="K16" s="6"/>
      <c r="L16" s="6"/>
      <c r="M16" s="6"/>
      <c r="N16" s="6"/>
    </row>
    <row r="17" spans="1:14" s="23" customFormat="1" ht="15.75" thickBot="1" x14ac:dyDescent="0.3">
      <c r="A17" s="21" t="s">
        <v>41</v>
      </c>
      <c r="B17" s="22"/>
      <c r="C17" s="22">
        <v>0</v>
      </c>
      <c r="D17" s="22"/>
      <c r="E17" s="22"/>
      <c r="F17" s="22">
        <v>2235</v>
      </c>
      <c r="G17" s="5"/>
      <c r="H17" s="5"/>
      <c r="I17" s="5"/>
      <c r="J17" s="5"/>
      <c r="K17" s="5"/>
      <c r="L17" s="5"/>
      <c r="M17" s="5"/>
      <c r="N17" s="5"/>
    </row>
    <row r="18" spans="1:14" s="23" customFormat="1" ht="16.5" hidden="1" thickTop="1" thickBot="1" x14ac:dyDescent="0.3">
      <c r="A18" s="21" t="s">
        <v>42</v>
      </c>
      <c r="B18" s="22"/>
      <c r="C18" s="22">
        <v>0</v>
      </c>
      <c r="D18" s="22">
        <v>1076</v>
      </c>
      <c r="E18" s="22">
        <v>1076</v>
      </c>
      <c r="F18" s="22">
        <v>2152</v>
      </c>
      <c r="G18" s="5"/>
      <c r="H18" s="5"/>
      <c r="I18" s="5"/>
      <c r="J18" s="5"/>
      <c r="K18" s="5"/>
      <c r="L18" s="5"/>
      <c r="M18" s="5"/>
      <c r="N18" s="5"/>
    </row>
    <row r="19" spans="1:14" ht="18.75" hidden="1" customHeight="1" thickTop="1" x14ac:dyDescent="0.2">
      <c r="A19" s="3" t="s">
        <v>43</v>
      </c>
      <c r="B19" s="6"/>
      <c r="C19" s="6"/>
      <c r="D19" s="6"/>
      <c r="E19" s="6"/>
      <c r="F19" s="6"/>
    </row>
    <row r="20" spans="1:14" ht="15" hidden="1" customHeight="1" x14ac:dyDescent="0.25">
      <c r="A20" s="9" t="s">
        <v>44</v>
      </c>
      <c r="F20" s="24"/>
    </row>
    <row r="21" spans="1:14" ht="15" hidden="1" customHeight="1" x14ac:dyDescent="0.2">
      <c r="A21" s="25" t="s">
        <v>45</v>
      </c>
      <c r="B21" s="26"/>
      <c r="C21" s="26"/>
      <c r="D21" s="26"/>
      <c r="E21" s="26"/>
      <c r="F21" s="26"/>
    </row>
    <row r="22" spans="1:14" ht="15" customHeight="1" thickTop="1" x14ac:dyDescent="0.2">
      <c r="A22" s="144" t="s">
        <v>46</v>
      </c>
      <c r="B22" s="144"/>
      <c r="C22" s="144"/>
      <c r="D22" s="144"/>
      <c r="E22" s="144"/>
      <c r="F22" s="144"/>
    </row>
    <row r="23" spans="1:14" ht="15.75" customHeight="1" x14ac:dyDescent="0.2">
      <c r="A23" s="144" t="s">
        <v>47</v>
      </c>
      <c r="B23" s="144"/>
      <c r="C23" s="144"/>
      <c r="D23" s="144"/>
      <c r="E23" s="144"/>
      <c r="F23" s="144"/>
    </row>
    <row r="24" spans="1:14" ht="12.75" x14ac:dyDescent="0.2">
      <c r="A24" s="144" t="s">
        <v>48</v>
      </c>
      <c r="B24" s="144"/>
      <c r="C24" s="144"/>
      <c r="D24" s="144"/>
      <c r="E24" s="144"/>
      <c r="F24" s="144"/>
    </row>
    <row r="25" spans="1:14" ht="12.75" x14ac:dyDescent="0.2">
      <c r="A25" s="144" t="s">
        <v>49</v>
      </c>
      <c r="B25" s="144"/>
      <c r="C25" s="144"/>
      <c r="D25" s="144"/>
      <c r="E25" s="144"/>
      <c r="F25" s="144"/>
    </row>
    <row r="26" spans="1:14" ht="12.75" x14ac:dyDescent="0.2">
      <c r="A26" s="144" t="s">
        <v>50</v>
      </c>
      <c r="B26" s="144"/>
      <c r="C26" s="144"/>
      <c r="D26" s="144"/>
      <c r="E26" s="144"/>
      <c r="F26" s="144"/>
    </row>
    <row r="27" spans="1:14" ht="40.5" customHeight="1" x14ac:dyDescent="0.2"/>
    <row r="28" spans="1:14" ht="15" customHeight="1" x14ac:dyDescent="0.25">
      <c r="A28" s="147" t="s">
        <v>51</v>
      </c>
      <c r="B28" s="147"/>
      <c r="C28" s="147"/>
      <c r="D28" s="147"/>
      <c r="E28" s="147"/>
    </row>
    <row r="29" spans="1:14" ht="15" customHeight="1" x14ac:dyDescent="0.25">
      <c r="A29" s="145" t="s">
        <v>52</v>
      </c>
      <c r="B29" s="145"/>
      <c r="C29" s="145"/>
      <c r="D29" s="145"/>
      <c r="E29" s="145"/>
    </row>
    <row r="30" spans="1:14" ht="15" customHeight="1" x14ac:dyDescent="0.25">
      <c r="A30" s="145" t="s">
        <v>53</v>
      </c>
      <c r="B30" s="145"/>
      <c r="C30" s="145"/>
      <c r="D30" s="145"/>
      <c r="E30" s="145"/>
    </row>
    <row r="32" spans="1:14" ht="15" customHeight="1" thickBot="1" x14ac:dyDescent="0.3">
      <c r="A32" s="28" t="s">
        <v>31</v>
      </c>
      <c r="B32" s="28" t="s">
        <v>33</v>
      </c>
      <c r="C32" s="28" t="s">
        <v>34</v>
      </c>
      <c r="D32" s="28" t="s">
        <v>28</v>
      </c>
      <c r="E32" s="28" t="s">
        <v>35</v>
      </c>
    </row>
    <row r="33" spans="1:5" ht="15" customHeight="1" x14ac:dyDescent="0.2">
      <c r="A33" s="10"/>
      <c r="B33" s="10"/>
      <c r="C33" s="10"/>
      <c r="D33" s="10"/>
      <c r="E33" s="10"/>
    </row>
    <row r="34" spans="1:5" ht="15" customHeight="1" x14ac:dyDescent="0.25">
      <c r="A34" s="15" t="s">
        <v>36</v>
      </c>
      <c r="B34" s="29">
        <v>0</v>
      </c>
      <c r="C34" s="29">
        <v>162267200</v>
      </c>
      <c r="D34" s="29">
        <v>85986400</v>
      </c>
      <c r="E34" s="29">
        <v>248253600</v>
      </c>
    </row>
    <row r="35" spans="1:5" ht="15" customHeight="1" x14ac:dyDescent="0.2">
      <c r="A35" s="9" t="s">
        <v>39</v>
      </c>
      <c r="B35" s="29">
        <v>0</v>
      </c>
      <c r="C35" s="29">
        <v>81308000</v>
      </c>
      <c r="D35" s="29">
        <v>179993000</v>
      </c>
      <c r="E35" s="29">
        <v>261301000</v>
      </c>
    </row>
    <row r="36" spans="1:5" s="13" customFormat="1" ht="15" customHeight="1" thickBot="1" x14ac:dyDescent="0.3">
      <c r="A36" s="21" t="s">
        <v>54</v>
      </c>
      <c r="B36" s="30">
        <v>0</v>
      </c>
      <c r="C36" s="30">
        <v>162267200</v>
      </c>
      <c r="D36" s="30">
        <v>85986400</v>
      </c>
      <c r="E36" s="30">
        <v>248253600</v>
      </c>
    </row>
    <row r="37" spans="1:5" ht="15" customHeight="1" thickTop="1" thickBot="1" x14ac:dyDescent="0.25">
      <c r="A37" s="31" t="s">
        <v>55</v>
      </c>
      <c r="B37" s="32">
        <v>0</v>
      </c>
      <c r="C37" s="32">
        <v>81308000</v>
      </c>
      <c r="D37" s="32">
        <v>179993000</v>
      </c>
      <c r="E37" s="32">
        <v>261301000</v>
      </c>
    </row>
    <row r="38" spans="1:5" ht="15" customHeight="1" thickTop="1" x14ac:dyDescent="0.2">
      <c r="A38" s="3" t="s">
        <v>56</v>
      </c>
    </row>
    <row r="39" spans="1:5" ht="15" customHeight="1" x14ac:dyDescent="0.2">
      <c r="A39" s="3"/>
    </row>
    <row r="41" spans="1:5" ht="15" customHeight="1" x14ac:dyDescent="0.25">
      <c r="A41" s="145" t="s">
        <v>57</v>
      </c>
      <c r="B41" s="145"/>
      <c r="C41" s="145"/>
      <c r="D41" s="145"/>
      <c r="E41" s="145"/>
    </row>
    <row r="42" spans="1:5" ht="15" customHeight="1" x14ac:dyDescent="0.25">
      <c r="A42" s="145" t="s">
        <v>52</v>
      </c>
      <c r="B42" s="145"/>
      <c r="C42" s="145"/>
      <c r="D42" s="145"/>
      <c r="E42" s="145"/>
    </row>
    <row r="43" spans="1:5" ht="15" customHeight="1" x14ac:dyDescent="0.25">
      <c r="A43" s="145" t="s">
        <v>53</v>
      </c>
      <c r="B43" s="145"/>
      <c r="C43" s="145"/>
      <c r="D43" s="145"/>
      <c r="E43" s="145"/>
    </row>
    <row r="45" spans="1:5" s="33" customFormat="1" ht="15" customHeight="1" thickBot="1" x14ac:dyDescent="0.3">
      <c r="A45" s="11" t="s">
        <v>58</v>
      </c>
      <c r="B45" s="11" t="s">
        <v>33</v>
      </c>
      <c r="C45" s="11" t="s">
        <v>34</v>
      </c>
      <c r="D45" s="11" t="s">
        <v>28</v>
      </c>
      <c r="E45" s="11" t="s">
        <v>35</v>
      </c>
    </row>
    <row r="46" spans="1:5" ht="15" customHeight="1" x14ac:dyDescent="0.2">
      <c r="A46" s="10"/>
      <c r="B46" s="10"/>
      <c r="C46" s="10"/>
      <c r="D46" s="10"/>
      <c r="E46" s="10"/>
    </row>
    <row r="47" spans="1:5" ht="15" customHeight="1" x14ac:dyDescent="0.2">
      <c r="A47" s="34" t="s">
        <v>59</v>
      </c>
      <c r="B47" s="35">
        <v>0</v>
      </c>
      <c r="C47" s="35">
        <v>162267200</v>
      </c>
      <c r="D47" s="35">
        <v>85986400</v>
      </c>
      <c r="E47" s="35">
        <v>248253600</v>
      </c>
    </row>
    <row r="48" spans="1:5" ht="15" customHeight="1" x14ac:dyDescent="0.2">
      <c r="A48" s="34"/>
      <c r="B48" s="35"/>
      <c r="C48" s="36"/>
      <c r="D48" s="36"/>
      <c r="E48" s="37">
        <v>0</v>
      </c>
    </row>
    <row r="49" spans="1:6" s="13" customFormat="1" ht="15" customHeight="1" thickBot="1" x14ac:dyDescent="0.3">
      <c r="A49" s="21" t="s">
        <v>60</v>
      </c>
      <c r="B49" s="38">
        <v>0</v>
      </c>
      <c r="C49" s="38">
        <v>162267200</v>
      </c>
      <c r="D49" s="38">
        <v>85986400</v>
      </c>
      <c r="E49" s="38">
        <v>248253600</v>
      </c>
    </row>
    <row r="50" spans="1:6" ht="15" customHeight="1" thickTop="1" x14ac:dyDescent="0.2">
      <c r="A50" s="3" t="s">
        <v>56</v>
      </c>
    </row>
    <row r="51" spans="1:6" ht="15" customHeight="1" x14ac:dyDescent="0.2">
      <c r="A51" s="6"/>
    </row>
    <row r="52" spans="1:6" ht="15" customHeight="1" x14ac:dyDescent="0.2">
      <c r="A52" s="39"/>
      <c r="B52" s="39"/>
      <c r="C52" s="39"/>
      <c r="D52" s="39"/>
      <c r="E52" s="39"/>
    </row>
    <row r="53" spans="1:6" ht="15" customHeight="1" x14ac:dyDescent="0.25">
      <c r="A53" s="145" t="s">
        <v>61</v>
      </c>
      <c r="B53" s="145"/>
      <c r="C53" s="145"/>
      <c r="D53" s="145"/>
      <c r="E53" s="145"/>
    </row>
    <row r="54" spans="1:6" ht="15" customHeight="1" x14ac:dyDescent="0.25">
      <c r="A54" s="145" t="s">
        <v>62</v>
      </c>
      <c r="B54" s="145"/>
      <c r="C54" s="145"/>
      <c r="D54" s="145"/>
      <c r="E54" s="145"/>
    </row>
    <row r="55" spans="1:6" ht="15" customHeight="1" x14ac:dyDescent="0.25">
      <c r="A55" s="145" t="s">
        <v>53</v>
      </c>
      <c r="B55" s="145"/>
      <c r="C55" s="145"/>
      <c r="D55" s="145"/>
      <c r="E55" s="145"/>
    </row>
    <row r="57" spans="1:6" s="33" customFormat="1" ht="15.75" thickBot="1" x14ac:dyDescent="0.3">
      <c r="A57" s="11" t="s">
        <v>58</v>
      </c>
      <c r="B57" s="11" t="s">
        <v>33</v>
      </c>
      <c r="C57" s="11" t="s">
        <v>34</v>
      </c>
      <c r="D57" s="11" t="s">
        <v>28</v>
      </c>
      <c r="E57" s="11" t="s">
        <v>35</v>
      </c>
      <c r="F57" s="40"/>
    </row>
    <row r="58" spans="1:6" ht="15" customHeight="1" x14ac:dyDescent="0.2">
      <c r="A58" s="10"/>
      <c r="B58" s="10"/>
      <c r="C58" s="10"/>
      <c r="D58" s="10"/>
      <c r="E58" s="10"/>
      <c r="F58" s="6"/>
    </row>
    <row r="59" spans="1:6" ht="15" customHeight="1" x14ac:dyDescent="0.25">
      <c r="A59" s="41" t="s">
        <v>63</v>
      </c>
      <c r="B59" s="42">
        <v>0</v>
      </c>
      <c r="C59" s="37">
        <v>465796000</v>
      </c>
      <c r="D59" s="37">
        <v>303528800</v>
      </c>
      <c r="E59" s="42">
        <v>0</v>
      </c>
      <c r="F59" s="6"/>
    </row>
    <row r="60" spans="1:6" ht="15" customHeight="1" x14ac:dyDescent="0.2">
      <c r="A60" s="41" t="s">
        <v>64</v>
      </c>
      <c r="B60" s="42">
        <v>465796000</v>
      </c>
      <c r="C60" s="37">
        <v>0</v>
      </c>
      <c r="D60" s="37">
        <v>232898000</v>
      </c>
      <c r="E60" s="42">
        <v>698694000</v>
      </c>
      <c r="F60" s="6"/>
    </row>
    <row r="61" spans="1:6" ht="15" customHeight="1" x14ac:dyDescent="0.2">
      <c r="A61" s="41" t="s">
        <v>65</v>
      </c>
      <c r="B61" s="37">
        <v>465796000</v>
      </c>
      <c r="C61" s="37">
        <v>465796000</v>
      </c>
      <c r="D61" s="37">
        <v>536426800</v>
      </c>
      <c r="E61" s="42">
        <v>698694000</v>
      </c>
      <c r="F61" s="6"/>
    </row>
    <row r="62" spans="1:6" ht="15" customHeight="1" x14ac:dyDescent="0.2">
      <c r="A62" s="41" t="s">
        <v>66</v>
      </c>
      <c r="B62" s="37">
        <v>0</v>
      </c>
      <c r="C62" s="37">
        <v>162267200</v>
      </c>
      <c r="D62" s="37">
        <v>85986400</v>
      </c>
      <c r="E62" s="42">
        <v>248253600</v>
      </c>
      <c r="F62" s="6"/>
    </row>
    <row r="63" spans="1:6" ht="15" customHeight="1" x14ac:dyDescent="0.2">
      <c r="A63" s="41" t="s">
        <v>67</v>
      </c>
      <c r="B63" s="37">
        <v>465796000</v>
      </c>
      <c r="C63" s="37">
        <v>303528800</v>
      </c>
      <c r="D63" s="37">
        <v>450440400</v>
      </c>
      <c r="E63" s="37">
        <v>450440400</v>
      </c>
      <c r="F63" s="6"/>
    </row>
    <row r="64" spans="1:6" s="13" customFormat="1" ht="15" customHeight="1" thickBot="1" x14ac:dyDescent="0.3">
      <c r="A64" s="21"/>
      <c r="B64" s="38"/>
      <c r="C64" s="38"/>
      <c r="D64" s="38"/>
      <c r="E64" s="38"/>
      <c r="F64" s="5"/>
    </row>
    <row r="65" spans="1:6" ht="15" customHeight="1" thickTop="1" x14ac:dyDescent="0.2">
      <c r="A65" s="3" t="s">
        <v>56</v>
      </c>
    </row>
    <row r="66" spans="1:6" ht="15" customHeight="1" x14ac:dyDescent="0.2">
      <c r="A66" s="9" t="s">
        <v>44</v>
      </c>
      <c r="D66" s="37"/>
    </row>
    <row r="67" spans="1:6" ht="15" customHeight="1" x14ac:dyDescent="0.25">
      <c r="E67" s="43"/>
    </row>
    <row r="68" spans="1:6" ht="15" customHeight="1" x14ac:dyDescent="0.2">
      <c r="A68" s="25"/>
      <c r="B68" s="37"/>
    </row>
    <row r="69" spans="1:6" ht="15" customHeight="1" x14ac:dyDescent="0.2">
      <c r="A69" s="9" t="s">
        <v>44</v>
      </c>
    </row>
    <row r="70" spans="1:6" ht="48.75" customHeight="1" x14ac:dyDescent="0.2">
      <c r="A70" s="146" t="s">
        <v>68</v>
      </c>
      <c r="B70" s="146"/>
      <c r="C70" s="146"/>
      <c r="D70" s="146"/>
      <c r="E70" s="146"/>
    </row>
    <row r="71" spans="1:6" ht="64.5" customHeight="1" x14ac:dyDescent="0.2">
      <c r="A71" s="146" t="s">
        <v>69</v>
      </c>
      <c r="B71" s="146"/>
      <c r="C71" s="146"/>
      <c r="D71" s="146"/>
      <c r="E71" s="146"/>
    </row>
    <row r="72" spans="1:6" s="9" customFormat="1" ht="51.75" customHeight="1" x14ac:dyDescent="0.2">
      <c r="A72" s="146" t="s">
        <v>70</v>
      </c>
      <c r="B72" s="146"/>
      <c r="C72" s="146"/>
      <c r="D72" s="146"/>
      <c r="E72" s="146"/>
      <c r="F72" s="3"/>
    </row>
    <row r="73" spans="1:6" ht="15" customHeight="1" x14ac:dyDescent="0.2">
      <c r="A73" s="44"/>
    </row>
    <row r="74" spans="1:6" ht="15" customHeight="1" x14ac:dyDescent="0.2">
      <c r="A74" s="44"/>
    </row>
    <row r="84" spans="1:1" ht="15" customHeight="1" x14ac:dyDescent="0.2">
      <c r="A84" s="3"/>
    </row>
  </sheetData>
  <mergeCells count="20">
    <mergeCell ref="A72:E72"/>
    <mergeCell ref="A28:E28"/>
    <mergeCell ref="A29:E29"/>
    <mergeCell ref="A30:E30"/>
    <mergeCell ref="A41:E41"/>
    <mergeCell ref="A42:E42"/>
    <mergeCell ref="A43:E43"/>
    <mergeCell ref="A53:E53"/>
    <mergeCell ref="A54:E54"/>
    <mergeCell ref="A55:E55"/>
    <mergeCell ref="A70:E70"/>
    <mergeCell ref="A71:E71"/>
    <mergeCell ref="A24:F24"/>
    <mergeCell ref="A25:F25"/>
    <mergeCell ref="A26:F26"/>
    <mergeCell ref="A1:F1"/>
    <mergeCell ref="A8:F8"/>
    <mergeCell ref="A9:F9"/>
    <mergeCell ref="A22:F22"/>
    <mergeCell ref="A23:F23"/>
  </mergeCells>
  <pageMargins left="0" right="0" top="0.78740157480314965" bottom="0" header="0" footer="0"/>
  <pageSetup scale="55" fitToWidth="0" orientation="portrait" r:id="rId1"/>
  <rowBreaks count="1" manualBreakCount="1">
    <brk id="51" max="5" man="1"/>
  </rowBreaks>
  <ignoredErrors>
    <ignoredError sqref="G13:G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showGridLines="0" zoomScale="80" zoomScaleNormal="80" workbookViewId="0">
      <selection sqref="A1:F1"/>
    </sheetView>
  </sheetViews>
  <sheetFormatPr baseColWidth="10" defaultColWidth="11.42578125" defaultRowHeight="15" customHeight="1" x14ac:dyDescent="0.2"/>
  <cols>
    <col min="1" max="1" width="56.7109375" style="9" customWidth="1"/>
    <col min="2" max="2" width="31.5703125" style="3" bestFit="1" customWidth="1"/>
    <col min="3" max="4" width="17.7109375" style="3" bestFit="1" customWidth="1"/>
    <col min="5" max="5" width="21.28515625" style="3" customWidth="1"/>
    <col min="6" max="6" width="16.85546875" style="3" bestFit="1" customWidth="1"/>
    <col min="7" max="7" width="14" style="3" bestFit="1" customWidth="1"/>
    <col min="8" max="12" width="15.7109375" style="3" customWidth="1"/>
    <col min="13" max="16384" width="11.42578125" style="3"/>
  </cols>
  <sheetData>
    <row r="1" spans="1:14" x14ac:dyDescent="0.25">
      <c r="A1" s="145" t="s">
        <v>20</v>
      </c>
      <c r="B1" s="145"/>
      <c r="C1" s="145"/>
      <c r="D1" s="145"/>
      <c r="E1" s="145"/>
      <c r="F1" s="145"/>
    </row>
    <row r="2" spans="1:14" ht="15" customHeight="1" x14ac:dyDescent="0.25">
      <c r="A2" s="4"/>
      <c r="B2" s="4"/>
      <c r="C2" s="4"/>
      <c r="D2" s="4"/>
      <c r="E2" s="4"/>
      <c r="F2" s="4"/>
    </row>
    <row r="3" spans="1:14" ht="18.75" customHeight="1" x14ac:dyDescent="0.25">
      <c r="A3" s="7" t="s">
        <v>21</v>
      </c>
      <c r="B3" s="8" t="s">
        <v>22</v>
      </c>
      <c r="C3" s="8"/>
      <c r="D3" s="8"/>
      <c r="E3" s="8"/>
      <c r="F3" s="8"/>
    </row>
    <row r="4" spans="1:14" ht="15" customHeight="1" x14ac:dyDescent="0.25">
      <c r="A4" s="7" t="s">
        <v>23</v>
      </c>
      <c r="B4" s="8" t="s">
        <v>24</v>
      </c>
      <c r="C4" s="8"/>
      <c r="D4" s="8"/>
      <c r="E4" s="8"/>
      <c r="F4" s="8"/>
    </row>
    <row r="5" spans="1:14" ht="15" customHeight="1" x14ac:dyDescent="0.25">
      <c r="A5" s="7" t="s">
        <v>25</v>
      </c>
      <c r="B5" s="8" t="s">
        <v>22</v>
      </c>
      <c r="C5" s="8"/>
      <c r="D5" s="8"/>
      <c r="E5" s="8"/>
      <c r="F5" s="8"/>
    </row>
    <row r="6" spans="1:14" ht="15" customHeight="1" x14ac:dyDescent="0.25">
      <c r="A6" s="7" t="s">
        <v>26</v>
      </c>
      <c r="B6" s="8" t="s">
        <v>120</v>
      </c>
      <c r="C6" s="8"/>
      <c r="D6" s="8"/>
      <c r="E6" s="8"/>
      <c r="F6" s="8"/>
    </row>
    <row r="7" spans="1:14" ht="15" customHeight="1" x14ac:dyDescent="0.25">
      <c r="A7" s="7"/>
      <c r="B7" s="8"/>
      <c r="C7" s="8"/>
      <c r="D7" s="8"/>
      <c r="E7" s="8"/>
      <c r="F7" s="8"/>
    </row>
    <row r="8" spans="1:14" ht="15" customHeight="1" x14ac:dyDescent="0.25">
      <c r="A8" s="145" t="s">
        <v>29</v>
      </c>
      <c r="B8" s="145"/>
      <c r="C8" s="145"/>
      <c r="D8" s="145"/>
      <c r="E8" s="145"/>
      <c r="F8" s="145"/>
    </row>
    <row r="9" spans="1:14" ht="15" customHeight="1" x14ac:dyDescent="0.25">
      <c r="A9" s="145" t="s">
        <v>30</v>
      </c>
      <c r="B9" s="145"/>
      <c r="C9" s="145"/>
      <c r="D9" s="145"/>
      <c r="E9" s="145"/>
      <c r="F9" s="145"/>
    </row>
    <row r="10" spans="1:14" ht="15" customHeight="1" x14ac:dyDescent="0.2">
      <c r="B10" s="10"/>
      <c r="C10" s="10"/>
    </row>
    <row r="11" spans="1:14" s="13" customFormat="1" ht="15" customHeight="1" thickBot="1" x14ac:dyDescent="0.3">
      <c r="A11" s="11" t="s">
        <v>31</v>
      </c>
      <c r="B11" s="12" t="s">
        <v>32</v>
      </c>
      <c r="C11" s="12" t="s">
        <v>71</v>
      </c>
      <c r="D11" s="12" t="s">
        <v>90</v>
      </c>
      <c r="E11" s="12" t="s">
        <v>72</v>
      </c>
      <c r="F11" s="12" t="s">
        <v>73</v>
      </c>
    </row>
    <row r="12" spans="1:14" s="13" customFormat="1" ht="15" customHeight="1" x14ac:dyDescent="0.25">
      <c r="A12" s="9"/>
      <c r="B12" s="3"/>
      <c r="C12" s="14"/>
      <c r="D12" s="14"/>
      <c r="E12" s="14"/>
      <c r="F12" s="14"/>
    </row>
    <row r="13" spans="1:14" s="18" customFormat="1" ht="15" customHeight="1" x14ac:dyDescent="0.25">
      <c r="A13" s="15" t="s">
        <v>36</v>
      </c>
      <c r="B13" s="3" t="s">
        <v>37</v>
      </c>
      <c r="C13" s="16">
        <v>571</v>
      </c>
      <c r="D13" s="16">
        <v>0</v>
      </c>
      <c r="E13" s="16">
        <v>-1</v>
      </c>
      <c r="F13" s="16">
        <v>570</v>
      </c>
      <c r="G13" s="6">
        <f>+F13</f>
        <v>570</v>
      </c>
      <c r="H13" s="6"/>
      <c r="I13" s="6"/>
      <c r="J13" s="6"/>
      <c r="K13" s="6"/>
      <c r="L13" s="6"/>
      <c r="M13" s="6"/>
      <c r="N13" s="6"/>
    </row>
    <row r="14" spans="1:14" s="18" customFormat="1" ht="15" customHeight="1" x14ac:dyDescent="0.25">
      <c r="A14" s="9"/>
      <c r="B14" s="19" t="s">
        <v>38</v>
      </c>
      <c r="C14" s="20">
        <v>5464</v>
      </c>
      <c r="D14" s="20">
        <v>5233</v>
      </c>
      <c r="E14" s="20">
        <v>2872</v>
      </c>
      <c r="F14" s="20">
        <v>13569</v>
      </c>
      <c r="G14" s="6">
        <f>+AVERAGE(C14:E14)</f>
        <v>4523</v>
      </c>
      <c r="H14" s="6"/>
      <c r="I14" s="6"/>
      <c r="J14" s="6"/>
      <c r="K14" s="6"/>
      <c r="L14" s="6"/>
      <c r="M14" s="6"/>
      <c r="N14" s="6"/>
    </row>
    <row r="15" spans="1:14" s="18" customFormat="1" ht="15" customHeight="1" x14ac:dyDescent="0.25">
      <c r="A15" s="9"/>
      <c r="B15" s="19" t="s">
        <v>39</v>
      </c>
      <c r="C15" s="20">
        <v>2532</v>
      </c>
      <c r="D15" s="20">
        <v>105</v>
      </c>
      <c r="E15" s="20">
        <v>38</v>
      </c>
      <c r="F15" s="20">
        <v>38</v>
      </c>
      <c r="G15" s="6">
        <f>+AVERAGE(C15:E15)</f>
        <v>891.66666666666663</v>
      </c>
      <c r="H15" s="6"/>
      <c r="I15" s="6"/>
      <c r="J15" s="6"/>
      <c r="K15" s="6"/>
      <c r="L15" s="6"/>
      <c r="M15" s="6"/>
      <c r="N15" s="6"/>
    </row>
    <row r="16" spans="1:14" s="18" customFormat="1" ht="15" customHeight="1" x14ac:dyDescent="0.25">
      <c r="A16" s="9"/>
      <c r="B16" s="19" t="s">
        <v>40</v>
      </c>
      <c r="C16" s="20">
        <v>2110</v>
      </c>
      <c r="D16" s="20">
        <v>2782</v>
      </c>
      <c r="E16" s="20">
        <v>2795</v>
      </c>
      <c r="F16" s="20">
        <v>7687</v>
      </c>
      <c r="G16" s="148">
        <f>+AVERAGE(C16:E16)</f>
        <v>2562.3333333333335</v>
      </c>
      <c r="H16" s="6"/>
      <c r="I16" s="6"/>
      <c r="J16" s="6"/>
      <c r="K16" s="6"/>
      <c r="L16" s="6"/>
      <c r="M16" s="6"/>
      <c r="N16" s="6"/>
    </row>
    <row r="17" spans="1:14" s="18" customFormat="1" ht="15" customHeight="1" x14ac:dyDescent="0.25">
      <c r="A17" s="82" t="s">
        <v>91</v>
      </c>
      <c r="B17" s="83" t="s">
        <v>37</v>
      </c>
      <c r="C17" s="84"/>
      <c r="D17" s="84"/>
      <c r="E17" s="84">
        <v>4</v>
      </c>
      <c r="F17" s="84">
        <v>4</v>
      </c>
      <c r="G17" s="6"/>
      <c r="H17" s="6"/>
      <c r="I17" s="6"/>
      <c r="J17" s="6"/>
      <c r="K17" s="6"/>
      <c r="L17" s="6"/>
      <c r="M17" s="6"/>
      <c r="N17" s="6"/>
    </row>
    <row r="18" spans="1:14" s="18" customFormat="1" ht="15" customHeight="1" x14ac:dyDescent="0.25">
      <c r="A18" s="83"/>
      <c r="B18" s="19" t="s">
        <v>38</v>
      </c>
      <c r="C18" s="20"/>
      <c r="D18" s="20"/>
      <c r="E18" s="20"/>
      <c r="F18" s="20"/>
      <c r="G18" s="6"/>
      <c r="H18" s="6"/>
      <c r="I18" s="6"/>
      <c r="J18" s="6"/>
      <c r="K18" s="6"/>
      <c r="L18" s="6"/>
      <c r="M18" s="6"/>
      <c r="N18" s="6"/>
    </row>
    <row r="19" spans="1:14" s="18" customFormat="1" ht="15" customHeight="1" x14ac:dyDescent="0.25">
      <c r="A19" s="83"/>
      <c r="B19" s="19" t="s">
        <v>39</v>
      </c>
      <c r="C19" s="20"/>
      <c r="D19" s="20"/>
      <c r="E19" s="20">
        <v>4</v>
      </c>
      <c r="F19" s="20">
        <v>4</v>
      </c>
      <c r="G19" s="6"/>
      <c r="H19" s="6"/>
      <c r="I19" s="6"/>
      <c r="J19" s="6"/>
      <c r="K19" s="6"/>
      <c r="L19" s="6"/>
      <c r="M19" s="6"/>
      <c r="N19" s="6"/>
    </row>
    <row r="20" spans="1:14" s="18" customFormat="1" ht="15" customHeight="1" x14ac:dyDescent="0.25">
      <c r="A20" s="83"/>
      <c r="B20" s="19" t="s">
        <v>40</v>
      </c>
      <c r="C20" s="20"/>
      <c r="D20" s="20"/>
      <c r="E20" s="20"/>
      <c r="F20" s="20"/>
      <c r="G20" s="6"/>
      <c r="H20" s="6"/>
      <c r="I20" s="6"/>
      <c r="J20" s="6"/>
      <c r="K20" s="6"/>
      <c r="L20" s="6"/>
      <c r="M20" s="6"/>
      <c r="N20" s="6"/>
    </row>
    <row r="21" spans="1:14" s="23" customFormat="1" ht="15.75" thickBot="1" x14ac:dyDescent="0.3">
      <c r="A21" s="21" t="s">
        <v>41</v>
      </c>
      <c r="B21" s="22"/>
      <c r="C21" s="22">
        <v>0</v>
      </c>
      <c r="D21" s="22"/>
      <c r="E21" s="22"/>
      <c r="F21" s="22">
        <v>2810</v>
      </c>
      <c r="G21" s="5"/>
      <c r="H21" s="5"/>
      <c r="I21" s="5"/>
      <c r="J21" s="5"/>
      <c r="K21" s="5"/>
      <c r="L21" s="5"/>
      <c r="M21" s="5"/>
      <c r="N21" s="5"/>
    </row>
    <row r="22" spans="1:14" ht="18.75" customHeight="1" thickTop="1" x14ac:dyDescent="0.2">
      <c r="A22" s="3" t="s">
        <v>43</v>
      </c>
      <c r="B22" s="6"/>
      <c r="C22" s="6"/>
      <c r="D22" s="6"/>
      <c r="E22" s="6"/>
      <c r="F22" s="6"/>
    </row>
    <row r="23" spans="1:14" ht="15" customHeight="1" x14ac:dyDescent="0.25">
      <c r="A23" s="9" t="s">
        <v>44</v>
      </c>
      <c r="F23" s="24"/>
    </row>
    <row r="24" spans="1:14" ht="15" customHeight="1" x14ac:dyDescent="0.2">
      <c r="A24" s="25" t="s">
        <v>45</v>
      </c>
      <c r="B24" s="26"/>
      <c r="C24" s="26"/>
      <c r="D24" s="26"/>
      <c r="E24" s="26"/>
      <c r="F24" s="26"/>
    </row>
    <row r="25" spans="1:14" ht="15" customHeight="1" x14ac:dyDescent="0.2">
      <c r="A25" s="144" t="s">
        <v>46</v>
      </c>
      <c r="B25" s="144"/>
      <c r="C25" s="144"/>
      <c r="D25" s="144"/>
      <c r="E25" s="144"/>
      <c r="F25" s="144"/>
    </row>
    <row r="26" spans="1:14" ht="15.75" customHeight="1" x14ac:dyDescent="0.2">
      <c r="A26" s="144" t="s">
        <v>47</v>
      </c>
      <c r="B26" s="144"/>
      <c r="C26" s="144"/>
      <c r="D26" s="144"/>
      <c r="E26" s="144"/>
      <c r="F26" s="144"/>
    </row>
    <row r="27" spans="1:14" ht="12.75" x14ac:dyDescent="0.2">
      <c r="A27" s="144" t="s">
        <v>48</v>
      </c>
      <c r="B27" s="144"/>
      <c r="C27" s="144"/>
      <c r="D27" s="144"/>
      <c r="E27" s="144"/>
      <c r="F27" s="144"/>
    </row>
    <row r="28" spans="1:14" ht="12.75" x14ac:dyDescent="0.2">
      <c r="A28" s="144" t="s">
        <v>49</v>
      </c>
      <c r="B28" s="144"/>
      <c r="C28" s="144"/>
      <c r="D28" s="144"/>
      <c r="E28" s="144"/>
      <c r="F28" s="144"/>
    </row>
    <row r="29" spans="1:14" ht="42.75" customHeight="1" x14ac:dyDescent="0.2">
      <c r="A29" s="144" t="s">
        <v>50</v>
      </c>
      <c r="B29" s="144"/>
      <c r="C29" s="144"/>
      <c r="D29" s="144"/>
      <c r="E29" s="144"/>
      <c r="F29" s="144"/>
    </row>
    <row r="30" spans="1:14" ht="40.5" customHeight="1" x14ac:dyDescent="0.2"/>
    <row r="31" spans="1:14" ht="15" customHeight="1" x14ac:dyDescent="0.25">
      <c r="A31" s="147" t="s">
        <v>51</v>
      </c>
      <c r="B31" s="147"/>
      <c r="C31" s="147"/>
      <c r="D31" s="147"/>
      <c r="E31" s="147"/>
    </row>
    <row r="32" spans="1:14" ht="15" customHeight="1" x14ac:dyDescent="0.25">
      <c r="A32" s="145" t="s">
        <v>52</v>
      </c>
      <c r="B32" s="145"/>
      <c r="C32" s="145"/>
      <c r="D32" s="145"/>
      <c r="E32" s="145"/>
    </row>
    <row r="33" spans="1:5" ht="15" customHeight="1" x14ac:dyDescent="0.25">
      <c r="A33" s="145" t="s">
        <v>53</v>
      </c>
      <c r="B33" s="145"/>
      <c r="C33" s="145"/>
      <c r="D33" s="145"/>
      <c r="E33" s="145"/>
    </row>
    <row r="35" spans="1:5" ht="15" customHeight="1" thickBot="1" x14ac:dyDescent="0.3">
      <c r="A35" s="28" t="s">
        <v>31</v>
      </c>
      <c r="B35" s="12" t="s">
        <v>71</v>
      </c>
      <c r="C35" s="12" t="s">
        <v>90</v>
      </c>
      <c r="D35" s="12" t="s">
        <v>72</v>
      </c>
      <c r="E35" s="12" t="s">
        <v>73</v>
      </c>
    </row>
    <row r="36" spans="1:5" ht="15" customHeight="1" x14ac:dyDescent="0.2">
      <c r="A36" s="10"/>
      <c r="B36" s="10"/>
      <c r="C36" s="10"/>
      <c r="D36" s="10"/>
      <c r="E36" s="10"/>
    </row>
    <row r="37" spans="1:5" ht="15" customHeight="1" x14ac:dyDescent="0.25">
      <c r="A37" s="15" t="s">
        <v>36</v>
      </c>
      <c r="B37" s="29">
        <v>414605600</v>
      </c>
      <c r="C37" s="29">
        <v>395966800</v>
      </c>
      <c r="D37" s="29">
        <v>218220800</v>
      </c>
      <c r="E37" s="29">
        <v>1028793200</v>
      </c>
    </row>
    <row r="38" spans="1:5" ht="15" customHeight="1" x14ac:dyDescent="0.2">
      <c r="A38" s="9" t="s">
        <v>39</v>
      </c>
      <c r="B38" s="29">
        <v>3486000</v>
      </c>
      <c r="C38" s="29"/>
      <c r="D38" s="29"/>
      <c r="E38" s="29">
        <v>3486000</v>
      </c>
    </row>
    <row r="39" spans="1:5" ht="15" customHeight="1" x14ac:dyDescent="0.25">
      <c r="A39" s="82" t="s">
        <v>91</v>
      </c>
      <c r="B39" s="85"/>
      <c r="C39" s="85"/>
      <c r="D39" s="85">
        <v>0</v>
      </c>
      <c r="E39" s="85">
        <v>0</v>
      </c>
    </row>
    <row r="40" spans="1:5" ht="15" customHeight="1" x14ac:dyDescent="0.2">
      <c r="A40" s="83" t="s">
        <v>39</v>
      </c>
      <c r="B40" s="85"/>
      <c r="C40" s="85"/>
      <c r="D40" s="85">
        <v>1410400</v>
      </c>
      <c r="E40" s="85">
        <v>1410400</v>
      </c>
    </row>
    <row r="41" spans="1:5" s="13" customFormat="1" ht="15" customHeight="1" thickBot="1" x14ac:dyDescent="0.3">
      <c r="A41" s="21" t="s">
        <v>54</v>
      </c>
      <c r="B41" s="30">
        <v>414605600</v>
      </c>
      <c r="C41" s="30">
        <v>395966800</v>
      </c>
      <c r="D41" s="30">
        <v>218220800</v>
      </c>
      <c r="E41" s="30">
        <v>1028793200</v>
      </c>
    </row>
    <row r="42" spans="1:5" ht="15" customHeight="1" thickTop="1" thickBot="1" x14ac:dyDescent="0.25">
      <c r="A42" s="31" t="s">
        <v>55</v>
      </c>
      <c r="B42" s="32">
        <v>3486000</v>
      </c>
      <c r="C42" s="32">
        <v>0</v>
      </c>
      <c r="D42" s="32">
        <v>1410400</v>
      </c>
      <c r="E42" s="32">
        <v>4896400</v>
      </c>
    </row>
    <row r="43" spans="1:5" ht="15" customHeight="1" thickTop="1" x14ac:dyDescent="0.2">
      <c r="A43" s="3" t="s">
        <v>56</v>
      </c>
    </row>
    <row r="44" spans="1:5" ht="15" customHeight="1" x14ac:dyDescent="0.2">
      <c r="A44" s="3"/>
    </row>
    <row r="46" spans="1:5" ht="15" customHeight="1" x14ac:dyDescent="0.25">
      <c r="A46" s="145" t="s">
        <v>57</v>
      </c>
      <c r="B46" s="145"/>
      <c r="C46" s="145"/>
      <c r="D46" s="145"/>
      <c r="E46" s="145"/>
    </row>
    <row r="47" spans="1:5" ht="15" customHeight="1" x14ac:dyDescent="0.25">
      <c r="A47" s="145" t="s">
        <v>52</v>
      </c>
      <c r="B47" s="145"/>
      <c r="C47" s="145"/>
      <c r="D47" s="145"/>
      <c r="E47" s="145"/>
    </row>
    <row r="48" spans="1:5" ht="15" customHeight="1" x14ac:dyDescent="0.25">
      <c r="A48" s="145" t="s">
        <v>53</v>
      </c>
      <c r="B48" s="145"/>
      <c r="C48" s="145"/>
      <c r="D48" s="145"/>
      <c r="E48" s="145"/>
    </row>
    <row r="50" spans="1:6" s="33" customFormat="1" ht="15" customHeight="1" thickBot="1" x14ac:dyDescent="0.3">
      <c r="A50" s="11" t="s">
        <v>58</v>
      </c>
      <c r="B50" s="12" t="s">
        <v>71</v>
      </c>
      <c r="C50" s="12" t="s">
        <v>90</v>
      </c>
      <c r="D50" s="12" t="s">
        <v>72</v>
      </c>
      <c r="E50" s="12" t="s">
        <v>73</v>
      </c>
    </row>
    <row r="51" spans="1:6" ht="15" customHeight="1" x14ac:dyDescent="0.2">
      <c r="A51" s="10"/>
      <c r="B51" s="10"/>
      <c r="C51" s="10"/>
      <c r="D51" s="10"/>
      <c r="E51" s="10"/>
    </row>
    <row r="52" spans="1:6" ht="15" customHeight="1" x14ac:dyDescent="0.2">
      <c r="A52" s="34" t="s">
        <v>59</v>
      </c>
      <c r="B52" s="35">
        <v>414605600</v>
      </c>
      <c r="C52" s="35">
        <v>395966800</v>
      </c>
      <c r="D52" s="35">
        <v>218220800</v>
      </c>
      <c r="E52" s="35">
        <v>1028793200</v>
      </c>
    </row>
    <row r="53" spans="1:6" ht="15" customHeight="1" x14ac:dyDescent="0.2">
      <c r="A53" s="34"/>
      <c r="B53" s="35"/>
      <c r="C53" s="36"/>
      <c r="D53" s="36"/>
      <c r="E53" s="37">
        <v>0</v>
      </c>
    </row>
    <row r="54" spans="1:6" s="13" customFormat="1" ht="15" customHeight="1" thickBot="1" x14ac:dyDescent="0.3">
      <c r="A54" s="21" t="s">
        <v>60</v>
      </c>
      <c r="B54" s="38">
        <v>414605600</v>
      </c>
      <c r="C54" s="38">
        <v>395966800</v>
      </c>
      <c r="D54" s="38">
        <v>218220800</v>
      </c>
      <c r="E54" s="38">
        <v>1028793200</v>
      </c>
    </row>
    <row r="55" spans="1:6" ht="15" customHeight="1" thickTop="1" x14ac:dyDescent="0.2">
      <c r="A55" s="3" t="s">
        <v>56</v>
      </c>
    </row>
    <row r="56" spans="1:6" ht="15" customHeight="1" x14ac:dyDescent="0.2">
      <c r="A56" s="6"/>
    </row>
    <row r="57" spans="1:6" ht="15" customHeight="1" x14ac:dyDescent="0.2">
      <c r="A57" s="39"/>
      <c r="B57" s="39"/>
      <c r="C57" s="39"/>
      <c r="D57" s="39"/>
      <c r="E57" s="39"/>
    </row>
    <row r="58" spans="1:6" ht="15" customHeight="1" x14ac:dyDescent="0.25">
      <c r="A58" s="145" t="s">
        <v>61</v>
      </c>
      <c r="B58" s="145"/>
      <c r="C58" s="145"/>
      <c r="D58" s="145"/>
      <c r="E58" s="145"/>
    </row>
    <row r="59" spans="1:6" ht="15" customHeight="1" x14ac:dyDescent="0.25">
      <c r="A59" s="145" t="s">
        <v>62</v>
      </c>
      <c r="B59" s="145"/>
      <c r="C59" s="145"/>
      <c r="D59" s="145"/>
      <c r="E59" s="145"/>
    </row>
    <row r="60" spans="1:6" ht="15" customHeight="1" x14ac:dyDescent="0.25">
      <c r="A60" s="145" t="s">
        <v>53</v>
      </c>
      <c r="B60" s="145"/>
      <c r="C60" s="145"/>
      <c r="D60" s="145"/>
      <c r="E60" s="145"/>
    </row>
    <row r="62" spans="1:6" s="33" customFormat="1" ht="15.75" thickBot="1" x14ac:dyDescent="0.3">
      <c r="A62" s="11" t="s">
        <v>58</v>
      </c>
      <c r="B62" s="12" t="s">
        <v>71</v>
      </c>
      <c r="C62" s="12" t="s">
        <v>90</v>
      </c>
      <c r="D62" s="12" t="s">
        <v>72</v>
      </c>
      <c r="E62" s="12" t="s">
        <v>73</v>
      </c>
      <c r="F62" s="40"/>
    </row>
    <row r="63" spans="1:6" ht="15" customHeight="1" x14ac:dyDescent="0.2">
      <c r="A63" s="10"/>
      <c r="B63" s="10"/>
      <c r="C63" s="10"/>
      <c r="D63" s="10"/>
      <c r="E63" s="10"/>
      <c r="F63" s="6"/>
    </row>
    <row r="64" spans="1:6" ht="15" customHeight="1" x14ac:dyDescent="0.25">
      <c r="A64" s="41" t="s">
        <v>63</v>
      </c>
      <c r="B64" s="42">
        <v>450440400</v>
      </c>
      <c r="C64" s="37">
        <v>268732800</v>
      </c>
      <c r="D64" s="37">
        <v>105664000</v>
      </c>
      <c r="E64" s="42">
        <v>450440400</v>
      </c>
      <c r="F64" s="6"/>
    </row>
    <row r="65" spans="1:6" ht="15" customHeight="1" x14ac:dyDescent="0.2">
      <c r="A65" s="41" t="s">
        <v>64</v>
      </c>
      <c r="B65" s="42">
        <v>232898000</v>
      </c>
      <c r="C65" s="42">
        <v>232898000</v>
      </c>
      <c r="D65" s="42">
        <v>232898000</v>
      </c>
      <c r="E65" s="42">
        <v>698694000</v>
      </c>
      <c r="F65" s="6"/>
    </row>
    <row r="66" spans="1:6" ht="15" customHeight="1" x14ac:dyDescent="0.2">
      <c r="A66" s="41" t="s">
        <v>65</v>
      </c>
      <c r="B66" s="37">
        <v>683338400</v>
      </c>
      <c r="C66" s="37">
        <v>501630800</v>
      </c>
      <c r="D66" s="37">
        <v>338562000</v>
      </c>
      <c r="E66" s="37">
        <v>1149134400</v>
      </c>
      <c r="F66" s="6"/>
    </row>
    <row r="67" spans="1:6" ht="15" customHeight="1" x14ac:dyDescent="0.2">
      <c r="A67" s="41" t="s">
        <v>66</v>
      </c>
      <c r="B67" s="37">
        <v>414605600</v>
      </c>
      <c r="C67" s="37">
        <v>395966800</v>
      </c>
      <c r="D67" s="37">
        <v>218220800</v>
      </c>
      <c r="E67" s="42">
        <v>1028793200</v>
      </c>
      <c r="F67" s="6"/>
    </row>
    <row r="68" spans="1:6" ht="15" customHeight="1" x14ac:dyDescent="0.2">
      <c r="A68" s="41" t="s">
        <v>67</v>
      </c>
      <c r="B68" s="37">
        <v>268732800</v>
      </c>
      <c r="C68" s="37">
        <v>105664000</v>
      </c>
      <c r="D68" s="37">
        <v>120341200</v>
      </c>
      <c r="E68" s="37">
        <v>120341200</v>
      </c>
      <c r="F68" s="6"/>
    </row>
    <row r="69" spans="1:6" s="13" customFormat="1" ht="15" customHeight="1" thickBot="1" x14ac:dyDescent="0.3">
      <c r="A69" s="21"/>
      <c r="B69" s="38"/>
      <c r="C69" s="38"/>
      <c r="D69" s="38"/>
      <c r="E69" s="38"/>
      <c r="F69" s="5"/>
    </row>
    <row r="70" spans="1:6" ht="15" customHeight="1" thickTop="1" x14ac:dyDescent="0.2">
      <c r="A70" s="3" t="s">
        <v>56</v>
      </c>
    </row>
    <row r="71" spans="1:6" ht="15" customHeight="1" x14ac:dyDescent="0.2">
      <c r="A71" s="9" t="s">
        <v>44</v>
      </c>
      <c r="D71" s="37"/>
    </row>
    <row r="72" spans="1:6" ht="15" customHeight="1" x14ac:dyDescent="0.25">
      <c r="E72" s="43"/>
    </row>
    <row r="73" spans="1:6" ht="15" customHeight="1" x14ac:dyDescent="0.2">
      <c r="A73" s="25"/>
      <c r="B73" s="37"/>
    </row>
    <row r="74" spans="1:6" ht="15" customHeight="1" x14ac:dyDescent="0.2">
      <c r="A74" s="44"/>
    </row>
    <row r="84" spans="1:1" ht="15" customHeight="1" x14ac:dyDescent="0.2">
      <c r="A84" s="3"/>
    </row>
  </sheetData>
  <mergeCells count="17">
    <mergeCell ref="A47:E47"/>
    <mergeCell ref="A48:E48"/>
    <mergeCell ref="A58:E58"/>
    <mergeCell ref="A59:E59"/>
    <mergeCell ref="A60:E60"/>
    <mergeCell ref="A46:E46"/>
    <mergeCell ref="A1:F1"/>
    <mergeCell ref="A8:F8"/>
    <mergeCell ref="A9:F9"/>
    <mergeCell ref="A25:F25"/>
    <mergeCell ref="A26:F26"/>
    <mergeCell ref="A27:F27"/>
    <mergeCell ref="A28:F28"/>
    <mergeCell ref="A29:F29"/>
    <mergeCell ref="A31:E31"/>
    <mergeCell ref="A32:E32"/>
    <mergeCell ref="A33:E33"/>
  </mergeCells>
  <pageMargins left="0" right="0" top="0.78740157480314965" bottom="0" header="0" footer="0"/>
  <pageSetup scale="55" fitToWidth="0" orientation="portrait" r:id="rId1"/>
  <rowBreaks count="1" manualBreakCount="1">
    <brk id="56" max="5" man="1"/>
  </rowBreaks>
  <ignoredErrors>
    <ignoredError sqref="G14:G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7"/>
  <sheetViews>
    <sheetView showGridLines="0" zoomScale="80" zoomScaleNormal="80" workbookViewId="0">
      <selection sqref="A1:F1"/>
    </sheetView>
  </sheetViews>
  <sheetFormatPr baseColWidth="10" defaultColWidth="11.42578125" defaultRowHeight="12.75" x14ac:dyDescent="0.2"/>
  <cols>
    <col min="1" max="1" width="65.140625" style="9" customWidth="1"/>
    <col min="2" max="2" width="31.42578125" style="3" bestFit="1" customWidth="1"/>
    <col min="3" max="4" width="17.85546875" style="3" bestFit="1" customWidth="1"/>
    <col min="5" max="5" width="16.7109375" style="3" bestFit="1" customWidth="1"/>
    <col min="6" max="6" width="17.85546875" style="3" bestFit="1" customWidth="1"/>
    <col min="7" max="14" width="16.7109375" style="3" customWidth="1"/>
    <col min="15" max="15" width="14.42578125" style="3" customWidth="1"/>
    <col min="16" max="16384" width="11.42578125" style="3"/>
  </cols>
  <sheetData>
    <row r="1" spans="1:34" ht="15" x14ac:dyDescent="0.25">
      <c r="A1" s="145" t="s">
        <v>20</v>
      </c>
      <c r="B1" s="145"/>
      <c r="C1" s="145"/>
      <c r="D1" s="145"/>
      <c r="E1" s="145"/>
      <c r="F1" s="145"/>
    </row>
    <row r="2" spans="1:34" ht="15" x14ac:dyDescent="0.25">
      <c r="A2" s="4"/>
      <c r="B2" s="4"/>
      <c r="C2" s="4"/>
      <c r="D2" s="4"/>
      <c r="E2" s="4"/>
      <c r="F2" s="4"/>
    </row>
    <row r="3" spans="1:34" ht="15" x14ac:dyDescent="0.25">
      <c r="A3" s="7" t="s">
        <v>21</v>
      </c>
      <c r="B3" s="8" t="s">
        <v>22</v>
      </c>
      <c r="C3" s="8"/>
      <c r="D3" s="8"/>
      <c r="E3" s="8"/>
      <c r="F3" s="8"/>
    </row>
    <row r="4" spans="1:34" ht="15" x14ac:dyDescent="0.25">
      <c r="A4" s="7" t="s">
        <v>23</v>
      </c>
      <c r="B4" s="8" t="s">
        <v>24</v>
      </c>
      <c r="C4" s="8"/>
      <c r="D4" s="8"/>
      <c r="E4" s="8"/>
      <c r="F4" s="8"/>
    </row>
    <row r="5" spans="1:34" ht="15" x14ac:dyDescent="0.25">
      <c r="A5" s="7" t="s">
        <v>25</v>
      </c>
      <c r="B5" s="8" t="s">
        <v>22</v>
      </c>
      <c r="C5" s="8"/>
      <c r="D5" s="8"/>
      <c r="E5" s="8"/>
      <c r="F5" s="8"/>
    </row>
    <row r="6" spans="1:34" ht="15" x14ac:dyDescent="0.25">
      <c r="A6" s="7" t="s">
        <v>26</v>
      </c>
      <c r="B6" s="8" t="s">
        <v>77</v>
      </c>
      <c r="C6" s="8"/>
      <c r="D6" s="8"/>
      <c r="E6" s="8"/>
      <c r="F6" s="8"/>
    </row>
    <row r="7" spans="1:34" ht="15" x14ac:dyDescent="0.25">
      <c r="A7" s="7"/>
      <c r="B7" s="45"/>
      <c r="C7" s="46"/>
      <c r="D7" s="13"/>
      <c r="E7" s="13"/>
      <c r="F7" s="13"/>
    </row>
    <row r="8" spans="1:34" ht="15" customHeight="1" x14ac:dyDescent="0.25">
      <c r="A8" s="145" t="s">
        <v>29</v>
      </c>
      <c r="B8" s="145"/>
      <c r="C8" s="145"/>
      <c r="D8" s="145"/>
      <c r="E8" s="145"/>
      <c r="F8" s="145"/>
    </row>
    <row r="9" spans="1:34" ht="15" customHeight="1" x14ac:dyDescent="0.25">
      <c r="A9" s="145" t="s">
        <v>30</v>
      </c>
      <c r="B9" s="145"/>
      <c r="C9" s="145"/>
      <c r="D9" s="145"/>
      <c r="E9" s="145"/>
      <c r="F9" s="145"/>
    </row>
    <row r="10" spans="1:34" ht="15" customHeight="1" x14ac:dyDescent="0.2">
      <c r="B10" s="10"/>
      <c r="C10" s="10"/>
    </row>
    <row r="11" spans="1:34" s="13" customFormat="1" ht="15" customHeight="1" thickBot="1" x14ac:dyDescent="0.3">
      <c r="A11" s="11" t="s">
        <v>31</v>
      </c>
      <c r="B11" s="12" t="s">
        <v>32</v>
      </c>
      <c r="C11" s="12" t="s">
        <v>35</v>
      </c>
      <c r="D11" s="12" t="s">
        <v>73</v>
      </c>
      <c r="E11" s="12" t="s">
        <v>78</v>
      </c>
    </row>
    <row r="12" spans="1:34" s="13" customFormat="1" ht="15" customHeight="1" x14ac:dyDescent="0.25">
      <c r="A12" s="9"/>
      <c r="B12" s="3"/>
      <c r="C12" s="14"/>
      <c r="D12" s="14"/>
      <c r="E12" s="14"/>
    </row>
    <row r="13" spans="1:34" s="18" customFormat="1" ht="15" customHeight="1" x14ac:dyDescent="0.25">
      <c r="A13" s="47" t="s">
        <v>36</v>
      </c>
      <c r="B13" s="3" t="s">
        <v>74</v>
      </c>
      <c r="C13" s="17">
        <v>2235</v>
      </c>
      <c r="D13" s="48">
        <v>570</v>
      </c>
      <c r="E13" s="48">
        <v>2805</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s="18" customFormat="1" ht="15" customHeight="1" x14ac:dyDescent="0.25">
      <c r="A14" s="9"/>
      <c r="B14" s="19" t="s">
        <v>75</v>
      </c>
      <c r="C14" s="20">
        <v>3228</v>
      </c>
      <c r="D14" s="20">
        <v>13569</v>
      </c>
      <c r="E14" s="20">
        <v>16797</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s="18" customFormat="1" ht="15" customHeight="1" x14ac:dyDescent="0.25">
      <c r="A15" s="9"/>
      <c r="B15" s="19" t="s">
        <v>39</v>
      </c>
      <c r="C15" s="20">
        <v>3477</v>
      </c>
      <c r="D15" s="20">
        <v>38</v>
      </c>
      <c r="E15" s="20">
        <v>3515</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s="18" customFormat="1" ht="15" customHeight="1" x14ac:dyDescent="0.25">
      <c r="A16" s="9"/>
      <c r="B16" s="19" t="s">
        <v>40</v>
      </c>
      <c r="C16" s="20">
        <v>2152</v>
      </c>
      <c r="D16" s="20">
        <v>7687</v>
      </c>
      <c r="E16" s="20">
        <v>9839</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s="18" customFormat="1" ht="15" customHeight="1" x14ac:dyDescent="0.25">
      <c r="A17" s="82" t="s">
        <v>91</v>
      </c>
      <c r="B17" s="83" t="s">
        <v>74</v>
      </c>
      <c r="C17" s="86"/>
      <c r="D17" s="87">
        <v>4</v>
      </c>
      <c r="E17" s="87">
        <v>4</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s="18" customFormat="1" ht="15" customHeight="1" x14ac:dyDescent="0.25">
      <c r="A18" s="83"/>
      <c r="B18" s="19" t="s">
        <v>75</v>
      </c>
      <c r="C18" s="20"/>
      <c r="D18" s="20">
        <v>0</v>
      </c>
      <c r="E18" s="20">
        <v>0</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s="18" customFormat="1" ht="15" customHeight="1" x14ac:dyDescent="0.25">
      <c r="A19" s="83"/>
      <c r="B19" s="19" t="s">
        <v>39</v>
      </c>
      <c r="C19" s="20"/>
      <c r="D19" s="20">
        <v>4</v>
      </c>
      <c r="E19" s="20">
        <v>4</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s="18" customFormat="1" ht="15" customHeight="1" x14ac:dyDescent="0.25">
      <c r="A20" s="83"/>
      <c r="B20" s="19" t="s">
        <v>40</v>
      </c>
      <c r="C20" s="20"/>
      <c r="D20" s="20">
        <v>0</v>
      </c>
      <c r="E20" s="20">
        <v>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s="23" customFormat="1" ht="15.75" thickBot="1" x14ac:dyDescent="0.3">
      <c r="A21" s="21" t="s">
        <v>41</v>
      </c>
      <c r="B21" s="22"/>
      <c r="C21" s="22">
        <v>2235</v>
      </c>
      <c r="D21" s="22">
        <v>574</v>
      </c>
      <c r="E21" s="22">
        <v>2809</v>
      </c>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s="23" customFormat="1" ht="16.5" thickTop="1" thickBot="1" x14ac:dyDescent="0.3">
      <c r="A22" s="21" t="s">
        <v>42</v>
      </c>
      <c r="B22" s="22"/>
      <c r="C22" s="22">
        <v>2152</v>
      </c>
      <c r="D22" s="22">
        <v>7687</v>
      </c>
      <c r="E22" s="22">
        <v>9839</v>
      </c>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18.75" customHeight="1" thickTop="1" x14ac:dyDescent="0.2">
      <c r="A23" s="3" t="s">
        <v>56</v>
      </c>
      <c r="B23" s="6"/>
      <c r="C23" s="6"/>
      <c r="D23" s="6"/>
      <c r="E23" s="6"/>
      <c r="F23" s="6"/>
    </row>
    <row r="24" spans="1:34" ht="15" customHeight="1" x14ac:dyDescent="0.25">
      <c r="A24" s="9" t="s">
        <v>44</v>
      </c>
      <c r="F24" s="24"/>
    </row>
    <row r="25" spans="1:34" ht="15" customHeight="1" x14ac:dyDescent="0.2">
      <c r="A25" s="25" t="s">
        <v>79</v>
      </c>
      <c r="B25" s="26"/>
      <c r="C25" s="26"/>
      <c r="D25" s="26"/>
      <c r="E25" s="26"/>
      <c r="F25" s="26"/>
      <c r="G25" s="26"/>
      <c r="H25" s="26"/>
      <c r="I25" s="26"/>
      <c r="J25" s="26"/>
      <c r="K25" s="26"/>
      <c r="L25" s="26"/>
      <c r="M25" s="26"/>
      <c r="N25" s="26"/>
      <c r="O25" s="26"/>
      <c r="P25" s="26"/>
      <c r="Q25" s="26"/>
      <c r="R25" s="26"/>
      <c r="S25" s="26"/>
    </row>
    <row r="26" spans="1:34" ht="15" customHeight="1" x14ac:dyDescent="0.2">
      <c r="A26" s="144" t="s">
        <v>76</v>
      </c>
      <c r="B26" s="144"/>
      <c r="C26" s="144"/>
      <c r="D26" s="144"/>
      <c r="E26" s="144"/>
      <c r="F26" s="144"/>
      <c r="G26" s="26"/>
      <c r="H26" s="26"/>
      <c r="I26" s="26"/>
      <c r="J26" s="26"/>
      <c r="K26" s="26"/>
      <c r="L26" s="26"/>
      <c r="M26" s="26"/>
      <c r="N26" s="26"/>
      <c r="O26" s="26"/>
      <c r="P26" s="26"/>
      <c r="Q26" s="26"/>
      <c r="R26" s="26"/>
      <c r="S26" s="26"/>
    </row>
    <row r="27" spans="1:34" ht="29.25" customHeight="1" x14ac:dyDescent="0.2">
      <c r="A27" s="144" t="s">
        <v>47</v>
      </c>
      <c r="B27" s="144"/>
      <c r="C27" s="144"/>
      <c r="D27" s="144"/>
      <c r="E27" s="144"/>
      <c r="F27" s="144"/>
    </row>
    <row r="28" spans="1:34" x14ac:dyDescent="0.2">
      <c r="A28" s="144" t="s">
        <v>48</v>
      </c>
      <c r="B28" s="144"/>
      <c r="C28" s="144"/>
      <c r="D28" s="144"/>
      <c r="E28" s="144"/>
      <c r="F28" s="144"/>
    </row>
    <row r="29" spans="1:34" x14ac:dyDescent="0.2">
      <c r="A29" s="144" t="s">
        <v>49</v>
      </c>
      <c r="B29" s="144"/>
      <c r="C29" s="144"/>
      <c r="D29" s="144"/>
      <c r="E29" s="144"/>
      <c r="F29" s="144"/>
    </row>
    <row r="30" spans="1:34" ht="15" customHeight="1" x14ac:dyDescent="0.2"/>
    <row r="31" spans="1:34" ht="15" customHeight="1" x14ac:dyDescent="0.2"/>
    <row r="32" spans="1:34" ht="15" customHeight="1" x14ac:dyDescent="0.25">
      <c r="A32" s="147" t="s">
        <v>51</v>
      </c>
      <c r="B32" s="147"/>
      <c r="C32" s="147"/>
      <c r="D32" s="147"/>
      <c r="E32" s="147"/>
    </row>
    <row r="33" spans="1:14" ht="15" customHeight="1" x14ac:dyDescent="0.25">
      <c r="A33" s="145" t="s">
        <v>52</v>
      </c>
      <c r="B33" s="145"/>
      <c r="C33" s="145"/>
      <c r="D33" s="145"/>
      <c r="E33" s="145"/>
    </row>
    <row r="34" spans="1:14" ht="15" customHeight="1" x14ac:dyDescent="0.25">
      <c r="A34" s="145" t="s">
        <v>53</v>
      </c>
      <c r="B34" s="145"/>
      <c r="C34" s="145"/>
      <c r="D34" s="145"/>
      <c r="E34" s="145"/>
    </row>
    <row r="35" spans="1:14" ht="15" customHeight="1" x14ac:dyDescent="0.2"/>
    <row r="36" spans="1:14" s="13" customFormat="1" ht="15" customHeight="1" thickBot="1" x14ac:dyDescent="0.3">
      <c r="A36" s="11" t="s">
        <v>31</v>
      </c>
      <c r="B36" s="12" t="s">
        <v>35</v>
      </c>
      <c r="C36" s="12" t="s">
        <v>73</v>
      </c>
      <c r="D36" s="12" t="s">
        <v>78</v>
      </c>
    </row>
    <row r="37" spans="1:14" ht="15" customHeight="1" x14ac:dyDescent="0.2">
      <c r="A37" s="10"/>
      <c r="B37" s="10"/>
      <c r="C37" s="10"/>
      <c r="D37" s="10"/>
    </row>
    <row r="38" spans="1:14" ht="15" customHeight="1" x14ac:dyDescent="0.25">
      <c r="A38" s="47" t="s">
        <v>36</v>
      </c>
      <c r="B38" s="29">
        <v>248253600</v>
      </c>
      <c r="C38" s="29">
        <v>1028793200</v>
      </c>
      <c r="D38" s="29">
        <v>1277046800</v>
      </c>
      <c r="E38" s="35"/>
    </row>
    <row r="39" spans="1:14" ht="15" x14ac:dyDescent="0.25">
      <c r="A39" s="47"/>
      <c r="B39" s="37"/>
      <c r="C39" s="37"/>
      <c r="D39" s="29"/>
    </row>
    <row r="40" spans="1:14" ht="15" customHeight="1" x14ac:dyDescent="0.25">
      <c r="A40" s="47"/>
      <c r="B40" s="29"/>
      <c r="C40" s="29"/>
      <c r="D40" s="29"/>
      <c r="E40" s="35"/>
    </row>
    <row r="41" spans="1:14" s="13" customFormat="1" ht="15" customHeight="1" thickBot="1" x14ac:dyDescent="0.3">
      <c r="A41" s="21" t="s">
        <v>60</v>
      </c>
      <c r="B41" s="30">
        <v>162267200</v>
      </c>
      <c r="C41" s="30">
        <v>1028793200</v>
      </c>
      <c r="D41" s="30">
        <v>1191060400</v>
      </c>
    </row>
    <row r="42" spans="1:14" ht="15" customHeight="1" thickTop="1" x14ac:dyDescent="0.2">
      <c r="A42" s="3" t="s">
        <v>56</v>
      </c>
    </row>
    <row r="43" spans="1:14" ht="15" customHeight="1" x14ac:dyDescent="0.2">
      <c r="A43" s="144" t="s">
        <v>44</v>
      </c>
      <c r="B43" s="144"/>
      <c r="C43" s="144"/>
      <c r="D43" s="144"/>
      <c r="E43" s="144"/>
      <c r="F43" s="144"/>
    </row>
    <row r="44" spans="1:14" ht="15" customHeight="1" x14ac:dyDescent="0.2">
      <c r="A44" s="144" t="s">
        <v>80</v>
      </c>
      <c r="B44" s="144"/>
      <c r="C44" s="144"/>
      <c r="D44" s="144"/>
      <c r="E44" s="144"/>
      <c r="F44" s="144"/>
    </row>
    <row r="45" spans="1:14" x14ac:dyDescent="0.2">
      <c r="A45" s="144" t="s">
        <v>81</v>
      </c>
      <c r="B45" s="144"/>
      <c r="C45" s="144"/>
      <c r="D45" s="144"/>
      <c r="E45" s="144"/>
      <c r="F45" s="144"/>
    </row>
    <row r="46" spans="1:14" x14ac:dyDescent="0.2">
      <c r="A46" s="27"/>
      <c r="B46" s="27"/>
      <c r="C46" s="27"/>
      <c r="D46" s="27"/>
      <c r="E46" s="27"/>
      <c r="F46" s="27"/>
    </row>
    <row r="47" spans="1:14" ht="15" x14ac:dyDescent="0.25">
      <c r="A47" s="145" t="s">
        <v>57</v>
      </c>
      <c r="B47" s="145"/>
      <c r="C47" s="145"/>
      <c r="D47" s="145"/>
      <c r="E47" s="145"/>
      <c r="F47" s="51"/>
      <c r="G47" s="51"/>
      <c r="H47" s="51"/>
      <c r="I47" s="51"/>
      <c r="J47" s="51"/>
      <c r="K47" s="51"/>
      <c r="L47" s="51"/>
      <c r="M47" s="51"/>
      <c r="N47" s="51"/>
    </row>
    <row r="48" spans="1:14" ht="15" x14ac:dyDescent="0.25">
      <c r="A48" s="145" t="s">
        <v>52</v>
      </c>
      <c r="B48" s="145"/>
      <c r="C48" s="145"/>
      <c r="D48" s="145"/>
      <c r="E48" s="145"/>
      <c r="F48" s="51"/>
      <c r="G48" s="51"/>
      <c r="H48" s="51"/>
      <c r="I48" s="51"/>
      <c r="J48" s="51"/>
      <c r="K48" s="51"/>
      <c r="L48" s="51"/>
      <c r="M48" s="51"/>
      <c r="N48" s="51"/>
    </row>
    <row r="49" spans="1:14" ht="15" x14ac:dyDescent="0.25">
      <c r="A49" s="145" t="s">
        <v>53</v>
      </c>
      <c r="B49" s="145"/>
      <c r="C49" s="145"/>
      <c r="D49" s="145"/>
      <c r="E49" s="145"/>
      <c r="F49" s="52"/>
      <c r="G49" s="52"/>
      <c r="H49" s="52"/>
      <c r="I49" s="52"/>
      <c r="J49" s="52"/>
      <c r="K49" s="52"/>
      <c r="L49" s="52"/>
      <c r="M49" s="52"/>
      <c r="N49" s="52"/>
    </row>
    <row r="51" spans="1:14" s="13" customFormat="1" ht="15.75" thickBot="1" x14ac:dyDescent="0.3">
      <c r="A51" s="11" t="s">
        <v>58</v>
      </c>
      <c r="B51" s="12" t="s">
        <v>35</v>
      </c>
      <c r="C51" s="12" t="s">
        <v>73</v>
      </c>
      <c r="D51" s="12" t="s">
        <v>78</v>
      </c>
      <c r="E51" s="40"/>
      <c r="F51" s="40"/>
      <c r="G51" s="40"/>
      <c r="H51" s="40"/>
      <c r="I51" s="40"/>
      <c r="J51" s="40"/>
      <c r="K51" s="40"/>
      <c r="L51" s="40"/>
    </row>
    <row r="53" spans="1:14" x14ac:dyDescent="0.2">
      <c r="A53" s="49" t="s">
        <v>59</v>
      </c>
      <c r="B53" s="37">
        <v>248253600</v>
      </c>
      <c r="C53" s="37">
        <v>1028793200</v>
      </c>
      <c r="D53" s="37">
        <v>1277046800</v>
      </c>
    </row>
    <row r="54" spans="1:14" x14ac:dyDescent="0.2">
      <c r="B54" s="37"/>
      <c r="C54" s="37"/>
      <c r="D54" s="37"/>
    </row>
    <row r="55" spans="1:14" s="13" customFormat="1" ht="15.75" thickBot="1" x14ac:dyDescent="0.3">
      <c r="A55" s="21" t="s">
        <v>60</v>
      </c>
      <c r="B55" s="50">
        <v>248253600</v>
      </c>
      <c r="C55" s="50">
        <v>1028793200</v>
      </c>
      <c r="D55" s="50">
        <v>1277046800</v>
      </c>
      <c r="E55" s="5"/>
      <c r="F55" s="5"/>
      <c r="G55" s="5"/>
      <c r="H55" s="5"/>
      <c r="I55" s="5"/>
      <c r="J55" s="5"/>
      <c r="K55" s="5"/>
      <c r="L55" s="5"/>
    </row>
    <row r="56" spans="1:14" ht="13.5" thickTop="1" x14ac:dyDescent="0.2">
      <c r="A56" s="3" t="s">
        <v>56</v>
      </c>
    </row>
    <row r="58" spans="1:14" ht="15" x14ac:dyDescent="0.25">
      <c r="A58" s="145" t="s">
        <v>61</v>
      </c>
      <c r="B58" s="145"/>
      <c r="C58" s="145"/>
      <c r="D58" s="145"/>
      <c r="E58" s="145"/>
      <c r="F58" s="51"/>
      <c r="G58" s="51"/>
      <c r="H58" s="51"/>
      <c r="I58" s="51"/>
      <c r="J58" s="51"/>
      <c r="K58" s="51"/>
      <c r="L58" s="51"/>
      <c r="M58" s="51"/>
      <c r="N58" s="51"/>
    </row>
    <row r="59" spans="1:14" ht="15" x14ac:dyDescent="0.25">
      <c r="A59" s="145" t="s">
        <v>62</v>
      </c>
      <c r="B59" s="145"/>
      <c r="C59" s="145"/>
      <c r="D59" s="145"/>
      <c r="E59" s="145"/>
    </row>
    <row r="60" spans="1:14" ht="15" x14ac:dyDescent="0.25">
      <c r="A60" s="145" t="s">
        <v>53</v>
      </c>
      <c r="B60" s="145"/>
      <c r="C60" s="145"/>
      <c r="D60" s="145"/>
      <c r="E60" s="145"/>
      <c r="F60" s="52"/>
      <c r="G60" s="52"/>
      <c r="H60" s="52"/>
      <c r="I60" s="52"/>
      <c r="J60" s="52"/>
      <c r="K60" s="52"/>
      <c r="L60" s="52"/>
      <c r="M60" s="52"/>
      <c r="N60" s="52"/>
    </row>
    <row r="62" spans="1:14" s="13" customFormat="1" ht="15.75" thickBot="1" x14ac:dyDescent="0.3">
      <c r="A62" s="11" t="s">
        <v>58</v>
      </c>
      <c r="B62" s="12" t="s">
        <v>35</v>
      </c>
      <c r="C62" s="12" t="s">
        <v>73</v>
      </c>
      <c r="D62" s="12" t="s">
        <v>78</v>
      </c>
      <c r="E62" s="40"/>
      <c r="F62" s="40"/>
      <c r="G62" s="40"/>
      <c r="H62" s="40"/>
      <c r="I62" s="40"/>
      <c r="J62" s="40"/>
      <c r="K62" s="40"/>
      <c r="L62" s="40"/>
    </row>
    <row r="64" spans="1:14" ht="15" x14ac:dyDescent="0.25">
      <c r="A64" s="41" t="s">
        <v>63</v>
      </c>
      <c r="B64" s="37">
        <v>0</v>
      </c>
      <c r="C64" s="37">
        <v>450440400</v>
      </c>
      <c r="D64" s="37">
        <v>0</v>
      </c>
    </row>
    <row r="65" spans="1:12" x14ac:dyDescent="0.2">
      <c r="A65" s="41" t="s">
        <v>64</v>
      </c>
      <c r="B65" s="37">
        <v>698694000</v>
      </c>
      <c r="C65" s="37">
        <v>698694000</v>
      </c>
      <c r="D65" s="37">
        <v>1397388000</v>
      </c>
    </row>
    <row r="66" spans="1:12" x14ac:dyDescent="0.2">
      <c r="A66" s="41" t="s">
        <v>65</v>
      </c>
      <c r="B66" s="37">
        <v>698694000</v>
      </c>
      <c r="C66" s="37">
        <v>1149134400</v>
      </c>
      <c r="D66" s="37">
        <v>1397388000</v>
      </c>
    </row>
    <row r="67" spans="1:12" x14ac:dyDescent="0.2">
      <c r="A67" s="41" t="s">
        <v>66</v>
      </c>
      <c r="B67" s="37">
        <v>248253600</v>
      </c>
      <c r="C67" s="37">
        <v>1028793200</v>
      </c>
      <c r="D67" s="37">
        <v>1277046800</v>
      </c>
    </row>
    <row r="68" spans="1:12" x14ac:dyDescent="0.2">
      <c r="A68" s="41" t="s">
        <v>67</v>
      </c>
      <c r="B68" s="37">
        <v>450440400</v>
      </c>
      <c r="C68" s="37">
        <v>120341200</v>
      </c>
      <c r="D68" s="37">
        <v>120341200</v>
      </c>
    </row>
    <row r="69" spans="1:12" ht="13.5" thickBot="1" x14ac:dyDescent="0.25">
      <c r="A69" s="53"/>
      <c r="B69" s="53"/>
      <c r="C69" s="53"/>
      <c r="D69" s="53"/>
      <c r="E69" s="6"/>
      <c r="F69" s="6"/>
      <c r="G69" s="6"/>
      <c r="H69" s="6"/>
      <c r="I69" s="6"/>
      <c r="J69" s="6"/>
      <c r="K69" s="6"/>
      <c r="L69" s="6"/>
    </row>
    <row r="70" spans="1:12" ht="13.5" thickTop="1" x14ac:dyDescent="0.2">
      <c r="A70" s="3" t="s">
        <v>56</v>
      </c>
    </row>
    <row r="71" spans="1:12" x14ac:dyDescent="0.2">
      <c r="A71" s="25" t="s">
        <v>82</v>
      </c>
    </row>
    <row r="72" spans="1:12" x14ac:dyDescent="0.2">
      <c r="A72" s="25"/>
    </row>
    <row r="73" spans="1:12" x14ac:dyDescent="0.2">
      <c r="A73" s="25"/>
    </row>
    <row r="74" spans="1:12" x14ac:dyDescent="0.2">
      <c r="A74" s="25"/>
    </row>
    <row r="78" spans="1:12" x14ac:dyDescent="0.2">
      <c r="A78" s="44"/>
    </row>
    <row r="79" spans="1:12" x14ac:dyDescent="0.2">
      <c r="A79" s="44"/>
    </row>
    <row r="80" spans="1:12" x14ac:dyDescent="0.2">
      <c r="A80" s="44"/>
    </row>
    <row r="83" spans="1:34" x14ac:dyDescent="0.2">
      <c r="A83" s="3"/>
    </row>
    <row r="84" spans="1:34" customFormat="1" x14ac:dyDescent="0.2">
      <c r="M84" s="3"/>
      <c r="N84" s="3"/>
      <c r="O84" s="3"/>
      <c r="P84" s="3"/>
      <c r="Q84" s="3"/>
      <c r="R84" s="3"/>
      <c r="S84" s="3"/>
      <c r="T84" s="3"/>
      <c r="U84" s="3"/>
      <c r="V84" s="3"/>
      <c r="W84" s="3"/>
      <c r="X84" s="3"/>
      <c r="Y84" s="3"/>
      <c r="Z84" s="3"/>
      <c r="AA84" s="3"/>
      <c r="AB84" s="3"/>
      <c r="AC84" s="3"/>
      <c r="AD84" s="3"/>
      <c r="AE84" s="3"/>
      <c r="AF84" s="3"/>
      <c r="AG84" s="3"/>
      <c r="AH84" s="3"/>
    </row>
    <row r="85" spans="1:34" hidden="1" x14ac:dyDescent="0.2"/>
    <row r="86" spans="1:34" customForma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x14ac:dyDescent="0.2">
      <c r="A87" s="3"/>
    </row>
  </sheetData>
  <mergeCells count="19">
    <mergeCell ref="A60:E60"/>
    <mergeCell ref="A45:F45"/>
    <mergeCell ref="A47:E47"/>
    <mergeCell ref="A48:E48"/>
    <mergeCell ref="A49:E49"/>
    <mergeCell ref="A58:E58"/>
    <mergeCell ref="A59:E59"/>
    <mergeCell ref="A44:F44"/>
    <mergeCell ref="A1:F1"/>
    <mergeCell ref="A8:F8"/>
    <mergeCell ref="A9:F9"/>
    <mergeCell ref="A26:F26"/>
    <mergeCell ref="A27:F27"/>
    <mergeCell ref="A28:F28"/>
    <mergeCell ref="A29:F29"/>
    <mergeCell ref="A32:E32"/>
    <mergeCell ref="A33:E33"/>
    <mergeCell ref="A34:E34"/>
    <mergeCell ref="A43:F43"/>
  </mergeCells>
  <pageMargins left="0.7" right="0.7" top="0.75" bottom="0.75" header="0.3" footer="0.3"/>
  <pageSetup paperSize="9" scale="56"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zoomScale="80" zoomScaleNormal="80" workbookViewId="0">
      <selection sqref="A1:F1"/>
    </sheetView>
  </sheetViews>
  <sheetFormatPr baseColWidth="10" defaultColWidth="11.42578125" defaultRowHeight="15" customHeight="1" x14ac:dyDescent="0.2"/>
  <cols>
    <col min="1" max="1" width="56.7109375" style="9" customWidth="1"/>
    <col min="2" max="2" width="31.5703125" style="3" bestFit="1" customWidth="1"/>
    <col min="3" max="4" width="17.7109375" style="3" bestFit="1" customWidth="1"/>
    <col min="5" max="5" width="21.28515625" style="3" customWidth="1"/>
    <col min="6" max="6" width="16.85546875" style="3" bestFit="1" customWidth="1"/>
    <col min="7" max="7" width="14" style="3" bestFit="1" customWidth="1"/>
    <col min="8" max="12" width="15.7109375" style="3" customWidth="1"/>
    <col min="13" max="16384" width="11.42578125" style="3"/>
  </cols>
  <sheetData>
    <row r="1" spans="1:14" x14ac:dyDescent="0.25">
      <c r="A1" s="145" t="s">
        <v>20</v>
      </c>
      <c r="B1" s="145"/>
      <c r="C1" s="145"/>
      <c r="D1" s="145"/>
      <c r="E1" s="145"/>
      <c r="F1" s="145"/>
    </row>
    <row r="2" spans="1:14" ht="15" customHeight="1" x14ac:dyDescent="0.25">
      <c r="A2" s="88"/>
      <c r="B2" s="88"/>
      <c r="C2" s="88"/>
      <c r="D2" s="88"/>
      <c r="E2" s="88"/>
      <c r="F2" s="88"/>
    </row>
    <row r="3" spans="1:14" ht="18.75" customHeight="1" x14ac:dyDescent="0.25">
      <c r="A3" s="7" t="s">
        <v>21</v>
      </c>
      <c r="B3" s="8" t="s">
        <v>22</v>
      </c>
      <c r="C3" s="8"/>
      <c r="D3" s="8"/>
      <c r="E3" s="8"/>
      <c r="F3" s="8"/>
    </row>
    <row r="4" spans="1:14" ht="15" customHeight="1" x14ac:dyDescent="0.25">
      <c r="A4" s="7" t="s">
        <v>23</v>
      </c>
      <c r="B4" s="8" t="s">
        <v>24</v>
      </c>
      <c r="C4" s="8"/>
      <c r="D4" s="8"/>
      <c r="E4" s="8"/>
      <c r="F4" s="8"/>
    </row>
    <row r="5" spans="1:14" ht="15" customHeight="1" x14ac:dyDescent="0.25">
      <c r="A5" s="7" t="s">
        <v>25</v>
      </c>
      <c r="B5" s="8" t="s">
        <v>22</v>
      </c>
      <c r="C5" s="8"/>
      <c r="D5" s="8"/>
      <c r="E5" s="8"/>
      <c r="F5" s="8"/>
    </row>
    <row r="6" spans="1:14" ht="15" customHeight="1" x14ac:dyDescent="0.25">
      <c r="A6" s="7" t="s">
        <v>26</v>
      </c>
      <c r="B6" s="8" t="s">
        <v>119</v>
      </c>
      <c r="C6" s="8"/>
      <c r="D6" s="8"/>
      <c r="E6" s="8"/>
      <c r="F6" s="8"/>
    </row>
    <row r="7" spans="1:14" ht="15" customHeight="1" x14ac:dyDescent="0.25">
      <c r="A7" s="7"/>
      <c r="B7" s="8"/>
      <c r="C7" s="8"/>
      <c r="D7" s="8"/>
      <c r="E7" s="8"/>
      <c r="F7" s="8"/>
    </row>
    <row r="8" spans="1:14" ht="15" customHeight="1" x14ac:dyDescent="0.25">
      <c r="A8" s="145" t="s">
        <v>29</v>
      </c>
      <c r="B8" s="145"/>
      <c r="C8" s="145"/>
      <c r="D8" s="145"/>
      <c r="E8" s="145"/>
      <c r="F8" s="145"/>
    </row>
    <row r="9" spans="1:14" ht="15" customHeight="1" x14ac:dyDescent="0.25">
      <c r="A9" s="145" t="s">
        <v>30</v>
      </c>
      <c r="B9" s="145"/>
      <c r="C9" s="145"/>
      <c r="D9" s="145"/>
      <c r="E9" s="145"/>
      <c r="F9" s="145"/>
    </row>
    <row r="10" spans="1:14" ht="15" customHeight="1" x14ac:dyDescent="0.2">
      <c r="B10" s="10"/>
      <c r="C10" s="10"/>
    </row>
    <row r="11" spans="1:14" s="13" customFormat="1" ht="15" customHeight="1" thickBot="1" x14ac:dyDescent="0.3">
      <c r="A11" s="11" t="s">
        <v>31</v>
      </c>
      <c r="B11" s="12" t="s">
        <v>32</v>
      </c>
      <c r="C11" s="12" t="s">
        <v>109</v>
      </c>
      <c r="D11" s="12" t="s">
        <v>110</v>
      </c>
      <c r="E11" s="12" t="s">
        <v>118</v>
      </c>
      <c r="F11" s="12" t="s">
        <v>112</v>
      </c>
    </row>
    <row r="12" spans="1:14" s="13" customFormat="1" ht="15" customHeight="1" x14ac:dyDescent="0.25">
      <c r="A12" s="9"/>
      <c r="B12" s="3"/>
      <c r="C12" s="14"/>
      <c r="D12" s="14"/>
      <c r="E12" s="14"/>
      <c r="F12" s="14"/>
    </row>
    <row r="13" spans="1:14" s="18" customFormat="1" ht="15" customHeight="1" x14ac:dyDescent="0.25">
      <c r="A13" s="15" t="s">
        <v>36</v>
      </c>
      <c r="B13" s="3" t="s">
        <v>37</v>
      </c>
      <c r="C13" s="16">
        <v>221</v>
      </c>
      <c r="D13" s="16">
        <v>-168</v>
      </c>
      <c r="E13" s="16">
        <v>-4</v>
      </c>
      <c r="F13" s="16">
        <f>+E13+D13+C13</f>
        <v>49</v>
      </c>
      <c r="G13" s="6">
        <f>+F13</f>
        <v>49</v>
      </c>
      <c r="H13" s="6"/>
      <c r="I13" s="6"/>
      <c r="J13" s="6"/>
      <c r="K13" s="6"/>
      <c r="L13" s="6"/>
      <c r="M13" s="6"/>
      <c r="N13" s="6"/>
    </row>
    <row r="14" spans="1:14" s="18" customFormat="1" ht="15" customHeight="1" x14ac:dyDescent="0.25">
      <c r="A14" s="9"/>
      <c r="B14" s="19" t="s">
        <v>38</v>
      </c>
      <c r="C14" s="20">
        <v>2836</v>
      </c>
      <c r="D14" s="20">
        <v>3061</v>
      </c>
      <c r="E14" s="20">
        <v>2722</v>
      </c>
      <c r="F14" s="20">
        <f>+E14+D14+C14</f>
        <v>8619</v>
      </c>
      <c r="G14" s="6">
        <f>+AVERAGE(C14:E14)</f>
        <v>2873</v>
      </c>
      <c r="H14" s="6"/>
      <c r="I14" s="6"/>
      <c r="J14" s="6"/>
      <c r="K14" s="6"/>
      <c r="L14" s="6"/>
      <c r="M14" s="6"/>
      <c r="N14" s="6"/>
    </row>
    <row r="15" spans="1:14" s="18" customFormat="1" ht="15" customHeight="1" x14ac:dyDescent="0.25">
      <c r="A15" s="9"/>
      <c r="B15" s="19" t="s">
        <v>39</v>
      </c>
      <c r="C15" s="20">
        <v>225</v>
      </c>
      <c r="D15" s="20">
        <v>415</v>
      </c>
      <c r="E15" s="20">
        <v>326</v>
      </c>
      <c r="F15" s="20">
        <f t="shared" ref="F15:F16" si="0">+E15+D15+C15</f>
        <v>966</v>
      </c>
      <c r="G15" s="6">
        <f t="shared" ref="G15:G16" si="1">+AVERAGE(C15:E15)</f>
        <v>322</v>
      </c>
      <c r="H15" s="6"/>
      <c r="I15" s="6"/>
      <c r="J15" s="6"/>
      <c r="K15" s="6"/>
      <c r="L15" s="6"/>
      <c r="M15" s="6"/>
      <c r="N15" s="6"/>
    </row>
    <row r="16" spans="1:14" s="18" customFormat="1" ht="15" customHeight="1" x14ac:dyDescent="0.25">
      <c r="A16" s="9"/>
      <c r="B16" s="19" t="s">
        <v>40</v>
      </c>
      <c r="C16" s="20">
        <v>2801</v>
      </c>
      <c r="D16" s="20">
        <v>2904</v>
      </c>
      <c r="E16" s="20">
        <v>2672</v>
      </c>
      <c r="F16" s="20">
        <f t="shared" si="0"/>
        <v>8377</v>
      </c>
      <c r="G16" s="148">
        <f>+AVERAGE(C16:E16)+F20</f>
        <v>2796.3333333333335</v>
      </c>
      <c r="H16" s="6"/>
      <c r="I16" s="6"/>
      <c r="J16" s="6"/>
      <c r="K16" s="6"/>
      <c r="L16" s="6"/>
      <c r="M16" s="6"/>
      <c r="N16" s="6"/>
    </row>
    <row r="17" spans="1:14" s="18" customFormat="1" ht="15" customHeight="1" x14ac:dyDescent="0.25">
      <c r="A17" s="82" t="s">
        <v>91</v>
      </c>
      <c r="B17" s="83" t="s">
        <v>37</v>
      </c>
      <c r="C17" s="84"/>
      <c r="D17" s="84"/>
      <c r="E17" s="84">
        <v>4</v>
      </c>
      <c r="F17" s="84">
        <v>4</v>
      </c>
      <c r="G17" s="6"/>
      <c r="H17" s="6"/>
      <c r="I17" s="6"/>
      <c r="J17" s="6"/>
      <c r="K17" s="6"/>
      <c r="L17" s="6"/>
      <c r="M17" s="6"/>
      <c r="N17" s="6"/>
    </row>
    <row r="18" spans="1:14" s="18" customFormat="1" ht="15" customHeight="1" x14ac:dyDescent="0.25">
      <c r="A18" s="83"/>
      <c r="B18" s="19" t="s">
        <v>38</v>
      </c>
      <c r="C18" s="20"/>
      <c r="D18" s="20"/>
      <c r="E18" s="20">
        <v>4</v>
      </c>
      <c r="F18" s="20">
        <v>4</v>
      </c>
      <c r="G18" s="6"/>
      <c r="H18" s="6"/>
      <c r="I18" s="6"/>
      <c r="J18" s="6"/>
      <c r="K18" s="6"/>
      <c r="L18" s="6"/>
      <c r="M18" s="6"/>
      <c r="N18" s="6"/>
    </row>
    <row r="19" spans="1:14" s="18" customFormat="1" ht="15" customHeight="1" x14ac:dyDescent="0.25">
      <c r="A19" s="83"/>
      <c r="B19" s="19" t="s">
        <v>39</v>
      </c>
      <c r="C19" s="20"/>
      <c r="D19" s="20"/>
      <c r="E19" s="20"/>
      <c r="F19" s="20">
        <v>0</v>
      </c>
      <c r="G19" s="6"/>
      <c r="H19" s="6"/>
      <c r="I19" s="6"/>
      <c r="J19" s="6"/>
      <c r="K19" s="6"/>
      <c r="L19" s="6"/>
      <c r="M19" s="6"/>
      <c r="N19" s="6"/>
    </row>
    <row r="20" spans="1:14" s="18" customFormat="1" ht="15" customHeight="1" x14ac:dyDescent="0.25">
      <c r="A20" s="83"/>
      <c r="B20" s="19" t="s">
        <v>40</v>
      </c>
      <c r="C20" s="20"/>
      <c r="D20" s="20"/>
      <c r="E20" s="20">
        <v>4</v>
      </c>
      <c r="F20" s="20">
        <v>4</v>
      </c>
      <c r="G20" s="6"/>
      <c r="H20" s="6"/>
      <c r="I20" s="6"/>
      <c r="J20" s="6"/>
      <c r="K20" s="6"/>
      <c r="L20" s="6"/>
      <c r="M20" s="6"/>
      <c r="N20" s="6"/>
    </row>
    <row r="21" spans="1:14" s="23" customFormat="1" ht="15.75" thickBot="1" x14ac:dyDescent="0.3">
      <c r="A21" s="21" t="s">
        <v>41</v>
      </c>
      <c r="B21" s="22"/>
      <c r="C21" s="22">
        <v>0</v>
      </c>
      <c r="D21" s="22"/>
      <c r="E21" s="22"/>
      <c r="F21" s="22">
        <v>2810</v>
      </c>
      <c r="G21" s="5"/>
      <c r="H21" s="5"/>
      <c r="I21" s="5"/>
      <c r="J21" s="5"/>
      <c r="K21" s="5"/>
      <c r="L21" s="5"/>
      <c r="M21" s="5"/>
      <c r="N21" s="5"/>
    </row>
    <row r="22" spans="1:14" ht="18.75" customHeight="1" thickTop="1" x14ac:dyDescent="0.2">
      <c r="A22" s="3" t="s">
        <v>43</v>
      </c>
      <c r="B22" s="6"/>
      <c r="C22" s="6"/>
      <c r="D22" s="6"/>
      <c r="E22" s="6"/>
      <c r="F22" s="6"/>
    </row>
    <row r="23" spans="1:14" ht="15" customHeight="1" x14ac:dyDescent="0.25">
      <c r="A23" s="9" t="s">
        <v>44</v>
      </c>
      <c r="F23" s="24"/>
    </row>
    <row r="24" spans="1:14" ht="15" customHeight="1" x14ac:dyDescent="0.2">
      <c r="A24" s="25" t="s">
        <v>45</v>
      </c>
      <c r="B24" s="26"/>
      <c r="C24" s="26"/>
      <c r="D24" s="26"/>
      <c r="E24" s="26"/>
      <c r="F24" s="26"/>
    </row>
    <row r="25" spans="1:14" ht="15" customHeight="1" x14ac:dyDescent="0.2">
      <c r="A25" s="144" t="s">
        <v>46</v>
      </c>
      <c r="B25" s="144"/>
      <c r="C25" s="144"/>
      <c r="D25" s="144"/>
      <c r="E25" s="144"/>
      <c r="F25" s="144"/>
    </row>
    <row r="26" spans="1:14" ht="15.75" customHeight="1" x14ac:dyDescent="0.2">
      <c r="A26" s="144" t="s">
        <v>47</v>
      </c>
      <c r="B26" s="144"/>
      <c r="C26" s="144"/>
      <c r="D26" s="144"/>
      <c r="E26" s="144"/>
      <c r="F26" s="144"/>
    </row>
    <row r="27" spans="1:14" ht="12.75" x14ac:dyDescent="0.2">
      <c r="A27" s="144" t="s">
        <v>48</v>
      </c>
      <c r="B27" s="144"/>
      <c r="C27" s="144"/>
      <c r="D27" s="144"/>
      <c r="E27" s="144"/>
      <c r="F27" s="144"/>
    </row>
    <row r="28" spans="1:14" ht="12.75" x14ac:dyDescent="0.2">
      <c r="A28" s="144" t="s">
        <v>49</v>
      </c>
      <c r="B28" s="144"/>
      <c r="C28" s="144"/>
      <c r="D28" s="144"/>
      <c r="E28" s="144"/>
      <c r="F28" s="144"/>
    </row>
    <row r="29" spans="1:14" ht="42.75" customHeight="1" x14ac:dyDescent="0.2">
      <c r="A29" s="144" t="s">
        <v>50</v>
      </c>
      <c r="B29" s="144"/>
      <c r="C29" s="144"/>
      <c r="D29" s="144"/>
      <c r="E29" s="144"/>
      <c r="F29" s="144"/>
    </row>
    <row r="30" spans="1:14" ht="40.5" customHeight="1" x14ac:dyDescent="0.2"/>
    <row r="31" spans="1:14" ht="15" customHeight="1" x14ac:dyDescent="0.25">
      <c r="A31" s="147" t="s">
        <v>51</v>
      </c>
      <c r="B31" s="147"/>
      <c r="C31" s="147"/>
      <c r="D31" s="147"/>
      <c r="E31" s="147"/>
    </row>
    <row r="32" spans="1:14" ht="15" customHeight="1" x14ac:dyDescent="0.25">
      <c r="A32" s="145" t="s">
        <v>52</v>
      </c>
      <c r="B32" s="145"/>
      <c r="C32" s="145"/>
      <c r="D32" s="145"/>
      <c r="E32" s="145"/>
    </row>
    <row r="33" spans="1:5" ht="15" customHeight="1" x14ac:dyDescent="0.25">
      <c r="A33" s="145" t="s">
        <v>53</v>
      </c>
      <c r="B33" s="145"/>
      <c r="C33" s="145"/>
      <c r="D33" s="145"/>
      <c r="E33" s="145"/>
    </row>
    <row r="35" spans="1:5" ht="15" customHeight="1" thickBot="1" x14ac:dyDescent="0.3">
      <c r="A35" s="28" t="s">
        <v>31</v>
      </c>
      <c r="B35" s="12" t="s">
        <v>109</v>
      </c>
      <c r="C35" s="12" t="s">
        <v>110</v>
      </c>
      <c r="D35" s="12" t="s">
        <v>118</v>
      </c>
      <c r="E35" s="12" t="s">
        <v>112</v>
      </c>
    </row>
    <row r="36" spans="1:5" ht="15" customHeight="1" x14ac:dyDescent="0.2">
      <c r="A36" s="10"/>
      <c r="B36" s="10"/>
      <c r="C36" s="10"/>
      <c r="D36" s="10"/>
      <c r="E36" s="10"/>
    </row>
    <row r="37" spans="1:5" ht="15" customHeight="1" x14ac:dyDescent="0.25">
      <c r="A37" s="15" t="s">
        <v>36</v>
      </c>
      <c r="B37" s="29">
        <v>215773800</v>
      </c>
      <c r="C37" s="123">
        <v>231068600</v>
      </c>
      <c r="D37" s="124">
        <v>206832200</v>
      </c>
      <c r="E37" s="29">
        <f>+D37+C37+B37</f>
        <v>653674600</v>
      </c>
    </row>
    <row r="38" spans="1:5" ht="15" customHeight="1" x14ac:dyDescent="0.25">
      <c r="A38" s="9" t="s">
        <v>39</v>
      </c>
      <c r="B38" s="29">
        <v>15648600</v>
      </c>
      <c r="C38" s="123">
        <v>6180800</v>
      </c>
      <c r="D38" s="124">
        <v>15742200</v>
      </c>
      <c r="E38" s="29">
        <f>+D38+C38+B38</f>
        <v>37571600</v>
      </c>
    </row>
    <row r="39" spans="1:5" ht="15" customHeight="1" x14ac:dyDescent="0.25">
      <c r="A39" s="82" t="s">
        <v>91</v>
      </c>
      <c r="B39" s="85"/>
      <c r="C39" s="85"/>
      <c r="D39" s="85">
        <v>1410400</v>
      </c>
      <c r="E39" s="85">
        <f>+D39</f>
        <v>1410400</v>
      </c>
    </row>
    <row r="40" spans="1:5" ht="15" customHeight="1" x14ac:dyDescent="0.2">
      <c r="A40" s="83" t="s">
        <v>39</v>
      </c>
      <c r="B40" s="85"/>
      <c r="C40" s="85"/>
      <c r="D40" s="85"/>
      <c r="E40" s="85"/>
    </row>
    <row r="41" spans="1:5" s="13" customFormat="1" ht="15" customHeight="1" thickBot="1" x14ac:dyDescent="0.3">
      <c r="A41" s="21" t="s">
        <v>54</v>
      </c>
      <c r="B41" s="30">
        <f>+B39+B37</f>
        <v>215773800</v>
      </c>
      <c r="C41" s="30">
        <f t="shared" ref="C41:E41" si="2">+C39+C37</f>
        <v>231068600</v>
      </c>
      <c r="D41" s="30">
        <f t="shared" si="2"/>
        <v>208242600</v>
      </c>
      <c r="E41" s="30">
        <f t="shared" si="2"/>
        <v>655085000</v>
      </c>
    </row>
    <row r="42" spans="1:5" ht="15" customHeight="1" thickTop="1" thickBot="1" x14ac:dyDescent="0.25">
      <c r="A42" s="31" t="s">
        <v>55</v>
      </c>
      <c r="B42" s="32">
        <v>3486000</v>
      </c>
      <c r="C42" s="32">
        <v>0</v>
      </c>
      <c r="D42" s="32">
        <v>1410400</v>
      </c>
      <c r="E42" s="32">
        <v>4896400</v>
      </c>
    </row>
    <row r="43" spans="1:5" ht="15" customHeight="1" thickTop="1" x14ac:dyDescent="0.2">
      <c r="A43" s="3" t="s">
        <v>56</v>
      </c>
    </row>
    <row r="44" spans="1:5" ht="15" customHeight="1" x14ac:dyDescent="0.2">
      <c r="A44" s="3"/>
    </row>
    <row r="46" spans="1:5" ht="15" customHeight="1" x14ac:dyDescent="0.25">
      <c r="A46" s="145" t="s">
        <v>57</v>
      </c>
      <c r="B46" s="145"/>
      <c r="C46" s="145"/>
      <c r="D46" s="145"/>
      <c r="E46" s="145"/>
    </row>
    <row r="47" spans="1:5" ht="15" customHeight="1" x14ac:dyDescent="0.25">
      <c r="A47" s="145" t="s">
        <v>52</v>
      </c>
      <c r="B47" s="145"/>
      <c r="C47" s="145"/>
      <c r="D47" s="145"/>
      <c r="E47" s="145"/>
    </row>
    <row r="48" spans="1:5" ht="15" customHeight="1" x14ac:dyDescent="0.25">
      <c r="A48" s="145" t="s">
        <v>53</v>
      </c>
      <c r="B48" s="145"/>
      <c r="C48" s="145"/>
      <c r="D48" s="145"/>
      <c r="E48" s="145"/>
    </row>
    <row r="50" spans="1:6" s="33" customFormat="1" ht="15" customHeight="1" thickBot="1" x14ac:dyDescent="0.3">
      <c r="A50" s="11" t="s">
        <v>58</v>
      </c>
      <c r="B50" s="12" t="s">
        <v>109</v>
      </c>
      <c r="C50" s="12" t="s">
        <v>110</v>
      </c>
      <c r="D50" s="12" t="s">
        <v>118</v>
      </c>
      <c r="E50" s="12" t="s">
        <v>112</v>
      </c>
    </row>
    <row r="51" spans="1:6" ht="15" customHeight="1" x14ac:dyDescent="0.2">
      <c r="A51" s="10"/>
      <c r="B51" s="10"/>
      <c r="C51" s="10"/>
      <c r="D51" s="10"/>
      <c r="E51" s="10"/>
    </row>
    <row r="52" spans="1:6" ht="15" customHeight="1" x14ac:dyDescent="0.2">
      <c r="A52" s="34" t="s">
        <v>59</v>
      </c>
      <c r="B52" s="35">
        <f>+B41</f>
        <v>215773800</v>
      </c>
      <c r="C52" s="35">
        <f t="shared" ref="C52:D52" si="3">+C41</f>
        <v>231068600</v>
      </c>
      <c r="D52" s="35">
        <f t="shared" si="3"/>
        <v>208242600</v>
      </c>
      <c r="E52" s="35">
        <f>+E41</f>
        <v>655085000</v>
      </c>
    </row>
    <row r="53" spans="1:6" ht="15" customHeight="1" x14ac:dyDescent="0.2">
      <c r="A53" s="34"/>
      <c r="B53" s="35"/>
      <c r="C53" s="36"/>
      <c r="D53" s="36"/>
      <c r="E53" s="37">
        <v>0</v>
      </c>
    </row>
    <row r="54" spans="1:6" s="13" customFormat="1" ht="15" customHeight="1" thickBot="1" x14ac:dyDescent="0.3">
      <c r="A54" s="21" t="s">
        <v>60</v>
      </c>
      <c r="B54" s="38">
        <f>+B52</f>
        <v>215773800</v>
      </c>
      <c r="C54" s="38">
        <f t="shared" ref="C54:E54" si="4">+C52</f>
        <v>231068600</v>
      </c>
      <c r="D54" s="38">
        <f t="shared" si="4"/>
        <v>208242600</v>
      </c>
      <c r="E54" s="38">
        <f t="shared" si="4"/>
        <v>655085000</v>
      </c>
    </row>
    <row r="55" spans="1:6" ht="15" customHeight="1" thickTop="1" x14ac:dyDescent="0.2">
      <c r="A55" s="3" t="s">
        <v>56</v>
      </c>
    </row>
    <row r="56" spans="1:6" ht="15" customHeight="1" x14ac:dyDescent="0.2">
      <c r="A56" s="6"/>
    </row>
    <row r="57" spans="1:6" ht="15" customHeight="1" x14ac:dyDescent="0.2">
      <c r="A57" s="39"/>
      <c r="B57" s="39"/>
      <c r="C57" s="39"/>
      <c r="D57" s="39"/>
      <c r="E57" s="39"/>
    </row>
    <row r="58" spans="1:6" ht="15" customHeight="1" x14ac:dyDescent="0.25">
      <c r="A58" s="145" t="s">
        <v>61</v>
      </c>
      <c r="B58" s="145"/>
      <c r="C58" s="145"/>
      <c r="D58" s="145"/>
      <c r="E58" s="145"/>
    </row>
    <row r="59" spans="1:6" ht="15" customHeight="1" x14ac:dyDescent="0.25">
      <c r="A59" s="145" t="s">
        <v>62</v>
      </c>
      <c r="B59" s="145"/>
      <c r="C59" s="145"/>
      <c r="D59" s="145"/>
      <c r="E59" s="145"/>
    </row>
    <row r="60" spans="1:6" ht="15" customHeight="1" x14ac:dyDescent="0.25">
      <c r="A60" s="145" t="s">
        <v>53</v>
      </c>
      <c r="B60" s="145"/>
      <c r="C60" s="145"/>
      <c r="D60" s="145"/>
      <c r="E60" s="145"/>
    </row>
    <row r="62" spans="1:6" s="33" customFormat="1" ht="15.75" thickBot="1" x14ac:dyDescent="0.3">
      <c r="A62" s="11" t="s">
        <v>58</v>
      </c>
      <c r="B62" s="12" t="s">
        <v>109</v>
      </c>
      <c r="C62" s="12" t="s">
        <v>110</v>
      </c>
      <c r="D62" s="12" t="s">
        <v>118</v>
      </c>
      <c r="E62" s="12" t="s">
        <v>112</v>
      </c>
      <c r="F62" s="40"/>
    </row>
    <row r="63" spans="1:6" ht="15" customHeight="1" x14ac:dyDescent="0.2">
      <c r="A63" s="10"/>
      <c r="B63" s="10"/>
      <c r="C63" s="10"/>
      <c r="D63" s="10"/>
      <c r="E63" s="10"/>
      <c r="F63" s="6"/>
    </row>
    <row r="64" spans="1:6" ht="15" customHeight="1" x14ac:dyDescent="0.25">
      <c r="A64" s="41" t="s">
        <v>63</v>
      </c>
      <c r="B64" s="42">
        <f>+'2T FODESAF'!E68+1410400</f>
        <v>121751600</v>
      </c>
      <c r="C64" s="37">
        <f>+B68</f>
        <v>138875800</v>
      </c>
      <c r="D64" s="37">
        <f>+C68</f>
        <v>140705200</v>
      </c>
      <c r="E64" s="42">
        <f>+B64</f>
        <v>121751600</v>
      </c>
      <c r="F64" s="6"/>
    </row>
    <row r="65" spans="1:6" ht="15" customHeight="1" x14ac:dyDescent="0.2">
      <c r="A65" s="41" t="s">
        <v>64</v>
      </c>
      <c r="B65" s="42">
        <f>232898000</f>
        <v>232898000</v>
      </c>
      <c r="C65" s="42">
        <v>232898000</v>
      </c>
      <c r="D65" s="42">
        <v>232898000</v>
      </c>
      <c r="E65" s="42">
        <f>+D65+C65+B65</f>
        <v>698694000</v>
      </c>
      <c r="F65" s="6"/>
    </row>
    <row r="66" spans="1:6" ht="15" customHeight="1" x14ac:dyDescent="0.2">
      <c r="A66" s="41" t="s">
        <v>65</v>
      </c>
      <c r="B66" s="37">
        <f>+B64+B65</f>
        <v>354649600</v>
      </c>
      <c r="C66" s="37">
        <f t="shared" ref="C66:D66" si="5">+C64+C65</f>
        <v>371773800</v>
      </c>
      <c r="D66" s="37">
        <f t="shared" si="5"/>
        <v>373603200</v>
      </c>
      <c r="E66" s="37">
        <f>+E64+E65</f>
        <v>820445600</v>
      </c>
      <c r="F66" s="6"/>
    </row>
    <row r="67" spans="1:6" ht="15" customHeight="1" x14ac:dyDescent="0.2">
      <c r="A67" s="41" t="s">
        <v>66</v>
      </c>
      <c r="B67" s="37">
        <f>+B52</f>
        <v>215773800</v>
      </c>
      <c r="C67" s="37">
        <f t="shared" ref="C67:E67" si="6">+C52</f>
        <v>231068600</v>
      </c>
      <c r="D67" s="37">
        <f t="shared" si="6"/>
        <v>208242600</v>
      </c>
      <c r="E67" s="37">
        <f t="shared" si="6"/>
        <v>655085000</v>
      </c>
      <c r="F67" s="6"/>
    </row>
    <row r="68" spans="1:6" ht="15" customHeight="1" x14ac:dyDescent="0.2">
      <c r="A68" s="41" t="s">
        <v>67</v>
      </c>
      <c r="B68" s="37">
        <f>+B66-B67</f>
        <v>138875800</v>
      </c>
      <c r="C68" s="37">
        <f t="shared" ref="C68:D68" si="7">+C66-C67</f>
        <v>140705200</v>
      </c>
      <c r="D68" s="37">
        <f t="shared" si="7"/>
        <v>165360600</v>
      </c>
      <c r="E68" s="37">
        <f>+E66-E67</f>
        <v>165360600</v>
      </c>
      <c r="F68" s="6"/>
    </row>
    <row r="69" spans="1:6" s="13" customFormat="1" ht="15" customHeight="1" thickBot="1" x14ac:dyDescent="0.3">
      <c r="A69" s="21"/>
      <c r="B69" s="38"/>
      <c r="C69" s="38"/>
      <c r="D69" s="38"/>
      <c r="E69" s="38"/>
      <c r="F69" s="5"/>
    </row>
    <row r="70" spans="1:6" ht="15" customHeight="1" thickTop="1" x14ac:dyDescent="0.2">
      <c r="A70" s="3" t="s">
        <v>56</v>
      </c>
    </row>
    <row r="71" spans="1:6" ht="15" customHeight="1" x14ac:dyDescent="0.2">
      <c r="A71" s="9" t="s">
        <v>44</v>
      </c>
      <c r="D71" s="37"/>
    </row>
    <row r="72" spans="1:6" ht="15" customHeight="1" x14ac:dyDescent="0.2">
      <c r="A72" s="125" t="s">
        <v>121</v>
      </c>
    </row>
  </sheetData>
  <mergeCells count="17">
    <mergeCell ref="A47:E47"/>
    <mergeCell ref="A48:E48"/>
    <mergeCell ref="A58:E58"/>
    <mergeCell ref="A59:E59"/>
    <mergeCell ref="A60:E60"/>
    <mergeCell ref="A46:E46"/>
    <mergeCell ref="A1:F1"/>
    <mergeCell ref="A8:F8"/>
    <mergeCell ref="A9:F9"/>
    <mergeCell ref="A25:F25"/>
    <mergeCell ref="A26:F26"/>
    <mergeCell ref="A27:F27"/>
    <mergeCell ref="A28:F28"/>
    <mergeCell ref="A29:F29"/>
    <mergeCell ref="A31:E31"/>
    <mergeCell ref="A32:E32"/>
    <mergeCell ref="A33:E33"/>
  </mergeCells>
  <pageMargins left="0" right="0" top="0.78740157480314965" bottom="0" header="0" footer="0"/>
  <pageSetup scale="55" fitToWidth="0" orientation="portrait" r:id="rId1"/>
  <rowBreaks count="1" manualBreakCount="1">
    <brk id="56"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showGridLines="0" zoomScale="80" zoomScaleNormal="80" workbookViewId="0">
      <selection sqref="A1:F1"/>
    </sheetView>
  </sheetViews>
  <sheetFormatPr baseColWidth="10" defaultColWidth="11.42578125" defaultRowHeight="15" customHeight="1" x14ac:dyDescent="0.2"/>
  <cols>
    <col min="1" max="1" width="56.7109375" style="9" customWidth="1"/>
    <col min="2" max="2" width="31.5703125" style="3" bestFit="1" customWidth="1"/>
    <col min="3" max="4" width="17.7109375" style="3" bestFit="1" customWidth="1"/>
    <col min="5" max="5" width="21.28515625" style="3" customWidth="1"/>
    <col min="6" max="6" width="16.85546875" style="3" bestFit="1" customWidth="1"/>
    <col min="7" max="7" width="14" style="3" bestFit="1" customWidth="1"/>
    <col min="8" max="12" width="15.7109375" style="3" customWidth="1"/>
    <col min="13" max="16384" width="11.42578125" style="3"/>
  </cols>
  <sheetData>
    <row r="1" spans="1:14" x14ac:dyDescent="0.25">
      <c r="A1" s="145" t="s">
        <v>20</v>
      </c>
      <c r="B1" s="145"/>
      <c r="C1" s="145"/>
      <c r="D1" s="145"/>
      <c r="E1" s="145"/>
      <c r="F1" s="145"/>
    </row>
    <row r="2" spans="1:14" ht="15" customHeight="1" x14ac:dyDescent="0.25">
      <c r="A2" s="127"/>
      <c r="B2" s="127"/>
      <c r="C2" s="127"/>
      <c r="D2" s="127"/>
      <c r="E2" s="127"/>
      <c r="F2" s="127"/>
    </row>
    <row r="3" spans="1:14" ht="18.75" customHeight="1" x14ac:dyDescent="0.25">
      <c r="A3" s="7" t="s">
        <v>21</v>
      </c>
      <c r="B3" s="8" t="s">
        <v>22</v>
      </c>
      <c r="C3" s="8"/>
      <c r="D3" s="8"/>
      <c r="E3" s="8"/>
      <c r="F3" s="8"/>
    </row>
    <row r="4" spans="1:14" ht="15" customHeight="1" x14ac:dyDescent="0.25">
      <c r="A4" s="7" t="s">
        <v>23</v>
      </c>
      <c r="B4" s="8" t="s">
        <v>24</v>
      </c>
      <c r="C4" s="8"/>
      <c r="D4" s="8"/>
      <c r="E4" s="8"/>
      <c r="F4" s="8"/>
    </row>
    <row r="5" spans="1:14" ht="15" customHeight="1" x14ac:dyDescent="0.25">
      <c r="A5" s="7" t="s">
        <v>25</v>
      </c>
      <c r="B5" s="8" t="s">
        <v>22</v>
      </c>
      <c r="C5" s="8"/>
      <c r="D5" s="8"/>
      <c r="E5" s="8"/>
      <c r="F5" s="8"/>
    </row>
    <row r="6" spans="1:14" ht="15" customHeight="1" x14ac:dyDescent="0.25">
      <c r="A6" s="7" t="s">
        <v>26</v>
      </c>
      <c r="B6" s="8" t="s">
        <v>119</v>
      </c>
      <c r="C6" s="8"/>
      <c r="D6" s="8"/>
      <c r="E6" s="8"/>
      <c r="F6" s="8"/>
    </row>
    <row r="7" spans="1:14" ht="15" customHeight="1" x14ac:dyDescent="0.25">
      <c r="A7" s="7"/>
      <c r="B7" s="8"/>
      <c r="C7" s="8"/>
      <c r="D7" s="8"/>
      <c r="E7" s="8"/>
      <c r="F7" s="8"/>
    </row>
    <row r="8" spans="1:14" ht="15" customHeight="1" x14ac:dyDescent="0.25">
      <c r="A8" s="145" t="s">
        <v>29</v>
      </c>
      <c r="B8" s="145"/>
      <c r="C8" s="145"/>
      <c r="D8" s="145"/>
      <c r="E8" s="145"/>
      <c r="F8" s="145"/>
    </row>
    <row r="9" spans="1:14" ht="15" customHeight="1" x14ac:dyDescent="0.25">
      <c r="A9" s="145" t="s">
        <v>30</v>
      </c>
      <c r="B9" s="145"/>
      <c r="C9" s="145"/>
      <c r="D9" s="145"/>
      <c r="E9" s="145"/>
      <c r="F9" s="145"/>
    </row>
    <row r="10" spans="1:14" ht="15" customHeight="1" x14ac:dyDescent="0.2">
      <c r="B10" s="10"/>
      <c r="C10" s="10"/>
    </row>
    <row r="11" spans="1:14" s="13" customFormat="1" ht="15" customHeight="1" thickBot="1" x14ac:dyDescent="0.3">
      <c r="A11" s="11" t="s">
        <v>31</v>
      </c>
      <c r="B11" s="12" t="s">
        <v>32</v>
      </c>
      <c r="C11" s="12" t="s">
        <v>113</v>
      </c>
      <c r="D11" s="12" t="s">
        <v>114</v>
      </c>
      <c r="E11" s="12" t="s">
        <v>212</v>
      </c>
      <c r="F11" s="12" t="s">
        <v>117</v>
      </c>
    </row>
    <row r="12" spans="1:14" s="13" customFormat="1" ht="15" customHeight="1" x14ac:dyDescent="0.25">
      <c r="A12" s="9"/>
      <c r="B12" s="3"/>
      <c r="C12" s="14"/>
      <c r="D12" s="14"/>
      <c r="E12" s="14"/>
      <c r="F12" s="14"/>
    </row>
    <row r="13" spans="1:14" s="18" customFormat="1" ht="15" customHeight="1" x14ac:dyDescent="0.25">
      <c r="A13" s="15" t="s">
        <v>36</v>
      </c>
      <c r="B13" s="3" t="s">
        <v>37</v>
      </c>
      <c r="C13" s="16">
        <f>+'CALCULOS SH (3)'!AO4</f>
        <v>138</v>
      </c>
      <c r="D13" s="16">
        <f>+'CALCULOS SH (3)'!AP4</f>
        <v>-207</v>
      </c>
      <c r="E13" s="16">
        <f>+'CALCULOS SH (3)'!AQ4</f>
        <v>0</v>
      </c>
      <c r="F13" s="16">
        <f>+E13+D13+C13</f>
        <v>-69</v>
      </c>
      <c r="G13" s="6">
        <f>+F13</f>
        <v>-69</v>
      </c>
      <c r="H13" s="6"/>
      <c r="I13" s="6"/>
      <c r="J13" s="6"/>
      <c r="K13" s="6"/>
      <c r="L13" s="6"/>
      <c r="M13" s="6"/>
      <c r="N13" s="6"/>
    </row>
    <row r="14" spans="1:14" s="18" customFormat="1" ht="15" customHeight="1" x14ac:dyDescent="0.25">
      <c r="A14" s="9"/>
      <c r="B14" s="19" t="s">
        <v>38</v>
      </c>
      <c r="C14" s="16">
        <f>+'CALCULOS SH (3)'!AO5</f>
        <v>3167</v>
      </c>
      <c r="D14" s="16">
        <f>+'CALCULOS SH (3)'!AP5</f>
        <v>2903</v>
      </c>
      <c r="E14" s="16">
        <f>+'CALCULOS SH (3)'!AQ5</f>
        <v>2770</v>
      </c>
      <c r="F14" s="20">
        <f>+E14+D14+C14</f>
        <v>8840</v>
      </c>
      <c r="G14" s="6">
        <f>+AVERAGE(C14:E14)</f>
        <v>2946.6666666666665</v>
      </c>
      <c r="H14" s="6"/>
      <c r="I14" s="6"/>
      <c r="J14" s="6"/>
      <c r="K14" s="6"/>
      <c r="L14" s="6"/>
      <c r="M14" s="6"/>
      <c r="N14" s="6"/>
    </row>
    <row r="15" spans="1:14" s="18" customFormat="1" ht="15" customHeight="1" x14ac:dyDescent="0.25">
      <c r="A15" s="9"/>
      <c r="B15" s="19" t="s">
        <v>39</v>
      </c>
      <c r="C15" s="16">
        <f>+'CALCULOS SH (3)'!AO6</f>
        <v>151</v>
      </c>
      <c r="D15" s="16">
        <f>+'CALCULOS SH (3)'!AP6</f>
        <v>33</v>
      </c>
      <c r="E15" s="16">
        <f>+'CALCULOS SH (3)'!AQ6</f>
        <v>48</v>
      </c>
      <c r="F15" s="20">
        <f>+E15</f>
        <v>48</v>
      </c>
      <c r="G15" s="6">
        <f t="shared" ref="G15:G16" si="0">+AVERAGE(C15:E15)</f>
        <v>77.333333333333329</v>
      </c>
      <c r="H15" s="6"/>
      <c r="I15" s="6"/>
      <c r="J15" s="6"/>
      <c r="K15" s="6"/>
      <c r="L15" s="6"/>
      <c r="M15" s="6"/>
      <c r="N15" s="6"/>
    </row>
    <row r="16" spans="1:14" s="18" customFormat="1" ht="15" customHeight="1" x14ac:dyDescent="0.25">
      <c r="A16" s="9"/>
      <c r="B16" s="19" t="s">
        <v>40</v>
      </c>
      <c r="C16" s="16">
        <f>+'CALCULOS SH (3)'!AO7</f>
        <v>2846</v>
      </c>
      <c r="D16" s="16">
        <f>+'CALCULOS SH (3)'!AP7</f>
        <v>2766</v>
      </c>
      <c r="E16" s="16">
        <f>+'CALCULOS SH (3)'!AQ7</f>
        <v>2764</v>
      </c>
      <c r="F16" s="20">
        <f t="shared" ref="F16" si="1">+E16+D16+C16</f>
        <v>8376</v>
      </c>
      <c r="G16" s="148">
        <f t="shared" si="0"/>
        <v>2792</v>
      </c>
      <c r="H16" s="6"/>
      <c r="I16" s="6"/>
      <c r="J16" s="6"/>
      <c r="K16" s="6"/>
      <c r="L16" s="6"/>
      <c r="M16" s="6"/>
      <c r="N16" s="6"/>
    </row>
    <row r="17" spans="1:14" s="18" customFormat="1" ht="15" customHeight="1" x14ac:dyDescent="0.25">
      <c r="A17" s="82" t="s">
        <v>91</v>
      </c>
      <c r="B17" s="83" t="s">
        <v>37</v>
      </c>
      <c r="C17" s="84"/>
      <c r="D17" s="84"/>
      <c r="E17" s="84"/>
      <c r="F17" s="84"/>
      <c r="G17" s="6"/>
      <c r="H17" s="6"/>
      <c r="I17" s="6"/>
      <c r="J17" s="6"/>
      <c r="K17" s="6"/>
      <c r="L17" s="6"/>
      <c r="M17" s="6"/>
      <c r="N17" s="6"/>
    </row>
    <row r="18" spans="1:14" s="18" customFormat="1" ht="15" customHeight="1" x14ac:dyDescent="0.25">
      <c r="A18" s="83"/>
      <c r="B18" s="19" t="s">
        <v>38</v>
      </c>
      <c r="C18" s="20"/>
      <c r="D18" s="20"/>
      <c r="E18" s="20"/>
      <c r="F18" s="20"/>
      <c r="G18" s="6"/>
      <c r="H18" s="6"/>
      <c r="I18" s="6"/>
      <c r="J18" s="6"/>
      <c r="K18" s="6"/>
      <c r="L18" s="6"/>
      <c r="M18" s="6"/>
      <c r="N18" s="6"/>
    </row>
    <row r="19" spans="1:14" s="18" customFormat="1" ht="15" customHeight="1" x14ac:dyDescent="0.25">
      <c r="A19" s="83"/>
      <c r="B19" s="19" t="s">
        <v>39</v>
      </c>
      <c r="C19" s="20"/>
      <c r="D19" s="20"/>
      <c r="E19" s="20"/>
      <c r="F19" s="20"/>
      <c r="G19" s="6"/>
      <c r="H19" s="6"/>
      <c r="I19" s="6"/>
      <c r="J19" s="6"/>
      <c r="K19" s="6"/>
      <c r="L19" s="6"/>
      <c r="M19" s="6"/>
      <c r="N19" s="6"/>
    </row>
    <row r="20" spans="1:14" s="18" customFormat="1" ht="15" customHeight="1" x14ac:dyDescent="0.25">
      <c r="A20" s="83"/>
      <c r="B20" s="19" t="s">
        <v>40</v>
      </c>
      <c r="C20" s="20"/>
      <c r="D20" s="20"/>
      <c r="E20" s="20"/>
      <c r="F20" s="20"/>
      <c r="G20" s="6"/>
      <c r="H20" s="6"/>
      <c r="I20" s="6"/>
      <c r="J20" s="6"/>
      <c r="K20" s="6"/>
      <c r="L20" s="6"/>
      <c r="M20" s="6"/>
      <c r="N20" s="6"/>
    </row>
    <row r="21" spans="1:14" s="23" customFormat="1" ht="15.75" thickBot="1" x14ac:dyDescent="0.3">
      <c r="A21" s="21" t="s">
        <v>41</v>
      </c>
      <c r="B21" s="22"/>
      <c r="C21" s="22">
        <v>0</v>
      </c>
      <c r="D21" s="22"/>
      <c r="E21" s="22"/>
      <c r="F21" s="22">
        <f>+F13</f>
        <v>-69</v>
      </c>
      <c r="G21" s="5"/>
      <c r="H21" s="5"/>
      <c r="I21" s="5"/>
      <c r="J21" s="5"/>
      <c r="K21" s="5"/>
      <c r="L21" s="5"/>
      <c r="M21" s="5"/>
      <c r="N21" s="5"/>
    </row>
    <row r="22" spans="1:14" ht="18.75" customHeight="1" thickTop="1" x14ac:dyDescent="0.2">
      <c r="A22" s="3" t="s">
        <v>43</v>
      </c>
      <c r="B22" s="6"/>
      <c r="C22" s="6"/>
      <c r="D22" s="6"/>
      <c r="E22" s="6"/>
      <c r="F22" s="6"/>
    </row>
    <row r="23" spans="1:14" ht="15" customHeight="1" x14ac:dyDescent="0.25">
      <c r="A23" s="9" t="s">
        <v>44</v>
      </c>
      <c r="F23" s="24"/>
    </row>
    <row r="24" spans="1:14" ht="15" customHeight="1" x14ac:dyDescent="0.2">
      <c r="A24" s="25" t="s">
        <v>45</v>
      </c>
      <c r="B24" s="26"/>
      <c r="C24" s="26"/>
      <c r="D24" s="26"/>
      <c r="E24" s="26"/>
      <c r="F24" s="26"/>
    </row>
    <row r="25" spans="1:14" ht="15" customHeight="1" x14ac:dyDescent="0.2">
      <c r="A25" s="144" t="s">
        <v>46</v>
      </c>
      <c r="B25" s="144"/>
      <c r="C25" s="144"/>
      <c r="D25" s="144"/>
      <c r="E25" s="144"/>
      <c r="F25" s="144"/>
    </row>
    <row r="26" spans="1:14" ht="15.75" customHeight="1" x14ac:dyDescent="0.2">
      <c r="A26" s="144" t="s">
        <v>47</v>
      </c>
      <c r="B26" s="144"/>
      <c r="C26" s="144"/>
      <c r="D26" s="144"/>
      <c r="E26" s="144"/>
      <c r="F26" s="144"/>
    </row>
    <row r="27" spans="1:14" ht="12.75" x14ac:dyDescent="0.2">
      <c r="A27" s="144" t="s">
        <v>48</v>
      </c>
      <c r="B27" s="144"/>
      <c r="C27" s="144"/>
      <c r="D27" s="144"/>
      <c r="E27" s="144"/>
      <c r="F27" s="144"/>
    </row>
    <row r="28" spans="1:14" ht="12.75" x14ac:dyDescent="0.2">
      <c r="A28" s="144" t="s">
        <v>49</v>
      </c>
      <c r="B28" s="144"/>
      <c r="C28" s="144"/>
      <c r="D28" s="144"/>
      <c r="E28" s="144"/>
      <c r="F28" s="144"/>
    </row>
    <row r="29" spans="1:14" ht="42.75" customHeight="1" x14ac:dyDescent="0.2">
      <c r="A29" s="144" t="s">
        <v>50</v>
      </c>
      <c r="B29" s="144"/>
      <c r="C29" s="144"/>
      <c r="D29" s="144"/>
      <c r="E29" s="144"/>
      <c r="F29" s="144"/>
    </row>
    <row r="30" spans="1:14" ht="40.5" customHeight="1" x14ac:dyDescent="0.2"/>
    <row r="31" spans="1:14" ht="15" customHeight="1" x14ac:dyDescent="0.25">
      <c r="A31" s="147" t="s">
        <v>51</v>
      </c>
      <c r="B31" s="147"/>
      <c r="C31" s="147"/>
      <c r="D31" s="147"/>
      <c r="E31" s="147"/>
    </row>
    <row r="32" spans="1:14" ht="15" customHeight="1" x14ac:dyDescent="0.25">
      <c r="A32" s="145" t="s">
        <v>52</v>
      </c>
      <c r="B32" s="145"/>
      <c r="C32" s="145"/>
      <c r="D32" s="145"/>
      <c r="E32" s="145"/>
    </row>
    <row r="33" spans="1:6" ht="15" customHeight="1" x14ac:dyDescent="0.25">
      <c r="A33" s="145" t="s">
        <v>53</v>
      </c>
      <c r="B33" s="145"/>
      <c r="C33" s="145"/>
      <c r="D33" s="145"/>
      <c r="E33" s="145"/>
    </row>
    <row r="35" spans="1:6" ht="15" customHeight="1" thickBot="1" x14ac:dyDescent="0.3">
      <c r="A35" s="28" t="s">
        <v>31</v>
      </c>
      <c r="B35" s="12" t="s">
        <v>113</v>
      </c>
      <c r="C35" s="12" t="s">
        <v>114</v>
      </c>
      <c r="D35" s="12" t="s">
        <v>212</v>
      </c>
      <c r="E35" s="12" t="s">
        <v>117</v>
      </c>
    </row>
    <row r="36" spans="1:6" ht="15" customHeight="1" x14ac:dyDescent="0.2">
      <c r="A36" s="10"/>
      <c r="B36" s="10"/>
      <c r="C36" s="10"/>
      <c r="D36" s="10"/>
      <c r="E36" s="10"/>
    </row>
    <row r="37" spans="1:6" ht="15" customHeight="1" x14ac:dyDescent="0.25">
      <c r="A37" s="15" t="s">
        <v>36</v>
      </c>
      <c r="B37" s="29">
        <v>227811600</v>
      </c>
      <c r="C37" s="123">
        <v>236527800</v>
      </c>
      <c r="D37" s="124">
        <v>206842200</v>
      </c>
      <c r="E37" s="3">
        <f>+D37+C37+B37</f>
        <v>671181600</v>
      </c>
      <c r="F37" s="29"/>
    </row>
    <row r="38" spans="1:6" ht="15" customHeight="1" x14ac:dyDescent="0.25">
      <c r="A38" s="9" t="s">
        <v>39</v>
      </c>
      <c r="B38" s="29">
        <v>705200</v>
      </c>
      <c r="C38" s="123">
        <v>2302200</v>
      </c>
      <c r="D38" s="124">
        <v>3453600</v>
      </c>
      <c r="E38" s="29">
        <f>+D38</f>
        <v>3453600</v>
      </c>
    </row>
    <row r="39" spans="1:6" ht="15" customHeight="1" x14ac:dyDescent="0.25">
      <c r="A39" s="82" t="s">
        <v>91</v>
      </c>
      <c r="B39" s="85"/>
      <c r="C39" s="85"/>
      <c r="D39" s="85"/>
      <c r="E39" s="85"/>
    </row>
    <row r="40" spans="1:6" ht="15" customHeight="1" x14ac:dyDescent="0.2">
      <c r="A40" s="83" t="s">
        <v>39</v>
      </c>
      <c r="B40" s="85"/>
      <c r="C40" s="85"/>
      <c r="D40" s="85"/>
      <c r="E40" s="85"/>
    </row>
    <row r="41" spans="1:6" s="13" customFormat="1" ht="15" customHeight="1" thickBot="1" x14ac:dyDescent="0.3">
      <c r="A41" s="21" t="s">
        <v>54</v>
      </c>
      <c r="B41" s="30">
        <f>+B39+B37</f>
        <v>227811600</v>
      </c>
      <c r="C41" s="30">
        <f t="shared" ref="C41:D41" si="2">+C39+C37</f>
        <v>236527800</v>
      </c>
      <c r="D41" s="30">
        <f t="shared" si="2"/>
        <v>206842200</v>
      </c>
      <c r="E41" s="30">
        <f>+B41+C41+D41</f>
        <v>671181600</v>
      </c>
    </row>
    <row r="42" spans="1:6" ht="15" customHeight="1" thickTop="1" thickBot="1" x14ac:dyDescent="0.25">
      <c r="A42" s="31" t="s">
        <v>55</v>
      </c>
      <c r="B42" s="32">
        <f>+B38</f>
        <v>705200</v>
      </c>
      <c r="C42" s="32">
        <f t="shared" ref="C42:E42" si="3">+C38</f>
        <v>2302200</v>
      </c>
      <c r="D42" s="32">
        <f t="shared" si="3"/>
        <v>3453600</v>
      </c>
      <c r="E42" s="32">
        <f t="shared" si="3"/>
        <v>3453600</v>
      </c>
    </row>
    <row r="43" spans="1:6" ht="15" customHeight="1" thickTop="1" x14ac:dyDescent="0.2">
      <c r="A43" s="3" t="s">
        <v>56</v>
      </c>
    </row>
    <row r="44" spans="1:6" ht="15" customHeight="1" x14ac:dyDescent="0.2">
      <c r="A44" s="3"/>
    </row>
    <row r="46" spans="1:6" ht="15" customHeight="1" x14ac:dyDescent="0.25">
      <c r="A46" s="145" t="s">
        <v>57</v>
      </c>
      <c r="B46" s="145"/>
      <c r="C46" s="145"/>
      <c r="D46" s="145"/>
      <c r="E46" s="145"/>
    </row>
    <row r="47" spans="1:6" ht="15" customHeight="1" x14ac:dyDescent="0.25">
      <c r="A47" s="145" t="s">
        <v>52</v>
      </c>
      <c r="B47" s="145"/>
      <c r="C47" s="145"/>
      <c r="D47" s="145"/>
      <c r="E47" s="145"/>
    </row>
    <row r="48" spans="1:6" ht="15" customHeight="1" x14ac:dyDescent="0.25">
      <c r="A48" s="145" t="s">
        <v>53</v>
      </c>
      <c r="B48" s="145"/>
      <c r="C48" s="145"/>
      <c r="D48" s="145"/>
      <c r="E48" s="145"/>
    </row>
    <row r="50" spans="1:6" s="33" customFormat="1" ht="15" customHeight="1" thickBot="1" x14ac:dyDescent="0.3">
      <c r="A50" s="11" t="s">
        <v>58</v>
      </c>
      <c r="B50" s="12" t="s">
        <v>113</v>
      </c>
      <c r="C50" s="12" t="s">
        <v>114</v>
      </c>
      <c r="D50" s="12" t="s">
        <v>212</v>
      </c>
      <c r="E50" s="12" t="s">
        <v>117</v>
      </c>
    </row>
    <row r="51" spans="1:6" ht="15" customHeight="1" x14ac:dyDescent="0.2">
      <c r="A51" s="10"/>
      <c r="B51" s="10"/>
      <c r="C51" s="10"/>
      <c r="D51" s="10"/>
      <c r="E51" s="10"/>
    </row>
    <row r="52" spans="1:6" ht="15" customHeight="1" x14ac:dyDescent="0.2">
      <c r="A52" s="34" t="s">
        <v>59</v>
      </c>
      <c r="B52" s="35">
        <f>+B37</f>
        <v>227811600</v>
      </c>
      <c r="C52" s="35">
        <f t="shared" ref="C52:D52" si="4">+C37</f>
        <v>236527800</v>
      </c>
      <c r="D52" s="35">
        <f t="shared" si="4"/>
        <v>206842200</v>
      </c>
      <c r="E52" s="35">
        <f>+E41</f>
        <v>671181600</v>
      </c>
    </row>
    <row r="53" spans="1:6" ht="15" customHeight="1" x14ac:dyDescent="0.2">
      <c r="A53" s="34"/>
      <c r="B53" s="35"/>
      <c r="C53" s="36"/>
      <c r="D53" s="36"/>
      <c r="E53" s="37">
        <v>0</v>
      </c>
    </row>
    <row r="54" spans="1:6" s="13" customFormat="1" ht="15" customHeight="1" thickBot="1" x14ac:dyDescent="0.3">
      <c r="A54" s="21" t="s">
        <v>60</v>
      </c>
      <c r="B54" s="38">
        <f>+B52</f>
        <v>227811600</v>
      </c>
      <c r="C54" s="38">
        <f t="shared" ref="C54:E54" si="5">+C52</f>
        <v>236527800</v>
      </c>
      <c r="D54" s="38">
        <f t="shared" si="5"/>
        <v>206842200</v>
      </c>
      <c r="E54" s="38">
        <f t="shared" si="5"/>
        <v>671181600</v>
      </c>
    </row>
    <row r="55" spans="1:6" ht="15" customHeight="1" thickTop="1" x14ac:dyDescent="0.2">
      <c r="A55" s="3" t="s">
        <v>56</v>
      </c>
    </row>
    <row r="56" spans="1:6" ht="15" customHeight="1" x14ac:dyDescent="0.2">
      <c r="A56" s="6"/>
    </row>
    <row r="57" spans="1:6" ht="15" customHeight="1" x14ac:dyDescent="0.2">
      <c r="A57" s="39"/>
      <c r="B57" s="39"/>
      <c r="C57" s="39"/>
      <c r="D57" s="39"/>
      <c r="E57" s="39"/>
    </row>
    <row r="58" spans="1:6" ht="15" customHeight="1" x14ac:dyDescent="0.25">
      <c r="A58" s="145" t="s">
        <v>61</v>
      </c>
      <c r="B58" s="145"/>
      <c r="C58" s="145"/>
      <c r="D58" s="145"/>
      <c r="E58" s="145"/>
    </row>
    <row r="59" spans="1:6" ht="15" customHeight="1" x14ac:dyDescent="0.25">
      <c r="A59" s="145" t="s">
        <v>62</v>
      </c>
      <c r="B59" s="145"/>
      <c r="C59" s="145"/>
      <c r="D59" s="145"/>
      <c r="E59" s="145"/>
    </row>
    <row r="60" spans="1:6" ht="15" customHeight="1" x14ac:dyDescent="0.25">
      <c r="A60" s="145" t="s">
        <v>53</v>
      </c>
      <c r="B60" s="145"/>
      <c r="C60" s="145"/>
      <c r="D60" s="145"/>
      <c r="E60" s="145"/>
    </row>
    <row r="62" spans="1:6" s="33" customFormat="1" ht="15.75" thickBot="1" x14ac:dyDescent="0.3">
      <c r="A62" s="11" t="s">
        <v>58</v>
      </c>
      <c r="B62" s="12" t="s">
        <v>113</v>
      </c>
      <c r="C62" s="12" t="s">
        <v>114</v>
      </c>
      <c r="D62" s="12" t="s">
        <v>212</v>
      </c>
      <c r="E62" s="12" t="s">
        <v>117</v>
      </c>
      <c r="F62" s="40"/>
    </row>
    <row r="63" spans="1:6" ht="15" customHeight="1" x14ac:dyDescent="0.2">
      <c r="A63" s="10"/>
      <c r="B63" s="10"/>
      <c r="C63" s="10"/>
      <c r="D63" s="10"/>
      <c r="E63" s="10"/>
      <c r="F63" s="6"/>
    </row>
    <row r="64" spans="1:6" ht="15" customHeight="1" x14ac:dyDescent="0.25">
      <c r="A64" s="41" t="s">
        <v>63</v>
      </c>
      <c r="B64" s="42">
        <f>+'3T FODESAF'!E68</f>
        <v>165360600</v>
      </c>
      <c r="C64" s="37">
        <f>+B68</f>
        <v>156171000</v>
      </c>
      <c r="D64" s="37">
        <f>+C68</f>
        <v>138265200</v>
      </c>
      <c r="E64" s="42">
        <f>+B64</f>
        <v>165360600</v>
      </c>
      <c r="F64" s="6"/>
    </row>
    <row r="65" spans="1:6" ht="15" customHeight="1" x14ac:dyDescent="0.2">
      <c r="A65" s="41" t="s">
        <v>64</v>
      </c>
      <c r="B65" s="42">
        <v>218622000</v>
      </c>
      <c r="C65" s="42">
        <v>218622000</v>
      </c>
      <c r="D65" s="42">
        <v>72030600</v>
      </c>
      <c r="E65" s="42">
        <f>+D65+C65+B65</f>
        <v>509274600</v>
      </c>
      <c r="F65" s="6"/>
    </row>
    <row r="66" spans="1:6" ht="15" customHeight="1" x14ac:dyDescent="0.2">
      <c r="A66" s="41" t="s">
        <v>65</v>
      </c>
      <c r="B66" s="37">
        <f>+B64+B65</f>
        <v>383982600</v>
      </c>
      <c r="C66" s="37">
        <f t="shared" ref="C66:D66" si="6">+C64+C65</f>
        <v>374793000</v>
      </c>
      <c r="D66" s="37">
        <f t="shared" si="6"/>
        <v>210295800</v>
      </c>
      <c r="E66" s="37">
        <f>+E64+E65</f>
        <v>674635200</v>
      </c>
      <c r="F66" s="6"/>
    </row>
    <row r="67" spans="1:6" ht="15" customHeight="1" x14ac:dyDescent="0.2">
      <c r="A67" s="41" t="s">
        <v>66</v>
      </c>
      <c r="B67" s="37">
        <f>+B52</f>
        <v>227811600</v>
      </c>
      <c r="C67" s="37">
        <f t="shared" ref="C67:E67" si="7">+C52</f>
        <v>236527800</v>
      </c>
      <c r="D67" s="37">
        <f t="shared" si="7"/>
        <v>206842200</v>
      </c>
      <c r="E67" s="37">
        <f t="shared" si="7"/>
        <v>671181600</v>
      </c>
      <c r="F67" s="6"/>
    </row>
    <row r="68" spans="1:6" ht="15" customHeight="1" x14ac:dyDescent="0.2">
      <c r="A68" s="41" t="s">
        <v>67</v>
      </c>
      <c r="B68" s="37">
        <f>+B66-B67</f>
        <v>156171000</v>
      </c>
      <c r="C68" s="37">
        <f t="shared" ref="C68:D68" si="8">+C66-C67</f>
        <v>138265200</v>
      </c>
      <c r="D68" s="37">
        <f t="shared" si="8"/>
        <v>3453600</v>
      </c>
      <c r="E68" s="37">
        <f>+E66-E67</f>
        <v>3453600</v>
      </c>
      <c r="F68" s="6"/>
    </row>
    <row r="69" spans="1:6" s="13" customFormat="1" ht="15" customHeight="1" thickBot="1" x14ac:dyDescent="0.3">
      <c r="A69" s="21"/>
      <c r="B69" s="38"/>
      <c r="C69" s="38"/>
      <c r="D69" s="38"/>
      <c r="E69" s="38"/>
      <c r="F69" s="5"/>
    </row>
    <row r="70" spans="1:6" ht="15" customHeight="1" thickTop="1" x14ac:dyDescent="0.2">
      <c r="A70" s="3" t="s">
        <v>56</v>
      </c>
    </row>
    <row r="71" spans="1:6" ht="15" customHeight="1" x14ac:dyDescent="0.2">
      <c r="A71" s="9" t="s">
        <v>44</v>
      </c>
      <c r="D71" s="37"/>
    </row>
    <row r="72" spans="1:6" ht="15" customHeight="1" x14ac:dyDescent="0.2">
      <c r="A72" s="125" t="s">
        <v>121</v>
      </c>
    </row>
    <row r="73" spans="1:6" ht="15" customHeight="1" x14ac:dyDescent="0.2">
      <c r="A73" s="9" t="s">
        <v>213</v>
      </c>
    </row>
  </sheetData>
  <mergeCells count="17">
    <mergeCell ref="A46:E46"/>
    <mergeCell ref="A1:F1"/>
    <mergeCell ref="A8:F8"/>
    <mergeCell ref="A9:F9"/>
    <mergeCell ref="A25:F25"/>
    <mergeCell ref="A26:F26"/>
    <mergeCell ref="A27:F27"/>
    <mergeCell ref="A28:F28"/>
    <mergeCell ref="A29:F29"/>
    <mergeCell ref="A31:E31"/>
    <mergeCell ref="A32:E32"/>
    <mergeCell ref="A33:E33"/>
    <mergeCell ref="A47:E47"/>
    <mergeCell ref="A48:E48"/>
    <mergeCell ref="A58:E58"/>
    <mergeCell ref="A59:E59"/>
    <mergeCell ref="A60:E60"/>
  </mergeCells>
  <pageMargins left="0" right="0" top="0.78740157480314965" bottom="0" header="0" footer="0"/>
  <pageSetup scale="55" fitToWidth="0" orientation="portrait" r:id="rId1"/>
  <rowBreaks count="1" manualBreakCount="1">
    <brk id="5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7"/>
  <sheetViews>
    <sheetView showGridLines="0" zoomScale="80" zoomScaleNormal="80" workbookViewId="0">
      <selection sqref="A1:F1"/>
    </sheetView>
  </sheetViews>
  <sheetFormatPr baseColWidth="10" defaultColWidth="11.42578125" defaultRowHeight="12.75" x14ac:dyDescent="0.2"/>
  <cols>
    <col min="1" max="1" width="65.140625" style="9" customWidth="1"/>
    <col min="2" max="2" width="31.42578125" style="3" bestFit="1" customWidth="1"/>
    <col min="3" max="3" width="16.85546875" style="3" bestFit="1" customWidth="1"/>
    <col min="4" max="4" width="17.85546875" style="3" bestFit="1" customWidth="1"/>
    <col min="5" max="5" width="16.7109375" style="3" bestFit="1" customWidth="1"/>
    <col min="6" max="6" width="17.85546875" style="3" bestFit="1" customWidth="1"/>
    <col min="7" max="14" width="16.7109375" style="3" customWidth="1"/>
    <col min="15" max="15" width="14.42578125" style="3" customWidth="1"/>
    <col min="16" max="16384" width="11.42578125" style="3"/>
  </cols>
  <sheetData>
    <row r="1" spans="1:34" ht="15" x14ac:dyDescent="0.25">
      <c r="A1" s="145" t="s">
        <v>20</v>
      </c>
      <c r="B1" s="145"/>
      <c r="C1" s="145"/>
      <c r="D1" s="145"/>
      <c r="E1" s="145"/>
      <c r="F1" s="145"/>
    </row>
    <row r="2" spans="1:34" ht="15" x14ac:dyDescent="0.25">
      <c r="A2" s="127"/>
      <c r="B2" s="127"/>
      <c r="C2" s="127"/>
      <c r="D2" s="127"/>
      <c r="E2" s="127"/>
      <c r="F2" s="127"/>
    </row>
    <row r="3" spans="1:34" ht="15" x14ac:dyDescent="0.25">
      <c r="A3" s="7" t="s">
        <v>21</v>
      </c>
      <c r="B3" s="8" t="s">
        <v>22</v>
      </c>
      <c r="C3" s="8"/>
      <c r="D3" s="8"/>
      <c r="E3" s="8"/>
      <c r="F3" s="8"/>
    </row>
    <row r="4" spans="1:34" ht="15" x14ac:dyDescent="0.25">
      <c r="A4" s="7" t="s">
        <v>23</v>
      </c>
      <c r="B4" s="8" t="s">
        <v>24</v>
      </c>
      <c r="C4" s="8"/>
      <c r="D4" s="8"/>
      <c r="E4" s="8"/>
      <c r="F4" s="8"/>
    </row>
    <row r="5" spans="1:34" ht="15" x14ac:dyDescent="0.25">
      <c r="A5" s="7" t="s">
        <v>25</v>
      </c>
      <c r="B5" s="8" t="s">
        <v>22</v>
      </c>
      <c r="C5" s="8"/>
      <c r="D5" s="8"/>
      <c r="E5" s="8"/>
      <c r="F5" s="8"/>
    </row>
    <row r="6" spans="1:34" ht="15" x14ac:dyDescent="0.25">
      <c r="A6" s="7" t="s">
        <v>26</v>
      </c>
      <c r="B6" s="8" t="s">
        <v>77</v>
      </c>
      <c r="C6" s="8"/>
      <c r="D6" s="8"/>
      <c r="E6" s="8"/>
      <c r="F6" s="8"/>
    </row>
    <row r="7" spans="1:34" ht="15" x14ac:dyDescent="0.25">
      <c r="A7" s="7"/>
      <c r="B7" s="45"/>
      <c r="C7" s="46"/>
      <c r="D7" s="13"/>
      <c r="E7" s="13"/>
      <c r="F7" s="13"/>
    </row>
    <row r="8" spans="1:34" ht="15" customHeight="1" x14ac:dyDescent="0.25">
      <c r="A8" s="145" t="s">
        <v>29</v>
      </c>
      <c r="B8" s="145"/>
      <c r="C8" s="145"/>
      <c r="D8" s="145"/>
      <c r="E8" s="145"/>
      <c r="F8" s="145"/>
    </row>
    <row r="9" spans="1:34" ht="15" customHeight="1" x14ac:dyDescent="0.25">
      <c r="A9" s="145" t="s">
        <v>30</v>
      </c>
      <c r="B9" s="145"/>
      <c r="C9" s="145"/>
      <c r="D9" s="145"/>
      <c r="E9" s="145"/>
      <c r="F9" s="145"/>
    </row>
    <row r="10" spans="1:34" ht="15" customHeight="1" x14ac:dyDescent="0.2">
      <c r="B10" s="10"/>
      <c r="C10" s="10"/>
    </row>
    <row r="11" spans="1:34" s="13" customFormat="1" ht="15" customHeight="1" thickBot="1" x14ac:dyDescent="0.3">
      <c r="A11" s="11" t="s">
        <v>31</v>
      </c>
      <c r="B11" s="12" t="s">
        <v>32</v>
      </c>
      <c r="C11" s="12" t="s">
        <v>112</v>
      </c>
      <c r="D11" s="12" t="s">
        <v>117</v>
      </c>
      <c r="E11" s="12" t="s">
        <v>116</v>
      </c>
    </row>
    <row r="12" spans="1:34" s="13" customFormat="1" ht="15" customHeight="1" x14ac:dyDescent="0.25">
      <c r="A12" s="9"/>
      <c r="B12" s="3"/>
      <c r="C12" s="14"/>
      <c r="D12" s="14"/>
      <c r="E12" s="14"/>
    </row>
    <row r="13" spans="1:34" s="18" customFormat="1" ht="15" customHeight="1" x14ac:dyDescent="0.25">
      <c r="A13" s="47" t="s">
        <v>36</v>
      </c>
      <c r="B13" s="3" t="s">
        <v>74</v>
      </c>
      <c r="C13" s="17">
        <f>+'3T FODESAF'!F13</f>
        <v>49</v>
      </c>
      <c r="D13" s="48">
        <f>+'4T FODESAF '!F13</f>
        <v>-69</v>
      </c>
      <c r="E13" s="48">
        <f>+C13+D13</f>
        <v>-20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s="18" customFormat="1" ht="15" customHeight="1" x14ac:dyDescent="0.25">
      <c r="A14" s="9"/>
      <c r="B14" s="19" t="s">
        <v>75</v>
      </c>
      <c r="C14" s="17">
        <f>+'3T FODESAF'!F14</f>
        <v>8619</v>
      </c>
      <c r="D14" s="48">
        <f>+'4T FODESAF '!F14</f>
        <v>8840</v>
      </c>
      <c r="E14" s="20">
        <f>+D14+C14</f>
        <v>17459</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s="18" customFormat="1" ht="15" customHeight="1" x14ac:dyDescent="0.25">
      <c r="A15" s="9"/>
      <c r="B15" s="19" t="s">
        <v>39</v>
      </c>
      <c r="C15" s="17">
        <f>+'3T FODESAF'!F15</f>
        <v>966</v>
      </c>
      <c r="D15" s="48">
        <f>+'4T FODESAF '!F15</f>
        <v>48</v>
      </c>
      <c r="E15" s="20">
        <f>+D15</f>
        <v>48</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s="18" customFormat="1" ht="15" customHeight="1" x14ac:dyDescent="0.25">
      <c r="A16" s="9"/>
      <c r="B16" s="19" t="s">
        <v>40</v>
      </c>
      <c r="C16" s="17">
        <f>+'3T FODESAF'!F16</f>
        <v>8377</v>
      </c>
      <c r="D16" s="48">
        <f>+'4T FODESAF '!F16</f>
        <v>8376</v>
      </c>
      <c r="E16" s="20">
        <f t="shared" ref="E16" si="0">+D16+C16</f>
        <v>16753</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s="18" customFormat="1" ht="15" customHeight="1" x14ac:dyDescent="0.25">
      <c r="A17" s="82" t="s">
        <v>91</v>
      </c>
      <c r="B17" s="83" t="s">
        <v>74</v>
      </c>
      <c r="C17" s="86"/>
      <c r="D17" s="87"/>
      <c r="E17" s="87"/>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s="18" customFormat="1" ht="15" customHeight="1" x14ac:dyDescent="0.25">
      <c r="A18" s="83"/>
      <c r="B18" s="19" t="s">
        <v>75</v>
      </c>
      <c r="C18" s="20"/>
      <c r="D18" s="20"/>
      <c r="E18" s="20"/>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s="18" customFormat="1" ht="15" customHeight="1" x14ac:dyDescent="0.25">
      <c r="A19" s="83"/>
      <c r="B19" s="19" t="s">
        <v>39</v>
      </c>
      <c r="C19" s="20"/>
      <c r="D19" s="20"/>
      <c r="E19" s="2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s="18" customFormat="1" ht="15" customHeight="1" x14ac:dyDescent="0.25">
      <c r="A20" s="83"/>
      <c r="B20" s="19" t="s">
        <v>40</v>
      </c>
      <c r="C20" s="20"/>
      <c r="D20" s="20"/>
      <c r="E20" s="20"/>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s="23" customFormat="1" ht="15.75" thickBot="1" x14ac:dyDescent="0.3">
      <c r="A21" s="21" t="s">
        <v>41</v>
      </c>
      <c r="B21" s="22"/>
      <c r="C21" s="22">
        <f>+C13</f>
        <v>49</v>
      </c>
      <c r="D21" s="22">
        <f>+D13</f>
        <v>-69</v>
      </c>
      <c r="E21" s="22">
        <f>+D21+C21</f>
        <v>-20</v>
      </c>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s="23" customFormat="1" ht="16.5" thickTop="1" thickBot="1" x14ac:dyDescent="0.3">
      <c r="A22" s="21" t="s">
        <v>42</v>
      </c>
      <c r="B22" s="22"/>
      <c r="C22" s="22">
        <f>+C16</f>
        <v>8377</v>
      </c>
      <c r="D22" s="22">
        <f>+D16</f>
        <v>8376</v>
      </c>
      <c r="E22" s="22">
        <f>+D22+C22</f>
        <v>16753</v>
      </c>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18.75" customHeight="1" thickTop="1" x14ac:dyDescent="0.2">
      <c r="A23" s="3" t="s">
        <v>56</v>
      </c>
      <c r="B23" s="6"/>
      <c r="C23" s="6"/>
      <c r="D23" s="6"/>
      <c r="E23" s="6"/>
      <c r="F23" s="6"/>
    </row>
    <row r="24" spans="1:34" ht="15" customHeight="1" x14ac:dyDescent="0.25">
      <c r="A24" s="9" t="s">
        <v>44</v>
      </c>
      <c r="F24" s="24"/>
    </row>
    <row r="25" spans="1:34" ht="15" customHeight="1" x14ac:dyDescent="0.2">
      <c r="A25" s="25" t="s">
        <v>79</v>
      </c>
      <c r="B25" s="26"/>
      <c r="C25" s="26"/>
      <c r="D25" s="26"/>
      <c r="E25" s="26"/>
      <c r="F25" s="26"/>
      <c r="G25" s="26"/>
      <c r="H25" s="26"/>
      <c r="I25" s="26"/>
      <c r="J25" s="26"/>
      <c r="K25" s="26"/>
      <c r="L25" s="26"/>
      <c r="M25" s="26"/>
      <c r="N25" s="26"/>
      <c r="O25" s="26"/>
      <c r="P25" s="26"/>
      <c r="Q25" s="26"/>
      <c r="R25" s="26"/>
      <c r="S25" s="26"/>
    </row>
    <row r="26" spans="1:34" ht="15" customHeight="1" x14ac:dyDescent="0.2">
      <c r="A26" s="144" t="s">
        <v>76</v>
      </c>
      <c r="B26" s="144"/>
      <c r="C26" s="144"/>
      <c r="D26" s="144"/>
      <c r="E26" s="144"/>
      <c r="F26" s="144"/>
      <c r="G26" s="26"/>
      <c r="H26" s="26"/>
      <c r="I26" s="26"/>
      <c r="J26" s="26"/>
      <c r="K26" s="26"/>
      <c r="L26" s="26"/>
      <c r="M26" s="26"/>
      <c r="N26" s="26"/>
      <c r="O26" s="26"/>
      <c r="P26" s="26"/>
      <c r="Q26" s="26"/>
      <c r="R26" s="26"/>
      <c r="S26" s="26"/>
    </row>
    <row r="27" spans="1:34" ht="29.25" customHeight="1" x14ac:dyDescent="0.2">
      <c r="A27" s="144" t="s">
        <v>47</v>
      </c>
      <c r="B27" s="144"/>
      <c r="C27" s="144"/>
      <c r="D27" s="144"/>
      <c r="E27" s="144"/>
      <c r="F27" s="144"/>
    </row>
    <row r="28" spans="1:34" x14ac:dyDescent="0.2">
      <c r="A28" s="144" t="s">
        <v>48</v>
      </c>
      <c r="B28" s="144"/>
      <c r="C28" s="144"/>
      <c r="D28" s="144"/>
      <c r="E28" s="144"/>
      <c r="F28" s="144"/>
    </row>
    <row r="29" spans="1:34" x14ac:dyDescent="0.2">
      <c r="A29" s="144" t="s">
        <v>49</v>
      </c>
      <c r="B29" s="144"/>
      <c r="C29" s="144"/>
      <c r="D29" s="144"/>
      <c r="E29" s="144"/>
      <c r="F29" s="144"/>
    </row>
    <row r="30" spans="1:34" ht="15" customHeight="1" x14ac:dyDescent="0.2"/>
    <row r="31" spans="1:34" ht="15" customHeight="1" x14ac:dyDescent="0.2"/>
    <row r="32" spans="1:34" ht="15" customHeight="1" x14ac:dyDescent="0.25">
      <c r="A32" s="147" t="s">
        <v>51</v>
      </c>
      <c r="B32" s="147"/>
      <c r="C32" s="147"/>
      <c r="D32" s="147"/>
      <c r="E32" s="147"/>
    </row>
    <row r="33" spans="1:14" ht="15" customHeight="1" x14ac:dyDescent="0.25">
      <c r="A33" s="145" t="s">
        <v>52</v>
      </c>
      <c r="B33" s="145"/>
      <c r="C33" s="145"/>
      <c r="D33" s="145"/>
      <c r="E33" s="145"/>
    </row>
    <row r="34" spans="1:14" ht="15" customHeight="1" x14ac:dyDescent="0.25">
      <c r="A34" s="145" t="s">
        <v>53</v>
      </c>
      <c r="B34" s="145"/>
      <c r="C34" s="145"/>
      <c r="D34" s="145"/>
      <c r="E34" s="145"/>
    </row>
    <row r="35" spans="1:14" ht="15" customHeight="1" x14ac:dyDescent="0.2"/>
    <row r="36" spans="1:14" s="13" customFormat="1" ht="15" customHeight="1" thickBot="1" x14ac:dyDescent="0.3">
      <c r="A36" s="11" t="s">
        <v>31</v>
      </c>
      <c r="B36" s="12" t="s">
        <v>112</v>
      </c>
      <c r="C36" s="12" t="s">
        <v>117</v>
      </c>
      <c r="D36" s="12" t="s">
        <v>116</v>
      </c>
    </row>
    <row r="37" spans="1:14" ht="15" customHeight="1" x14ac:dyDescent="0.2">
      <c r="A37" s="10"/>
      <c r="B37" s="10"/>
      <c r="C37" s="10"/>
      <c r="D37" s="10"/>
    </row>
    <row r="38" spans="1:14" ht="15" customHeight="1" x14ac:dyDescent="0.25">
      <c r="A38" s="47" t="s">
        <v>36</v>
      </c>
      <c r="B38" s="29">
        <f>+'3T FODESAF'!E52</f>
        <v>655085000</v>
      </c>
      <c r="C38" s="29">
        <f>+'4T FODESAF '!E52</f>
        <v>671181600</v>
      </c>
      <c r="D38" s="29">
        <f>+B38+C38</f>
        <v>1326266600</v>
      </c>
      <c r="E38" s="35"/>
    </row>
    <row r="39" spans="1:14" ht="15" x14ac:dyDescent="0.25">
      <c r="A39" s="47"/>
      <c r="B39" s="37"/>
      <c r="C39" s="37"/>
      <c r="D39" s="29"/>
    </row>
    <row r="40" spans="1:14" ht="15" customHeight="1" x14ac:dyDescent="0.25">
      <c r="A40" s="47"/>
      <c r="B40" s="29"/>
      <c r="C40" s="29"/>
      <c r="D40" s="29"/>
      <c r="E40" s="35"/>
    </row>
    <row r="41" spans="1:14" s="13" customFormat="1" ht="15" customHeight="1" thickBot="1" x14ac:dyDescent="0.3">
      <c r="A41" s="21" t="s">
        <v>60</v>
      </c>
      <c r="B41" s="30">
        <f>+B38</f>
        <v>655085000</v>
      </c>
      <c r="C41" s="30">
        <f t="shared" ref="C41:D41" si="1">+C38</f>
        <v>671181600</v>
      </c>
      <c r="D41" s="30">
        <f t="shared" si="1"/>
        <v>1326266600</v>
      </c>
    </row>
    <row r="42" spans="1:14" ht="15" customHeight="1" thickTop="1" x14ac:dyDescent="0.2">
      <c r="A42" s="3" t="s">
        <v>56</v>
      </c>
    </row>
    <row r="43" spans="1:14" ht="15" customHeight="1" x14ac:dyDescent="0.2">
      <c r="A43" s="144" t="s">
        <v>44</v>
      </c>
      <c r="B43" s="144"/>
      <c r="C43" s="144"/>
      <c r="D43" s="144"/>
      <c r="E43" s="144"/>
      <c r="F43" s="144"/>
    </row>
    <row r="44" spans="1:14" ht="15" customHeight="1" x14ac:dyDescent="0.2">
      <c r="A44" s="144" t="s">
        <v>80</v>
      </c>
      <c r="B44" s="144"/>
      <c r="C44" s="144"/>
      <c r="D44" s="144"/>
      <c r="E44" s="144"/>
      <c r="F44" s="144"/>
    </row>
    <row r="45" spans="1:14" x14ac:dyDescent="0.2">
      <c r="A45" s="144" t="s">
        <v>81</v>
      </c>
      <c r="B45" s="144"/>
      <c r="C45" s="144"/>
      <c r="D45" s="144"/>
      <c r="E45" s="144"/>
      <c r="F45" s="144"/>
    </row>
    <row r="46" spans="1:14" x14ac:dyDescent="0.2">
      <c r="A46" s="126"/>
      <c r="B46" s="126"/>
      <c r="C46" s="126"/>
      <c r="D46" s="126"/>
      <c r="E46" s="126"/>
      <c r="F46" s="126"/>
    </row>
    <row r="47" spans="1:14" ht="15" x14ac:dyDescent="0.25">
      <c r="A47" s="145" t="s">
        <v>57</v>
      </c>
      <c r="B47" s="145"/>
      <c r="C47" s="145"/>
      <c r="D47" s="145"/>
      <c r="E47" s="145"/>
      <c r="F47" s="51"/>
      <c r="G47" s="51"/>
      <c r="H47" s="51"/>
      <c r="I47" s="51"/>
      <c r="J47" s="51"/>
      <c r="K47" s="51"/>
      <c r="L47" s="51"/>
      <c r="M47" s="51"/>
      <c r="N47" s="51"/>
    </row>
    <row r="48" spans="1:14" ht="15" x14ac:dyDescent="0.25">
      <c r="A48" s="145" t="s">
        <v>52</v>
      </c>
      <c r="B48" s="145"/>
      <c r="C48" s="145"/>
      <c r="D48" s="145"/>
      <c r="E48" s="145"/>
      <c r="F48" s="51"/>
      <c r="G48" s="51"/>
      <c r="H48" s="51"/>
      <c r="I48" s="51"/>
      <c r="J48" s="51"/>
      <c r="K48" s="51"/>
      <c r="L48" s="51"/>
      <c r="M48" s="51"/>
      <c r="N48" s="51"/>
    </row>
    <row r="49" spans="1:14" ht="15" x14ac:dyDescent="0.25">
      <c r="A49" s="145" t="s">
        <v>53</v>
      </c>
      <c r="B49" s="145"/>
      <c r="C49" s="145"/>
      <c r="D49" s="145"/>
      <c r="E49" s="145"/>
      <c r="F49" s="52"/>
      <c r="G49" s="52"/>
      <c r="H49" s="52"/>
      <c r="I49" s="52"/>
      <c r="J49" s="52"/>
      <c r="K49" s="52"/>
      <c r="L49" s="52"/>
      <c r="M49" s="52"/>
      <c r="N49" s="52"/>
    </row>
    <row r="51" spans="1:14" s="13" customFormat="1" ht="15.75" thickBot="1" x14ac:dyDescent="0.3">
      <c r="A51" s="11" t="s">
        <v>58</v>
      </c>
      <c r="B51" s="12" t="s">
        <v>112</v>
      </c>
      <c r="C51" s="12" t="s">
        <v>117</v>
      </c>
      <c r="D51" s="12" t="s">
        <v>116</v>
      </c>
      <c r="E51" s="40"/>
      <c r="F51" s="40"/>
      <c r="G51" s="40"/>
      <c r="H51" s="40"/>
      <c r="I51" s="40"/>
      <c r="J51" s="40"/>
      <c r="K51" s="40"/>
      <c r="L51" s="40"/>
    </row>
    <row r="53" spans="1:14" x14ac:dyDescent="0.2">
      <c r="A53" s="49" t="s">
        <v>59</v>
      </c>
      <c r="B53" s="37">
        <f>+B38</f>
        <v>655085000</v>
      </c>
      <c r="C53" s="37">
        <f>+C38</f>
        <v>671181600</v>
      </c>
      <c r="D53" s="37">
        <f>+D38</f>
        <v>1326266600</v>
      </c>
    </row>
    <row r="54" spans="1:14" x14ac:dyDescent="0.2">
      <c r="B54" s="37"/>
      <c r="C54" s="37"/>
      <c r="D54" s="37"/>
    </row>
    <row r="55" spans="1:14" s="13" customFormat="1" ht="15.75" thickBot="1" x14ac:dyDescent="0.3">
      <c r="A55" s="21" t="s">
        <v>60</v>
      </c>
      <c r="B55" s="50">
        <f>+B53</f>
        <v>655085000</v>
      </c>
      <c r="C55" s="50">
        <f t="shared" ref="C55:D55" si="2">+C53</f>
        <v>671181600</v>
      </c>
      <c r="D55" s="50">
        <f t="shared" si="2"/>
        <v>1326266600</v>
      </c>
      <c r="E55" s="5"/>
      <c r="F55" s="5"/>
      <c r="G55" s="5"/>
      <c r="H55" s="5"/>
      <c r="I55" s="5"/>
      <c r="J55" s="5"/>
      <c r="K55" s="5"/>
      <c r="L55" s="5"/>
    </row>
    <row r="56" spans="1:14" ht="13.5" thickTop="1" x14ac:dyDescent="0.2">
      <c r="A56" s="3" t="s">
        <v>56</v>
      </c>
    </row>
    <row r="58" spans="1:14" ht="15" x14ac:dyDescent="0.25">
      <c r="A58" s="145" t="s">
        <v>61</v>
      </c>
      <c r="B58" s="145"/>
      <c r="C58" s="145"/>
      <c r="D58" s="145"/>
      <c r="E58" s="145"/>
      <c r="F58" s="51"/>
      <c r="G58" s="51"/>
      <c r="H58" s="51"/>
      <c r="I58" s="51"/>
      <c r="J58" s="51"/>
      <c r="K58" s="51"/>
      <c r="L58" s="51"/>
      <c r="M58" s="51"/>
      <c r="N58" s="51"/>
    </row>
    <row r="59" spans="1:14" ht="15" x14ac:dyDescent="0.25">
      <c r="A59" s="145" t="s">
        <v>62</v>
      </c>
      <c r="B59" s="145"/>
      <c r="C59" s="145"/>
      <c r="D59" s="145"/>
      <c r="E59" s="145"/>
    </row>
    <row r="60" spans="1:14" ht="15" x14ac:dyDescent="0.25">
      <c r="A60" s="145" t="s">
        <v>53</v>
      </c>
      <c r="B60" s="145"/>
      <c r="C60" s="145"/>
      <c r="D60" s="145"/>
      <c r="E60" s="145"/>
      <c r="F60" s="52"/>
      <c r="G60" s="52"/>
      <c r="H60" s="52"/>
      <c r="I60" s="52"/>
      <c r="J60" s="52"/>
      <c r="K60" s="52"/>
      <c r="L60" s="52"/>
      <c r="M60" s="52"/>
      <c r="N60" s="52"/>
    </row>
    <row r="62" spans="1:14" s="13" customFormat="1" ht="15.75" thickBot="1" x14ac:dyDescent="0.3">
      <c r="A62" s="11" t="s">
        <v>58</v>
      </c>
      <c r="B62" s="12" t="s">
        <v>112</v>
      </c>
      <c r="C62" s="12" t="s">
        <v>117</v>
      </c>
      <c r="D62" s="12" t="s">
        <v>116</v>
      </c>
      <c r="E62" s="40"/>
      <c r="F62" s="40"/>
      <c r="G62" s="40"/>
      <c r="H62" s="40"/>
      <c r="I62" s="40"/>
      <c r="J62" s="40"/>
      <c r="K62" s="40"/>
      <c r="L62" s="40"/>
    </row>
    <row r="64" spans="1:14" ht="15" x14ac:dyDescent="0.25">
      <c r="A64" s="41" t="s">
        <v>63</v>
      </c>
      <c r="B64" s="37">
        <f>+Semestral!D68+1410400</f>
        <v>121751600</v>
      </c>
      <c r="C64" s="37">
        <f>+B68</f>
        <v>165360600</v>
      </c>
      <c r="D64" s="37">
        <f>+B64</f>
        <v>121751600</v>
      </c>
    </row>
    <row r="65" spans="1:12" x14ac:dyDescent="0.2">
      <c r="A65" s="41" t="s">
        <v>64</v>
      </c>
      <c r="B65" s="37">
        <f>+'3T FODESAF'!E65</f>
        <v>698694000</v>
      </c>
      <c r="C65" s="37">
        <f>+'4T FODESAF '!E65</f>
        <v>509274600</v>
      </c>
      <c r="D65" s="37">
        <f>+C65+B65</f>
        <v>1207968600</v>
      </c>
    </row>
    <row r="66" spans="1:12" x14ac:dyDescent="0.2">
      <c r="A66" s="41" t="s">
        <v>65</v>
      </c>
      <c r="B66" s="37">
        <f>+B64+B65</f>
        <v>820445600</v>
      </c>
      <c r="C66" s="37">
        <f t="shared" ref="C66:D66" si="3">+C64+C65</f>
        <v>674635200</v>
      </c>
      <c r="D66" s="37">
        <f t="shared" si="3"/>
        <v>1329720200</v>
      </c>
    </row>
    <row r="67" spans="1:12" x14ac:dyDescent="0.2">
      <c r="A67" s="41" t="s">
        <v>66</v>
      </c>
      <c r="B67" s="37">
        <f>+B53</f>
        <v>655085000</v>
      </c>
      <c r="C67" s="37">
        <f>+C53</f>
        <v>671181600</v>
      </c>
      <c r="D67" s="37">
        <f>+C67+B67</f>
        <v>1326266600</v>
      </c>
    </row>
    <row r="68" spans="1:12" x14ac:dyDescent="0.2">
      <c r="A68" s="41" t="s">
        <v>67</v>
      </c>
      <c r="B68" s="37">
        <f>+B66-B67</f>
        <v>165360600</v>
      </c>
      <c r="C68" s="37">
        <f>+C66-C67</f>
        <v>3453600</v>
      </c>
      <c r="D68" s="37">
        <f>+D66-D67</f>
        <v>3453600</v>
      </c>
    </row>
    <row r="69" spans="1:12" ht="13.5" thickBot="1" x14ac:dyDescent="0.25">
      <c r="A69" s="53"/>
      <c r="B69" s="53"/>
      <c r="C69" s="53"/>
      <c r="D69" s="53"/>
      <c r="E69" s="6"/>
      <c r="F69" s="6"/>
      <c r="G69" s="6"/>
      <c r="H69" s="6"/>
      <c r="I69" s="6"/>
      <c r="J69" s="6"/>
      <c r="K69" s="6"/>
      <c r="L69" s="6"/>
    </row>
    <row r="70" spans="1:12" ht="13.5" thickTop="1" x14ac:dyDescent="0.2">
      <c r="A70" s="3" t="s">
        <v>56</v>
      </c>
    </row>
    <row r="71" spans="1:12" x14ac:dyDescent="0.2">
      <c r="A71" s="25" t="s">
        <v>82</v>
      </c>
    </row>
    <row r="72" spans="1:12" x14ac:dyDescent="0.2">
      <c r="A72" s="25"/>
    </row>
    <row r="73" spans="1:12" x14ac:dyDescent="0.2">
      <c r="A73" s="25"/>
    </row>
    <row r="74" spans="1:12" x14ac:dyDescent="0.2">
      <c r="A74" s="25"/>
    </row>
    <row r="78" spans="1:12" x14ac:dyDescent="0.2">
      <c r="A78" s="44"/>
    </row>
    <row r="79" spans="1:12" x14ac:dyDescent="0.2">
      <c r="A79" s="44"/>
    </row>
    <row r="80" spans="1:12" x14ac:dyDescent="0.2">
      <c r="A80" s="44"/>
    </row>
    <row r="83" spans="1:34" x14ac:dyDescent="0.2">
      <c r="A83" s="3"/>
    </row>
    <row r="84" spans="1:34" customFormat="1" x14ac:dyDescent="0.2">
      <c r="M84" s="3"/>
      <c r="N84" s="3"/>
      <c r="O84" s="3"/>
      <c r="P84" s="3"/>
      <c r="Q84" s="3"/>
      <c r="R84" s="3"/>
      <c r="S84" s="3"/>
      <c r="T84" s="3"/>
      <c r="U84" s="3"/>
      <c r="V84" s="3"/>
      <c r="W84" s="3"/>
      <c r="X84" s="3"/>
      <c r="Y84" s="3"/>
      <c r="Z84" s="3"/>
      <c r="AA84" s="3"/>
      <c r="AB84" s="3"/>
      <c r="AC84" s="3"/>
      <c r="AD84" s="3"/>
      <c r="AE84" s="3"/>
      <c r="AF84" s="3"/>
      <c r="AG84" s="3"/>
      <c r="AH84" s="3"/>
    </row>
    <row r="85" spans="1:34" hidden="1" x14ac:dyDescent="0.2"/>
    <row r="86" spans="1:34" customForma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x14ac:dyDescent="0.2">
      <c r="A87" s="3"/>
    </row>
  </sheetData>
  <mergeCells count="19">
    <mergeCell ref="A44:F44"/>
    <mergeCell ref="A1:F1"/>
    <mergeCell ref="A8:F8"/>
    <mergeCell ref="A9:F9"/>
    <mergeCell ref="A26:F26"/>
    <mergeCell ref="A27:F27"/>
    <mergeCell ref="A28:F28"/>
    <mergeCell ref="A29:F29"/>
    <mergeCell ref="A32:E32"/>
    <mergeCell ref="A33:E33"/>
    <mergeCell ref="A34:E34"/>
    <mergeCell ref="A43:F43"/>
    <mergeCell ref="A60:E60"/>
    <mergeCell ref="A45:F45"/>
    <mergeCell ref="A47:E47"/>
    <mergeCell ref="A48:E48"/>
    <mergeCell ref="A49:E49"/>
    <mergeCell ref="A58:E58"/>
    <mergeCell ref="A59:E59"/>
  </mergeCells>
  <pageMargins left="0.7" right="0.7" top="0.75" bottom="0.75" header="0.3" footer="0.3"/>
  <pageSetup paperSize="9" scale="56"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7"/>
  <sheetViews>
    <sheetView showGridLines="0" zoomScale="80" zoomScaleNormal="80" workbookViewId="0">
      <selection sqref="A1:F1"/>
    </sheetView>
  </sheetViews>
  <sheetFormatPr baseColWidth="10" defaultColWidth="11.42578125" defaultRowHeight="12.75" x14ac:dyDescent="0.2"/>
  <cols>
    <col min="1" max="1" width="65.140625" style="9" customWidth="1"/>
    <col min="2" max="2" width="31.42578125" style="3" bestFit="1" customWidth="1"/>
    <col min="3" max="3" width="17.5703125" style="3" bestFit="1" customWidth="1"/>
    <col min="4" max="4" width="17.85546875" style="3" bestFit="1" customWidth="1"/>
    <col min="5" max="5" width="16.7109375" style="3" bestFit="1" customWidth="1"/>
    <col min="6" max="6" width="17.85546875" style="3" bestFit="1" customWidth="1"/>
    <col min="7" max="14" width="16.7109375" style="3" customWidth="1"/>
    <col min="15" max="15" width="14.42578125" style="3" customWidth="1"/>
    <col min="16" max="16384" width="11.42578125" style="3"/>
  </cols>
  <sheetData>
    <row r="1" spans="1:34" ht="15" x14ac:dyDescent="0.25">
      <c r="A1" s="145" t="s">
        <v>20</v>
      </c>
      <c r="B1" s="145"/>
      <c r="C1" s="145"/>
      <c r="D1" s="145"/>
      <c r="E1" s="145"/>
      <c r="F1" s="145"/>
    </row>
    <row r="2" spans="1:34" ht="15" x14ac:dyDescent="0.25">
      <c r="A2" s="127"/>
      <c r="B2" s="127"/>
      <c r="C2" s="127"/>
      <c r="D2" s="127"/>
      <c r="E2" s="127"/>
      <c r="F2" s="127"/>
    </row>
    <row r="3" spans="1:34" ht="15" x14ac:dyDescent="0.25">
      <c r="A3" s="7" t="s">
        <v>21</v>
      </c>
      <c r="B3" s="8" t="s">
        <v>22</v>
      </c>
      <c r="C3" s="8"/>
      <c r="D3" s="8"/>
      <c r="E3" s="8"/>
      <c r="F3" s="8"/>
    </row>
    <row r="4" spans="1:34" ht="15" x14ac:dyDescent="0.25">
      <c r="A4" s="7" t="s">
        <v>23</v>
      </c>
      <c r="B4" s="8" t="s">
        <v>24</v>
      </c>
      <c r="C4" s="8"/>
      <c r="D4" s="8"/>
      <c r="E4" s="8"/>
      <c r="F4" s="8"/>
    </row>
    <row r="5" spans="1:34" ht="15" x14ac:dyDescent="0.25">
      <c r="A5" s="7" t="s">
        <v>25</v>
      </c>
      <c r="B5" s="8" t="s">
        <v>22</v>
      </c>
      <c r="C5" s="8"/>
      <c r="D5" s="8"/>
      <c r="E5" s="8"/>
      <c r="F5" s="8"/>
    </row>
    <row r="6" spans="1:34" ht="15" x14ac:dyDescent="0.25">
      <c r="A6" s="7" t="s">
        <v>26</v>
      </c>
      <c r="B6" s="8" t="s">
        <v>77</v>
      </c>
      <c r="C6" s="8"/>
      <c r="D6" s="8"/>
      <c r="E6" s="8"/>
      <c r="F6" s="8"/>
    </row>
    <row r="7" spans="1:34" ht="15" x14ac:dyDescent="0.25">
      <c r="A7" s="7"/>
      <c r="B7" s="45"/>
      <c r="C7" s="46"/>
      <c r="D7" s="13"/>
      <c r="E7" s="13"/>
      <c r="F7" s="13"/>
    </row>
    <row r="8" spans="1:34" ht="15" customHeight="1" x14ac:dyDescent="0.25">
      <c r="A8" s="145" t="s">
        <v>29</v>
      </c>
      <c r="B8" s="145"/>
      <c r="C8" s="145"/>
      <c r="D8" s="145"/>
      <c r="E8" s="145"/>
      <c r="F8" s="145"/>
    </row>
    <row r="9" spans="1:34" ht="15" customHeight="1" x14ac:dyDescent="0.25">
      <c r="A9" s="145" t="s">
        <v>30</v>
      </c>
      <c r="B9" s="145"/>
      <c r="C9" s="145"/>
      <c r="D9" s="145"/>
      <c r="E9" s="145"/>
      <c r="F9" s="145"/>
    </row>
    <row r="10" spans="1:34" ht="15" customHeight="1" x14ac:dyDescent="0.2">
      <c r="B10" s="10"/>
      <c r="C10" s="10"/>
    </row>
    <row r="11" spans="1:34" s="13" customFormat="1" ht="15" customHeight="1" thickBot="1" x14ac:dyDescent="0.3">
      <c r="A11" s="11" t="s">
        <v>31</v>
      </c>
      <c r="B11" s="12" t="s">
        <v>32</v>
      </c>
      <c r="C11" s="12" t="s">
        <v>78</v>
      </c>
      <c r="D11" s="12" t="s">
        <v>116</v>
      </c>
      <c r="E11" s="12" t="s">
        <v>211</v>
      </c>
      <c r="F11" s="12" t="s">
        <v>214</v>
      </c>
    </row>
    <row r="12" spans="1:34" s="13" customFormat="1" ht="15" customHeight="1" x14ac:dyDescent="0.25">
      <c r="A12" s="9"/>
      <c r="B12" s="3"/>
      <c r="C12" s="14"/>
      <c r="D12" s="14"/>
      <c r="E12" s="14"/>
    </row>
    <row r="13" spans="1:34" s="18" customFormat="1" ht="15" customHeight="1" x14ac:dyDescent="0.25">
      <c r="A13" s="47" t="s">
        <v>36</v>
      </c>
      <c r="B13" s="3" t="s">
        <v>74</v>
      </c>
      <c r="C13" s="48">
        <f>+Semestral!E13</f>
        <v>2805</v>
      </c>
      <c r="D13" s="48">
        <v>-20</v>
      </c>
      <c r="E13" s="48">
        <f>+C13+D13</f>
        <v>2785</v>
      </c>
      <c r="F13" s="6">
        <f>+AVERAGE('1T FODESAF'!G13,'2T FODESAF'!G13,'3T FODESAF'!G13,'4T FODESAF '!G13)</f>
        <v>416.875</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s="18" customFormat="1" ht="15" customHeight="1" x14ac:dyDescent="0.25">
      <c r="A14" s="9"/>
      <c r="B14" s="19" t="s">
        <v>75</v>
      </c>
      <c r="C14" s="20">
        <f>+Semestral!E14</f>
        <v>16797</v>
      </c>
      <c r="D14" s="20">
        <v>17459</v>
      </c>
      <c r="E14" s="20">
        <f>+D14+C14</f>
        <v>34256</v>
      </c>
      <c r="F14" s="6">
        <f>+AVERAGE('1T FODESAF'!G14,'2T FODESAF'!G14,'3T FODESAF'!G14,'4T FODESAF '!G14)</f>
        <v>2989.1666666666665</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s="18" customFormat="1" ht="15" customHeight="1" x14ac:dyDescent="0.25">
      <c r="A15" s="9"/>
      <c r="B15" s="19" t="s">
        <v>39</v>
      </c>
      <c r="C15" s="20">
        <f>+Semestral!E15</f>
        <v>3515</v>
      </c>
      <c r="D15" s="20">
        <v>48</v>
      </c>
      <c r="E15" s="20">
        <f>+D15</f>
        <v>48</v>
      </c>
      <c r="F15" s="6">
        <f>+AVERAGE('1T FODESAF'!G15,'2T FODESAF'!G15,'3T FODESAF'!G15,'4T FODESAF '!G15)</f>
        <v>757.375</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s="18" customFormat="1" ht="15" customHeight="1" x14ac:dyDescent="0.25">
      <c r="A16" s="9"/>
      <c r="B16" s="149" t="s">
        <v>40</v>
      </c>
      <c r="C16" s="20">
        <f>+Semestral!E16</f>
        <v>9839</v>
      </c>
      <c r="D16" s="20">
        <v>16753</v>
      </c>
      <c r="E16" s="20">
        <f t="shared" ref="E16" si="0">+D16+C16</f>
        <v>26592</v>
      </c>
      <c r="F16" s="148">
        <f>+AVERAGE('1T FODESAF'!G16,'2T FODESAF'!G16,'3T FODESAF'!G16,'4T FODESAF '!G16)</f>
        <v>2306.666666666667</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s="18" customFormat="1" ht="15" customHeight="1" x14ac:dyDescent="0.25">
      <c r="A17" s="82" t="s">
        <v>91</v>
      </c>
      <c r="B17" s="83" t="s">
        <v>74</v>
      </c>
      <c r="C17" s="86"/>
      <c r="D17" s="87"/>
      <c r="E17" s="87"/>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s="18" customFormat="1" ht="15" customHeight="1" x14ac:dyDescent="0.25">
      <c r="A18" s="83"/>
      <c r="B18" s="19" t="s">
        <v>75</v>
      </c>
      <c r="C18" s="20"/>
      <c r="D18" s="20"/>
      <c r="E18" s="20"/>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s="18" customFormat="1" ht="15" customHeight="1" x14ac:dyDescent="0.25">
      <c r="A19" s="83"/>
      <c r="B19" s="19" t="s">
        <v>39</v>
      </c>
      <c r="C19" s="20"/>
      <c r="D19" s="20"/>
      <c r="E19" s="2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s="18" customFormat="1" ht="15" customHeight="1" x14ac:dyDescent="0.25">
      <c r="A20" s="83"/>
      <c r="B20" s="19" t="s">
        <v>40</v>
      </c>
      <c r="C20" s="20"/>
      <c r="D20" s="20"/>
      <c r="E20" s="20"/>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s="23" customFormat="1" ht="15.75" thickBot="1" x14ac:dyDescent="0.3">
      <c r="A21" s="21" t="s">
        <v>41</v>
      </c>
      <c r="B21" s="22"/>
      <c r="C21" s="22">
        <f>+C13</f>
        <v>2805</v>
      </c>
      <c r="D21" s="22">
        <f>+D13</f>
        <v>-20</v>
      </c>
      <c r="E21" s="22">
        <f>+D21+C21</f>
        <v>2785</v>
      </c>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s="23" customFormat="1" ht="16.5" thickTop="1" thickBot="1" x14ac:dyDescent="0.3">
      <c r="A22" s="21" t="s">
        <v>42</v>
      </c>
      <c r="B22" s="22"/>
      <c r="C22" s="22">
        <f>+C16</f>
        <v>9839</v>
      </c>
      <c r="D22" s="22">
        <f>+D16</f>
        <v>16753</v>
      </c>
      <c r="E22" s="22">
        <f>+D22+C22</f>
        <v>26592</v>
      </c>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18.75" customHeight="1" thickTop="1" x14ac:dyDescent="0.2">
      <c r="A23" s="3" t="s">
        <v>56</v>
      </c>
      <c r="B23" s="6"/>
      <c r="C23" s="6"/>
      <c r="D23" s="6"/>
      <c r="E23" s="6"/>
      <c r="F23" s="6"/>
    </row>
    <row r="24" spans="1:34" ht="15" customHeight="1" x14ac:dyDescent="0.25">
      <c r="A24" s="9" t="s">
        <v>44</v>
      </c>
      <c r="F24" s="24"/>
    </row>
    <row r="25" spans="1:34" ht="15" customHeight="1" x14ac:dyDescent="0.2">
      <c r="A25" s="25" t="s">
        <v>79</v>
      </c>
      <c r="B25" s="26"/>
      <c r="C25" s="26"/>
      <c r="D25" s="26"/>
      <c r="E25" s="26"/>
      <c r="F25" s="26"/>
      <c r="G25" s="26"/>
      <c r="H25" s="26"/>
      <c r="I25" s="26"/>
      <c r="J25" s="26"/>
      <c r="K25" s="26"/>
      <c r="L25" s="26"/>
      <c r="M25" s="26"/>
      <c r="N25" s="26"/>
      <c r="O25" s="26"/>
      <c r="P25" s="26"/>
      <c r="Q25" s="26"/>
      <c r="R25" s="26"/>
      <c r="S25" s="26"/>
    </row>
    <row r="26" spans="1:34" ht="15" customHeight="1" x14ac:dyDescent="0.2">
      <c r="A26" s="144" t="s">
        <v>76</v>
      </c>
      <c r="B26" s="144"/>
      <c r="C26" s="144"/>
      <c r="D26" s="144"/>
      <c r="E26" s="144"/>
      <c r="F26" s="144"/>
      <c r="G26" s="26"/>
      <c r="H26" s="26"/>
      <c r="I26" s="26"/>
      <c r="J26" s="26"/>
      <c r="K26" s="26"/>
      <c r="L26" s="26"/>
      <c r="M26" s="26"/>
      <c r="N26" s="26"/>
      <c r="O26" s="26"/>
      <c r="P26" s="26"/>
      <c r="Q26" s="26"/>
      <c r="R26" s="26"/>
      <c r="S26" s="26"/>
    </row>
    <row r="27" spans="1:34" ht="29.25" customHeight="1" x14ac:dyDescent="0.2">
      <c r="A27" s="144" t="s">
        <v>47</v>
      </c>
      <c r="B27" s="144"/>
      <c r="C27" s="144"/>
      <c r="D27" s="144"/>
      <c r="E27" s="144"/>
      <c r="F27" s="144"/>
    </row>
    <row r="28" spans="1:34" x14ac:dyDescent="0.2">
      <c r="A28" s="144" t="s">
        <v>48</v>
      </c>
      <c r="B28" s="144"/>
      <c r="C28" s="144"/>
      <c r="D28" s="144"/>
      <c r="E28" s="144"/>
      <c r="F28" s="144"/>
    </row>
    <row r="29" spans="1:34" x14ac:dyDescent="0.2">
      <c r="A29" s="144" t="s">
        <v>49</v>
      </c>
      <c r="B29" s="144"/>
      <c r="C29" s="144"/>
      <c r="D29" s="144"/>
      <c r="E29" s="144"/>
      <c r="F29" s="144"/>
    </row>
    <row r="30" spans="1:34" ht="15" customHeight="1" x14ac:dyDescent="0.2"/>
    <row r="31" spans="1:34" ht="15" customHeight="1" x14ac:dyDescent="0.2"/>
    <row r="32" spans="1:34" ht="15" customHeight="1" x14ac:dyDescent="0.25">
      <c r="A32" s="147" t="s">
        <v>51</v>
      </c>
      <c r="B32" s="147"/>
      <c r="C32" s="147"/>
      <c r="D32" s="147"/>
      <c r="E32" s="147"/>
    </row>
    <row r="33" spans="1:14" ht="15" customHeight="1" x14ac:dyDescent="0.25">
      <c r="A33" s="145" t="s">
        <v>52</v>
      </c>
      <c r="B33" s="145"/>
      <c r="C33" s="145"/>
      <c r="D33" s="145"/>
      <c r="E33" s="145"/>
    </row>
    <row r="34" spans="1:14" ht="15" customHeight="1" x14ac:dyDescent="0.25">
      <c r="A34" s="145" t="s">
        <v>53</v>
      </c>
      <c r="B34" s="145"/>
      <c r="C34" s="145"/>
      <c r="D34" s="145"/>
      <c r="E34" s="145"/>
    </row>
    <row r="35" spans="1:14" ht="15" customHeight="1" x14ac:dyDescent="0.2"/>
    <row r="36" spans="1:14" s="13" customFormat="1" ht="15" customHeight="1" thickBot="1" x14ac:dyDescent="0.3">
      <c r="A36" s="11" t="s">
        <v>31</v>
      </c>
      <c r="B36" s="12" t="s">
        <v>78</v>
      </c>
      <c r="C36" s="12" t="s">
        <v>116</v>
      </c>
      <c r="D36" s="12" t="s">
        <v>211</v>
      </c>
    </row>
    <row r="37" spans="1:14" ht="15" customHeight="1" x14ac:dyDescent="0.2">
      <c r="A37" s="10"/>
      <c r="B37" s="10"/>
      <c r="C37" s="10"/>
      <c r="D37" s="10"/>
    </row>
    <row r="38" spans="1:14" ht="15" customHeight="1" x14ac:dyDescent="0.25">
      <c r="A38" s="47" t="s">
        <v>36</v>
      </c>
      <c r="B38" s="29">
        <f>+Semestral!D38</f>
        <v>1277046800</v>
      </c>
      <c r="C38" s="29">
        <v>1326266600</v>
      </c>
      <c r="D38" s="29">
        <f>+B38+C38</f>
        <v>2603313400</v>
      </c>
      <c r="E38" s="35"/>
    </row>
    <row r="39" spans="1:14" ht="15" x14ac:dyDescent="0.25">
      <c r="A39" s="47"/>
      <c r="B39" s="37"/>
      <c r="C39" s="37"/>
      <c r="D39" s="29"/>
    </row>
    <row r="40" spans="1:14" ht="15" customHeight="1" x14ac:dyDescent="0.25">
      <c r="A40" s="47"/>
      <c r="B40" s="29"/>
      <c r="C40" s="29"/>
      <c r="D40" s="29"/>
      <c r="E40" s="35"/>
    </row>
    <row r="41" spans="1:14" s="13" customFormat="1" ht="15" customHeight="1" thickBot="1" x14ac:dyDescent="0.3">
      <c r="A41" s="21" t="s">
        <v>60</v>
      </c>
      <c r="B41" s="30">
        <f>+B38</f>
        <v>1277046800</v>
      </c>
      <c r="C41" s="30">
        <f t="shared" ref="C41:D41" si="1">+C38</f>
        <v>1326266600</v>
      </c>
      <c r="D41" s="30">
        <f t="shared" si="1"/>
        <v>2603313400</v>
      </c>
    </row>
    <row r="42" spans="1:14" ht="15" customHeight="1" thickTop="1" x14ac:dyDescent="0.2">
      <c r="A42" s="3" t="s">
        <v>56</v>
      </c>
    </row>
    <row r="43" spans="1:14" ht="15" customHeight="1" x14ac:dyDescent="0.2">
      <c r="A43" s="144" t="s">
        <v>44</v>
      </c>
      <c r="B43" s="144"/>
      <c r="C43" s="144"/>
      <c r="D43" s="144"/>
      <c r="E43" s="144"/>
      <c r="F43" s="144"/>
    </row>
    <row r="44" spans="1:14" ht="15" customHeight="1" x14ac:dyDescent="0.2">
      <c r="A44" s="144" t="s">
        <v>80</v>
      </c>
      <c r="B44" s="144"/>
      <c r="C44" s="144"/>
      <c r="D44" s="144"/>
      <c r="E44" s="144"/>
      <c r="F44" s="144"/>
    </row>
    <row r="45" spans="1:14" x14ac:dyDescent="0.2">
      <c r="A45" s="144" t="s">
        <v>81</v>
      </c>
      <c r="B45" s="144"/>
      <c r="C45" s="144"/>
      <c r="D45" s="144"/>
      <c r="E45" s="144"/>
      <c r="F45" s="144"/>
    </row>
    <row r="46" spans="1:14" x14ac:dyDescent="0.2">
      <c r="A46" s="126"/>
      <c r="B46" s="126"/>
      <c r="C46" s="126"/>
      <c r="D46" s="126"/>
      <c r="E46" s="126"/>
      <c r="F46" s="126"/>
    </row>
    <row r="47" spans="1:14" ht="15" x14ac:dyDescent="0.25">
      <c r="A47" s="145" t="s">
        <v>57</v>
      </c>
      <c r="B47" s="145"/>
      <c r="C47" s="145"/>
      <c r="D47" s="145"/>
      <c r="E47" s="145"/>
      <c r="F47" s="51"/>
      <c r="G47" s="51"/>
      <c r="H47" s="51"/>
      <c r="I47" s="51"/>
      <c r="J47" s="51"/>
      <c r="K47" s="51"/>
      <c r="L47" s="51"/>
      <c r="M47" s="51"/>
      <c r="N47" s="51"/>
    </row>
    <row r="48" spans="1:14" ht="15" x14ac:dyDescent="0.25">
      <c r="A48" s="145" t="s">
        <v>52</v>
      </c>
      <c r="B48" s="145"/>
      <c r="C48" s="145"/>
      <c r="D48" s="145"/>
      <c r="E48" s="145"/>
      <c r="F48" s="51"/>
      <c r="G48" s="51"/>
      <c r="H48" s="51"/>
      <c r="I48" s="51"/>
      <c r="J48" s="51"/>
      <c r="K48" s="51"/>
      <c r="L48" s="51"/>
      <c r="M48" s="51"/>
      <c r="N48" s="51"/>
    </row>
    <row r="49" spans="1:14" ht="15" x14ac:dyDescent="0.25">
      <c r="A49" s="145" t="s">
        <v>53</v>
      </c>
      <c r="B49" s="145"/>
      <c r="C49" s="145"/>
      <c r="D49" s="145"/>
      <c r="E49" s="145"/>
      <c r="F49" s="52"/>
      <c r="G49" s="52"/>
      <c r="H49" s="52"/>
      <c r="I49" s="52"/>
      <c r="J49" s="52"/>
      <c r="K49" s="52"/>
      <c r="L49" s="52"/>
      <c r="M49" s="52"/>
      <c r="N49" s="52"/>
    </row>
    <row r="51" spans="1:14" s="13" customFormat="1" ht="15.75" thickBot="1" x14ac:dyDescent="0.3">
      <c r="A51" s="11" t="s">
        <v>58</v>
      </c>
      <c r="B51" s="12" t="s">
        <v>78</v>
      </c>
      <c r="C51" s="12" t="s">
        <v>116</v>
      </c>
      <c r="D51" s="12" t="s">
        <v>211</v>
      </c>
      <c r="E51" s="40"/>
      <c r="F51" s="40"/>
      <c r="G51" s="40"/>
      <c r="H51" s="40"/>
      <c r="I51" s="40"/>
      <c r="J51" s="40"/>
      <c r="K51" s="40"/>
      <c r="L51" s="40"/>
    </row>
    <row r="53" spans="1:14" x14ac:dyDescent="0.2">
      <c r="A53" s="49" t="s">
        <v>59</v>
      </c>
      <c r="B53" s="37">
        <f>+B38</f>
        <v>1277046800</v>
      </c>
      <c r="C53" s="37">
        <f>+C38</f>
        <v>1326266600</v>
      </c>
      <c r="D53" s="37">
        <f>+C53+B53</f>
        <v>2603313400</v>
      </c>
    </row>
    <row r="54" spans="1:14" x14ac:dyDescent="0.2">
      <c r="B54" s="37"/>
      <c r="C54" s="37"/>
      <c r="D54" s="37"/>
    </row>
    <row r="55" spans="1:14" s="13" customFormat="1" ht="15.75" thickBot="1" x14ac:dyDescent="0.3">
      <c r="A55" s="21" t="s">
        <v>60</v>
      </c>
      <c r="B55" s="50">
        <f>+B53</f>
        <v>1277046800</v>
      </c>
      <c r="C55" s="50">
        <f t="shared" ref="C55:D55" si="2">+C53</f>
        <v>1326266600</v>
      </c>
      <c r="D55" s="50">
        <f t="shared" si="2"/>
        <v>2603313400</v>
      </c>
      <c r="E55" s="5"/>
      <c r="F55" s="5"/>
      <c r="G55" s="5"/>
      <c r="H55" s="5"/>
      <c r="I55" s="5"/>
      <c r="J55" s="5"/>
      <c r="K55" s="5"/>
      <c r="L55" s="5"/>
    </row>
    <row r="56" spans="1:14" ht="13.5" thickTop="1" x14ac:dyDescent="0.2">
      <c r="A56" s="3" t="s">
        <v>56</v>
      </c>
    </row>
    <row r="58" spans="1:14" ht="15" x14ac:dyDescent="0.25">
      <c r="A58" s="145" t="s">
        <v>61</v>
      </c>
      <c r="B58" s="145"/>
      <c r="C58" s="145"/>
      <c r="D58" s="145"/>
      <c r="E58" s="145"/>
      <c r="F58" s="51"/>
      <c r="G58" s="51"/>
      <c r="H58" s="51"/>
      <c r="I58" s="51"/>
      <c r="J58" s="51"/>
      <c r="K58" s="51"/>
      <c r="L58" s="51"/>
      <c r="M58" s="51"/>
      <c r="N58" s="51"/>
    </row>
    <row r="59" spans="1:14" ht="15" x14ac:dyDescent="0.25">
      <c r="A59" s="145" t="s">
        <v>62</v>
      </c>
      <c r="B59" s="145"/>
      <c r="C59" s="145"/>
      <c r="D59" s="145"/>
      <c r="E59" s="145"/>
    </row>
    <row r="60" spans="1:14" ht="15" x14ac:dyDescent="0.25">
      <c r="A60" s="145" t="s">
        <v>53</v>
      </c>
      <c r="B60" s="145"/>
      <c r="C60" s="145"/>
      <c r="D60" s="145"/>
      <c r="E60" s="145"/>
      <c r="F60" s="52"/>
      <c r="G60" s="52"/>
      <c r="H60" s="52"/>
      <c r="I60" s="52"/>
      <c r="J60" s="52"/>
      <c r="K60" s="52"/>
      <c r="L60" s="52"/>
      <c r="M60" s="52"/>
      <c r="N60" s="52"/>
    </row>
    <row r="62" spans="1:14" s="13" customFormat="1" ht="15.75" thickBot="1" x14ac:dyDescent="0.3">
      <c r="A62" s="11" t="s">
        <v>58</v>
      </c>
      <c r="B62" s="12" t="s">
        <v>78</v>
      </c>
      <c r="C62" s="12" t="s">
        <v>116</v>
      </c>
      <c r="D62" s="12" t="s">
        <v>211</v>
      </c>
      <c r="E62" s="40"/>
      <c r="F62" s="40"/>
      <c r="G62" s="40"/>
      <c r="H62" s="40"/>
      <c r="I62" s="40"/>
      <c r="J62" s="40"/>
      <c r="K62" s="40"/>
      <c r="L62" s="40"/>
    </row>
    <row r="64" spans="1:14" ht="15" x14ac:dyDescent="0.25">
      <c r="A64" s="41" t="s">
        <v>63</v>
      </c>
      <c r="B64" s="37">
        <f>+Semestral!B64</f>
        <v>0</v>
      </c>
      <c r="C64" s="37">
        <f>+B68+1410400</f>
        <v>121751600</v>
      </c>
      <c r="D64" s="37">
        <f>+B64+1410400</f>
        <v>1410400</v>
      </c>
    </row>
    <row r="65" spans="1:12" x14ac:dyDescent="0.2">
      <c r="A65" s="41" t="s">
        <v>64</v>
      </c>
      <c r="B65" s="37">
        <f>+Semestral!D65</f>
        <v>1397388000</v>
      </c>
      <c r="C65" s="37">
        <f>+'Semestral (2)'!D65</f>
        <v>1207968600</v>
      </c>
      <c r="D65" s="37">
        <f>+C65+B65</f>
        <v>2605356600</v>
      </c>
    </row>
    <row r="66" spans="1:12" x14ac:dyDescent="0.2">
      <c r="A66" s="41" t="s">
        <v>65</v>
      </c>
      <c r="B66" s="37">
        <f>+B64+B65</f>
        <v>1397388000</v>
      </c>
      <c r="C66" s="37">
        <f>+C64+C65</f>
        <v>1329720200</v>
      </c>
      <c r="D66" s="37">
        <f t="shared" ref="D66" si="3">+D64+D65</f>
        <v>2606767000</v>
      </c>
    </row>
    <row r="67" spans="1:12" x14ac:dyDescent="0.2">
      <c r="A67" s="41" t="s">
        <v>66</v>
      </c>
      <c r="B67" s="37">
        <f>+Semestral!D53</f>
        <v>1277046800</v>
      </c>
      <c r="C67" s="37">
        <f>+'Semestral (2)'!D53</f>
        <v>1326266600</v>
      </c>
      <c r="D67" s="37">
        <f>+C67+B67</f>
        <v>2603313400</v>
      </c>
    </row>
    <row r="68" spans="1:12" x14ac:dyDescent="0.2">
      <c r="A68" s="41" t="s">
        <v>67</v>
      </c>
      <c r="B68" s="37">
        <f>+B66-B67</f>
        <v>120341200</v>
      </c>
      <c r="C68" s="37">
        <f>+C66-C67</f>
        <v>3453600</v>
      </c>
      <c r="D68" s="37">
        <f>+D66-D67</f>
        <v>3453600</v>
      </c>
    </row>
    <row r="69" spans="1:12" ht="13.5" thickBot="1" x14ac:dyDescent="0.25">
      <c r="A69" s="53"/>
      <c r="B69" s="53"/>
      <c r="C69" s="53"/>
      <c r="D69" s="53"/>
      <c r="E69" s="6"/>
      <c r="F69" s="6"/>
      <c r="G69" s="6"/>
      <c r="H69" s="6"/>
      <c r="I69" s="6"/>
      <c r="J69" s="6"/>
      <c r="K69" s="6"/>
      <c r="L69" s="6"/>
    </row>
    <row r="70" spans="1:12" ht="13.5" thickTop="1" x14ac:dyDescent="0.2">
      <c r="A70" s="3" t="s">
        <v>56</v>
      </c>
    </row>
    <row r="71" spans="1:12" x14ac:dyDescent="0.2">
      <c r="A71" s="25"/>
    </row>
    <row r="72" spans="1:12" x14ac:dyDescent="0.2">
      <c r="A72" s="25" t="s">
        <v>44</v>
      </c>
    </row>
    <row r="73" spans="1:12" x14ac:dyDescent="0.2">
      <c r="A73" s="125" t="s">
        <v>121</v>
      </c>
    </row>
    <row r="74" spans="1:12" x14ac:dyDescent="0.2">
      <c r="A74" s="9" t="s">
        <v>213</v>
      </c>
    </row>
    <row r="78" spans="1:12" x14ac:dyDescent="0.2">
      <c r="A78" s="44"/>
    </row>
    <row r="79" spans="1:12" x14ac:dyDescent="0.2">
      <c r="A79" s="44"/>
    </row>
    <row r="80" spans="1:12" x14ac:dyDescent="0.2">
      <c r="A80" s="44"/>
    </row>
    <row r="83" spans="1:34" x14ac:dyDescent="0.2">
      <c r="A83" s="3"/>
    </row>
    <row r="84" spans="1:34" customFormat="1" x14ac:dyDescent="0.2">
      <c r="M84" s="3"/>
      <c r="N84" s="3"/>
      <c r="O84" s="3"/>
      <c r="P84" s="3"/>
      <c r="Q84" s="3"/>
      <c r="R84" s="3"/>
      <c r="S84" s="3"/>
      <c r="T84" s="3"/>
      <c r="U84" s="3"/>
      <c r="V84" s="3"/>
      <c r="W84" s="3"/>
      <c r="X84" s="3"/>
      <c r="Y84" s="3"/>
      <c r="Z84" s="3"/>
      <c r="AA84" s="3"/>
      <c r="AB84" s="3"/>
      <c r="AC84" s="3"/>
      <c r="AD84" s="3"/>
      <c r="AE84" s="3"/>
      <c r="AF84" s="3"/>
      <c r="AG84" s="3"/>
      <c r="AH84" s="3"/>
    </row>
    <row r="85" spans="1:34" hidden="1" x14ac:dyDescent="0.2"/>
    <row r="86" spans="1:34" customForma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x14ac:dyDescent="0.2">
      <c r="A87" s="3"/>
    </row>
  </sheetData>
  <mergeCells count="19">
    <mergeCell ref="A44:F44"/>
    <mergeCell ref="A1:F1"/>
    <mergeCell ref="A8:F8"/>
    <mergeCell ref="A9:F9"/>
    <mergeCell ref="A26:F26"/>
    <mergeCell ref="A27:F27"/>
    <mergeCell ref="A28:F28"/>
    <mergeCell ref="A29:F29"/>
    <mergeCell ref="A32:E32"/>
    <mergeCell ref="A33:E33"/>
    <mergeCell ref="A34:E34"/>
    <mergeCell ref="A43:F43"/>
    <mergeCell ref="A60:E60"/>
    <mergeCell ref="A45:F45"/>
    <mergeCell ref="A47:E47"/>
    <mergeCell ref="A48:E48"/>
    <mergeCell ref="A49:E49"/>
    <mergeCell ref="A58:E58"/>
    <mergeCell ref="A59:E59"/>
  </mergeCells>
  <pageMargins left="0.7" right="0.7" top="0.75" bottom="0.75" header="0.3" footer="0.3"/>
  <pageSetup paperSize="9" scale="56"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CALCULOS SH (3)</vt:lpstr>
      <vt:lpstr>1T FODESAF</vt:lpstr>
      <vt:lpstr>2T FODESAF</vt:lpstr>
      <vt:lpstr>Semestral</vt:lpstr>
      <vt:lpstr>3T FODESAF</vt:lpstr>
      <vt:lpstr>4T FODESAF </vt:lpstr>
      <vt:lpstr>Semestral (2)</vt:lpstr>
      <vt:lpstr>ANUAL</vt:lpstr>
      <vt:lpstr>'1T FODESAF'!Área_de_impresión</vt:lpstr>
      <vt:lpstr>'2T FODESAF'!Área_de_impresión</vt:lpstr>
      <vt:lpstr>'3T FODESAF'!Área_de_impresión</vt:lpstr>
      <vt:lpstr>'4T FODESAF '!Área_de_impresión</vt:lpstr>
      <vt:lpstr>ANUAL!Área_de_impresión</vt:lpstr>
      <vt:lpstr>Semestral!Área_de_impresión</vt:lpstr>
      <vt:lpstr>'Semestral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Stephanie Tatiana Salas Soto</cp:lastModifiedBy>
  <cp:revision>1</cp:revision>
  <dcterms:created xsi:type="dcterms:W3CDTF">2020-07-13T15:48:01Z</dcterms:created>
  <dcterms:modified xsi:type="dcterms:W3CDTF">2021-04-13T16:25:14Z</dcterms:modified>
  <cp:category/>
</cp:coreProperties>
</file>