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tephanieTatiana\Desktop\INDICADORES 2020\IV Trimestre - Anual 2020\CEN CINAI\VERSIÓN FINAL _30-04-2021\"/>
    </mc:Choice>
  </mc:AlternateContent>
  <bookViews>
    <workbookView xWindow="0" yWindow="0" windowWidth="5625" windowHeight="105" tabRatio="782"/>
  </bookViews>
  <sheets>
    <sheet name="1 T" sheetId="14" r:id="rId1"/>
    <sheet name="2 T" sheetId="17" r:id="rId2"/>
    <sheet name="Semestral" sheetId="18" r:id="rId3"/>
    <sheet name="3 T" sheetId="19" r:id="rId4"/>
    <sheet name="3 T acumulado" sheetId="20" r:id="rId5"/>
    <sheet name="4 T" sheetId="16" r:id="rId6"/>
    <sheet name="Anual" sheetId="11" r:id="rId7"/>
  </sheets>
  <externalReferences>
    <externalReference r:id="rId8"/>
    <externalReference r:id="rId9"/>
    <externalReference r:id="rId10"/>
    <externalReference r:id="rId11"/>
  </externalReferences>
  <definedNames>
    <definedName name="_xlnm._FilterDatabase" localSheetId="0" hidden="1">'1 T'!$A$55:$H$117</definedName>
    <definedName name="_xlnm._FilterDatabase" localSheetId="5" hidden="1">'4 T'!$A$57:$J$133</definedName>
    <definedName name="_xlnm.Print_Area" localSheetId="3">'3 T'!$A$1:$I$101</definedName>
  </definedNames>
  <calcPr calcId="162913"/>
</workbook>
</file>

<file path=xl/calcChain.xml><?xml version="1.0" encoding="utf-8"?>
<calcChain xmlns="http://schemas.openxmlformats.org/spreadsheetml/2006/main">
  <c r="C135" i="11" l="1"/>
  <c r="C136" i="11"/>
  <c r="E44" i="20" l="1"/>
  <c r="D44" i="20"/>
  <c r="C44" i="20"/>
  <c r="E43" i="20"/>
  <c r="C43" i="20"/>
  <c r="D43" i="20"/>
  <c r="E42" i="20"/>
  <c r="D42" i="20"/>
  <c r="C42" i="20"/>
  <c r="E45" i="20"/>
  <c r="D45" i="20"/>
  <c r="C45" i="20"/>
  <c r="E41" i="20"/>
  <c r="D41" i="20"/>
  <c r="C41" i="20"/>
  <c r="F40" i="20"/>
  <c r="E40" i="20"/>
  <c r="D40" i="20"/>
  <c r="C40" i="20"/>
  <c r="D38" i="20"/>
  <c r="E38" i="20"/>
  <c r="E39" i="20"/>
  <c r="D39" i="20"/>
  <c r="C39" i="20"/>
  <c r="C38" i="20"/>
  <c r="F41" i="20"/>
  <c r="F42" i="20"/>
  <c r="F43" i="20"/>
  <c r="F4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55" i="20"/>
  <c r="F47" i="18"/>
  <c r="D39" i="18"/>
  <c r="C39" i="18"/>
  <c r="D46" i="18"/>
  <c r="C46" i="18"/>
  <c r="D45" i="18"/>
  <c r="C45" i="18"/>
  <c r="D44" i="18"/>
  <c r="C44" i="18"/>
  <c r="D43" i="18"/>
  <c r="C43" i="18"/>
  <c r="D42" i="18"/>
  <c r="C42" i="18"/>
  <c r="D41" i="18"/>
  <c r="C41" i="18"/>
  <c r="C40" i="18"/>
  <c r="D46" i="11"/>
  <c r="E46" i="11"/>
  <c r="F46" i="11"/>
  <c r="C46" i="11"/>
  <c r="D45" i="11"/>
  <c r="E45" i="11"/>
  <c r="F45" i="11"/>
  <c r="C45" i="11"/>
  <c r="D44" i="11"/>
  <c r="E44" i="11"/>
  <c r="F44" i="11"/>
  <c r="C44" i="11"/>
  <c r="D43" i="11"/>
  <c r="E43" i="11"/>
  <c r="F43" i="11"/>
  <c r="C43" i="11"/>
  <c r="D42" i="11"/>
  <c r="E42" i="11"/>
  <c r="F42" i="11"/>
  <c r="C42" i="11"/>
  <c r="D41" i="11"/>
  <c r="E41" i="11"/>
  <c r="F41" i="11"/>
  <c r="C41" i="11"/>
  <c r="D39" i="11"/>
  <c r="E39" i="11"/>
  <c r="C39" i="11"/>
  <c r="D36" i="16"/>
  <c r="E36" i="16"/>
  <c r="D45" i="19"/>
  <c r="E45" i="19"/>
  <c r="D44" i="19"/>
  <c r="E44" i="19"/>
  <c r="C44" i="19"/>
  <c r="D43" i="19"/>
  <c r="E43" i="19"/>
  <c r="D42" i="19"/>
  <c r="E42" i="19"/>
  <c r="D41" i="19"/>
  <c r="E41" i="19"/>
  <c r="D40" i="19"/>
  <c r="E40" i="19"/>
  <c r="D38" i="19"/>
  <c r="E38" i="19"/>
  <c r="C43" i="19"/>
  <c r="C41" i="19"/>
  <c r="C40" i="19"/>
  <c r="E38" i="14"/>
  <c r="D38" i="14"/>
  <c r="C38" i="14"/>
  <c r="C45" i="19"/>
  <c r="C42" i="19"/>
  <c r="C38" i="19"/>
  <c r="F44" i="19"/>
  <c r="E37" i="16"/>
  <c r="D37" i="16"/>
  <c r="C37" i="16"/>
  <c r="C36" i="16" s="1"/>
  <c r="F44" i="20" l="1"/>
  <c r="F39" i="20"/>
  <c r="F38" i="20"/>
  <c r="D39" i="17" l="1"/>
  <c r="E39" i="17"/>
  <c r="C39" i="17"/>
  <c r="F110" i="17" l="1"/>
  <c r="D49" i="17" l="1"/>
  <c r="D43" i="16"/>
  <c r="E43" i="16"/>
  <c r="C43" i="16"/>
  <c r="E106" i="19" l="1"/>
  <c r="C128" i="16" l="1"/>
  <c r="D128" i="16"/>
  <c r="E128" i="16"/>
  <c r="E26" i="19" l="1"/>
  <c r="F26" i="19"/>
  <c r="G26" i="19"/>
  <c r="D26" i="19"/>
  <c r="C142" i="16" l="1"/>
  <c r="D112" i="16"/>
  <c r="F135" i="11" l="1"/>
  <c r="E135" i="11"/>
  <c r="D99" i="11"/>
  <c r="J122" i="17"/>
  <c r="G23" i="11" l="1"/>
  <c r="F55" i="16"/>
  <c r="F57" i="11" s="1"/>
  <c r="F56" i="16"/>
  <c r="F58" i="11" s="1"/>
  <c r="F57" i="16"/>
  <c r="F59" i="11" s="1"/>
  <c r="F58" i="16"/>
  <c r="F60" i="11" s="1"/>
  <c r="F59" i="16"/>
  <c r="F61" i="11" s="1"/>
  <c r="F60" i="16"/>
  <c r="F62" i="11" s="1"/>
  <c r="F61" i="16"/>
  <c r="F63" i="11" s="1"/>
  <c r="F62" i="16"/>
  <c r="F64" i="11" s="1"/>
  <c r="F63" i="16"/>
  <c r="F65" i="11" s="1"/>
  <c r="F64" i="16"/>
  <c r="F66" i="11" s="1"/>
  <c r="G66" i="11" s="1"/>
  <c r="F65" i="16"/>
  <c r="F67" i="11" s="1"/>
  <c r="F66" i="16"/>
  <c r="F68" i="11" s="1"/>
  <c r="F67" i="16"/>
  <c r="F69" i="11" s="1"/>
  <c r="F68" i="16"/>
  <c r="F70" i="11" s="1"/>
  <c r="F69" i="16"/>
  <c r="F71" i="11" s="1"/>
  <c r="F70" i="16"/>
  <c r="F72" i="11" s="1"/>
  <c r="F71" i="16"/>
  <c r="F73" i="11" s="1"/>
  <c r="F72" i="16"/>
  <c r="F74" i="11" s="1"/>
  <c r="F73" i="16"/>
  <c r="F74" i="16"/>
  <c r="F75" i="11" s="1"/>
  <c r="F75" i="16"/>
  <c r="F76" i="11" s="1"/>
  <c r="F76" i="16"/>
  <c r="F77" i="11" s="1"/>
  <c r="F77" i="16"/>
  <c r="F78" i="11" s="1"/>
  <c r="F78" i="16"/>
  <c r="F79" i="11" s="1"/>
  <c r="G79" i="11" s="1"/>
  <c r="F79" i="16"/>
  <c r="F80" i="11" s="1"/>
  <c r="F80" i="16"/>
  <c r="F81" i="11" s="1"/>
  <c r="F81" i="16"/>
  <c r="F82" i="11" s="1"/>
  <c r="F82" i="16"/>
  <c r="F83" i="11" s="1"/>
  <c r="F83" i="16"/>
  <c r="F84" i="11" s="1"/>
  <c r="F84" i="16"/>
  <c r="F85" i="16"/>
  <c r="F86" i="11" s="1"/>
  <c r="F86" i="16"/>
  <c r="F87" i="11" s="1"/>
  <c r="F87" i="16"/>
  <c r="F88" i="11" s="1"/>
  <c r="F88" i="16"/>
  <c r="F89" i="11" s="1"/>
  <c r="F89" i="16"/>
  <c r="F90" i="11" s="1"/>
  <c r="F90" i="16"/>
  <c r="F91" i="11" s="1"/>
  <c r="F91" i="16"/>
  <c r="F92" i="11" s="1"/>
  <c r="F92" i="16"/>
  <c r="F93" i="11" s="1"/>
  <c r="F93" i="16"/>
  <c r="F94" i="11" s="1"/>
  <c r="F94" i="16"/>
  <c r="F95" i="11" s="1"/>
  <c r="F95" i="16"/>
  <c r="F96" i="11" s="1"/>
  <c r="F96" i="16"/>
  <c r="F97" i="11" s="1"/>
  <c r="F97" i="16"/>
  <c r="F98" i="11" s="1"/>
  <c r="F98" i="16"/>
  <c r="F99" i="11" s="1"/>
  <c r="F99" i="16"/>
  <c r="F100" i="11" s="1"/>
  <c r="F100" i="16"/>
  <c r="F101" i="11" s="1"/>
  <c r="F101" i="16"/>
  <c r="F102" i="11" s="1"/>
  <c r="F102" i="16"/>
  <c r="F103" i="16"/>
  <c r="F104" i="11" s="1"/>
  <c r="F104" i="16"/>
  <c r="F105" i="11" s="1"/>
  <c r="F105" i="16"/>
  <c r="F106" i="11" s="1"/>
  <c r="F106" i="16"/>
  <c r="F107" i="11" s="1"/>
  <c r="F107" i="16"/>
  <c r="F108" i="11" s="1"/>
  <c r="F108" i="16"/>
  <c r="F109" i="11" s="1"/>
  <c r="F109" i="16"/>
  <c r="F110" i="11" s="1"/>
  <c r="F110" i="16"/>
  <c r="F111" i="16"/>
  <c r="F111" i="11" s="1"/>
  <c r="F112" i="16"/>
  <c r="F113" i="11" s="1"/>
  <c r="F113" i="16"/>
  <c r="E40" i="16"/>
  <c r="D40" i="16"/>
  <c r="C40" i="16"/>
  <c r="E41" i="16"/>
  <c r="D41" i="16"/>
  <c r="C41" i="16"/>
  <c r="E42" i="16"/>
  <c r="D42" i="16"/>
  <c r="C42" i="16"/>
  <c r="E38" i="16"/>
  <c r="D38" i="16"/>
  <c r="C38" i="16"/>
  <c r="F114" i="11" l="1"/>
  <c r="F103" i="11"/>
  <c r="F43" i="16"/>
  <c r="E116" i="16"/>
  <c r="D116" i="16"/>
  <c r="C116" i="16"/>
  <c r="F26" i="16" l="1"/>
  <c r="E26" i="16"/>
  <c r="D26" i="16"/>
  <c r="G25" i="16"/>
  <c r="G25" i="11" s="1"/>
  <c r="G24" i="16"/>
  <c r="G24" i="11" s="1"/>
  <c r="G22" i="16"/>
  <c r="G22" i="11" s="1"/>
  <c r="G21" i="16"/>
  <c r="G21" i="11" s="1"/>
  <c r="G20" i="16"/>
  <c r="G20" i="11" s="1"/>
  <c r="G19" i="16"/>
  <c r="G19" i="11" s="1"/>
  <c r="G18" i="16"/>
  <c r="G18" i="11" s="1"/>
  <c r="G17" i="16"/>
  <c r="G17" i="11" s="1"/>
  <c r="F16" i="16"/>
  <c r="E16" i="16"/>
  <c r="D16" i="16"/>
  <c r="G15" i="16"/>
  <c r="G15" i="11" s="1"/>
  <c r="G14" i="16"/>
  <c r="F13" i="16"/>
  <c r="E13" i="16"/>
  <c r="D13" i="16"/>
  <c r="G25" i="20"/>
  <c r="G24" i="20"/>
  <c r="G23" i="20"/>
  <c r="G22" i="20"/>
  <c r="F22" i="20"/>
  <c r="E22" i="20"/>
  <c r="D22" i="20"/>
  <c r="G21" i="20"/>
  <c r="G20" i="20"/>
  <c r="G19" i="20"/>
  <c r="G18" i="20"/>
  <c r="G17" i="20"/>
  <c r="F16" i="20"/>
  <c r="E16" i="20"/>
  <c r="D16" i="20"/>
  <c r="G16" i="20" s="1"/>
  <c r="G15" i="20"/>
  <c r="E14" i="20"/>
  <c r="E13" i="20" s="1"/>
  <c r="E26" i="20" s="1"/>
  <c r="D14" i="20"/>
  <c r="F13" i="20"/>
  <c r="G13" i="16" l="1"/>
  <c r="G13" i="11" s="1"/>
  <c r="G26" i="16"/>
  <c r="G14" i="11"/>
  <c r="G26" i="11" s="1"/>
  <c r="F26" i="20"/>
  <c r="G16" i="16"/>
  <c r="G16" i="11" s="1"/>
  <c r="G14" i="20"/>
  <c r="D13" i="20"/>
  <c r="G13" i="20" l="1"/>
  <c r="G26" i="20" s="1"/>
  <c r="D26" i="20"/>
  <c r="F136" i="20" l="1"/>
  <c r="F128" i="20" s="1"/>
  <c r="A116" i="20"/>
  <c r="A143" i="20" s="1"/>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F115" i="20"/>
  <c r="F140" i="20" s="1"/>
  <c r="E55" i="20"/>
  <c r="C46" i="20"/>
  <c r="F141" i="19"/>
  <c r="E137" i="11" s="1"/>
  <c r="F140" i="19"/>
  <c r="E136" i="11" s="1"/>
  <c r="F138" i="19"/>
  <c r="E134" i="11" s="1"/>
  <c r="F137" i="19"/>
  <c r="E133" i="11" s="1"/>
  <c r="F136" i="19"/>
  <c r="E132" i="11" s="1"/>
  <c r="F135" i="19"/>
  <c r="E131" i="11" s="1"/>
  <c r="F134" i="19"/>
  <c r="F133" i="19"/>
  <c r="E129" i="11" s="1"/>
  <c r="E132" i="19"/>
  <c r="D132" i="19"/>
  <c r="C132" i="19"/>
  <c r="A117" i="19"/>
  <c r="F115" i="19"/>
  <c r="F114" i="19"/>
  <c r="E113" i="19"/>
  <c r="D113" i="19"/>
  <c r="C113" i="19"/>
  <c r="F112" i="19"/>
  <c r="F111" i="19"/>
  <c r="E113" i="11" s="1"/>
  <c r="E110" i="19"/>
  <c r="F110" i="19" s="1"/>
  <c r="F109" i="19"/>
  <c r="F108" i="19"/>
  <c r="F107" i="19"/>
  <c r="E109" i="11" s="1"/>
  <c r="F105" i="19"/>
  <c r="E106" i="11" s="1"/>
  <c r="F104" i="19"/>
  <c r="F103" i="19"/>
  <c r="E101" i="19"/>
  <c r="F101" i="19" s="1"/>
  <c r="F100" i="19"/>
  <c r="E102" i="11" s="1"/>
  <c r="F99" i="19"/>
  <c r="E101" i="11" s="1"/>
  <c r="F98" i="19"/>
  <c r="E100" i="11" s="1"/>
  <c r="F97" i="19"/>
  <c r="E99" i="11" s="1"/>
  <c r="C96" i="19"/>
  <c r="F96" i="19" s="1"/>
  <c r="F95" i="19"/>
  <c r="E97" i="11" s="1"/>
  <c r="E94" i="19"/>
  <c r="F94" i="19" s="1"/>
  <c r="C93" i="19"/>
  <c r="F92" i="19"/>
  <c r="E94" i="11" s="1"/>
  <c r="E91" i="19"/>
  <c r="F91" i="19" s="1"/>
  <c r="F90" i="19"/>
  <c r="E92" i="11" s="1"/>
  <c r="F89" i="19"/>
  <c r="E91" i="11" s="1"/>
  <c r="F88" i="19"/>
  <c r="E90" i="11" s="1"/>
  <c r="F87" i="19"/>
  <c r="E89" i="11" s="1"/>
  <c r="E86" i="19"/>
  <c r="D86" i="19"/>
  <c r="C86" i="19"/>
  <c r="E85" i="19"/>
  <c r="D85" i="19"/>
  <c r="C85" i="19"/>
  <c r="C84" i="19"/>
  <c r="F84" i="19" s="1"/>
  <c r="F83" i="19"/>
  <c r="F82" i="19"/>
  <c r="E84" i="11" s="1"/>
  <c r="F81" i="19"/>
  <c r="E83" i="11" s="1"/>
  <c r="E80" i="19"/>
  <c r="D80" i="19"/>
  <c r="C80" i="19"/>
  <c r="F79" i="19"/>
  <c r="E81" i="11" s="1"/>
  <c r="F78" i="19"/>
  <c r="E80" i="11" s="1"/>
  <c r="F77" i="19"/>
  <c r="E78" i="11" s="1"/>
  <c r="F76" i="19"/>
  <c r="E77" i="11" s="1"/>
  <c r="E75" i="19"/>
  <c r="D75" i="19"/>
  <c r="C75" i="19"/>
  <c r="F74" i="19"/>
  <c r="E75" i="11" s="1"/>
  <c r="E73" i="19"/>
  <c r="C73" i="19"/>
  <c r="F72" i="19"/>
  <c r="E73" i="11" s="1"/>
  <c r="F71" i="19"/>
  <c r="E72" i="11" s="1"/>
  <c r="E70" i="19"/>
  <c r="D70" i="19"/>
  <c r="C70" i="19"/>
  <c r="E69" i="19"/>
  <c r="D69" i="19"/>
  <c r="C69" i="19"/>
  <c r="F68" i="19"/>
  <c r="E69" i="11" s="1"/>
  <c r="F67" i="19"/>
  <c r="E68" i="11" s="1"/>
  <c r="D66" i="19"/>
  <c r="F66" i="19" s="1"/>
  <c r="F65" i="19"/>
  <c r="E65" i="11" s="1"/>
  <c r="F64" i="19"/>
  <c r="E64" i="11" s="1"/>
  <c r="E63" i="19"/>
  <c r="C63" i="19"/>
  <c r="F62" i="19"/>
  <c r="E62" i="11" s="1"/>
  <c r="E61" i="19"/>
  <c r="D61" i="19"/>
  <c r="C61" i="19"/>
  <c r="E60" i="19"/>
  <c r="D60" i="19"/>
  <c r="C60" i="19"/>
  <c r="E59" i="19"/>
  <c r="D59" i="19"/>
  <c r="C59" i="19"/>
  <c r="E58" i="19"/>
  <c r="D58" i="19"/>
  <c r="C58" i="19"/>
  <c r="E57" i="19"/>
  <c r="D57" i="19"/>
  <c r="C57" i="19"/>
  <c r="E56" i="19"/>
  <c r="D56" i="19"/>
  <c r="C56" i="19"/>
  <c r="D46" i="19"/>
  <c r="F41" i="19"/>
  <c r="F39" i="19"/>
  <c r="E40" i="11" s="1"/>
  <c r="F25" i="11"/>
  <c r="F24" i="11"/>
  <c r="F23" i="11"/>
  <c r="F22" i="11"/>
  <c r="F21" i="11"/>
  <c r="F20" i="11"/>
  <c r="F19" i="11"/>
  <c r="F18" i="11"/>
  <c r="F17" i="11"/>
  <c r="F15" i="11"/>
  <c r="F14" i="11"/>
  <c r="D139" i="18"/>
  <c r="E139" i="18" s="1"/>
  <c r="C139" i="18"/>
  <c r="D138" i="18"/>
  <c r="E138" i="18" s="1"/>
  <c r="C138" i="18"/>
  <c r="D137" i="18"/>
  <c r="E137" i="18" s="1"/>
  <c r="C137" i="18"/>
  <c r="D136" i="18"/>
  <c r="E136" i="18" s="1"/>
  <c r="C136" i="18"/>
  <c r="E135" i="18"/>
  <c r="D134" i="18"/>
  <c r="E134" i="18" s="1"/>
  <c r="C134" i="18"/>
  <c r="D133" i="18"/>
  <c r="E133" i="18" s="1"/>
  <c r="C133" i="18"/>
  <c r="D132" i="18"/>
  <c r="E132" i="18" s="1"/>
  <c r="C132" i="18"/>
  <c r="D131" i="18"/>
  <c r="E131" i="18" s="1"/>
  <c r="C131" i="18"/>
  <c r="D130" i="18"/>
  <c r="E130" i="18" s="1"/>
  <c r="C130" i="18"/>
  <c r="D129" i="18"/>
  <c r="E129" i="18" s="1"/>
  <c r="C129" i="18"/>
  <c r="D127" i="18"/>
  <c r="E127" i="18" s="1"/>
  <c r="C127" i="18"/>
  <c r="A118" i="18"/>
  <c r="A142" i="18" s="1"/>
  <c r="D116" i="18"/>
  <c r="C116" i="18"/>
  <c r="D115" i="18"/>
  <c r="C115" i="18"/>
  <c r="D114" i="18"/>
  <c r="C114" i="18"/>
  <c r="D113" i="18"/>
  <c r="C113" i="18"/>
  <c r="D112" i="18"/>
  <c r="C112" i="18"/>
  <c r="D111" i="18"/>
  <c r="C111" i="18"/>
  <c r="D110" i="18"/>
  <c r="C110" i="18"/>
  <c r="D109" i="18"/>
  <c r="C109" i="18"/>
  <c r="D108" i="18"/>
  <c r="C108" i="18"/>
  <c r="E108" i="18" s="1"/>
  <c r="D107" i="18"/>
  <c r="C107" i="18"/>
  <c r="D106" i="18"/>
  <c r="C106" i="18"/>
  <c r="D105" i="18"/>
  <c r="C105" i="18"/>
  <c r="D104" i="18"/>
  <c r="C104" i="18"/>
  <c r="D103" i="18"/>
  <c r="C103" i="18"/>
  <c r="D102" i="18"/>
  <c r="C102" i="18"/>
  <c r="D101" i="18"/>
  <c r="C101" i="18"/>
  <c r="D100" i="18"/>
  <c r="C100" i="18"/>
  <c r="E100" i="18" s="1"/>
  <c r="D99" i="18"/>
  <c r="C99" i="18"/>
  <c r="C98" i="18"/>
  <c r="D97" i="18"/>
  <c r="C97" i="18"/>
  <c r="D96" i="18"/>
  <c r="C96" i="18"/>
  <c r="D95" i="18"/>
  <c r="C95" i="18"/>
  <c r="D94" i="18"/>
  <c r="C94" i="18"/>
  <c r="E94" i="18" s="1"/>
  <c r="D93" i="18"/>
  <c r="C93" i="18"/>
  <c r="D92" i="18"/>
  <c r="C92" i="18"/>
  <c r="D91" i="18"/>
  <c r="C91" i="18"/>
  <c r="D90" i="18"/>
  <c r="C90" i="18"/>
  <c r="E90" i="18" s="1"/>
  <c r="D89" i="18"/>
  <c r="C89" i="18"/>
  <c r="D88" i="18"/>
  <c r="C88" i="18"/>
  <c r="D87" i="18"/>
  <c r="C87" i="18"/>
  <c r="D86" i="18"/>
  <c r="C86" i="18"/>
  <c r="D85" i="18"/>
  <c r="C85" i="18"/>
  <c r="D84" i="18"/>
  <c r="C84" i="18"/>
  <c r="D83" i="18"/>
  <c r="C83" i="18"/>
  <c r="D82" i="18"/>
  <c r="C82" i="18"/>
  <c r="D81" i="18"/>
  <c r="C81" i="18"/>
  <c r="D80" i="18"/>
  <c r="C80" i="18"/>
  <c r="D79" i="18"/>
  <c r="C79" i="18"/>
  <c r="D78" i="18"/>
  <c r="C78" i="18"/>
  <c r="D77" i="18"/>
  <c r="C77" i="18"/>
  <c r="D76" i="18"/>
  <c r="C76" i="18"/>
  <c r="D75" i="18"/>
  <c r="C75" i="18"/>
  <c r="D74" i="18"/>
  <c r="C74" i="18"/>
  <c r="D73" i="18"/>
  <c r="C73" i="18"/>
  <c r="D72" i="18"/>
  <c r="C72" i="18"/>
  <c r="D71" i="18"/>
  <c r="C71" i="18"/>
  <c r="D70" i="18"/>
  <c r="C70" i="18"/>
  <c r="E70" i="18" s="1"/>
  <c r="D69" i="18"/>
  <c r="C69" i="18"/>
  <c r="D68" i="18"/>
  <c r="C68" i="18"/>
  <c r="D67" i="18"/>
  <c r="C67" i="18"/>
  <c r="D66" i="18"/>
  <c r="C66" i="18"/>
  <c r="D65" i="18"/>
  <c r="C65" i="18"/>
  <c r="D64" i="18"/>
  <c r="C64" i="18"/>
  <c r="D63" i="18"/>
  <c r="C63" i="18"/>
  <c r="D62" i="18"/>
  <c r="C62" i="18"/>
  <c r="D61" i="18"/>
  <c r="C61" i="18"/>
  <c r="D60" i="18"/>
  <c r="C60" i="18"/>
  <c r="D59" i="18"/>
  <c r="C59" i="18"/>
  <c r="D58" i="18"/>
  <c r="C58" i="18"/>
  <c r="D57" i="18"/>
  <c r="C57" i="18"/>
  <c r="D40" i="18"/>
  <c r="D22" i="18"/>
  <c r="D21" i="18"/>
  <c r="D20" i="18"/>
  <c r="D19" i="18"/>
  <c r="D18" i="18"/>
  <c r="D17" i="18"/>
  <c r="D16" i="18"/>
  <c r="D15" i="18"/>
  <c r="D14" i="18"/>
  <c r="D13" i="18"/>
  <c r="F145" i="17"/>
  <c r="F136" i="17"/>
  <c r="D137" i="11" s="1"/>
  <c r="F135" i="17"/>
  <c r="D136" i="11" s="1"/>
  <c r="F134" i="17"/>
  <c r="D135" i="11" s="1"/>
  <c r="G135" i="11" s="1"/>
  <c r="F133" i="17"/>
  <c r="D134" i="11" s="1"/>
  <c r="F132" i="17"/>
  <c r="D133" i="11" s="1"/>
  <c r="F131" i="17"/>
  <c r="F130" i="17"/>
  <c r="D131" i="11" s="1"/>
  <c r="F129" i="17"/>
  <c r="D130" i="11" s="1"/>
  <c r="F128" i="17"/>
  <c r="D129" i="11" s="1"/>
  <c r="E127" i="17"/>
  <c r="D127" i="17"/>
  <c r="C127" i="17"/>
  <c r="C126" i="17"/>
  <c r="C137" i="17" s="1"/>
  <c r="A116" i="17"/>
  <c r="E115" i="17"/>
  <c r="D115" i="17"/>
  <c r="D138" i="17" s="1"/>
  <c r="D146" i="17" s="1"/>
  <c r="C115" i="17"/>
  <c r="C138" i="17" s="1"/>
  <c r="F114" i="17"/>
  <c r="D114" i="11" s="1"/>
  <c r="F113" i="17"/>
  <c r="D113" i="11" s="1"/>
  <c r="F112" i="17"/>
  <c r="F111" i="17"/>
  <c r="D111" i="11" s="1"/>
  <c r="F109" i="17"/>
  <c r="F108" i="17"/>
  <c r="D109" i="11" s="1"/>
  <c r="F107" i="17"/>
  <c r="F106" i="17"/>
  <c r="D106" i="11" s="1"/>
  <c r="F105" i="17"/>
  <c r="F104" i="17"/>
  <c r="F102" i="17"/>
  <c r="D103" i="11" s="1"/>
  <c r="F101" i="17"/>
  <c r="D102" i="11" s="1"/>
  <c r="F100" i="17"/>
  <c r="D101" i="11" s="1"/>
  <c r="F99" i="17"/>
  <c r="D100" i="11" s="1"/>
  <c r="F97" i="17"/>
  <c r="D98" i="11" s="1"/>
  <c r="F96" i="17"/>
  <c r="D97" i="11" s="1"/>
  <c r="F95" i="17"/>
  <c r="D96" i="11" s="1"/>
  <c r="F94" i="17"/>
  <c r="D95" i="11" s="1"/>
  <c r="F93" i="17"/>
  <c r="D94" i="11" s="1"/>
  <c r="F92" i="17"/>
  <c r="D93" i="11" s="1"/>
  <c r="F91" i="17"/>
  <c r="D92" i="11" s="1"/>
  <c r="F90" i="17"/>
  <c r="D91" i="11" s="1"/>
  <c r="F89" i="17"/>
  <c r="D90" i="11" s="1"/>
  <c r="F88" i="17"/>
  <c r="D89" i="11" s="1"/>
  <c r="F87" i="17"/>
  <c r="D87" i="11" s="1"/>
  <c r="F86" i="17"/>
  <c r="F85" i="17"/>
  <c r="F84" i="17"/>
  <c r="D84" i="11" s="1"/>
  <c r="F83" i="17"/>
  <c r="F82" i="17"/>
  <c r="D83" i="11" s="1"/>
  <c r="F81" i="17"/>
  <c r="D82" i="11" s="1"/>
  <c r="F80" i="17"/>
  <c r="D81" i="11" s="1"/>
  <c r="F79" i="17"/>
  <c r="D80" i="11" s="1"/>
  <c r="F78" i="17"/>
  <c r="D78" i="11" s="1"/>
  <c r="F77" i="17"/>
  <c r="D77" i="11" s="1"/>
  <c r="F76" i="17"/>
  <c r="D76" i="11" s="1"/>
  <c r="F75" i="17"/>
  <c r="D75" i="11" s="1"/>
  <c r="F74" i="17"/>
  <c r="F73" i="17"/>
  <c r="D73" i="11" s="1"/>
  <c r="F72" i="17"/>
  <c r="D72" i="11" s="1"/>
  <c r="F71" i="17"/>
  <c r="D71" i="11" s="1"/>
  <c r="F70" i="17"/>
  <c r="D70" i="11" s="1"/>
  <c r="F69" i="17"/>
  <c r="D69" i="11" s="1"/>
  <c r="F68" i="17"/>
  <c r="D68" i="11" s="1"/>
  <c r="F67" i="17"/>
  <c r="D67" i="11" s="1"/>
  <c r="F66" i="17"/>
  <c r="D65" i="11" s="1"/>
  <c r="F65" i="17"/>
  <c r="D64" i="11" s="1"/>
  <c r="F64" i="17"/>
  <c r="D63" i="11" s="1"/>
  <c r="F63" i="17"/>
  <c r="D62" i="11" s="1"/>
  <c r="F62" i="17"/>
  <c r="D61" i="11" s="1"/>
  <c r="F61" i="17"/>
  <c r="D60" i="11" s="1"/>
  <c r="F60" i="17"/>
  <c r="D59" i="11" s="1"/>
  <c r="F59" i="17"/>
  <c r="D58" i="11" s="1"/>
  <c r="F58" i="17"/>
  <c r="D57" i="11" s="1"/>
  <c r="F57" i="17"/>
  <c r="E47" i="17"/>
  <c r="C47" i="17"/>
  <c r="F43" i="17"/>
  <c r="F42" i="17"/>
  <c r="F41" i="17"/>
  <c r="F40" i="17"/>
  <c r="D40" i="11" s="1"/>
  <c r="F39" i="17"/>
  <c r="G25" i="17"/>
  <c r="E25" i="11" s="1"/>
  <c r="G24" i="17"/>
  <c r="E24" i="11" s="1"/>
  <c r="G23" i="17"/>
  <c r="E23" i="11" s="1"/>
  <c r="F22" i="17"/>
  <c r="F26" i="17" s="1"/>
  <c r="E22" i="17"/>
  <c r="E26" i="17" s="1"/>
  <c r="D22" i="17"/>
  <c r="D26" i="17" s="1"/>
  <c r="G21" i="17"/>
  <c r="E21" i="11" s="1"/>
  <c r="G20" i="17"/>
  <c r="E20" i="11" s="1"/>
  <c r="G19" i="17"/>
  <c r="E19" i="11" s="1"/>
  <c r="G18" i="17"/>
  <c r="E18" i="11" s="1"/>
  <c r="G17" i="17"/>
  <c r="E17" i="11" s="1"/>
  <c r="F16" i="17"/>
  <c r="E16" i="17"/>
  <c r="D16" i="17"/>
  <c r="G15" i="17"/>
  <c r="E15" i="11" s="1"/>
  <c r="G14" i="17"/>
  <c r="E14" i="11" s="1"/>
  <c r="F13" i="17"/>
  <c r="E13" i="17"/>
  <c r="D13" i="17"/>
  <c r="F26" i="11" l="1"/>
  <c r="D56" i="11"/>
  <c r="D107" i="11"/>
  <c r="D74" i="11"/>
  <c r="D86" i="11"/>
  <c r="G13" i="17"/>
  <c r="E13" i="11" s="1"/>
  <c r="D105" i="11"/>
  <c r="D46" i="17"/>
  <c r="E19" i="18"/>
  <c r="F19" i="18" s="1"/>
  <c r="D85" i="11"/>
  <c r="G16" i="17"/>
  <c r="E16" i="11" s="1"/>
  <c r="E18" i="18"/>
  <c r="F18" i="18" s="1"/>
  <c r="D110" i="11"/>
  <c r="E102" i="18"/>
  <c r="E41" i="18"/>
  <c r="E45" i="18"/>
  <c r="E67" i="18"/>
  <c r="E89" i="18"/>
  <c r="E97" i="18"/>
  <c r="E113" i="18"/>
  <c r="E114" i="18"/>
  <c r="E105" i="18"/>
  <c r="D46" i="20"/>
  <c r="E13" i="18"/>
  <c r="F13" i="18" s="1"/>
  <c r="E17" i="18"/>
  <c r="C139" i="17"/>
  <c r="D126" i="17" s="1"/>
  <c r="D137" i="17" s="1"/>
  <c r="D139" i="17" s="1"/>
  <c r="E126" i="17" s="1"/>
  <c r="E137" i="17" s="1"/>
  <c r="E46" i="20"/>
  <c r="C115" i="20"/>
  <c r="F127" i="17"/>
  <c r="D128" i="11" s="1"/>
  <c r="D132" i="11"/>
  <c r="F46" i="20"/>
  <c r="G46" i="20" s="1"/>
  <c r="D115" i="20"/>
  <c r="E21" i="18"/>
  <c r="F21" i="18" s="1"/>
  <c r="E14" i="18"/>
  <c r="F14" i="18" s="1"/>
  <c r="E43" i="18"/>
  <c r="E59" i="18"/>
  <c r="E92" i="18"/>
  <c r="E110" i="18"/>
  <c r="E116" i="18"/>
  <c r="C140" i="18"/>
  <c r="E115" i="20"/>
  <c r="E20" i="18"/>
  <c r="F20" i="18" s="1"/>
  <c r="E15" i="18"/>
  <c r="F15" i="18" s="1"/>
  <c r="F16" i="11"/>
  <c r="F132" i="19"/>
  <c r="E128" i="11" s="1"/>
  <c r="E130" i="11"/>
  <c r="F93" i="19"/>
  <c r="E95" i="11" s="1"/>
  <c r="F38" i="19"/>
  <c r="E110" i="11"/>
  <c r="F42" i="19"/>
  <c r="E104" i="11"/>
  <c r="F69" i="19"/>
  <c r="F70" i="19"/>
  <c r="E71" i="11" s="1"/>
  <c r="F73" i="19"/>
  <c r="E74" i="11" s="1"/>
  <c r="E111" i="11"/>
  <c r="E93" i="11"/>
  <c r="E85" i="11"/>
  <c r="E103" i="11"/>
  <c r="E96" i="11"/>
  <c r="E98" i="11"/>
  <c r="F43" i="19"/>
  <c r="F45" i="19"/>
  <c r="E67" i="11"/>
  <c r="F86" i="19"/>
  <c r="F106" i="19"/>
  <c r="F113" i="19"/>
  <c r="E138" i="17"/>
  <c r="E146" i="17" s="1"/>
  <c r="F115" i="17"/>
  <c r="F126" i="17"/>
  <c r="D127" i="11" s="1"/>
  <c r="F56" i="19"/>
  <c r="F57" i="19"/>
  <c r="F58" i="19"/>
  <c r="F59" i="19"/>
  <c r="F60" i="19"/>
  <c r="F61" i="19"/>
  <c r="F63" i="19"/>
  <c r="E63" i="11" s="1"/>
  <c r="E46" i="19"/>
  <c r="E48" i="19" s="1"/>
  <c r="E116" i="19"/>
  <c r="F75" i="19"/>
  <c r="F85" i="19"/>
  <c r="D116" i="19"/>
  <c r="F40" i="19"/>
  <c r="F80" i="19"/>
  <c r="C116" i="19"/>
  <c r="E40" i="18"/>
  <c r="E86" i="18"/>
  <c r="D47" i="18"/>
  <c r="E75" i="18"/>
  <c r="E83" i="18"/>
  <c r="E57" i="18"/>
  <c r="E42" i="18"/>
  <c r="E58" i="18"/>
  <c r="E60" i="18"/>
  <c r="E62" i="18"/>
  <c r="E66" i="18"/>
  <c r="E68" i="18"/>
  <c r="E73" i="18"/>
  <c r="E81" i="18"/>
  <c r="E91" i="18"/>
  <c r="E99" i="18"/>
  <c r="E106" i="18"/>
  <c r="C128" i="18"/>
  <c r="E65" i="18"/>
  <c r="E74" i="18"/>
  <c r="E76" i="18"/>
  <c r="E78" i="18"/>
  <c r="E82" i="18"/>
  <c r="E84" i="18"/>
  <c r="E107" i="18"/>
  <c r="E115" i="18"/>
  <c r="C117" i="18"/>
  <c r="C118" i="18" s="1"/>
  <c r="E64" i="18"/>
  <c r="E69" i="18"/>
  <c r="E71" i="18"/>
  <c r="E80" i="18"/>
  <c r="E85" i="18"/>
  <c r="E87" i="18"/>
  <c r="E96" i="18"/>
  <c r="E101" i="18"/>
  <c r="E103" i="18"/>
  <c r="E112" i="18"/>
  <c r="C47" i="18"/>
  <c r="E44" i="18"/>
  <c r="E46" i="18"/>
  <c r="E61" i="18"/>
  <c r="E63" i="18"/>
  <c r="E72" i="18"/>
  <c r="E77" i="18"/>
  <c r="E79" i="18"/>
  <c r="E88" i="18"/>
  <c r="E93" i="18"/>
  <c r="E95" i="18"/>
  <c r="E104" i="18"/>
  <c r="E109" i="18"/>
  <c r="E111" i="18"/>
  <c r="D140" i="18"/>
  <c r="E140" i="18" s="1"/>
  <c r="D23" i="18"/>
  <c r="D117" i="18"/>
  <c r="D118" i="18" s="1"/>
  <c r="E39" i="18"/>
  <c r="D128" i="18"/>
  <c r="E128" i="18" s="1"/>
  <c r="C146" i="17"/>
  <c r="G22" i="17"/>
  <c r="E16" i="18" l="1"/>
  <c r="F16" i="18" s="1"/>
  <c r="F46" i="17"/>
  <c r="D47" i="17"/>
  <c r="E49" i="11"/>
  <c r="F137" i="17"/>
  <c r="D138" i="11" s="1"/>
  <c r="E56" i="11"/>
  <c r="E23" i="18"/>
  <c r="G26" i="17"/>
  <c r="E22" i="11"/>
  <c r="E26" i="11" s="1"/>
  <c r="E22" i="18"/>
  <c r="F22" i="18" s="1"/>
  <c r="F138" i="17"/>
  <c r="D117" i="19"/>
  <c r="C46" i="19"/>
  <c r="E70" i="11"/>
  <c r="E82" i="11"/>
  <c r="E86" i="11"/>
  <c r="E58" i="11"/>
  <c r="E114" i="11"/>
  <c r="E61" i="11"/>
  <c r="E57" i="11"/>
  <c r="E107" i="11"/>
  <c r="E59" i="11"/>
  <c r="E76" i="11"/>
  <c r="E60" i="11"/>
  <c r="E87" i="11"/>
  <c r="E139" i="17"/>
  <c r="C131" i="19" s="1"/>
  <c r="E117" i="19"/>
  <c r="F46" i="19"/>
  <c r="F116" i="19"/>
  <c r="F138" i="20"/>
  <c r="F141" i="20" s="1"/>
  <c r="E47" i="18"/>
  <c r="E117" i="18"/>
  <c r="F23" i="18"/>
  <c r="F47" i="17" l="1"/>
  <c r="G46" i="19"/>
  <c r="C142" i="19"/>
  <c r="C144" i="19" s="1"/>
  <c r="F131" i="19"/>
  <c r="G145" i="17"/>
  <c r="D139" i="11"/>
  <c r="F139" i="17"/>
  <c r="F13" i="11"/>
  <c r="D118" i="19"/>
  <c r="F143" i="19"/>
  <c r="E127" i="11" l="1"/>
  <c r="F142" i="19"/>
  <c r="E138" i="11" s="1"/>
  <c r="F144" i="17"/>
  <c r="D140" i="11"/>
  <c r="E139" i="11"/>
  <c r="D131" i="19"/>
  <c r="D142" i="19" s="1"/>
  <c r="D144" i="19" s="1"/>
  <c r="F144" i="19" l="1"/>
  <c r="C127" i="16" s="1"/>
  <c r="C138" i="16" s="1"/>
  <c r="C140" i="16" s="1"/>
  <c r="D127" i="16" s="1"/>
  <c r="D138" i="16" s="1"/>
  <c r="D140" i="16" s="1"/>
  <c r="E127" i="16" s="1"/>
  <c r="E138" i="16" s="1"/>
  <c r="E140" i="16" s="1"/>
  <c r="E131" i="19"/>
  <c r="E142" i="19" s="1"/>
  <c r="E144" i="19" s="1"/>
  <c r="E140" i="11" l="1"/>
  <c r="F26" i="14"/>
  <c r="E26" i="14"/>
  <c r="D26" i="14"/>
  <c r="I25" i="14" l="1"/>
  <c r="E22" i="14" l="1"/>
  <c r="F22" i="14"/>
  <c r="D22" i="14"/>
  <c r="G23" i="14"/>
  <c r="D23" i="11" s="1"/>
  <c r="H23" i="11" s="1"/>
  <c r="G24" i="14"/>
  <c r="D24" i="11" s="1"/>
  <c r="H24" i="11" s="1"/>
  <c r="G25" i="14"/>
  <c r="D25" i="11" s="1"/>
  <c r="H25" i="11" s="1"/>
  <c r="G22" i="14" l="1"/>
  <c r="D22" i="11" s="1"/>
  <c r="H22" i="11" s="1"/>
  <c r="C127" i="14"/>
  <c r="D42" i="14" l="1"/>
  <c r="E42" i="14"/>
  <c r="C42" i="14"/>
  <c r="C44" i="14"/>
  <c r="C43" i="14"/>
  <c r="D41" i="14"/>
  <c r="F42" i="14" l="1"/>
  <c r="A116" i="14" l="1"/>
  <c r="F129" i="14" l="1"/>
  <c r="F130" i="14"/>
  <c r="F131" i="14"/>
  <c r="F132" i="14"/>
  <c r="F133" i="14"/>
  <c r="F134" i="14"/>
  <c r="F135" i="14"/>
  <c r="F136" i="14"/>
  <c r="F128" i="14"/>
  <c r="F127" i="14" l="1"/>
  <c r="G14" i="14"/>
  <c r="D14" i="11" s="1"/>
  <c r="G15" i="14"/>
  <c r="D15" i="11" s="1"/>
  <c r="H15" i="11" s="1"/>
  <c r="H14" i="11" l="1"/>
  <c r="F113" i="14"/>
  <c r="F114" i="14"/>
  <c r="D16" i="14" l="1"/>
  <c r="F13" i="14"/>
  <c r="E41" i="14" l="1"/>
  <c r="E43" i="14"/>
  <c r="C41" i="14"/>
  <c r="C98" i="11"/>
  <c r="G98" i="11" s="1"/>
  <c r="F137" i="16" l="1"/>
  <c r="F137" i="11" s="1"/>
  <c r="F136" i="16"/>
  <c r="F136" i="11" s="1"/>
  <c r="F134" i="16"/>
  <c r="F134" i="11" s="1"/>
  <c r="F133" i="16"/>
  <c r="F133" i="11" s="1"/>
  <c r="F132" i="16"/>
  <c r="F132" i="11" s="1"/>
  <c r="F131" i="16"/>
  <c r="F131" i="11" s="1"/>
  <c r="F130" i="16"/>
  <c r="F130" i="11" s="1"/>
  <c r="F129" i="16"/>
  <c r="F129" i="11" s="1"/>
  <c r="A117" i="16"/>
  <c r="F115" i="16"/>
  <c r="F114" i="16"/>
  <c r="F54" i="16"/>
  <c r="F56" i="11" s="1"/>
  <c r="E44" i="16"/>
  <c r="E46" i="16" s="1"/>
  <c r="D44" i="16"/>
  <c r="D46" i="16" s="1"/>
  <c r="C44" i="16"/>
  <c r="C46" i="16" s="1"/>
  <c r="F42" i="16"/>
  <c r="F41" i="16"/>
  <c r="F40" i="16"/>
  <c r="G43" i="11" s="1"/>
  <c r="F39" i="16"/>
  <c r="F38" i="16"/>
  <c r="F37" i="16"/>
  <c r="F36" i="16" s="1"/>
  <c r="C115" i="14"/>
  <c r="E16" i="14"/>
  <c r="F16" i="14"/>
  <c r="G17" i="14"/>
  <c r="D17" i="11" s="1"/>
  <c r="H17" i="11" s="1"/>
  <c r="G18" i="14"/>
  <c r="D18" i="11" s="1"/>
  <c r="H18" i="11" s="1"/>
  <c r="G19" i="14"/>
  <c r="D19" i="11" s="1"/>
  <c r="H19" i="11" s="1"/>
  <c r="G20" i="14"/>
  <c r="D20" i="11" s="1"/>
  <c r="H20" i="11" s="1"/>
  <c r="G21" i="14"/>
  <c r="F40" i="11" l="1"/>
  <c r="F39" i="11" s="1"/>
  <c r="G26" i="14"/>
  <c r="D21" i="11"/>
  <c r="F116" i="16"/>
  <c r="F117" i="16" s="1"/>
  <c r="F44" i="16"/>
  <c r="G44" i="16" s="1"/>
  <c r="F128" i="16"/>
  <c r="F128" i="11" s="1"/>
  <c r="H21" i="11" l="1"/>
  <c r="H26" i="11" s="1"/>
  <c r="D26" i="11"/>
  <c r="F46" i="16"/>
  <c r="F139" i="16"/>
  <c r="F139" i="11" s="1"/>
  <c r="E115" i="11"/>
  <c r="G16" i="14" l="1"/>
  <c r="D16" i="11" s="1"/>
  <c r="H16" i="11" s="1"/>
  <c r="E13" i="14"/>
  <c r="D13" i="14"/>
  <c r="G13" i="14" l="1"/>
  <c r="D13" i="11" s="1"/>
  <c r="E127" i="14"/>
  <c r="C137" i="14"/>
  <c r="D127" i="14"/>
  <c r="H13" i="11" l="1"/>
  <c r="C129" i="11"/>
  <c r="G129" i="11" s="1"/>
  <c r="G136" i="11"/>
  <c r="C133" i="11"/>
  <c r="G133" i="11" s="1"/>
  <c r="C131" i="11"/>
  <c r="G131" i="11" s="1"/>
  <c r="C134" i="11"/>
  <c r="G134" i="11" s="1"/>
  <c r="C132" i="11"/>
  <c r="G132" i="11" s="1"/>
  <c r="C130" i="11"/>
  <c r="G130" i="11" s="1"/>
  <c r="C137" i="11" l="1"/>
  <c r="G137" i="11" s="1"/>
  <c r="C128" i="11" l="1"/>
  <c r="G128" i="11" s="1"/>
  <c r="D115" i="14" l="1"/>
  <c r="D138" i="14" l="1"/>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8" i="14"/>
  <c r="F89" i="14"/>
  <c r="F90" i="14"/>
  <c r="F91" i="14"/>
  <c r="F92" i="14"/>
  <c r="F93" i="14"/>
  <c r="F94" i="14"/>
  <c r="F95" i="14"/>
  <c r="F97" i="14"/>
  <c r="F98" i="14"/>
  <c r="F99" i="14"/>
  <c r="F100" i="14"/>
  <c r="F101" i="14"/>
  <c r="F102" i="14"/>
  <c r="F103" i="14"/>
  <c r="F104" i="14"/>
  <c r="F105" i="14"/>
  <c r="F106" i="14"/>
  <c r="F107" i="14"/>
  <c r="F108" i="14"/>
  <c r="F109" i="14"/>
  <c r="F110" i="14"/>
  <c r="F111" i="14"/>
  <c r="F112" i="14"/>
  <c r="F126" i="14"/>
  <c r="D46" i="14"/>
  <c r="E46" i="14"/>
  <c r="C46" i="14"/>
  <c r="F39" i="14"/>
  <c r="C40" i="11" s="1"/>
  <c r="G40" i="11" s="1"/>
  <c r="F40" i="14"/>
  <c r="G41" i="11" s="1"/>
  <c r="F41" i="14"/>
  <c r="G42" i="11" s="1"/>
  <c r="F43" i="14"/>
  <c r="G44" i="11" s="1"/>
  <c r="F44" i="14"/>
  <c r="G45" i="11" s="1"/>
  <c r="F45" i="14"/>
  <c r="G46" i="11" s="1"/>
  <c r="F38" i="14"/>
  <c r="C47" i="11" l="1"/>
  <c r="G39" i="11"/>
  <c r="C127" i="11"/>
  <c r="G127" i="11" s="1"/>
  <c r="G138" i="11" s="1"/>
  <c r="C114" i="11"/>
  <c r="G114" i="11" s="1"/>
  <c r="C111" i="11"/>
  <c r="G111" i="11" s="1"/>
  <c r="C110" i="11"/>
  <c r="G110" i="11" s="1"/>
  <c r="C108" i="11"/>
  <c r="G108" i="11" s="1"/>
  <c r="C106" i="11"/>
  <c r="G106" i="11" s="1"/>
  <c r="C104" i="11"/>
  <c r="G104" i="11" s="1"/>
  <c r="C102" i="11"/>
  <c r="G102" i="11" s="1"/>
  <c r="C100" i="11"/>
  <c r="G100" i="11" s="1"/>
  <c r="C97" i="11"/>
  <c r="G97" i="11" s="1"/>
  <c r="C95" i="11"/>
  <c r="G95" i="11" s="1"/>
  <c r="C93" i="11"/>
  <c r="G93" i="11" s="1"/>
  <c r="C91" i="11"/>
  <c r="G91" i="11" s="1"/>
  <c r="C88" i="11"/>
  <c r="G88" i="11" s="1"/>
  <c r="C86" i="11"/>
  <c r="G86" i="11" s="1"/>
  <c r="C84" i="11"/>
  <c r="G84" i="11" s="1"/>
  <c r="C82" i="11"/>
  <c r="G82" i="11" s="1"/>
  <c r="C80" i="11"/>
  <c r="G80" i="11" s="1"/>
  <c r="C77" i="11"/>
  <c r="G77" i="11" s="1"/>
  <c r="C75" i="11"/>
  <c r="G75" i="11" s="1"/>
  <c r="C73" i="11"/>
  <c r="G73" i="11" s="1"/>
  <c r="C71" i="11"/>
  <c r="G71" i="11" s="1"/>
  <c r="C69" i="11"/>
  <c r="G69" i="11" s="1"/>
  <c r="C67" i="11"/>
  <c r="G67" i="11" s="1"/>
  <c r="C64" i="11"/>
  <c r="G64" i="11" s="1"/>
  <c r="C62" i="11"/>
  <c r="G62" i="11" s="1"/>
  <c r="C60" i="11"/>
  <c r="G60" i="11" s="1"/>
  <c r="C58" i="11"/>
  <c r="G58" i="11" s="1"/>
  <c r="C56" i="11"/>
  <c r="G56" i="11" s="1"/>
  <c r="C113" i="11"/>
  <c r="G113" i="11" s="1"/>
  <c r="C109" i="11"/>
  <c r="G109" i="11" s="1"/>
  <c r="C107" i="11"/>
  <c r="G107" i="11" s="1"/>
  <c r="C105" i="11"/>
  <c r="G105" i="11" s="1"/>
  <c r="C103" i="11"/>
  <c r="G103" i="11" s="1"/>
  <c r="C101" i="11"/>
  <c r="G101" i="11" s="1"/>
  <c r="C99" i="11"/>
  <c r="G99" i="11" s="1"/>
  <c r="C96" i="11"/>
  <c r="G96" i="11" s="1"/>
  <c r="C94" i="11"/>
  <c r="G94" i="11" s="1"/>
  <c r="C92" i="11"/>
  <c r="G92" i="11" s="1"/>
  <c r="C90" i="11"/>
  <c r="G90" i="11" s="1"/>
  <c r="C87" i="11"/>
  <c r="G87" i="11" s="1"/>
  <c r="C85" i="11"/>
  <c r="G85" i="11" s="1"/>
  <c r="C83" i="11"/>
  <c r="G83" i="11" s="1"/>
  <c r="C81" i="11"/>
  <c r="G81" i="11" s="1"/>
  <c r="C78" i="11"/>
  <c r="G78" i="11" s="1"/>
  <c r="C76" i="11"/>
  <c r="G76" i="11" s="1"/>
  <c r="C74" i="11"/>
  <c r="G74" i="11" s="1"/>
  <c r="C72" i="11"/>
  <c r="G72" i="11" s="1"/>
  <c r="C70" i="11"/>
  <c r="G70" i="11" s="1"/>
  <c r="C68" i="11"/>
  <c r="G68" i="11" s="1"/>
  <c r="C65" i="11"/>
  <c r="G65" i="11" s="1"/>
  <c r="C63" i="11"/>
  <c r="G63" i="11" s="1"/>
  <c r="C61" i="11"/>
  <c r="G61" i="11" s="1"/>
  <c r="C59" i="11"/>
  <c r="G59" i="11" s="1"/>
  <c r="C57" i="11"/>
  <c r="G57" i="11" s="1"/>
  <c r="C138" i="14"/>
  <c r="C139" i="14" s="1"/>
  <c r="F46" i="14"/>
  <c r="F137" i="14"/>
  <c r="C138" i="11" l="1"/>
  <c r="F115" i="11"/>
  <c r="D126" i="14"/>
  <c r="E47" i="11"/>
  <c r="D115" i="11"/>
  <c r="D47" i="11"/>
  <c r="D137" i="14" l="1"/>
  <c r="D139" i="14" s="1"/>
  <c r="E126" i="14" l="1"/>
  <c r="E137" i="14" s="1"/>
  <c r="E115" i="14" l="1"/>
  <c r="F87" i="14"/>
  <c r="E138" i="14" l="1"/>
  <c r="E139" i="14" s="1"/>
  <c r="C89" i="11"/>
  <c r="F115" i="14"/>
  <c r="G89" i="11" l="1"/>
  <c r="G115" i="11" s="1"/>
  <c r="C115" i="11"/>
  <c r="F138" i="14" l="1"/>
  <c r="F139" i="14" s="1"/>
  <c r="C139" i="11" l="1"/>
  <c r="G139" i="11" s="1"/>
  <c r="G140" i="11" s="1"/>
  <c r="C140" i="11" l="1"/>
  <c r="F127" i="16" l="1"/>
  <c r="F127" i="11" s="1"/>
  <c r="F138" i="16" l="1"/>
  <c r="F138" i="11" s="1"/>
  <c r="F140" i="16" l="1"/>
  <c r="F142" i="16" s="1"/>
  <c r="F140" i="11" l="1"/>
  <c r="F47" i="11"/>
  <c r="G47" i="11" l="1"/>
</calcChain>
</file>

<file path=xl/comments1.xml><?xml version="1.0" encoding="utf-8"?>
<comments xmlns="http://schemas.openxmlformats.org/spreadsheetml/2006/main">
  <authors>
    <author>Daniela Contreras</author>
  </authors>
  <commentList>
    <comment ref="B67" authorId="0" shapeId="0">
      <text>
        <r>
          <rPr>
            <b/>
            <sz val="9"/>
            <color indexed="81"/>
            <rFont val="Tahoma"/>
            <family val="2"/>
          </rPr>
          <t>Daniela Contreras:</t>
        </r>
        <r>
          <rPr>
            <sz val="9"/>
            <color indexed="81"/>
            <rFont val="Tahoma"/>
            <family val="2"/>
          </rPr>
          <t xml:space="preserve">
SERVICIOS DE LIMPIEZA</t>
        </r>
      </text>
    </comment>
    <comment ref="B68" authorId="0" shapeId="0">
      <text>
        <r>
          <rPr>
            <b/>
            <sz val="9"/>
            <color indexed="81"/>
            <rFont val="Tahoma"/>
            <family val="2"/>
          </rPr>
          <t>Daniela Contreras:</t>
        </r>
        <r>
          <rPr>
            <sz val="9"/>
            <color indexed="81"/>
            <rFont val="Tahoma"/>
            <family val="2"/>
          </rPr>
          <t xml:space="preserve">
REVISIÓN TÉCNICA, ESTA EN FF 02</t>
        </r>
      </text>
    </comment>
    <comment ref="B78" authorId="0" shapeId="0">
      <text>
        <r>
          <rPr>
            <b/>
            <sz val="9"/>
            <color indexed="81"/>
            <rFont val="Tahoma"/>
            <family val="2"/>
          </rPr>
          <t>Daniela Contreras:</t>
        </r>
        <r>
          <rPr>
            <sz val="9"/>
            <color indexed="81"/>
            <rFont val="Tahoma"/>
            <family val="2"/>
          </rPr>
          <t xml:space="preserve">
DERECHOS DE CIRCULACIÓN EN FF 02</t>
        </r>
      </text>
    </comment>
    <comment ref="B79" authorId="0" shapeId="0">
      <text>
        <r>
          <rPr>
            <b/>
            <sz val="9"/>
            <color indexed="81"/>
            <rFont val="Tahoma"/>
            <family val="2"/>
          </rPr>
          <t>Daniela Contreras:</t>
        </r>
        <r>
          <rPr>
            <sz val="9"/>
            <color indexed="81"/>
            <rFont val="Tahoma"/>
            <family val="2"/>
          </rPr>
          <t xml:space="preserve">
EN FF 02</t>
        </r>
      </text>
    </comment>
  </commentList>
</comments>
</file>

<file path=xl/sharedStrings.xml><?xml version="1.0" encoding="utf-8"?>
<sst xmlns="http://schemas.openxmlformats.org/spreadsheetml/2006/main" count="1615" uniqueCount="260">
  <si>
    <t>N°</t>
  </si>
  <si>
    <t>TOTAL</t>
  </si>
  <si>
    <t>2.02.03.01</t>
  </si>
  <si>
    <t>2.02.03.02</t>
  </si>
  <si>
    <t>Compra de Leche en Polvo</t>
  </si>
  <si>
    <t>Distribución de Alimentos a Familias DAF</t>
  </si>
  <si>
    <t>clientes</t>
  </si>
  <si>
    <t>Familias</t>
  </si>
  <si>
    <t>Atención Extramuros</t>
  </si>
  <si>
    <t>Abril</t>
  </si>
  <si>
    <t>Mayo</t>
  </si>
  <si>
    <t>Junio</t>
  </si>
  <si>
    <t>Beneficiarios extramuros (1600grs.)</t>
  </si>
  <si>
    <t>Julio</t>
  </si>
  <si>
    <t>Setiembre</t>
  </si>
  <si>
    <t>I Trimestre</t>
  </si>
  <si>
    <t>II Trimestre</t>
  </si>
  <si>
    <t>III Trimestre</t>
  </si>
  <si>
    <t>Comidas servidas</t>
  </si>
  <si>
    <t xml:space="preserve">Distribución de Leche Integra en Polvo  </t>
  </si>
  <si>
    <t>Beneficiarios Intramuros (800 grs.)</t>
  </si>
  <si>
    <r>
      <t xml:space="preserve">clientes </t>
    </r>
    <r>
      <rPr>
        <vertAlign val="superscript"/>
        <sz val="11"/>
        <color indexed="8"/>
        <rFont val="Calibri"/>
        <family val="2"/>
      </rPr>
      <t>2</t>
    </r>
  </si>
  <si>
    <t>1/ Se refiere al promedio mensual de beneficiarios.</t>
  </si>
  <si>
    <t>3/ Para no duplicar se cuentan los beneficiarios de comidas servidas intramuros y los que reciben bolsa de 1600 grs de leche (extramuros).</t>
  </si>
  <si>
    <t>Paquetes de alimentos (DAF)</t>
  </si>
  <si>
    <t>Leche en Polvo</t>
  </si>
  <si>
    <t>FODESAF</t>
  </si>
  <si>
    <t xml:space="preserve">Período: </t>
  </si>
  <si>
    <t xml:space="preserve">Unidad Ejecutora: </t>
  </si>
  <si>
    <t>Cuadro N° 1</t>
  </si>
  <si>
    <t>Producto</t>
  </si>
  <si>
    <t>Unidad</t>
  </si>
  <si>
    <t>Enero</t>
  </si>
  <si>
    <t>Febrero</t>
  </si>
  <si>
    <t>Marzo</t>
  </si>
  <si>
    <t>Código</t>
  </si>
  <si>
    <t>Concepto</t>
  </si>
  <si>
    <t>Cuadro N° 2</t>
  </si>
  <si>
    <t>Cuadro N° 3</t>
  </si>
  <si>
    <t>Reporte de gastos efectivos por producto, financiados por el FODESAF</t>
  </si>
  <si>
    <t>Reporte de gastos efectivos por rubro, financiados por el FODESAF</t>
  </si>
  <si>
    <t>Saldo inicial de caja</t>
  </si>
  <si>
    <t>Ingresos efectivos</t>
  </si>
  <si>
    <t>Recursos disponibles</t>
  </si>
  <si>
    <t>Egresos efectivos</t>
  </si>
  <si>
    <t>Saldo final de caja</t>
  </si>
  <si>
    <t>IV Trimestre</t>
  </si>
  <si>
    <t>Reporte de ingresos efectivos, financiados por el  FODESAF</t>
  </si>
  <si>
    <t>Cuadro N° 4</t>
  </si>
  <si>
    <t>Reporte de beneficiarios efectivos por producto financiados por el FODESAF</t>
  </si>
  <si>
    <r>
      <t>Total beneficiarios</t>
    </r>
    <r>
      <rPr>
        <sz val="11"/>
        <color indexed="8"/>
        <rFont val="Calibri"/>
        <family val="2"/>
      </rPr>
      <t>³</t>
    </r>
  </si>
  <si>
    <r>
      <t>I Semestre</t>
    </r>
    <r>
      <rPr>
        <b/>
        <sz val="11"/>
        <color indexed="8"/>
        <rFont val="Calibri"/>
        <family val="2"/>
      </rPr>
      <t>¹</t>
    </r>
  </si>
  <si>
    <r>
      <t>Anual</t>
    </r>
    <r>
      <rPr>
        <b/>
        <sz val="11"/>
        <color indexed="8"/>
        <rFont val="Calibri"/>
        <family val="2"/>
      </rPr>
      <t>¹</t>
    </r>
  </si>
  <si>
    <t>Beneficio</t>
  </si>
  <si>
    <t>Unidad: Colones</t>
  </si>
  <si>
    <t xml:space="preserve">Fecha de actualización: </t>
  </si>
  <si>
    <t xml:space="preserve">Fuente: </t>
  </si>
  <si>
    <t>Beneficiarios Intramuros (320 grs.)</t>
  </si>
  <si>
    <t>Beneficiarios Intramuros (640 grs.)</t>
  </si>
  <si>
    <t xml:space="preserve">Nota: </t>
  </si>
  <si>
    <t>Atención Intramuros
(niños y niñas de 3 meses a menos de 13 años y Madres en período de gestación o lactancia)</t>
  </si>
  <si>
    <t>Edificios</t>
  </si>
  <si>
    <t>2.01.02</t>
  </si>
  <si>
    <t>2.99.02</t>
  </si>
  <si>
    <t>5.02.99</t>
  </si>
  <si>
    <t>1.08.01</t>
  </si>
  <si>
    <t>Otras construcciones, adiciones y mejoras</t>
  </si>
  <si>
    <t>Fuente: Informe de ejecución al 30 de junio del 2016</t>
  </si>
  <si>
    <t>2/ Los beneficiarios de 800 grs son los mismos que reciben 320 grs o 640 g. por lo que se cuentan solo una vez.</t>
  </si>
  <si>
    <t>2/ Los beneficiarios de 800 grs son los mismos que reciben 320 grs 0 640g. por lo que se cuentan solo una vez.</t>
  </si>
  <si>
    <t>2/ Los beneficiarios de 800 grs son los mismos que reciben 320 grs o 640 g.  por lo que se cuentan solo una vez.</t>
  </si>
  <si>
    <t>2/ Los beneficiarios de 800 grs son los mismos que reciben 320 grs. o 640 g.  por lo que se cuentan solo una vez.</t>
  </si>
  <si>
    <t xml:space="preserve"> Dirección Nacional de CEN CINAI</t>
  </si>
  <si>
    <t xml:space="preserve"> Dirección Nacional CEN CINAI</t>
  </si>
  <si>
    <t xml:space="preserve">  Dirección Nacional CEN CINAI</t>
  </si>
  <si>
    <t>1.03.03</t>
  </si>
  <si>
    <t>Impresión, encuadernación y otros</t>
  </si>
  <si>
    <t>Compra de Raciones de Alimentos (DAF)</t>
  </si>
  <si>
    <t>2.04.02</t>
  </si>
  <si>
    <t>6.01.03</t>
  </si>
  <si>
    <t>Institución</t>
  </si>
  <si>
    <t>Dirección Nacional de CEN CINAI</t>
  </si>
  <si>
    <t>Programa</t>
  </si>
  <si>
    <t>Nutrición y Desarrollo Infantil</t>
  </si>
  <si>
    <r>
      <t>I Trimestre</t>
    </r>
    <r>
      <rPr>
        <b/>
        <sz val="12"/>
        <color indexed="8"/>
        <rFont val="Calibri"/>
        <family val="2"/>
      </rPr>
      <t>¹</t>
    </r>
  </si>
  <si>
    <r>
      <t xml:space="preserve">clientes </t>
    </r>
    <r>
      <rPr>
        <vertAlign val="superscript"/>
        <sz val="12"/>
        <color indexed="8"/>
        <rFont val="Calibri"/>
        <family val="2"/>
      </rPr>
      <t>2</t>
    </r>
  </si>
  <si>
    <r>
      <t>Total beneficiarios</t>
    </r>
    <r>
      <rPr>
        <sz val="12"/>
        <color indexed="8"/>
        <rFont val="Calibri"/>
        <family val="2"/>
      </rPr>
      <t>³</t>
    </r>
  </si>
  <si>
    <t>1.01.01</t>
  </si>
  <si>
    <t>1.02.02</t>
  </si>
  <si>
    <t>1.08.05</t>
  </si>
  <si>
    <t>5.01.02</t>
  </si>
  <si>
    <t>2.99.04</t>
  </si>
  <si>
    <t>5.01.05</t>
  </si>
  <si>
    <t>5.01.06</t>
  </si>
  <si>
    <t>5.01.07</t>
  </si>
  <si>
    <t>Equipo sanitario, de laboratorio e investigación</t>
  </si>
  <si>
    <t>5.02.02</t>
  </si>
  <si>
    <t>5.02.07</t>
  </si>
  <si>
    <t>Vías de comunicación terrestre</t>
  </si>
  <si>
    <t>Instalaciones</t>
  </si>
  <si>
    <t>5.02.01</t>
  </si>
  <si>
    <t>6.01.02</t>
  </si>
  <si>
    <t>Costo Atención Intramuros</t>
  </si>
  <si>
    <t xml:space="preserve">Fuente:   </t>
  </si>
  <si>
    <t>Costo Atención Extramuros</t>
  </si>
  <si>
    <t>Construcciones</t>
  </si>
  <si>
    <t>Equipamiento</t>
  </si>
  <si>
    <t>Matenimiento y Reparación</t>
  </si>
  <si>
    <t>Alquileres</t>
  </si>
  <si>
    <t>1.01.99</t>
  </si>
  <si>
    <t>Otros Alquileres</t>
  </si>
  <si>
    <t>1.02.01</t>
  </si>
  <si>
    <t>Servicio de agua y alcantarillado</t>
  </si>
  <si>
    <t>Servicio de energía eléctrica</t>
  </si>
  <si>
    <t>1.02.04</t>
  </si>
  <si>
    <t>Servicio de Telecomunicaciones</t>
  </si>
  <si>
    <t>1.02.99</t>
  </si>
  <si>
    <t>Otros Servicios Básicos</t>
  </si>
  <si>
    <t>1.03.01</t>
  </si>
  <si>
    <t>Información</t>
  </si>
  <si>
    <t>1.03.07</t>
  </si>
  <si>
    <t>Servicios de transferencia electrónica de información</t>
  </si>
  <si>
    <t>1.04.01</t>
  </si>
  <si>
    <t>Servicios en ciencias de la salud</t>
  </si>
  <si>
    <t>1.04.03</t>
  </si>
  <si>
    <t>Servicios de Ingeniería</t>
  </si>
  <si>
    <t>1.04.06</t>
  </si>
  <si>
    <t>Servicios Generales</t>
  </si>
  <si>
    <t>1.04.99</t>
  </si>
  <si>
    <t>Otros Servicios de Gestión y Apoyo</t>
  </si>
  <si>
    <t>1.05.01</t>
  </si>
  <si>
    <t>Transporte dentro del país</t>
  </si>
  <si>
    <t>1.05.02</t>
  </si>
  <si>
    <t>Viáticos dentro del País</t>
  </si>
  <si>
    <t>1.06.01</t>
  </si>
  <si>
    <t>Seguros</t>
  </si>
  <si>
    <t>1.07.01</t>
  </si>
  <si>
    <t>Actividades de capacitación</t>
  </si>
  <si>
    <t>Mantenimiento de edificios y locales</t>
  </si>
  <si>
    <t>1.08.03</t>
  </si>
  <si>
    <t>Mantenimiento de instalaciones y otras obras</t>
  </si>
  <si>
    <t>Mantenimiento y reparación de equipo y transporte</t>
  </si>
  <si>
    <t>1.08.07</t>
  </si>
  <si>
    <t>Mantenimiento y reparación de equipo y mobiliario de oficina</t>
  </si>
  <si>
    <t>1.08.08</t>
  </si>
  <si>
    <t>Mantenimiento y reparación de equipo de computo y sistemas de información.</t>
  </si>
  <si>
    <t>1.09.99</t>
  </si>
  <si>
    <t>Otros impuestos</t>
  </si>
  <si>
    <t>1.99.05</t>
  </si>
  <si>
    <t>Deducibles</t>
  </si>
  <si>
    <t>2.01.01</t>
  </si>
  <si>
    <t>combustible y lubricantes</t>
  </si>
  <si>
    <t>Productos farmaceúticos y medicinales</t>
  </si>
  <si>
    <t>2.01.04</t>
  </si>
  <si>
    <t>Tintas, pinturas y diluyentes</t>
  </si>
  <si>
    <t>2.02.03.03</t>
  </si>
  <si>
    <t>Alimentos y bebidas</t>
  </si>
  <si>
    <t>2.03.04</t>
  </si>
  <si>
    <t>Mat.y prod. Eléct., telefónicos y de cómputo</t>
  </si>
  <si>
    <t>2.04.01</t>
  </si>
  <si>
    <t>Herramientas e instrumentos</t>
  </si>
  <si>
    <t>Repuestos y accesorios</t>
  </si>
  <si>
    <t>2.99.01</t>
  </si>
  <si>
    <t>Útiles y materiales de oficina y cómputo</t>
  </si>
  <si>
    <t>Útiles y materiales médico, hospitalario y de investigación</t>
  </si>
  <si>
    <t>2.99.03</t>
  </si>
  <si>
    <t>Productos de papel y cartón</t>
  </si>
  <si>
    <t>Textiles y vestuarios</t>
  </si>
  <si>
    <t>2.99.05</t>
  </si>
  <si>
    <t>Útiles y materiales de limpieza</t>
  </si>
  <si>
    <t>2.99.06</t>
  </si>
  <si>
    <t>Útiles y materiales de resguardo y seguridad</t>
  </si>
  <si>
    <t>5.01.01</t>
  </si>
  <si>
    <t>Maquinaria y equipo de Producción</t>
  </si>
  <si>
    <t>Equipo de transporte</t>
  </si>
  <si>
    <t>5.01.03</t>
  </si>
  <si>
    <t>Equipo de comunicación</t>
  </si>
  <si>
    <t>5.01.04</t>
  </si>
  <si>
    <t>Equipo y mobiliario de oficina</t>
  </si>
  <si>
    <t>Equipo y programa de cómputo</t>
  </si>
  <si>
    <t>Equipo y mobiliario educacional, deportivo y recreativo</t>
  </si>
  <si>
    <t>5.01.99</t>
  </si>
  <si>
    <t>Maquinaria, Equipo y Mobiliario Diverso</t>
  </si>
  <si>
    <t>5.03.01</t>
  </si>
  <si>
    <t>Terrenos</t>
  </si>
  <si>
    <t>5.03.02</t>
  </si>
  <si>
    <t>Edificios Preexistentes</t>
  </si>
  <si>
    <t>Transferencias corrientes a Órganos desconcentrados (FODESAF)</t>
  </si>
  <si>
    <t>Transferencias corrientes a Comités de CEN CINAI</t>
  </si>
  <si>
    <t>6.03.01</t>
  </si>
  <si>
    <t>Prestaciones Legales</t>
  </si>
  <si>
    <t>6.03.99</t>
  </si>
  <si>
    <t xml:space="preserve">Otras Prestaciones </t>
  </si>
  <si>
    <t>Beneficiarios Intramuros (60 grs.)</t>
  </si>
  <si>
    <t>Otros (superavit  y intereses)</t>
  </si>
  <si>
    <t xml:space="preserve">Construcciones </t>
  </si>
  <si>
    <t>DAF</t>
  </si>
  <si>
    <t>Leche</t>
  </si>
  <si>
    <t>Extramuros</t>
  </si>
  <si>
    <t>Intramuros</t>
  </si>
  <si>
    <t>Mantenimiento y Reparación</t>
  </si>
  <si>
    <t>Fuente:   La diferencia entre las actividades de inversion versUs lo ejecutado a  la transferencia que se realizo a FODESAF.</t>
  </si>
  <si>
    <t>2.99.99</t>
  </si>
  <si>
    <t>Otros útiles- materiales y suministros diversos</t>
  </si>
  <si>
    <t>Fuente:</t>
  </si>
  <si>
    <t>Octubre</t>
  </si>
  <si>
    <t>Noviembre</t>
  </si>
  <si>
    <t>Diciembre</t>
  </si>
  <si>
    <t>2.99.07</t>
  </si>
  <si>
    <t>Útiles y materiales de cocina y comedor</t>
  </si>
  <si>
    <t>Fecha de actualización: 24 de enero 2020</t>
  </si>
  <si>
    <t>Primer trimestre 2020</t>
  </si>
  <si>
    <t>Segundo trimestre 2020</t>
  </si>
  <si>
    <t>Tercer trimestre 2020</t>
  </si>
  <si>
    <t>Primer y Segundo Semestre 2020</t>
  </si>
  <si>
    <t>Tercer Trimestre Acumulado 2020</t>
  </si>
  <si>
    <t xml:space="preserve">Agosto </t>
  </si>
  <si>
    <r>
      <t>III Trimestre</t>
    </r>
    <r>
      <rPr>
        <b/>
        <sz val="12"/>
        <color indexed="8"/>
        <rFont val="Calibri"/>
        <family val="2"/>
      </rPr>
      <t>¹</t>
    </r>
  </si>
  <si>
    <r>
      <t>IV Trimestre</t>
    </r>
    <r>
      <rPr>
        <b/>
        <sz val="12"/>
        <color indexed="8"/>
        <rFont val="Calibri"/>
        <family val="2"/>
      </rPr>
      <t>¹</t>
    </r>
  </si>
  <si>
    <t>Remodelaciones y ampliaciones</t>
  </si>
  <si>
    <t xml:space="preserve">Fuente:Estado de Cuenta Caja Unica meses enero, febrero  y marzo 2020. </t>
  </si>
  <si>
    <t>Fecha de actualización:  31 de marzo 2020.</t>
  </si>
  <si>
    <t>Fuente:   Informe de Ejecución I Trimestre 2020, SIF.</t>
  </si>
  <si>
    <r>
      <t xml:space="preserve">Nota: </t>
    </r>
    <r>
      <rPr>
        <sz val="11"/>
        <color rgb="FF000000"/>
        <rFont val="Calibri"/>
        <family val="2"/>
      </rPr>
      <t>El saldo inicial de caja corresponde al 31 de diciembre 2019,  en el mes de enero 2020 se ha realizado pago de las cuentas por pagar 2019, lo que da una difrencia entre el saldo efectivo y Estado de Cuenta de Caja Unica.</t>
    </r>
    <r>
      <rPr>
        <b/>
        <sz val="11"/>
        <color indexed="8"/>
        <rFont val="Calibri"/>
        <family val="2"/>
      </rPr>
      <t xml:space="preserve"> </t>
    </r>
  </si>
  <si>
    <t>Cuentas por pagar 2019</t>
  </si>
  <si>
    <r>
      <t>II Trimestre</t>
    </r>
    <r>
      <rPr>
        <sz val="12"/>
        <rFont val="Calibri"/>
        <family val="2"/>
      </rPr>
      <t>¹</t>
    </r>
  </si>
  <si>
    <t>No hay ejecuciòn leche en polvo debido a que la factura se pago en el II Trimestre 2020.</t>
  </si>
  <si>
    <t>Beneficiarios leche para madres (0.800kg)</t>
  </si>
  <si>
    <t>Beneficiarios leche en polvo fortificada inst. para madres (1,6 kg)</t>
  </si>
  <si>
    <t>Distribución de Leche Especial para Madres</t>
  </si>
  <si>
    <t>Nota: Se atienden las mujeres con leche especial para madres (1,6 Kg) con los saldos de la compra del 2019.</t>
  </si>
  <si>
    <t xml:space="preserve">Abril </t>
  </si>
  <si>
    <r>
      <t>II Trimestre</t>
    </r>
    <r>
      <rPr>
        <b/>
        <sz val="12"/>
        <color indexed="8"/>
        <rFont val="Calibri"/>
        <family val="2"/>
      </rPr>
      <t>¹</t>
    </r>
  </si>
  <si>
    <t xml:space="preserve">4/ Por la emergencia nacional deribada de la enfermedad  COVID-19, los clientes intramuros se atendieron con la estrategia CEN CINAI en casa. Se adjunta archivo de la estrategia </t>
  </si>
  <si>
    <t>Fuente:  SISTEMA SIAC -II Trimestre 2020 Dirección de información</t>
  </si>
  <si>
    <t>2.01.99</t>
  </si>
  <si>
    <t>Otros productos químicos</t>
  </si>
  <si>
    <t xml:space="preserve">Fecha de actualización:  17 de julio 2020 </t>
  </si>
  <si>
    <r>
      <t xml:space="preserve">clientes </t>
    </r>
    <r>
      <rPr>
        <b/>
        <vertAlign val="superscript"/>
        <sz val="12"/>
        <color indexed="8"/>
        <rFont val="Calibri"/>
        <family val="2"/>
      </rPr>
      <t>2</t>
    </r>
  </si>
  <si>
    <t>Fuente:   Informe de Ejecución Presupuestaria al 30 de setiembre 2020, del SIF.</t>
  </si>
  <si>
    <t>NOTA:</t>
  </si>
  <si>
    <t xml:space="preserve"> </t>
  </si>
  <si>
    <t>Cuarto  Trimestre 2020</t>
  </si>
  <si>
    <t>1.04.02</t>
  </si>
  <si>
    <t>Servicios Jurídicos</t>
  </si>
  <si>
    <t>1.08.04</t>
  </si>
  <si>
    <t>1.08.99</t>
  </si>
  <si>
    <t>Mantenimiento y reparacion de maquinaria y equipo de producc</t>
  </si>
  <si>
    <t>Mantenimiento y reparación de otros equipos</t>
  </si>
  <si>
    <t>En el III trimestre se realizan ajustes en el mes de julio a las subpartidas 5.01.05 y 5.01.99 por diferencial cambiario y la 5.02.01 y 5.02.99 dado que se consigno un dato menor de ejecución en los trimestres anteriores.</t>
  </si>
  <si>
    <t>Fecha de actualización:  1 de febrero 2021</t>
  </si>
  <si>
    <t>clientes 2</t>
  </si>
  <si>
    <t>Nota: En este trimestre se realiza el ajuste de egresos efectivos en el mes de Julio, dado que, en los dos trimestres anteriores el monto reportado fue el monto ejecutado. El cuadro 3 muestra la ejecución mensual, por tanto, difiere con los egresos efectivos en el cuadro 4, debido a que, mensualmente se pagan cuentas por pagar devengadas en el mes anterior.</t>
  </si>
  <si>
    <t>Fecha de actualización:  01 de febrero de 2021.</t>
  </si>
  <si>
    <t>Fuente:   Informe de Ejecución Presupuestaria al 30 de setiembre 2020, del SIF y estado de cuenta Caja Unica.</t>
  </si>
  <si>
    <t>Fuente: Informe de ejecución presupuestaria al 31 Dic 2020 del SIF y estado de cuenta Caja Unica.</t>
  </si>
  <si>
    <t>Nota: El saldo final de caja al 31 diciembre 2020 incluyen las cuentas por pagar realizadas en el mes de Enero 2021 y las cuentas por pagar pendientes de pago.</t>
  </si>
  <si>
    <r>
      <t>IV Trimestre</t>
    </r>
    <r>
      <rPr>
        <b/>
        <sz val="12"/>
        <rFont val="Calibri"/>
        <family val="2"/>
      </rPr>
      <t>¹</t>
    </r>
  </si>
  <si>
    <t>ACUMULADO</t>
  </si>
  <si>
    <t>Nota: La ejecución de cada  Producto agrupa las partidas del cuadro Nº3 sorrespondientes al mismo color de fuente.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</si>
</sst>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_);_(* \(#,##0\);_(* &quot;-&quot;??_);_(@_)"/>
    <numFmt numFmtId="166" formatCode="_-* #,##0_-;\-* #,##0_-;_-* &quot;-&quot;??_-;_-@_-"/>
  </numFmts>
  <fonts count="62" x14ac:knownFonts="1">
    <font>
      <sz val="11"/>
      <color theme="1"/>
      <name val="Calibri"/>
      <family val="2"/>
      <scheme val="minor"/>
    </font>
    <font>
      <sz val="11"/>
      <color indexed="8"/>
      <name val="Calibri"/>
      <family val="2"/>
    </font>
    <font>
      <sz val="11"/>
      <color indexed="8"/>
      <name val="Calibri"/>
      <family val="2"/>
    </font>
    <font>
      <sz val="11"/>
      <name val="Calibri"/>
      <family val="2"/>
    </font>
    <font>
      <b/>
      <sz val="11"/>
      <color indexed="8"/>
      <name val="Calibri"/>
      <family val="2"/>
    </font>
    <font>
      <sz val="10"/>
      <name val="Arial"/>
      <family val="2"/>
    </font>
    <font>
      <vertAlign val="superscript"/>
      <sz val="11"/>
      <color indexed="8"/>
      <name val="Calibri"/>
      <family val="2"/>
    </font>
    <font>
      <b/>
      <sz val="12"/>
      <color indexed="8"/>
      <name val="Calibri"/>
      <family val="2"/>
    </font>
    <font>
      <b/>
      <sz val="12"/>
      <name val="Calibri"/>
      <family val="2"/>
    </font>
    <font>
      <sz val="12"/>
      <color indexed="8"/>
      <name val="Calibri"/>
      <family val="2"/>
    </font>
    <font>
      <sz val="11"/>
      <color indexed="8"/>
      <name val="Times New Roman"/>
      <family val="1"/>
    </font>
    <font>
      <sz val="11"/>
      <color theme="1"/>
      <name val="Calibri"/>
      <family val="2"/>
      <scheme val="minor"/>
    </font>
    <font>
      <b/>
      <sz val="11"/>
      <color theme="1"/>
      <name val="Calibri"/>
      <family val="2"/>
      <scheme val="minor"/>
    </font>
    <font>
      <sz val="11"/>
      <color rgb="FFFF0000"/>
      <name val="Calibri"/>
      <family val="2"/>
    </font>
    <font>
      <b/>
      <sz val="12"/>
      <color theme="1"/>
      <name val="Calibri"/>
      <family val="2"/>
      <scheme val="minor"/>
    </font>
    <font>
      <sz val="12"/>
      <name val="Calibri"/>
      <family val="2"/>
    </font>
    <font>
      <vertAlign val="superscript"/>
      <sz val="12"/>
      <color indexed="8"/>
      <name val="Calibri"/>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indexed="81"/>
      <name val="Tahoma"/>
      <family val="2"/>
    </font>
    <font>
      <b/>
      <sz val="9"/>
      <color indexed="81"/>
      <name val="Tahoma"/>
      <family val="2"/>
    </font>
    <font>
      <sz val="11"/>
      <color rgb="FF656565"/>
      <name val="Calibri"/>
      <family val="2"/>
      <scheme val="minor"/>
    </font>
    <font>
      <sz val="11"/>
      <color rgb="FF000000"/>
      <name val="Calibri"/>
      <family val="2"/>
    </font>
    <font>
      <sz val="12"/>
      <name val="Calibri"/>
      <family val="2"/>
      <scheme val="minor"/>
    </font>
    <font>
      <sz val="11"/>
      <name val="Times New Roman"/>
      <family val="1"/>
    </font>
    <font>
      <sz val="11"/>
      <name val="Calibri"/>
      <family val="2"/>
      <scheme val="minor"/>
    </font>
    <font>
      <sz val="9"/>
      <color rgb="FF656565"/>
      <name val="Arial"/>
      <family val="2"/>
    </font>
    <font>
      <sz val="10"/>
      <color indexed="8"/>
      <name val="Calibri"/>
      <family val="2"/>
    </font>
    <font>
      <b/>
      <sz val="11"/>
      <color rgb="FF000000"/>
      <name val="Calibri"/>
      <family val="2"/>
      <scheme val="minor"/>
    </font>
    <font>
      <b/>
      <vertAlign val="superscript"/>
      <sz val="12"/>
      <color indexed="8"/>
      <name val="Calibri"/>
      <family val="2"/>
    </font>
    <font>
      <b/>
      <sz val="12"/>
      <name val="Calibri"/>
      <family val="2"/>
      <scheme val="minor"/>
    </font>
    <font>
      <sz val="10"/>
      <name val="Calibri"/>
      <family val="2"/>
    </font>
    <font>
      <sz val="12"/>
      <color rgb="FF00B050"/>
      <name val="Calibri"/>
      <family val="2"/>
    </font>
    <font>
      <sz val="12"/>
      <color theme="2" tint="-0.499984740745262"/>
      <name val="Calibri"/>
      <family val="2"/>
    </font>
    <font>
      <sz val="12"/>
      <color rgb="FFFF0000"/>
      <name val="Calibri"/>
      <family val="2"/>
    </font>
    <font>
      <sz val="12"/>
      <color theme="9" tint="-0.499984740745262"/>
      <name val="Calibri"/>
      <family val="2"/>
    </font>
    <font>
      <sz val="12"/>
      <color rgb="FF7030A0"/>
      <name val="Calibri"/>
      <family val="2"/>
    </font>
    <font>
      <sz val="12"/>
      <color rgb="FFFFC000"/>
      <name val="Calibri"/>
      <family val="2"/>
    </font>
    <font>
      <sz val="12"/>
      <color theme="8"/>
      <name val="Calibri"/>
      <family val="2"/>
    </font>
    <font>
      <sz val="12"/>
      <color rgb="FFCC0099"/>
      <name val="Calibri"/>
      <family val="2"/>
    </font>
    <font>
      <sz val="11"/>
      <color rgb="FF7030A0"/>
      <name val="Calibri"/>
      <family val="2"/>
    </font>
    <font>
      <sz val="11"/>
      <color rgb="FF00B050"/>
      <name val="Calibri"/>
      <family val="2"/>
    </font>
    <font>
      <sz val="11"/>
      <color theme="8"/>
      <name val="Calibri"/>
      <family val="2"/>
    </font>
    <font>
      <b/>
      <sz val="12"/>
      <color rgb="FFFF0000"/>
      <name val="Calibri"/>
      <family val="2"/>
    </font>
    <font>
      <sz val="12"/>
      <color theme="9" tint="-0.249977111117893"/>
      <name val="Calibri"/>
      <family val="2"/>
    </font>
    <font>
      <sz val="12"/>
      <color rgb="FF00B0F0"/>
      <name val="Calibri"/>
      <family val="2"/>
    </font>
    <font>
      <sz val="12"/>
      <color theme="2" tint="-0.249977111117893"/>
      <name val="Calibri"/>
      <family val="2"/>
    </font>
    <font>
      <sz val="12"/>
      <color theme="3" tint="0.39997558519241921"/>
      <name val="Calibri"/>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CE4D6"/>
        <bgColor rgb="FF000000"/>
      </patternFill>
    </fill>
  </fills>
  <borders count="12">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164" fontId="11" fillId="0" borderId="0" applyFont="0" applyFill="0" applyBorder="0" applyAlignment="0" applyProtection="0"/>
    <xf numFmtId="0" fontId="11" fillId="0" borderId="0" applyFont="0" applyFill="0" applyBorder="0" applyAlignment="0" applyProtection="0"/>
    <xf numFmtId="0" fontId="5" fillId="0" borderId="0"/>
    <xf numFmtId="0" fontId="1" fillId="0" borderId="0"/>
    <xf numFmtId="43" fontId="11" fillId="0" borderId="0" applyFont="0" applyFill="0" applyBorder="0" applyAlignment="0" applyProtection="0"/>
    <xf numFmtId="0" fontId="18" fillId="0" borderId="0" applyNumberFormat="0" applyFill="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6" applyNumberFormat="0" applyAlignment="0" applyProtection="0"/>
    <xf numFmtId="0" fontId="26" fillId="7" borderId="7" applyNumberFormat="0" applyAlignment="0" applyProtection="0"/>
    <xf numFmtId="0" fontId="27" fillId="7" borderId="6" applyNumberFormat="0" applyAlignment="0" applyProtection="0"/>
    <xf numFmtId="0" fontId="28" fillId="0" borderId="8" applyNumberFormat="0" applyFill="0" applyAlignment="0" applyProtection="0"/>
    <xf numFmtId="0" fontId="29" fillId="8" borderId="9" applyNumberFormat="0" applyAlignment="0" applyProtection="0"/>
    <xf numFmtId="0" fontId="30" fillId="0" borderId="0" applyNumberFormat="0" applyFill="0" applyBorder="0" applyAlignment="0" applyProtection="0"/>
    <xf numFmtId="0" fontId="11" fillId="9" borderId="10" applyNumberFormat="0" applyFont="0" applyAlignment="0" applyProtection="0"/>
    <xf numFmtId="0" fontId="31" fillId="0" borderId="0" applyNumberFormat="0" applyFill="0" applyBorder="0" applyAlignment="0" applyProtection="0"/>
    <xf numFmtId="0" fontId="12" fillId="0" borderId="11" applyNumberFormat="0" applyFill="0" applyAlignment="0" applyProtection="0"/>
    <xf numFmtId="0" fontId="32"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2" fillId="33" borderId="0" applyNumberFormat="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384">
    <xf numFmtId="0" fontId="0" fillId="0" borderId="0" xfId="0"/>
    <xf numFmtId="165" fontId="2" fillId="2" borderId="0" xfId="2" applyNumberFormat="1" applyFont="1" applyFill="1" applyAlignment="1">
      <alignment horizontal="left"/>
    </xf>
    <xf numFmtId="165" fontId="1" fillId="2" borderId="0" xfId="2" applyNumberFormat="1" applyFont="1" applyFill="1" applyBorder="1" applyAlignment="1"/>
    <xf numFmtId="165" fontId="2" fillId="2" borderId="0" xfId="2" applyNumberFormat="1" applyFont="1" applyFill="1" applyBorder="1" applyAlignment="1"/>
    <xf numFmtId="165" fontId="9" fillId="2" borderId="0" xfId="2" applyNumberFormat="1" applyFont="1" applyFill="1" applyBorder="1" applyAlignment="1"/>
    <xf numFmtId="165" fontId="2" fillId="2" borderId="0" xfId="2" applyNumberFormat="1" applyFont="1" applyFill="1"/>
    <xf numFmtId="0" fontId="7" fillId="2" borderId="0" xfId="0" applyFont="1" applyFill="1" applyAlignment="1"/>
    <xf numFmtId="0" fontId="7" fillId="2" borderId="0" xfId="0" applyFont="1" applyFill="1" applyAlignment="1">
      <alignment horizontal="right"/>
    </xf>
    <xf numFmtId="165" fontId="2" fillId="2" borderId="0" xfId="2" applyNumberFormat="1" applyFont="1" applyFill="1" applyAlignment="1"/>
    <xf numFmtId="165" fontId="9" fillId="2" borderId="0" xfId="2" applyNumberFormat="1" applyFont="1" applyFill="1" applyAlignment="1">
      <alignment horizontal="left"/>
    </xf>
    <xf numFmtId="165" fontId="9" fillId="2" borderId="0" xfId="2" applyNumberFormat="1" applyFont="1" applyFill="1" applyAlignment="1"/>
    <xf numFmtId="165" fontId="9" fillId="2" borderId="0" xfId="2" applyNumberFormat="1" applyFont="1" applyFill="1"/>
    <xf numFmtId="165" fontId="14" fillId="2" borderId="1" xfId="2" applyNumberFormat="1" applyFont="1" applyFill="1" applyBorder="1" applyAlignment="1">
      <alignment horizontal="center"/>
    </xf>
    <xf numFmtId="165" fontId="2" fillId="2" borderId="0" xfId="2" applyNumberFormat="1" applyFont="1" applyFill="1" applyAlignment="1">
      <alignment horizontal="center"/>
    </xf>
    <xf numFmtId="165" fontId="9" fillId="2" borderId="0" xfId="2" applyNumberFormat="1" applyFont="1" applyFill="1" applyBorder="1" applyAlignment="1">
      <alignment horizontal="left"/>
    </xf>
    <xf numFmtId="165" fontId="9" fillId="2" borderId="0" xfId="2" applyNumberFormat="1" applyFont="1" applyFill="1" applyBorder="1" applyAlignment="1">
      <alignment horizontal="center"/>
    </xf>
    <xf numFmtId="165" fontId="9" fillId="2" borderId="0" xfId="2" applyNumberFormat="1" applyFont="1" applyFill="1" applyBorder="1" applyAlignment="1">
      <alignment horizontal="right"/>
    </xf>
    <xf numFmtId="165" fontId="7" fillId="2" borderId="0" xfId="2" applyNumberFormat="1" applyFont="1" applyFill="1" applyBorder="1" applyAlignment="1"/>
    <xf numFmtId="165" fontId="9" fillId="2" borderId="0" xfId="2" applyNumberFormat="1" applyFont="1" applyFill="1" applyBorder="1"/>
    <xf numFmtId="165" fontId="9" fillId="2" borderId="0" xfId="2" applyNumberFormat="1" applyFont="1" applyFill="1" applyBorder="1" applyAlignment="1">
      <alignment horizontal="left" wrapText="1" indent="2"/>
    </xf>
    <xf numFmtId="165" fontId="15" fillId="2" borderId="0" xfId="2" applyNumberFormat="1" applyFont="1" applyFill="1" applyBorder="1" applyAlignment="1">
      <alignment horizontal="left" vertical="center" wrapText="1" indent="2"/>
    </xf>
    <xf numFmtId="0" fontId="8" fillId="2" borderId="0" xfId="0" applyFont="1" applyFill="1" applyBorder="1" applyAlignment="1">
      <alignment horizontal="left" vertical="center" wrapText="1"/>
    </xf>
    <xf numFmtId="4" fontId="9" fillId="2" borderId="0" xfId="0" applyNumberFormat="1" applyFont="1" applyFill="1" applyBorder="1"/>
    <xf numFmtId="0" fontId="15" fillId="2" borderId="0" xfId="0" applyFont="1" applyFill="1" applyBorder="1" applyAlignment="1">
      <alignment horizontal="left" vertical="center" wrapText="1" indent="2"/>
    </xf>
    <xf numFmtId="165" fontId="9" fillId="2" borderId="0" xfId="2" applyNumberFormat="1" applyFont="1" applyFill="1" applyBorder="1" applyAlignment="1">
      <alignment horizontal="center" vertical="center" wrapText="1"/>
    </xf>
    <xf numFmtId="0" fontId="8" fillId="2" borderId="0" xfId="0" applyFont="1" applyFill="1" applyBorder="1" applyAlignment="1">
      <alignment vertical="center" wrapText="1"/>
    </xf>
    <xf numFmtId="165" fontId="14" fillId="2" borderId="2" xfId="2" applyNumberFormat="1" applyFont="1" applyFill="1" applyBorder="1" applyAlignment="1">
      <alignment horizontal="left" vertical="center" wrapText="1"/>
    </xf>
    <xf numFmtId="165" fontId="17" fillId="2" borderId="2" xfId="2" applyNumberFormat="1" applyFont="1" applyFill="1" applyBorder="1" applyAlignment="1">
      <alignment vertical="center" wrapText="1"/>
    </xf>
    <xf numFmtId="165" fontId="17" fillId="2" borderId="2" xfId="2" applyNumberFormat="1" applyFont="1" applyFill="1" applyBorder="1" applyAlignment="1">
      <alignment horizontal="center" vertical="center" wrapText="1"/>
    </xf>
    <xf numFmtId="165" fontId="17" fillId="2" borderId="2" xfId="2" applyNumberFormat="1" applyFont="1" applyFill="1" applyBorder="1"/>
    <xf numFmtId="165" fontId="17" fillId="2" borderId="2" xfId="2" applyNumberFormat="1" applyFont="1" applyFill="1" applyBorder="1" applyAlignment="1">
      <alignment horizontal="left" vertical="center" wrapText="1"/>
    </xf>
    <xf numFmtId="165" fontId="2" fillId="2" borderId="0" xfId="2" applyNumberFormat="1" applyFont="1" applyFill="1" applyBorder="1" applyAlignment="1">
      <alignment horizontal="center"/>
    </xf>
    <xf numFmtId="4" fontId="2" fillId="2" borderId="0" xfId="2" applyNumberFormat="1" applyFont="1" applyFill="1"/>
    <xf numFmtId="4" fontId="4" fillId="2" borderId="0" xfId="0" applyNumberFormat="1" applyFont="1" applyFill="1" applyAlignment="1"/>
    <xf numFmtId="0" fontId="4" fillId="2" borderId="0" xfId="0" applyFont="1" applyFill="1" applyAlignment="1"/>
    <xf numFmtId="39" fontId="9" fillId="2" borderId="0" xfId="2" applyNumberFormat="1" applyFont="1" applyFill="1"/>
    <xf numFmtId="164" fontId="9" fillId="2" borderId="0" xfId="2" applyFont="1" applyFill="1"/>
    <xf numFmtId="0" fontId="9" fillId="2" borderId="0" xfId="2" applyNumberFormat="1" applyFont="1" applyFill="1" applyBorder="1" applyAlignment="1"/>
    <xf numFmtId="0" fontId="2" fillId="2" borderId="0" xfId="2" applyNumberFormat="1" applyFont="1" applyFill="1" applyBorder="1" applyAlignment="1"/>
    <xf numFmtId="0" fontId="2" fillId="2" borderId="0" xfId="2" applyNumberFormat="1" applyFont="1" applyFill="1"/>
    <xf numFmtId="165" fontId="9" fillId="2" borderId="0" xfId="2" applyNumberFormat="1" applyFont="1" applyFill="1" applyBorder="1" applyAlignment="1">
      <alignment vertical="center"/>
    </xf>
    <xf numFmtId="0" fontId="9" fillId="2" borderId="0" xfId="2" applyNumberFormat="1" applyFont="1" applyFill="1" applyBorder="1" applyAlignment="1">
      <alignment horizontal="right"/>
    </xf>
    <xf numFmtId="0" fontId="9" fillId="2" borderId="0" xfId="0" applyFont="1" applyFill="1" applyBorder="1" applyAlignment="1"/>
    <xf numFmtId="165" fontId="13" fillId="2" borderId="0" xfId="2" applyNumberFormat="1" applyFont="1" applyFill="1"/>
    <xf numFmtId="0" fontId="9" fillId="2" borderId="0" xfId="0" applyFont="1" applyFill="1" applyBorder="1" applyAlignment="1">
      <alignment horizontal="right"/>
    </xf>
    <xf numFmtId="3" fontId="9" fillId="2" borderId="0" xfId="0" applyNumberFormat="1" applyFont="1" applyFill="1" applyBorder="1"/>
    <xf numFmtId="4" fontId="10" fillId="2" borderId="0" xfId="1" applyNumberFormat="1" applyFont="1" applyFill="1"/>
    <xf numFmtId="0" fontId="9" fillId="2" borderId="0" xfId="0" applyFont="1" applyFill="1" applyBorder="1" applyAlignment="1">
      <alignment horizontal="left"/>
    </xf>
    <xf numFmtId="165" fontId="0" fillId="2" borderId="0" xfId="2" applyNumberFormat="1" applyFont="1" applyFill="1" applyAlignment="1">
      <alignment horizontal="left"/>
    </xf>
    <xf numFmtId="165" fontId="11" fillId="2" borderId="0" xfId="3" applyNumberFormat="1" applyFont="1" applyFill="1"/>
    <xf numFmtId="164" fontId="2" fillId="2" borderId="0" xfId="2" applyFont="1" applyFill="1"/>
    <xf numFmtId="0" fontId="4" fillId="2" borderId="0" xfId="0" applyFont="1" applyFill="1" applyAlignment="1">
      <alignment horizontal="right"/>
    </xf>
    <xf numFmtId="165" fontId="12" fillId="2" borderId="1" xfId="2" applyNumberFormat="1" applyFont="1" applyFill="1" applyBorder="1" applyAlignment="1">
      <alignment horizontal="center"/>
    </xf>
    <xf numFmtId="165" fontId="2" fillId="2" borderId="0" xfId="2" applyNumberFormat="1" applyFont="1" applyFill="1" applyBorder="1" applyAlignment="1">
      <alignment horizontal="left"/>
    </xf>
    <xf numFmtId="165" fontId="2" fillId="2" borderId="0" xfId="2" applyNumberFormat="1" applyFont="1" applyFill="1" applyBorder="1"/>
    <xf numFmtId="165" fontId="1" fillId="2" borderId="0" xfId="2" applyNumberFormat="1" applyFont="1" applyFill="1" applyBorder="1" applyAlignment="1">
      <alignment horizontal="left" wrapText="1" indent="2"/>
    </xf>
    <xf numFmtId="165" fontId="3" fillId="2" borderId="0" xfId="2" applyNumberFormat="1"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165" fontId="12" fillId="2" borderId="2" xfId="2" applyNumberFormat="1" applyFont="1" applyFill="1" applyBorder="1" applyAlignment="1">
      <alignment horizontal="left" vertical="center" wrapText="1"/>
    </xf>
    <xf numFmtId="165" fontId="11" fillId="2" borderId="2" xfId="2" applyNumberFormat="1" applyFont="1" applyFill="1" applyBorder="1" applyAlignment="1">
      <alignment vertical="center" wrapText="1"/>
    </xf>
    <xf numFmtId="165" fontId="11" fillId="2" borderId="2" xfId="2" applyNumberFormat="1" applyFont="1" applyFill="1" applyBorder="1" applyAlignment="1">
      <alignment horizontal="center" vertical="center" wrapText="1"/>
    </xf>
    <xf numFmtId="165" fontId="11" fillId="2" borderId="2" xfId="2" applyNumberFormat="1" applyFont="1" applyFill="1" applyBorder="1"/>
    <xf numFmtId="165" fontId="1" fillId="2" borderId="0" xfId="2" applyNumberFormat="1" applyFont="1" applyFill="1" applyAlignment="1"/>
    <xf numFmtId="165" fontId="4" fillId="2" borderId="0" xfId="2" applyNumberFormat="1" applyFont="1" applyFill="1"/>
    <xf numFmtId="165" fontId="1" fillId="2" borderId="0" xfId="2" applyNumberFormat="1" applyFont="1" applyFill="1"/>
    <xf numFmtId="165" fontId="1" fillId="2" borderId="0" xfId="2" applyNumberFormat="1" applyFont="1" applyFill="1" applyAlignment="1">
      <alignment horizontal="left"/>
    </xf>
    <xf numFmtId="165" fontId="1" fillId="2" borderId="0" xfId="2" applyNumberFormat="1" applyFont="1" applyFill="1" applyBorder="1" applyAlignment="1">
      <alignment horizontal="center"/>
    </xf>
    <xf numFmtId="165" fontId="1" fillId="2" borderId="0" xfId="2" applyNumberFormat="1" applyFont="1" applyFill="1" applyBorder="1" applyAlignment="1">
      <alignment horizontal="right"/>
    </xf>
    <xf numFmtId="164" fontId="1" fillId="2" borderId="0" xfId="2" applyFont="1" applyFill="1"/>
    <xf numFmtId="165" fontId="4" fillId="2" borderId="0" xfId="2" applyNumberFormat="1" applyFont="1" applyFill="1" applyAlignment="1">
      <alignment horizontal="left"/>
    </xf>
    <xf numFmtId="165" fontId="4" fillId="2" borderId="0" xfId="2" applyNumberFormat="1" applyFont="1" applyFill="1" applyAlignment="1"/>
    <xf numFmtId="165" fontId="3" fillId="2" borderId="0" xfId="2" applyNumberFormat="1" applyFont="1" applyFill="1" applyBorder="1" applyAlignment="1">
      <alignment horizontal="center" vertical="center" wrapText="1"/>
    </xf>
    <xf numFmtId="165" fontId="11" fillId="2" borderId="0" xfId="2" applyNumberFormat="1" applyFont="1" applyFill="1" applyAlignment="1">
      <alignment horizontal="left"/>
    </xf>
    <xf numFmtId="165" fontId="11" fillId="2" borderId="0" xfId="2" applyNumberFormat="1" applyFont="1" applyFill="1" applyAlignment="1"/>
    <xf numFmtId="165" fontId="11" fillId="2" borderId="0" xfId="2" applyNumberFormat="1" applyFont="1" applyFill="1"/>
    <xf numFmtId="0" fontId="4" fillId="2" borderId="0" xfId="0" applyFont="1" applyFill="1" applyAlignment="1">
      <alignment horizontal="left"/>
    </xf>
    <xf numFmtId="165" fontId="14" fillId="2" borderId="2" xfId="2" applyNumberFormat="1" applyFont="1" applyFill="1" applyBorder="1"/>
    <xf numFmtId="164" fontId="4" fillId="2" borderId="0" xfId="2" applyFont="1" applyFill="1" applyAlignment="1"/>
    <xf numFmtId="164" fontId="4" fillId="2" borderId="0" xfId="0" applyNumberFormat="1" applyFont="1" applyFill="1" applyAlignment="1"/>
    <xf numFmtId="164" fontId="4" fillId="2" borderId="0" xfId="2" applyNumberFormat="1" applyFont="1" applyFill="1"/>
    <xf numFmtId="164" fontId="4" fillId="2" borderId="0" xfId="2" applyNumberFormat="1" applyFont="1" applyFill="1" applyAlignment="1">
      <alignment horizontal="left"/>
    </xf>
    <xf numFmtId="164" fontId="12" fillId="2" borderId="1" xfId="2" applyNumberFormat="1" applyFont="1" applyFill="1" applyBorder="1" applyAlignment="1">
      <alignment horizontal="center"/>
    </xf>
    <xf numFmtId="164" fontId="2" fillId="2" borderId="0" xfId="2" applyNumberFormat="1" applyFont="1" applyFill="1" applyBorder="1"/>
    <xf numFmtId="164" fontId="2" fillId="2" borderId="0" xfId="2" applyNumberFormat="1" applyFont="1" applyFill="1"/>
    <xf numFmtId="39" fontId="7" fillId="2" borderId="0" xfId="2" applyNumberFormat="1" applyFont="1" applyFill="1"/>
    <xf numFmtId="4" fontId="4" fillId="2" borderId="0" xfId="2" applyNumberFormat="1" applyFont="1" applyFill="1"/>
    <xf numFmtId="164" fontId="4" fillId="2" borderId="0" xfId="2" applyFont="1" applyFill="1"/>
    <xf numFmtId="164" fontId="2" fillId="2" borderId="0" xfId="0" applyNumberFormat="1" applyFont="1" applyFill="1"/>
    <xf numFmtId="164" fontId="2" fillId="2" borderId="0" xfId="2" applyFont="1" applyFill="1" applyBorder="1" applyAlignment="1"/>
    <xf numFmtId="164" fontId="2" fillId="2" borderId="0" xfId="2" applyFont="1" applyFill="1" applyBorder="1" applyAlignment="1">
      <alignment horizontal="left"/>
    </xf>
    <xf numFmtId="0" fontId="9" fillId="2" borderId="0" xfId="2" applyNumberFormat="1" applyFont="1" applyFill="1" applyBorder="1" applyAlignment="1">
      <alignment horizontal="left"/>
    </xf>
    <xf numFmtId="0" fontId="1" fillId="2" borderId="0" xfId="0" applyFont="1" applyFill="1" applyBorder="1" applyAlignment="1">
      <alignment horizontal="left"/>
    </xf>
    <xf numFmtId="0" fontId="2" fillId="2" borderId="0" xfId="0" applyFont="1" applyFill="1" applyBorder="1" applyAlignment="1">
      <alignment horizontal="left"/>
    </xf>
    <xf numFmtId="164" fontId="2" fillId="2" borderId="0" xfId="0" applyNumberFormat="1" applyFont="1" applyFill="1" applyBorder="1" applyAlignment="1">
      <alignment horizontal="left"/>
    </xf>
    <xf numFmtId="165" fontId="7" fillId="2" borderId="0" xfId="0" applyNumberFormat="1" applyFont="1" applyFill="1" applyAlignment="1"/>
    <xf numFmtId="165" fontId="7" fillId="2" borderId="0" xfId="2" applyNumberFormat="1" applyFont="1" applyFill="1"/>
    <xf numFmtId="165" fontId="2" fillId="2" borderId="0" xfId="0" applyNumberFormat="1" applyFont="1" applyFill="1" applyBorder="1" applyAlignment="1">
      <alignment horizontal="left"/>
    </xf>
    <xf numFmtId="165" fontId="1" fillId="2" borderId="0" xfId="2" applyNumberFormat="1" applyFont="1" applyFill="1" applyAlignment="1">
      <alignment horizontal="center"/>
    </xf>
    <xf numFmtId="164" fontId="9" fillId="2" borderId="0" xfId="2" applyNumberFormat="1" applyFont="1" applyFill="1"/>
    <xf numFmtId="165" fontId="9" fillId="2" borderId="0" xfId="2" applyNumberFormat="1"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horizontal="right" vertical="center"/>
    </xf>
    <xf numFmtId="165" fontId="4" fillId="2" borderId="0" xfId="2" applyNumberFormat="1" applyFont="1" applyFill="1" applyAlignment="1">
      <alignment horizontal="left" vertical="center"/>
    </xf>
    <xf numFmtId="165" fontId="4" fillId="2" borderId="0" xfId="2" applyNumberFormat="1" applyFont="1" applyFill="1" applyAlignment="1">
      <alignment vertical="center"/>
    </xf>
    <xf numFmtId="165" fontId="12" fillId="2" borderId="1" xfId="2" applyNumberFormat="1" applyFont="1" applyFill="1" applyBorder="1" applyAlignment="1">
      <alignment horizontal="center" vertical="center"/>
    </xf>
    <xf numFmtId="165" fontId="1" fillId="2" borderId="0" xfId="2" applyNumberFormat="1" applyFont="1" applyFill="1" applyBorder="1" applyAlignment="1">
      <alignment vertical="center"/>
    </xf>
    <xf numFmtId="165" fontId="9" fillId="2" borderId="0" xfId="2" applyNumberFormat="1" applyFont="1" applyFill="1" applyAlignment="1">
      <alignment vertical="center"/>
    </xf>
    <xf numFmtId="0" fontId="7" fillId="2" borderId="0" xfId="0" applyFont="1" applyFill="1" applyAlignment="1">
      <alignment vertical="center"/>
    </xf>
    <xf numFmtId="4" fontId="4" fillId="2" borderId="0" xfId="0" applyNumberFormat="1" applyFont="1" applyFill="1" applyAlignment="1">
      <alignment vertical="center"/>
    </xf>
    <xf numFmtId="164" fontId="4" fillId="2" borderId="0" xfId="2" applyFont="1" applyFill="1" applyAlignment="1">
      <alignment vertical="center"/>
    </xf>
    <xf numFmtId="165" fontId="9" fillId="2" borderId="0" xfId="2" applyNumberFormat="1" applyFont="1" applyFill="1" applyAlignment="1">
      <alignment horizontal="left" vertical="center"/>
    </xf>
    <xf numFmtId="165" fontId="14" fillId="2" borderId="1" xfId="2" applyNumberFormat="1" applyFont="1" applyFill="1" applyBorder="1" applyAlignment="1">
      <alignment horizontal="center" vertical="center"/>
    </xf>
    <xf numFmtId="165" fontId="9" fillId="2" borderId="0" xfId="2" applyNumberFormat="1" applyFont="1" applyFill="1" applyBorder="1" applyAlignment="1">
      <alignment horizontal="left" vertical="center"/>
    </xf>
    <xf numFmtId="39" fontId="9" fillId="2" borderId="0" xfId="2" applyNumberFormat="1" applyFont="1" applyFill="1" applyAlignment="1">
      <alignment vertical="center"/>
    </xf>
    <xf numFmtId="39" fontId="7" fillId="2" borderId="0" xfId="2" applyNumberFormat="1" applyFont="1" applyFill="1" applyAlignment="1">
      <alignment vertical="center"/>
    </xf>
    <xf numFmtId="4" fontId="4" fillId="2" borderId="0" xfId="2" applyNumberFormat="1" applyFont="1" applyFill="1" applyAlignment="1">
      <alignment vertical="center"/>
    </xf>
    <xf numFmtId="0" fontId="9" fillId="2" borderId="0" xfId="2" applyNumberFormat="1" applyFont="1" applyFill="1" applyBorder="1" applyAlignment="1">
      <alignment vertical="center"/>
    </xf>
    <xf numFmtId="0" fontId="9" fillId="2" borderId="0" xfId="2" applyNumberFormat="1" applyFont="1" applyFill="1" applyAlignment="1">
      <alignment vertical="center"/>
    </xf>
    <xf numFmtId="0" fontId="9" fillId="2" borderId="0" xfId="2" applyNumberFormat="1" applyFont="1" applyFill="1" applyBorder="1" applyAlignment="1">
      <alignment horizontal="right" vertical="center"/>
    </xf>
    <xf numFmtId="0" fontId="9" fillId="2" borderId="0" xfId="0" applyFont="1" applyFill="1" applyBorder="1" applyAlignment="1">
      <alignment vertical="center"/>
    </xf>
    <xf numFmtId="164" fontId="9" fillId="2" borderId="0" xfId="2" applyFont="1" applyFill="1" applyBorder="1" applyAlignment="1">
      <alignment vertical="center"/>
    </xf>
    <xf numFmtId="165" fontId="13" fillId="2" borderId="0" xfId="2" applyNumberFormat="1" applyFont="1" applyFill="1" applyAlignment="1">
      <alignment vertical="center"/>
    </xf>
    <xf numFmtId="0" fontId="9" fillId="2" borderId="0" xfId="0" applyFont="1" applyFill="1" applyBorder="1" applyAlignment="1">
      <alignment horizontal="right" vertical="center"/>
    </xf>
    <xf numFmtId="3" fontId="9" fillId="2" borderId="0" xfId="0" applyNumberFormat="1" applyFont="1" applyFill="1" applyBorder="1" applyAlignment="1">
      <alignment vertical="center"/>
    </xf>
    <xf numFmtId="0" fontId="9" fillId="2" borderId="0" xfId="0" applyFont="1" applyFill="1" applyBorder="1" applyAlignment="1">
      <alignment horizontal="left" vertical="center"/>
    </xf>
    <xf numFmtId="165" fontId="17" fillId="2" borderId="2" xfId="2" applyNumberFormat="1" applyFont="1" applyFill="1" applyBorder="1" applyAlignment="1">
      <alignment vertical="center"/>
    </xf>
    <xf numFmtId="165" fontId="0" fillId="2" borderId="0" xfId="2" applyNumberFormat="1" applyFont="1" applyFill="1" applyAlignment="1">
      <alignment horizontal="left" vertical="center"/>
    </xf>
    <xf numFmtId="165" fontId="11" fillId="2" borderId="0" xfId="2" applyNumberFormat="1" applyFont="1" applyFill="1" applyAlignment="1">
      <alignment horizontal="left" vertical="center"/>
    </xf>
    <xf numFmtId="165" fontId="11" fillId="2" borderId="0" xfId="2" applyNumberFormat="1" applyFont="1" applyFill="1" applyAlignment="1">
      <alignment vertical="center"/>
    </xf>
    <xf numFmtId="164" fontId="15" fillId="2" borderId="0" xfId="2" applyFont="1" applyFill="1" applyBorder="1" applyAlignment="1">
      <alignment vertical="center"/>
    </xf>
    <xf numFmtId="165" fontId="15" fillId="2" borderId="0" xfId="2" applyNumberFormat="1" applyFont="1" applyFill="1" applyBorder="1" applyAlignment="1"/>
    <xf numFmtId="165" fontId="15" fillId="2" borderId="0" xfId="2" applyNumberFormat="1" applyFont="1" applyFill="1" applyBorder="1" applyAlignment="1">
      <alignment vertical="center"/>
    </xf>
    <xf numFmtId="43" fontId="9" fillId="2" borderId="0" xfId="2" applyNumberFormat="1" applyFont="1" applyFill="1" applyBorder="1" applyAlignment="1">
      <alignment horizontal="left"/>
    </xf>
    <xf numFmtId="0" fontId="9" fillId="2" borderId="0" xfId="2" applyNumberFormat="1" applyFont="1" applyFill="1" applyBorder="1" applyAlignment="1">
      <alignment horizontal="left"/>
    </xf>
    <xf numFmtId="0" fontId="1" fillId="2" borderId="0" xfId="0" applyFont="1" applyFill="1" applyBorder="1" applyAlignment="1">
      <alignment horizontal="left"/>
    </xf>
    <xf numFmtId="0" fontId="9" fillId="2" borderId="0" xfId="0" applyFont="1" applyFill="1" applyBorder="1" applyAlignment="1">
      <alignment horizontal="left"/>
    </xf>
    <xf numFmtId="164" fontId="17" fillId="2" borderId="2" xfId="2" applyFont="1" applyFill="1" applyBorder="1" applyAlignment="1">
      <alignment horizontal="center" vertical="center" wrapText="1"/>
    </xf>
    <xf numFmtId="164" fontId="9" fillId="2" borderId="0" xfId="2" applyFont="1" applyFill="1"/>
    <xf numFmtId="164" fontId="9" fillId="2" borderId="0" xfId="2" applyFont="1" applyFill="1" applyBorder="1"/>
    <xf numFmtId="164" fontId="7" fillId="2" borderId="0" xfId="2" applyFont="1" applyFill="1"/>
    <xf numFmtId="164" fontId="7" fillId="2" borderId="0" xfId="2" applyFont="1" applyFill="1" applyAlignment="1"/>
    <xf numFmtId="164" fontId="14" fillId="2" borderId="1" xfId="2" applyFont="1" applyFill="1" applyBorder="1" applyAlignment="1">
      <alignment horizontal="center"/>
    </xf>
    <xf numFmtId="164" fontId="17" fillId="2" borderId="2" xfId="2" applyFont="1" applyFill="1" applyBorder="1" applyAlignment="1">
      <alignment horizontal="left" vertical="center" wrapText="1"/>
    </xf>
    <xf numFmtId="164" fontId="9" fillId="2" borderId="0" xfId="2" applyFont="1" applyFill="1" applyBorder="1" applyAlignment="1">
      <alignment horizontal="center"/>
    </xf>
    <xf numFmtId="164" fontId="9" fillId="2" borderId="0" xfId="2" applyFont="1" applyFill="1" applyBorder="1" applyAlignment="1">
      <alignment horizontal="left"/>
    </xf>
    <xf numFmtId="3" fontId="9" fillId="2" borderId="0" xfId="2" applyNumberFormat="1" applyFont="1" applyFill="1"/>
    <xf numFmtId="165" fontId="7" fillId="2" borderId="0" xfId="2" applyNumberFormat="1" applyFont="1" applyFill="1" applyBorder="1" applyAlignment="1">
      <alignment horizontal="right"/>
    </xf>
    <xf numFmtId="164" fontId="7" fillId="2" borderId="0" xfId="2" applyFont="1" applyFill="1" applyBorder="1" applyAlignment="1">
      <alignment horizontal="right"/>
    </xf>
    <xf numFmtId="165" fontId="15" fillId="0" borderId="0" xfId="2" applyNumberFormat="1" applyFont="1" applyFill="1" applyBorder="1" applyAlignment="1">
      <alignment horizontal="left"/>
    </xf>
    <xf numFmtId="164" fontId="9" fillId="2" borderId="0" xfId="2" applyFont="1" applyFill="1" applyBorder="1" applyAlignment="1">
      <alignment horizontal="right"/>
    </xf>
    <xf numFmtId="164" fontId="17" fillId="2" borderId="2" xfId="2" applyFont="1" applyFill="1" applyBorder="1"/>
    <xf numFmtId="0" fontId="7" fillId="2" borderId="0" xfId="0" applyFont="1" applyFill="1" applyAlignment="1">
      <alignment horizontal="center"/>
    </xf>
    <xf numFmtId="165" fontId="3" fillId="2" borderId="0" xfId="2" applyNumberFormat="1" applyFont="1" applyFill="1"/>
    <xf numFmtId="165" fontId="15" fillId="2" borderId="0" xfId="2" applyNumberFormat="1" applyFont="1" applyFill="1" applyBorder="1" applyAlignment="1">
      <alignment horizontal="center"/>
    </xf>
    <xf numFmtId="165" fontId="15" fillId="0" borderId="0" xfId="2" applyNumberFormat="1" applyFont="1" applyFill="1" applyBorder="1" applyAlignment="1"/>
    <xf numFmtId="165" fontId="9" fillId="0" borderId="0" xfId="2" applyNumberFormat="1" applyFont="1" applyFill="1" applyBorder="1" applyAlignment="1">
      <alignment horizontal="left"/>
    </xf>
    <xf numFmtId="165" fontId="9" fillId="0" borderId="0" xfId="2" applyNumberFormat="1" applyFont="1" applyFill="1" applyBorder="1" applyAlignment="1"/>
    <xf numFmtId="165" fontId="4" fillId="0" borderId="0" xfId="2" applyNumberFormat="1" applyFont="1" applyFill="1"/>
    <xf numFmtId="165" fontId="7" fillId="2" borderId="0" xfId="2" applyNumberFormat="1" applyFont="1" applyFill="1" applyBorder="1" applyAlignment="1">
      <alignment horizontal="right" vertical="center"/>
    </xf>
    <xf numFmtId="165" fontId="9" fillId="2" borderId="0" xfId="2" applyNumberFormat="1" applyFont="1" applyFill="1" applyBorder="1" applyAlignment="1">
      <alignment horizontal="right"/>
    </xf>
    <xf numFmtId="4" fontId="9" fillId="2" borderId="0" xfId="0" applyNumberFormat="1" applyFont="1" applyFill="1" applyBorder="1"/>
    <xf numFmtId="0" fontId="15" fillId="2" borderId="0" xfId="0" applyFont="1" applyFill="1" applyBorder="1" applyAlignment="1">
      <alignment horizontal="left" vertical="center" wrapText="1" indent="2"/>
    </xf>
    <xf numFmtId="165" fontId="9" fillId="2" borderId="0" xfId="2" applyNumberFormat="1" applyFont="1" applyFill="1" applyBorder="1" applyAlignment="1">
      <alignment horizontal="center" vertical="center" wrapText="1"/>
    </xf>
    <xf numFmtId="0" fontId="8" fillId="2" borderId="0" xfId="0" applyFont="1" applyFill="1" applyBorder="1" applyAlignment="1">
      <alignment vertical="center" wrapText="1"/>
    </xf>
    <xf numFmtId="4" fontId="9" fillId="2" borderId="0" xfId="0" applyNumberFormat="1" applyFont="1" applyFill="1" applyBorder="1" applyAlignment="1">
      <alignment vertical="center"/>
    </xf>
    <xf numFmtId="164" fontId="9" fillId="2" borderId="0" xfId="2" applyFont="1" applyFill="1" applyBorder="1" applyAlignment="1">
      <alignment horizontal="right"/>
    </xf>
    <xf numFmtId="165" fontId="7" fillId="2" borderId="0" xfId="2" applyNumberFormat="1" applyFont="1" applyFill="1" applyBorder="1" applyAlignment="1">
      <alignment horizontal="right"/>
    </xf>
    <xf numFmtId="164" fontId="7" fillId="2" borderId="0" xfId="2" applyFont="1" applyFill="1" applyAlignment="1">
      <alignment horizontal="center"/>
    </xf>
    <xf numFmtId="0" fontId="7" fillId="2" borderId="0" xfId="0" applyFont="1" applyFill="1" applyAlignment="1">
      <alignment horizontal="center"/>
    </xf>
    <xf numFmtId="0" fontId="4" fillId="2" borderId="0" xfId="0" applyFont="1" applyFill="1" applyBorder="1" applyAlignment="1">
      <alignment horizontal="left" vertical="top" wrapText="1"/>
    </xf>
    <xf numFmtId="164" fontId="4" fillId="2" borderId="0" xfId="2" applyFont="1" applyFill="1" applyBorder="1" applyAlignment="1">
      <alignment horizontal="left" vertical="top" wrapText="1"/>
    </xf>
    <xf numFmtId="0" fontId="9" fillId="2" borderId="0" xfId="2" applyNumberFormat="1" applyFont="1" applyFill="1" applyBorder="1" applyAlignment="1">
      <alignment horizontal="left"/>
    </xf>
    <xf numFmtId="164" fontId="9" fillId="2" borderId="0" xfId="2" applyFont="1" applyFill="1" applyBorder="1" applyAlignment="1">
      <alignment horizontal="left"/>
    </xf>
    <xf numFmtId="0" fontId="1" fillId="2" borderId="0" xfId="0" applyFont="1" applyFill="1" applyBorder="1" applyAlignment="1">
      <alignment horizontal="left"/>
    </xf>
    <xf numFmtId="165" fontId="1" fillId="2" borderId="0" xfId="2" applyNumberFormat="1" applyFont="1" applyFill="1" applyAlignment="1">
      <alignment horizontal="center"/>
    </xf>
    <xf numFmtId="0" fontId="1" fillId="2" borderId="0" xfId="0" applyFont="1" applyFill="1" applyBorder="1" applyAlignment="1">
      <alignment horizontal="left" vertical="center"/>
    </xf>
    <xf numFmtId="0" fontId="9" fillId="2" borderId="0" xfId="2" applyNumberFormat="1" applyFont="1" applyFill="1" applyBorder="1" applyAlignment="1">
      <alignment horizontal="left" vertical="center"/>
    </xf>
    <xf numFmtId="0" fontId="9" fillId="2" borderId="0" xfId="0" applyFont="1" applyFill="1" applyBorder="1" applyAlignment="1">
      <alignment horizontal="left"/>
    </xf>
    <xf numFmtId="4" fontId="40" fillId="34" borderId="0" xfId="0" applyNumberFormat="1" applyFont="1" applyFill="1" applyAlignment="1">
      <alignment horizontal="right"/>
    </xf>
    <xf numFmtId="43" fontId="2" fillId="2" borderId="0" xfId="2" applyNumberFormat="1" applyFont="1" applyFill="1"/>
    <xf numFmtId="43" fontId="41" fillId="2" borderId="0" xfId="6" applyFont="1" applyFill="1" applyBorder="1" applyAlignment="1">
      <alignment horizontal="center"/>
    </xf>
    <xf numFmtId="164" fontId="3" fillId="2" borderId="0" xfId="2" applyFont="1" applyFill="1"/>
    <xf numFmtId="0" fontId="3" fillId="2" borderId="0" xfId="0" applyFont="1" applyFill="1" applyAlignment="1"/>
    <xf numFmtId="0" fontId="3" fillId="2" borderId="0" xfId="0" applyFont="1" applyFill="1" applyAlignment="1">
      <alignment horizontal="right"/>
    </xf>
    <xf numFmtId="164" fontId="3" fillId="2" borderId="0" xfId="2" applyFont="1" applyFill="1" applyAlignment="1">
      <alignment horizontal="left"/>
    </xf>
    <xf numFmtId="164" fontId="3" fillId="2" borderId="0" xfId="2" applyFont="1" applyFill="1" applyAlignment="1">
      <alignment horizontal="right"/>
    </xf>
    <xf numFmtId="4" fontId="3" fillId="2" borderId="0" xfId="2" applyNumberFormat="1" applyFont="1" applyFill="1" applyAlignment="1">
      <alignment horizontal="right"/>
    </xf>
    <xf numFmtId="164" fontId="3" fillId="2" borderId="0" xfId="2" applyFont="1" applyFill="1" applyAlignment="1"/>
    <xf numFmtId="165" fontId="15" fillId="2" borderId="0" xfId="2" applyNumberFormat="1" applyFont="1" applyFill="1" applyAlignment="1">
      <alignment horizontal="left"/>
    </xf>
    <xf numFmtId="165" fontId="15" fillId="2" borderId="0" xfId="2" applyNumberFormat="1" applyFont="1" applyFill="1" applyAlignment="1"/>
    <xf numFmtId="164" fontId="15" fillId="2" borderId="0" xfId="2" applyFont="1" applyFill="1"/>
    <xf numFmtId="165" fontId="15" fillId="2" borderId="0" xfId="2" applyNumberFormat="1" applyFont="1" applyFill="1"/>
    <xf numFmtId="165" fontId="3" fillId="2" borderId="0" xfId="2" applyNumberFormat="1" applyFont="1" applyFill="1" applyAlignment="1">
      <alignment horizontal="center"/>
    </xf>
    <xf numFmtId="0" fontId="8" fillId="2" borderId="0" xfId="0" applyFont="1" applyFill="1" applyAlignment="1">
      <alignment horizontal="left" vertical="center" wrapText="1"/>
    </xf>
    <xf numFmtId="4" fontId="9" fillId="2" borderId="0" xfId="0" applyNumberFormat="1" applyFont="1" applyFill="1"/>
    <xf numFmtId="0" fontId="15" fillId="2" borderId="0" xfId="0" applyFont="1" applyFill="1" applyAlignment="1">
      <alignment horizontal="left" vertical="center" wrapText="1" indent="2"/>
    </xf>
    <xf numFmtId="0" fontId="8" fillId="2" borderId="0" xfId="0" applyFont="1" applyFill="1" applyAlignment="1">
      <alignment vertical="center" wrapText="1"/>
    </xf>
    <xf numFmtId="4" fontId="9" fillId="2" borderId="0" xfId="0" applyNumberFormat="1" applyFont="1" applyFill="1" applyAlignment="1">
      <alignment vertical="center"/>
    </xf>
    <xf numFmtId="165" fontId="3" fillId="2" borderId="0" xfId="2" applyNumberFormat="1" applyFont="1" applyFill="1" applyBorder="1" applyAlignment="1">
      <alignment horizontal="center"/>
    </xf>
    <xf numFmtId="164" fontId="15" fillId="2" borderId="0" xfId="2" applyFont="1" applyFill="1" applyBorder="1"/>
    <xf numFmtId="165" fontId="15" fillId="2" borderId="0" xfId="2" applyNumberFormat="1" applyFont="1" applyFill="1" applyBorder="1"/>
    <xf numFmtId="165" fontId="9" fillId="2" borderId="0" xfId="2" applyNumberFormat="1" applyFont="1" applyFill="1" applyBorder="1" applyAlignment="1">
      <alignment vertical="top"/>
    </xf>
    <xf numFmtId="4" fontId="3" fillId="2" borderId="0" xfId="2" applyNumberFormat="1" applyFont="1" applyFill="1"/>
    <xf numFmtId="0" fontId="15" fillId="2" borderId="0" xfId="0" applyFont="1" applyFill="1" applyAlignment="1"/>
    <xf numFmtId="4" fontId="3" fillId="2" borderId="0" xfId="0" applyNumberFormat="1" applyFont="1" applyFill="1" applyAlignment="1"/>
    <xf numFmtId="165" fontId="37" fillId="2" borderId="1" xfId="2" applyNumberFormat="1" applyFont="1" applyFill="1" applyBorder="1" applyAlignment="1">
      <alignment horizontal="center"/>
    </xf>
    <xf numFmtId="164" fontId="37" fillId="2" borderId="1" xfId="2" applyFont="1" applyFill="1" applyBorder="1" applyAlignment="1">
      <alignment horizontal="center"/>
    </xf>
    <xf numFmtId="165" fontId="15" fillId="2" borderId="0" xfId="2" applyNumberFormat="1" applyFont="1" applyFill="1" applyBorder="1" applyAlignment="1">
      <alignment horizontal="left"/>
    </xf>
    <xf numFmtId="164" fontId="15" fillId="2" borderId="0" xfId="2" applyFont="1" applyFill="1" applyBorder="1" applyAlignment="1">
      <alignment horizontal="center"/>
    </xf>
    <xf numFmtId="39" fontId="15" fillId="2" borderId="0" xfId="2" applyNumberFormat="1" applyFont="1" applyFill="1"/>
    <xf numFmtId="165" fontId="37" fillId="2" borderId="2" xfId="2" applyNumberFormat="1" applyFont="1" applyFill="1" applyBorder="1" applyAlignment="1">
      <alignment horizontal="left" vertical="center" wrapText="1"/>
    </xf>
    <xf numFmtId="165" fontId="37" fillId="2" borderId="2" xfId="2" applyNumberFormat="1" applyFont="1" applyFill="1" applyBorder="1" applyAlignment="1">
      <alignment vertical="center" wrapText="1"/>
    </xf>
    <xf numFmtId="164" fontId="37" fillId="2" borderId="2" xfId="2" applyFont="1" applyFill="1" applyBorder="1" applyAlignment="1">
      <alignment horizontal="center" vertical="center" wrapText="1"/>
    </xf>
    <xf numFmtId="165" fontId="37" fillId="2" borderId="2" xfId="2" applyNumberFormat="1" applyFont="1" applyFill="1" applyBorder="1" applyAlignment="1">
      <alignment horizontal="center" vertical="center" wrapText="1"/>
    </xf>
    <xf numFmtId="0" fontId="15" fillId="2" borderId="0" xfId="2" applyNumberFormat="1" applyFont="1" applyFill="1" applyBorder="1" applyAlignment="1"/>
    <xf numFmtId="165" fontId="3" fillId="2" borderId="0" xfId="2" applyNumberFormat="1" applyFont="1" applyFill="1" applyAlignment="1"/>
    <xf numFmtId="0" fontId="3" fillId="2" borderId="0" xfId="2" applyNumberFormat="1" applyFont="1" applyFill="1" applyBorder="1" applyAlignment="1"/>
    <xf numFmtId="164" fontId="3" fillId="2" borderId="0" xfId="2" applyFont="1" applyFill="1" applyBorder="1" applyAlignment="1"/>
    <xf numFmtId="164" fontId="15" fillId="2" borderId="0" xfId="2" applyFont="1" applyFill="1" applyAlignment="1">
      <alignment horizontal="left"/>
    </xf>
    <xf numFmtId="164" fontId="15" fillId="2" borderId="0" xfId="2" applyFont="1" applyFill="1" applyBorder="1" applyAlignment="1">
      <alignment horizontal="left"/>
    </xf>
    <xf numFmtId="0" fontId="15" fillId="2" borderId="0" xfId="0" applyFont="1" applyFill="1" applyAlignment="1">
      <alignment horizontal="center"/>
    </xf>
    <xf numFmtId="164" fontId="15" fillId="2" borderId="0" xfId="2" applyFont="1" applyFill="1" applyAlignment="1">
      <alignment horizontal="center"/>
    </xf>
    <xf numFmtId="0" fontId="15" fillId="2" borderId="0" xfId="2" applyNumberFormat="1" applyFont="1" applyFill="1" applyBorder="1" applyAlignment="1">
      <alignment horizontal="right"/>
    </xf>
    <xf numFmtId="0" fontId="15" fillId="2" borderId="0" xfId="0" applyFont="1" applyFill="1" applyBorder="1" applyAlignment="1"/>
    <xf numFmtId="0" fontId="15" fillId="2" borderId="0" xfId="0" applyFont="1" applyFill="1" applyBorder="1" applyAlignment="1">
      <alignment horizontal="right"/>
    </xf>
    <xf numFmtId="3" fontId="15" fillId="2" borderId="0" xfId="0" applyNumberFormat="1" applyFont="1" applyFill="1" applyBorder="1"/>
    <xf numFmtId="4" fontId="38" fillId="2" borderId="0" xfId="5" applyNumberFormat="1" applyFont="1" applyFill="1"/>
    <xf numFmtId="0" fontId="15" fillId="2" borderId="0" xfId="0" applyFont="1" applyFill="1" applyBorder="1" applyAlignment="1">
      <alignment horizontal="left"/>
    </xf>
    <xf numFmtId="164" fontId="37" fillId="2" borderId="2" xfId="2" applyFont="1" applyFill="1" applyBorder="1"/>
    <xf numFmtId="164" fontId="37" fillId="2" borderId="2" xfId="2" applyFont="1" applyFill="1" applyBorder="1" applyAlignment="1">
      <alignment horizontal="left" vertical="center" wrapText="1"/>
    </xf>
    <xf numFmtId="4" fontId="15" fillId="2" borderId="0" xfId="0" applyNumberFormat="1" applyFont="1" applyFill="1" applyBorder="1"/>
    <xf numFmtId="164" fontId="3" fillId="2" borderId="0" xfId="0" applyNumberFormat="1" applyFont="1" applyFill="1"/>
    <xf numFmtId="0" fontId="3" fillId="2" borderId="0" xfId="0" applyFont="1" applyFill="1" applyBorder="1" applyAlignment="1">
      <alignment horizontal="left"/>
    </xf>
    <xf numFmtId="164" fontId="3" fillId="2" borderId="0" xfId="2" applyFont="1" applyFill="1" applyBorder="1" applyAlignment="1">
      <alignment horizontal="left"/>
    </xf>
    <xf numFmtId="165" fontId="3" fillId="2" borderId="0" xfId="0" applyNumberFormat="1" applyFont="1" applyFill="1" applyBorder="1" applyAlignment="1">
      <alignment horizontal="left"/>
    </xf>
    <xf numFmtId="164" fontId="3" fillId="2" borderId="0" xfId="0" applyNumberFormat="1" applyFont="1" applyFill="1" applyBorder="1" applyAlignment="1">
      <alignment horizontal="left"/>
    </xf>
    <xf numFmtId="165" fontId="39" fillId="2" borderId="0" xfId="2" applyNumberFormat="1" applyFont="1" applyFill="1" applyAlignment="1">
      <alignment horizontal="left"/>
    </xf>
    <xf numFmtId="165" fontId="3" fillId="2" borderId="0" xfId="2" applyNumberFormat="1" applyFont="1" applyFill="1" applyAlignment="1">
      <alignment horizontal="left"/>
    </xf>
    <xf numFmtId="4" fontId="42" fillId="35" borderId="0" xfId="0" applyNumberFormat="1" applyFont="1" applyFill="1"/>
    <xf numFmtId="164" fontId="4" fillId="2" borderId="0" xfId="2" applyFont="1" applyFill="1" applyAlignment="1">
      <alignment horizontal="left"/>
    </xf>
    <xf numFmtId="164" fontId="12" fillId="2" borderId="1" xfId="2" applyFont="1" applyFill="1" applyBorder="1" applyAlignment="1">
      <alignment horizontal="center"/>
    </xf>
    <xf numFmtId="165" fontId="1" fillId="2" borderId="0" xfId="2" applyNumberFormat="1" applyFont="1" applyFill="1" applyBorder="1" applyAlignment="1">
      <alignment horizontal="left"/>
    </xf>
    <xf numFmtId="164" fontId="1" fillId="2" borderId="0" xfId="2" applyFont="1" applyFill="1" applyBorder="1" applyAlignment="1">
      <alignment horizontal="center"/>
    </xf>
    <xf numFmtId="165" fontId="1" fillId="2" borderId="0" xfId="2" applyNumberFormat="1" applyFont="1" applyFill="1" applyBorder="1"/>
    <xf numFmtId="164" fontId="1" fillId="2" borderId="0" xfId="2" applyFont="1" applyFill="1" applyBorder="1" applyAlignment="1">
      <alignment horizontal="right"/>
    </xf>
    <xf numFmtId="4" fontId="1" fillId="2" borderId="0" xfId="0" applyNumberFormat="1" applyFont="1" applyFill="1" applyBorder="1"/>
    <xf numFmtId="164" fontId="11" fillId="2" borderId="2" xfId="2" applyFont="1" applyFill="1" applyBorder="1"/>
    <xf numFmtId="164" fontId="3" fillId="2" borderId="0" xfId="2" applyFont="1" applyFill="1" applyBorder="1" applyAlignment="1">
      <alignment horizontal="center" vertical="center" wrapText="1"/>
    </xf>
    <xf numFmtId="165" fontId="7" fillId="2" borderId="0" xfId="2" applyNumberFormat="1" applyFont="1" applyFill="1" applyBorder="1" applyAlignment="1">
      <alignment horizontal="center"/>
    </xf>
    <xf numFmtId="4" fontId="7" fillId="2" borderId="0" xfId="0" applyNumberFormat="1" applyFont="1" applyFill="1" applyBorder="1"/>
    <xf numFmtId="165" fontId="7" fillId="2" borderId="0" xfId="2" applyNumberFormat="1" applyFont="1" applyFill="1" applyBorder="1" applyAlignment="1">
      <alignment horizontal="center" vertical="center" wrapText="1"/>
    </xf>
    <xf numFmtId="4" fontId="1" fillId="2" borderId="0" xfId="2" applyNumberFormat="1" applyFont="1" applyFill="1"/>
    <xf numFmtId="0" fontId="1" fillId="2" borderId="0" xfId="2" applyNumberFormat="1" applyFont="1" applyFill="1" applyBorder="1" applyAlignment="1"/>
    <xf numFmtId="164" fontId="1" fillId="2" borderId="0" xfId="2" applyFont="1" applyFill="1" applyBorder="1" applyAlignment="1"/>
    <xf numFmtId="165" fontId="14" fillId="2" borderId="0" xfId="2" applyNumberFormat="1" applyFont="1" applyFill="1" applyBorder="1" applyAlignment="1">
      <alignment horizontal="center"/>
    </xf>
    <xf numFmtId="4" fontId="10" fillId="2" borderId="0" xfId="5" applyNumberFormat="1" applyFont="1" applyFill="1"/>
    <xf numFmtId="164" fontId="1" fillId="2" borderId="0" xfId="0" applyNumberFormat="1" applyFont="1" applyFill="1"/>
    <xf numFmtId="0" fontId="1" fillId="2" borderId="0" xfId="2" applyNumberFormat="1" applyFont="1" applyFill="1"/>
    <xf numFmtId="164" fontId="1" fillId="2" borderId="0" xfId="2" applyFont="1" applyFill="1" applyBorder="1" applyAlignment="1">
      <alignment horizontal="left"/>
    </xf>
    <xf numFmtId="165" fontId="1" fillId="2" borderId="0" xfId="2" applyNumberFormat="1" applyFont="1" applyFill="1" applyAlignment="1">
      <alignment vertical="center"/>
    </xf>
    <xf numFmtId="165" fontId="1" fillId="2" borderId="0" xfId="2" applyNumberFormat="1" applyFont="1" applyFill="1" applyAlignment="1">
      <alignment horizontal="center" vertical="center"/>
    </xf>
    <xf numFmtId="165" fontId="1" fillId="2" borderId="0" xfId="2" applyNumberFormat="1" applyFont="1" applyFill="1" applyBorder="1" applyAlignment="1">
      <alignment horizontal="center" vertical="center"/>
    </xf>
    <xf numFmtId="165" fontId="7" fillId="2" borderId="0" xfId="2" applyNumberFormat="1" applyFont="1" applyFill="1" applyBorder="1" applyAlignment="1">
      <alignment horizontal="center" vertical="center"/>
    </xf>
    <xf numFmtId="165" fontId="1" fillId="2" borderId="0" xfId="2" applyNumberFormat="1" applyFont="1" applyFill="1" applyAlignment="1">
      <alignment horizontal="left" vertical="center"/>
    </xf>
    <xf numFmtId="4" fontId="1" fillId="2" borderId="0" xfId="2" applyNumberFormat="1" applyFont="1" applyFill="1" applyAlignment="1">
      <alignment vertical="center"/>
    </xf>
    <xf numFmtId="164" fontId="1" fillId="2" borderId="0" xfId="2" applyFont="1" applyFill="1" applyAlignment="1">
      <alignment vertical="center"/>
    </xf>
    <xf numFmtId="0" fontId="1" fillId="2" borderId="0" xfId="2" applyNumberFormat="1" applyFont="1" applyFill="1" applyBorder="1" applyAlignment="1">
      <alignment vertical="center"/>
    </xf>
    <xf numFmtId="164" fontId="1" fillId="2" borderId="0" xfId="2" applyFont="1" applyFill="1" applyBorder="1" applyAlignment="1">
      <alignment vertical="center"/>
    </xf>
    <xf numFmtId="0" fontId="1" fillId="2" borderId="0" xfId="2" applyNumberFormat="1" applyFont="1" applyFill="1" applyAlignment="1">
      <alignment vertical="center"/>
    </xf>
    <xf numFmtId="165" fontId="14" fillId="2" borderId="0" xfId="2" applyNumberFormat="1" applyFont="1" applyFill="1" applyBorder="1" applyAlignment="1">
      <alignment horizontal="center" vertical="center"/>
    </xf>
    <xf numFmtId="165" fontId="12" fillId="2" borderId="0" xfId="2" applyNumberFormat="1" applyFont="1" applyFill="1" applyBorder="1" applyAlignment="1">
      <alignment horizontal="center" vertical="center"/>
    </xf>
    <xf numFmtId="4" fontId="10" fillId="2" borderId="0" xfId="5" applyNumberFormat="1" applyFont="1" applyFill="1" applyAlignment="1">
      <alignment vertical="center"/>
    </xf>
    <xf numFmtId="164" fontId="1" fillId="2" borderId="0" xfId="0" applyNumberFormat="1" applyFont="1" applyFill="1" applyAlignment="1">
      <alignment vertical="center"/>
    </xf>
    <xf numFmtId="164" fontId="1" fillId="2" borderId="0" xfId="0" applyNumberFormat="1" applyFont="1" applyFill="1" applyBorder="1" applyAlignment="1">
      <alignment horizontal="left" vertical="center"/>
    </xf>
    <xf numFmtId="164" fontId="1" fillId="2" borderId="0" xfId="2" applyFont="1" applyFill="1" applyBorder="1" applyAlignment="1">
      <alignment horizontal="left" vertical="center"/>
    </xf>
    <xf numFmtId="164" fontId="7" fillId="2" borderId="0" xfId="2" applyFont="1" applyFill="1" applyBorder="1" applyAlignment="1">
      <alignment horizontal="right" vertical="center"/>
    </xf>
    <xf numFmtId="164" fontId="14" fillId="2" borderId="2" xfId="2" applyFont="1" applyFill="1" applyBorder="1"/>
    <xf numFmtId="0" fontId="7" fillId="2" borderId="0" xfId="0" applyFont="1" applyFill="1"/>
    <xf numFmtId="165" fontId="12" fillId="2" borderId="0" xfId="2" applyNumberFormat="1" applyFont="1" applyFill="1" applyBorder="1" applyAlignment="1">
      <alignment horizontal="left" vertical="center" wrapText="1"/>
    </xf>
    <xf numFmtId="165" fontId="11" fillId="2" borderId="0" xfId="2" applyNumberFormat="1" applyFont="1" applyFill="1" applyBorder="1" applyAlignment="1">
      <alignment vertical="center" wrapText="1"/>
    </xf>
    <xf numFmtId="165" fontId="11" fillId="2" borderId="0" xfId="2" applyNumberFormat="1" applyFont="1" applyFill="1" applyBorder="1" applyAlignment="1">
      <alignment horizontal="center" vertical="center" wrapText="1"/>
    </xf>
    <xf numFmtId="165" fontId="11" fillId="2" borderId="0" xfId="2" applyNumberFormat="1" applyFont="1" applyFill="1" applyBorder="1"/>
    <xf numFmtId="164" fontId="11" fillId="2" borderId="0" xfId="2" applyNumberFormat="1" applyFont="1" applyFill="1" applyBorder="1"/>
    <xf numFmtId="165" fontId="12" fillId="2" borderId="0" xfId="2" applyNumberFormat="1" applyFont="1" applyFill="1" applyBorder="1" applyAlignment="1">
      <alignment vertical="center" wrapText="1"/>
    </xf>
    <xf numFmtId="164" fontId="17" fillId="2" borderId="0" xfId="2" applyFont="1" applyFill="1" applyBorder="1" applyAlignment="1">
      <alignment horizontal="center" vertical="center" wrapText="1"/>
    </xf>
    <xf numFmtId="164" fontId="37" fillId="2" borderId="0" xfId="2" applyFont="1" applyFill="1" applyBorder="1" applyAlignment="1">
      <alignment horizontal="center" vertical="center" wrapText="1"/>
    </xf>
    <xf numFmtId="165" fontId="17" fillId="2" borderId="0" xfId="2" applyNumberFormat="1" applyFont="1" applyFill="1" applyBorder="1" applyAlignment="1">
      <alignment horizontal="center" vertical="center" wrapText="1"/>
    </xf>
    <xf numFmtId="165" fontId="9" fillId="0" borderId="0" xfId="2" applyNumberFormat="1" applyFont="1" applyFill="1" applyBorder="1"/>
    <xf numFmtId="0" fontId="0" fillId="2" borderId="0" xfId="0" applyFill="1" applyAlignment="1"/>
    <xf numFmtId="43" fontId="0" fillId="2" borderId="0" xfId="6" applyFont="1" applyFill="1" applyAlignment="1">
      <alignment horizontal="right"/>
    </xf>
    <xf numFmtId="165" fontId="7" fillId="0" borderId="0" xfId="2" applyNumberFormat="1" applyFont="1" applyFill="1" applyBorder="1"/>
    <xf numFmtId="165" fontId="1" fillId="2" borderId="0" xfId="2" applyNumberFormat="1" applyFont="1" applyFill="1" applyAlignment="1">
      <alignment horizontal="right"/>
    </xf>
    <xf numFmtId="0" fontId="9" fillId="2" borderId="0" xfId="2" applyNumberFormat="1" applyFont="1" applyFill="1" applyBorder="1" applyAlignment="1">
      <alignment horizontal="left"/>
    </xf>
    <xf numFmtId="0" fontId="7" fillId="2" borderId="0" xfId="0" applyFont="1" applyFill="1" applyAlignment="1">
      <alignment horizontal="center"/>
    </xf>
    <xf numFmtId="0" fontId="9" fillId="2" borderId="0" xfId="2" applyNumberFormat="1" applyFont="1" applyFill="1" applyBorder="1" applyAlignment="1">
      <alignment horizontal="left"/>
    </xf>
    <xf numFmtId="0" fontId="1" fillId="2" borderId="0" xfId="0" applyFont="1" applyFill="1" applyBorder="1" applyAlignment="1">
      <alignment horizontal="left"/>
    </xf>
    <xf numFmtId="165" fontId="1" fillId="2" borderId="0" xfId="2" applyNumberFormat="1" applyFont="1" applyFill="1" applyAlignment="1">
      <alignment horizontal="center"/>
    </xf>
    <xf numFmtId="0" fontId="9" fillId="2" borderId="0" xfId="0" applyFont="1" applyFill="1" applyBorder="1" applyAlignment="1">
      <alignment horizontal="left"/>
    </xf>
    <xf numFmtId="165" fontId="14" fillId="2" borderId="0" xfId="2" applyNumberFormat="1" applyFont="1" applyFill="1" applyBorder="1" applyAlignment="1">
      <alignment horizontal="left" vertical="center" wrapText="1"/>
    </xf>
    <xf numFmtId="165" fontId="17" fillId="2" borderId="0" xfId="2" applyNumberFormat="1" applyFont="1" applyFill="1" applyBorder="1" applyAlignment="1">
      <alignment vertical="center" wrapText="1"/>
    </xf>
    <xf numFmtId="165" fontId="44" fillId="2" borderId="2" xfId="2" applyNumberFormat="1" applyFont="1" applyFill="1" applyBorder="1" applyAlignment="1">
      <alignment horizontal="left" vertical="center" wrapText="1"/>
    </xf>
    <xf numFmtId="165" fontId="44" fillId="2" borderId="1" xfId="2" applyNumberFormat="1" applyFont="1" applyFill="1" applyBorder="1" applyAlignment="1">
      <alignment horizontal="center"/>
    </xf>
    <xf numFmtId="164" fontId="44" fillId="2" borderId="1" xfId="2" applyFont="1" applyFill="1" applyBorder="1" applyAlignment="1">
      <alignment horizontal="center"/>
    </xf>
    <xf numFmtId="164" fontId="39" fillId="0" borderId="0" xfId="2" applyFont="1"/>
    <xf numFmtId="164" fontId="15" fillId="0" borderId="0" xfId="2" applyFont="1" applyFill="1" applyBorder="1" applyAlignment="1">
      <alignment horizontal="center"/>
    </xf>
    <xf numFmtId="43" fontId="45" fillId="2" borderId="0" xfId="6" applyFont="1" applyFill="1" applyBorder="1" applyAlignment="1">
      <alignment horizontal="center"/>
    </xf>
    <xf numFmtId="0" fontId="9" fillId="0" borderId="0" xfId="0" applyFont="1" applyFill="1" applyBorder="1" applyAlignment="1"/>
    <xf numFmtId="0" fontId="15" fillId="2" borderId="0" xfId="2" applyNumberFormat="1" applyFont="1" applyFill="1" applyBorder="1" applyAlignment="1">
      <alignment horizontal="left"/>
    </xf>
    <xf numFmtId="164" fontId="15" fillId="2" borderId="0" xfId="2" applyFont="1" applyFill="1" applyBorder="1" applyAlignment="1">
      <alignment horizontal="left"/>
    </xf>
    <xf numFmtId="165" fontId="46" fillId="2" borderId="0" xfId="2" applyNumberFormat="1" applyFont="1" applyFill="1" applyBorder="1" applyAlignment="1">
      <alignment horizontal="center"/>
    </xf>
    <xf numFmtId="165" fontId="47" fillId="2" borderId="0" xfId="2" applyNumberFormat="1" applyFont="1" applyFill="1" applyBorder="1" applyAlignment="1">
      <alignment horizontal="center"/>
    </xf>
    <xf numFmtId="165" fontId="48" fillId="2" borderId="0" xfId="2" applyNumberFormat="1" applyFont="1" applyFill="1" applyBorder="1" applyAlignment="1">
      <alignment horizontal="center"/>
    </xf>
    <xf numFmtId="165" fontId="49" fillId="2" borderId="0" xfId="2" applyNumberFormat="1" applyFont="1" applyFill="1"/>
    <xf numFmtId="165" fontId="49" fillId="2" borderId="0" xfId="2" applyNumberFormat="1" applyFont="1" applyFill="1" applyBorder="1" applyAlignment="1">
      <alignment horizontal="center"/>
    </xf>
    <xf numFmtId="165" fontId="50" fillId="2" borderId="0" xfId="2" applyNumberFormat="1" applyFont="1" applyFill="1"/>
    <xf numFmtId="165" fontId="50" fillId="2" borderId="0" xfId="2" applyNumberFormat="1" applyFont="1" applyFill="1" applyBorder="1" applyAlignment="1">
      <alignment horizontal="center"/>
    </xf>
    <xf numFmtId="165" fontId="51" fillId="2" borderId="0" xfId="2" applyNumberFormat="1" applyFont="1" applyFill="1"/>
    <xf numFmtId="165" fontId="51" fillId="2" borderId="0" xfId="2" applyNumberFormat="1" applyFont="1" applyFill="1" applyBorder="1" applyAlignment="1">
      <alignment horizontal="center"/>
    </xf>
    <xf numFmtId="165" fontId="52" fillId="2" borderId="0" xfId="2" applyNumberFormat="1" applyFont="1" applyFill="1"/>
    <xf numFmtId="165" fontId="52" fillId="2" borderId="0" xfId="2" applyNumberFormat="1" applyFont="1" applyFill="1" applyBorder="1" applyAlignment="1">
      <alignment horizontal="center"/>
    </xf>
    <xf numFmtId="165" fontId="53" fillId="2" borderId="0" xfId="2" applyNumberFormat="1" applyFont="1" applyFill="1"/>
    <xf numFmtId="165" fontId="53" fillId="2" borderId="0" xfId="2" applyNumberFormat="1" applyFont="1" applyFill="1" applyBorder="1" applyAlignment="1">
      <alignment horizontal="center"/>
    </xf>
    <xf numFmtId="4" fontId="55" fillId="2" borderId="0" xfId="2" applyNumberFormat="1" applyFont="1" applyFill="1"/>
    <xf numFmtId="165" fontId="57" fillId="2" borderId="0" xfId="2" applyNumberFormat="1" applyFont="1" applyFill="1"/>
    <xf numFmtId="165" fontId="58" fillId="2" borderId="0" xfId="2" applyNumberFormat="1" applyFont="1" applyFill="1" applyBorder="1" applyAlignment="1">
      <alignment horizontal="center"/>
    </xf>
    <xf numFmtId="165" fontId="59" fillId="2" borderId="0" xfId="2" applyNumberFormat="1" applyFont="1" applyFill="1" applyBorder="1" applyAlignment="1">
      <alignment horizontal="center"/>
    </xf>
    <xf numFmtId="165" fontId="60" fillId="2" borderId="0" xfId="2" applyNumberFormat="1" applyFont="1" applyFill="1" applyBorder="1" applyAlignment="1">
      <alignment horizontal="center"/>
    </xf>
    <xf numFmtId="165" fontId="47" fillId="2" borderId="0" xfId="2" applyNumberFormat="1" applyFont="1" applyFill="1"/>
    <xf numFmtId="43" fontId="9" fillId="2" borderId="0" xfId="6" applyFont="1" applyFill="1" applyBorder="1" applyAlignment="1">
      <alignment horizontal="center"/>
    </xf>
    <xf numFmtId="166" fontId="46" fillId="2" borderId="0" xfId="6" applyNumberFormat="1" applyFont="1" applyFill="1" applyBorder="1" applyAlignment="1">
      <alignment horizontal="center"/>
    </xf>
    <xf numFmtId="4" fontId="54" fillId="2" borderId="0" xfId="2" applyNumberFormat="1" applyFont="1" applyFill="1"/>
    <xf numFmtId="4" fontId="56" fillId="2" borderId="0" xfId="2" applyNumberFormat="1" applyFont="1" applyFill="1"/>
    <xf numFmtId="164" fontId="46" fillId="2" borderId="0" xfId="2" applyFont="1" applyFill="1" applyBorder="1" applyAlignment="1">
      <alignment horizontal="center"/>
    </xf>
    <xf numFmtId="164" fontId="48" fillId="2" borderId="0" xfId="2" applyFont="1" applyFill="1" applyBorder="1" applyAlignment="1">
      <alignment horizontal="center"/>
    </xf>
    <xf numFmtId="165" fontId="61" fillId="2" borderId="0" xfId="2" applyNumberFormat="1" applyFont="1" applyFill="1" applyBorder="1" applyAlignment="1">
      <alignment horizontal="center"/>
    </xf>
    <xf numFmtId="164" fontId="61" fillId="2" borderId="0" xfId="2" applyFont="1" applyFill="1" applyBorder="1" applyAlignment="1">
      <alignment horizontal="center"/>
    </xf>
    <xf numFmtId="164" fontId="60" fillId="2" borderId="0" xfId="2" applyFont="1" applyFill="1" applyBorder="1" applyAlignment="1">
      <alignment horizontal="center"/>
    </xf>
    <xf numFmtId="164" fontId="49" fillId="2" borderId="0" xfId="2" applyFont="1" applyFill="1" applyBorder="1" applyAlignment="1">
      <alignment horizontal="center"/>
    </xf>
    <xf numFmtId="164" fontId="58" fillId="2" borderId="0" xfId="2" applyFont="1" applyFill="1" applyBorder="1" applyAlignment="1">
      <alignment horizontal="center"/>
    </xf>
    <xf numFmtId="164" fontId="53" fillId="0" borderId="0" xfId="2" applyFont="1" applyFill="1" applyBorder="1" applyAlignment="1">
      <alignment horizontal="center"/>
    </xf>
    <xf numFmtId="164" fontId="50" fillId="2" borderId="0" xfId="2" applyFont="1" applyFill="1" applyBorder="1" applyAlignment="1">
      <alignment horizontal="center"/>
    </xf>
    <xf numFmtId="164" fontId="47" fillId="2" borderId="0" xfId="2" applyFont="1" applyFill="1" applyBorder="1" applyAlignment="1">
      <alignment horizontal="center"/>
    </xf>
    <xf numFmtId="164" fontId="59" fillId="2" borderId="0" xfId="2" applyFont="1" applyFill="1" applyBorder="1" applyAlignment="1">
      <alignment horizontal="center"/>
    </xf>
    <xf numFmtId="164" fontId="53" fillId="2" borderId="0" xfId="2" applyFont="1" applyFill="1" applyBorder="1" applyAlignment="1">
      <alignment horizontal="center"/>
    </xf>
    <xf numFmtId="165" fontId="46" fillId="2" borderId="0" xfId="2" applyNumberFormat="1" applyFont="1" applyFill="1" applyBorder="1" applyAlignment="1">
      <alignment horizontal="center" vertical="center"/>
    </xf>
    <xf numFmtId="165" fontId="48" fillId="2" borderId="0" xfId="2" applyNumberFormat="1" applyFont="1" applyFill="1" applyBorder="1" applyAlignment="1">
      <alignment horizontal="center" vertical="center"/>
    </xf>
    <xf numFmtId="165" fontId="47" fillId="2" borderId="0" xfId="2" applyNumberFormat="1" applyFont="1" applyFill="1" applyBorder="1" applyAlignment="1">
      <alignment horizontal="center" vertical="center"/>
    </xf>
    <xf numFmtId="165" fontId="49" fillId="2" borderId="0" xfId="2" applyNumberFormat="1" applyFont="1" applyFill="1" applyBorder="1" applyAlignment="1">
      <alignment horizontal="center" vertical="center"/>
    </xf>
    <xf numFmtId="165" fontId="50" fillId="2" borderId="0" xfId="2" applyNumberFormat="1" applyFont="1" applyFill="1" applyBorder="1" applyAlignment="1">
      <alignment horizontal="center" vertical="center"/>
    </xf>
    <xf numFmtId="165" fontId="58" fillId="2" borderId="0" xfId="2" applyNumberFormat="1" applyFont="1" applyFill="1" applyBorder="1" applyAlignment="1">
      <alignment horizontal="center" vertical="center"/>
    </xf>
    <xf numFmtId="165" fontId="53" fillId="2" borderId="0" xfId="2" applyNumberFormat="1" applyFont="1" applyFill="1" applyBorder="1" applyAlignment="1">
      <alignment horizontal="center" vertical="center"/>
    </xf>
    <xf numFmtId="165" fontId="59" fillId="2" borderId="0" xfId="2" applyNumberFormat="1" applyFont="1" applyFill="1" applyBorder="1" applyAlignment="1">
      <alignment horizontal="center" vertical="center"/>
    </xf>
    <xf numFmtId="0" fontId="4" fillId="2" borderId="0" xfId="0" applyFont="1" applyFill="1" applyBorder="1" applyAlignment="1">
      <alignment horizontal="left" vertical="top" wrapText="1"/>
    </xf>
    <xf numFmtId="164" fontId="4" fillId="2" borderId="0" xfId="2" applyFont="1" applyFill="1" applyBorder="1" applyAlignment="1">
      <alignment horizontal="left" vertical="top" wrapText="1"/>
    </xf>
    <xf numFmtId="0" fontId="7" fillId="2" borderId="0" xfId="0" applyFont="1" applyFill="1" applyAlignment="1">
      <alignment horizontal="center"/>
    </xf>
    <xf numFmtId="164" fontId="7" fillId="2" borderId="0" xfId="2" applyFont="1" applyFill="1" applyAlignment="1">
      <alignment horizontal="center"/>
    </xf>
    <xf numFmtId="0" fontId="15" fillId="2" borderId="0" xfId="2" applyNumberFormat="1" applyFont="1" applyFill="1" applyBorder="1" applyAlignment="1">
      <alignment horizontal="left"/>
    </xf>
    <xf numFmtId="164" fontId="15" fillId="2" borderId="0" xfId="2" applyFont="1" applyFill="1" applyBorder="1" applyAlignment="1">
      <alignment horizontal="left"/>
    </xf>
    <xf numFmtId="165" fontId="8" fillId="2" borderId="0" xfId="2" applyNumberFormat="1" applyFont="1" applyFill="1" applyAlignment="1">
      <alignment horizontal="center"/>
    </xf>
    <xf numFmtId="164" fontId="8" fillId="2" borderId="0" xfId="2" applyFont="1" applyFill="1" applyAlignment="1">
      <alignment horizontal="center"/>
    </xf>
    <xf numFmtId="0" fontId="8" fillId="2" borderId="0" xfId="0" applyFont="1" applyFill="1" applyAlignment="1">
      <alignment horizontal="center"/>
    </xf>
    <xf numFmtId="165" fontId="7" fillId="2" borderId="0" xfId="2" applyNumberFormat="1" applyFont="1" applyFill="1" applyAlignment="1">
      <alignment horizontal="center"/>
    </xf>
    <xf numFmtId="165" fontId="9" fillId="2" borderId="0" xfId="2" applyNumberFormat="1" applyFont="1" applyFill="1" applyAlignment="1">
      <alignment horizontal="center"/>
    </xf>
    <xf numFmtId="164" fontId="9" fillId="2" borderId="0" xfId="2" applyFont="1" applyFill="1" applyAlignment="1">
      <alignment horizontal="center"/>
    </xf>
    <xf numFmtId="4" fontId="7" fillId="2" borderId="0" xfId="2" applyNumberFormat="1" applyFont="1" applyFill="1" applyAlignment="1">
      <alignment horizontal="center"/>
    </xf>
    <xf numFmtId="165" fontId="15" fillId="2" borderId="0" xfId="2" applyNumberFormat="1" applyFont="1" applyFill="1" applyAlignment="1">
      <alignment horizontal="center"/>
    </xf>
    <xf numFmtId="0" fontId="3" fillId="2" borderId="0" xfId="0" applyFont="1" applyFill="1" applyAlignment="1">
      <alignment horizontal="center"/>
    </xf>
    <xf numFmtId="165" fontId="3" fillId="2" borderId="0" xfId="2" applyNumberFormat="1" applyFont="1" applyFill="1" applyAlignment="1">
      <alignment horizontal="center"/>
    </xf>
    <xf numFmtId="0" fontId="15" fillId="2" borderId="0" xfId="0" applyFont="1" applyFill="1" applyAlignment="1">
      <alignment horizontal="center"/>
    </xf>
    <xf numFmtId="0" fontId="4" fillId="2" borderId="0" xfId="0" applyFont="1" applyFill="1" applyAlignment="1">
      <alignment horizontal="center"/>
    </xf>
    <xf numFmtId="165" fontId="4" fillId="2" borderId="0" xfId="2" applyNumberFormat="1" applyFont="1" applyFill="1" applyAlignment="1">
      <alignment horizontal="center"/>
    </xf>
    <xf numFmtId="0" fontId="1" fillId="2" borderId="0" xfId="0" applyFont="1" applyFill="1" applyBorder="1" applyAlignment="1">
      <alignment horizontal="left"/>
    </xf>
    <xf numFmtId="0" fontId="9" fillId="2" borderId="0" xfId="2" applyNumberFormat="1" applyFont="1" applyFill="1" applyBorder="1" applyAlignment="1">
      <alignment horizontal="left"/>
    </xf>
    <xf numFmtId="165" fontId="9" fillId="2" borderId="0" xfId="2" applyNumberFormat="1" applyFont="1" applyFill="1" applyAlignment="1">
      <alignment horizontal="left" vertical="center" wrapText="1"/>
    </xf>
    <xf numFmtId="165" fontId="1" fillId="2" borderId="0" xfId="2" applyNumberFormat="1" applyFont="1" applyFill="1" applyAlignment="1">
      <alignment horizontal="center"/>
    </xf>
    <xf numFmtId="165" fontId="7" fillId="2" borderId="0" xfId="2" applyNumberFormat="1" applyFont="1" applyFill="1" applyAlignment="1">
      <alignment horizontal="center" vertical="center"/>
    </xf>
    <xf numFmtId="0" fontId="4" fillId="2" borderId="0" xfId="0" applyFont="1" applyFill="1" applyAlignment="1">
      <alignment horizontal="center" vertical="center"/>
    </xf>
    <xf numFmtId="165" fontId="4" fillId="2" borderId="0" xfId="2" applyNumberFormat="1" applyFont="1" applyFill="1" applyAlignment="1">
      <alignment horizontal="center" vertical="center"/>
    </xf>
    <xf numFmtId="0" fontId="7" fillId="2" borderId="0" xfId="0" applyFont="1" applyFill="1" applyAlignment="1">
      <alignment horizontal="center" vertical="center"/>
    </xf>
    <xf numFmtId="0" fontId="1"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9" fillId="2" borderId="0" xfId="2" applyNumberFormat="1" applyFont="1" applyFill="1" applyBorder="1" applyAlignment="1">
      <alignment horizontal="left" vertical="center"/>
    </xf>
    <xf numFmtId="0" fontId="1" fillId="2" borderId="0" xfId="0" applyFont="1" applyFill="1" applyBorder="1" applyAlignment="1">
      <alignment horizontal="left" vertical="top" wrapText="1"/>
    </xf>
    <xf numFmtId="0" fontId="9" fillId="2" borderId="0" xfId="0" applyFont="1" applyFill="1" applyBorder="1" applyAlignment="1">
      <alignment horizontal="left"/>
    </xf>
  </cellXfs>
  <cellStyles count="50">
    <cellStyle name="20% - Énfasis1" xfId="25" builtinId="30" customBuiltin="1"/>
    <cellStyle name="20% - Énfasis2" xfId="29" builtinId="34" customBuiltin="1"/>
    <cellStyle name="20% - Énfasis3" xfId="33" builtinId="38" customBuiltin="1"/>
    <cellStyle name="20% - Énfasis4" xfId="37" builtinId="42" customBuiltin="1"/>
    <cellStyle name="20% - Énfasis5" xfId="41" builtinId="46" customBuiltin="1"/>
    <cellStyle name="20% - Énfasis6" xfId="45" builtinId="50" customBuiltin="1"/>
    <cellStyle name="40% - Énfasis1" xfId="26" builtinId="31" customBuiltin="1"/>
    <cellStyle name="40% - Énfasis2" xfId="30" builtinId="35" customBuiltin="1"/>
    <cellStyle name="40% - Énfasis3" xfId="34" builtinId="39" customBuiltin="1"/>
    <cellStyle name="40% - Énfasis4" xfId="38" builtinId="43" customBuiltin="1"/>
    <cellStyle name="40% - Énfasis5" xfId="42" builtinId="47" customBuiltin="1"/>
    <cellStyle name="40% - Énfasis6" xfId="46" builtinId="51" customBuiltin="1"/>
    <cellStyle name="60% - Énfasis1" xfId="27" builtinId="32" customBuiltin="1"/>
    <cellStyle name="60% - Énfasis2" xfId="31" builtinId="36" customBuiltin="1"/>
    <cellStyle name="60% - Énfasis3" xfId="35" builtinId="40" customBuiltin="1"/>
    <cellStyle name="60% - Énfasis4" xfId="39" builtinId="44" customBuiltin="1"/>
    <cellStyle name="60% - Énfasis5" xfId="43" builtinId="48" customBuiltin="1"/>
    <cellStyle name="60% - Énfasis6" xfId="47" builtinId="52" customBuiltin="1"/>
    <cellStyle name="Bueno" xfId="12" builtinId="26" customBuiltin="1"/>
    <cellStyle name="Cálculo" xfId="17" builtinId="22" customBuiltin="1"/>
    <cellStyle name="Celda de comprobación" xfId="19" builtinId="23" customBuiltin="1"/>
    <cellStyle name="Celda vinculada" xfId="18" builtinId="24" customBuiltin="1"/>
    <cellStyle name="Encabezado 1" xfId="8" builtinId="16" customBuiltin="1"/>
    <cellStyle name="Encabezado 4" xfId="11" builtinId="19" customBuiltin="1"/>
    <cellStyle name="Énfasis1" xfId="24" builtinId="29" customBuiltin="1"/>
    <cellStyle name="Énfasis2" xfId="28" builtinId="33" customBuiltin="1"/>
    <cellStyle name="Énfasis3" xfId="32" builtinId="37" customBuiltin="1"/>
    <cellStyle name="Énfasis4" xfId="36" builtinId="41" customBuiltin="1"/>
    <cellStyle name="Énfasis5" xfId="40" builtinId="45" customBuiltin="1"/>
    <cellStyle name="Énfasis6" xfId="44" builtinId="49" customBuiltin="1"/>
    <cellStyle name="Entrada" xfId="15" builtinId="20" customBuiltin="1"/>
    <cellStyle name="Excel Built-in Normal" xfId="1"/>
    <cellStyle name="Excel Built-in Normal 2" xfId="5"/>
    <cellStyle name="Hipervínculo" xfId="48" builtinId="8" customBuiltin="1"/>
    <cellStyle name="Hipervínculo visitado" xfId="49" builtinId="9" customBuiltin="1"/>
    <cellStyle name="Incorrecto" xfId="13" builtinId="27" customBuiltin="1"/>
    <cellStyle name="Millares" xfId="2" builtinId="3"/>
    <cellStyle name="Millares 2" xfId="3"/>
    <cellStyle name="Millares 3" xfId="6"/>
    <cellStyle name="Neutral" xfId="14" builtinId="28" customBuiltin="1"/>
    <cellStyle name="Normal" xfId="0" builtinId="0"/>
    <cellStyle name="Normal 2" xfId="4"/>
    <cellStyle name="Notas" xfId="21" builtinId="10" customBuiltin="1"/>
    <cellStyle name="Salida" xfId="16" builtinId="21" customBuiltin="1"/>
    <cellStyle name="Texto de advertencia" xfId="20" builtinId="11" customBuiltin="1"/>
    <cellStyle name="Texto explicativo" xfId="22" builtinId="53" customBuiltin="1"/>
    <cellStyle name="Título" xfId="7" builtinId="15" customBuiltin="1"/>
    <cellStyle name="Título 2" xfId="9" builtinId="17" customBuiltin="1"/>
    <cellStyle name="Título 3" xfId="10" builtinId="18" customBuiltin="1"/>
    <cellStyle name="Total" xfId="23" builtinId="25" customBuiltin="1"/>
  </cellStyles>
  <dxfs count="0"/>
  <tableStyles count="0" defaultTableStyle="TableStyleMedium9" defaultPivotStyle="PivotStyleLight16"/>
  <colors>
    <mruColors>
      <color rgb="FFCC0099"/>
      <color rgb="FFCC0066"/>
      <color rgb="FF66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forme%20Ejecucion%20Programatica%202020\Informaci&#243;n%20UE%20-%20II%20T%202020%20CEN%20CINA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la.zuniga/Downloads/OriApliRecEjec%20(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Informe%20Ejecucion%20Programatica%202020\Informaci&#243;n%20UE%20-%20IIIT%202020%20CEN%20CINA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dy.leiton/Documents/PRESUPUESTO%202020/ANTEPROYECTO%20FODESAF/INFORME%20TRIMESTRAL%20PROGRATICO/Control%20de%20Contrat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
      <sheetName val="2 T"/>
      <sheetName val="Semestral"/>
      <sheetName val="3 T acumulado"/>
      <sheetName val="3 T"/>
      <sheetName val="4 T"/>
      <sheetName val="Anual"/>
    </sheetNames>
    <sheetDataSet>
      <sheetData sheetId="0" refreshError="1">
        <row r="13">
          <cell r="G13">
            <v>29577.666666666668</v>
          </cell>
        </row>
        <row r="14">
          <cell r="G14">
            <v>15965.666666666666</v>
          </cell>
        </row>
        <row r="15">
          <cell r="G15">
            <v>13612</v>
          </cell>
        </row>
        <row r="16">
          <cell r="G16">
            <v>134696.33333333334</v>
          </cell>
        </row>
        <row r="17">
          <cell r="G17">
            <v>8632.3333333333339</v>
          </cell>
        </row>
        <row r="18">
          <cell r="G18">
            <v>13769.333333333334</v>
          </cell>
        </row>
        <row r="19">
          <cell r="G19">
            <v>28525</v>
          </cell>
        </row>
        <row r="20">
          <cell r="G20">
            <v>8279.3333333333339</v>
          </cell>
        </row>
        <row r="21">
          <cell r="G21">
            <v>104015.33333333333</v>
          </cell>
        </row>
        <row r="22">
          <cell r="G22">
            <v>8551</v>
          </cell>
        </row>
        <row r="57">
          <cell r="F57">
            <v>24618600</v>
          </cell>
        </row>
        <row r="58">
          <cell r="F58">
            <v>51647101.519999996</v>
          </cell>
        </row>
        <row r="59">
          <cell r="F59">
            <v>40953965.770000003</v>
          </cell>
        </row>
        <row r="60">
          <cell r="F60">
            <v>66488256.149999999</v>
          </cell>
        </row>
        <row r="61">
          <cell r="F61">
            <v>38377592.180000007</v>
          </cell>
        </row>
        <row r="62">
          <cell r="F62">
            <v>1179820.55</v>
          </cell>
        </row>
        <row r="63">
          <cell r="F63">
            <v>0</v>
          </cell>
        </row>
        <row r="64">
          <cell r="F64">
            <v>0</v>
          </cell>
        </row>
        <row r="65">
          <cell r="F65">
            <v>0</v>
          </cell>
        </row>
        <row r="66">
          <cell r="F66">
            <v>0</v>
          </cell>
        </row>
        <row r="67">
          <cell r="F67">
            <v>0</v>
          </cell>
        </row>
        <row r="68">
          <cell r="F68">
            <v>0</v>
          </cell>
        </row>
        <row r="69">
          <cell r="F69">
            <v>0</v>
          </cell>
        </row>
        <row r="70">
          <cell r="F70">
            <v>14225348</v>
          </cell>
        </row>
        <row r="71">
          <cell r="F71">
            <v>40469340.539999999</v>
          </cell>
        </row>
        <row r="72">
          <cell r="F72">
            <v>35968739.399999999</v>
          </cell>
        </row>
        <row r="73">
          <cell r="F73">
            <v>0</v>
          </cell>
        </row>
        <row r="74">
          <cell r="F74">
            <v>82710956.090000004</v>
          </cell>
        </row>
        <row r="75">
          <cell r="F75">
            <v>0</v>
          </cell>
        </row>
        <row r="76">
          <cell r="F76">
            <v>17291418.82</v>
          </cell>
        </row>
        <row r="77">
          <cell r="F77">
            <v>0</v>
          </cell>
        </row>
        <row r="78">
          <cell r="F78">
            <v>0</v>
          </cell>
        </row>
        <row r="79">
          <cell r="F79">
            <v>0</v>
          </cell>
        </row>
        <row r="80">
          <cell r="F80">
            <v>0</v>
          </cell>
        </row>
        <row r="81">
          <cell r="F81">
            <v>11602851.370000001</v>
          </cell>
        </row>
        <row r="82">
          <cell r="F82">
            <v>0</v>
          </cell>
        </row>
        <row r="83">
          <cell r="F83">
            <v>260524.74</v>
          </cell>
        </row>
        <row r="84">
          <cell r="F84">
            <v>0</v>
          </cell>
        </row>
        <row r="85">
          <cell r="F85">
            <v>504907988</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58465210.649999999</v>
          </cell>
        </row>
        <row r="108">
          <cell r="F108">
            <v>0</v>
          </cell>
        </row>
        <row r="109">
          <cell r="F109">
            <v>0</v>
          </cell>
        </row>
        <row r="110">
          <cell r="F110">
            <v>159031860.44</v>
          </cell>
        </row>
        <row r="111">
          <cell r="F111">
            <v>0</v>
          </cell>
        </row>
        <row r="112">
          <cell r="F112">
            <v>0</v>
          </cell>
        </row>
        <row r="113">
          <cell r="F113">
            <v>0</v>
          </cell>
        </row>
        <row r="114">
          <cell r="F114">
            <v>570491648.33999991</v>
          </cell>
        </row>
        <row r="115">
          <cell r="F115">
            <v>0</v>
          </cell>
        </row>
        <row r="116">
          <cell r="F116">
            <v>0</v>
          </cell>
        </row>
        <row r="117">
          <cell r="F117">
            <v>1718691222.5599999</v>
          </cell>
        </row>
        <row r="128">
          <cell r="F128">
            <v>8108949857.2799997</v>
          </cell>
        </row>
        <row r="130">
          <cell r="F130">
            <v>4219734592.23</v>
          </cell>
        </row>
        <row r="131">
          <cell r="F131">
            <v>325960466.91000003</v>
          </cell>
        </row>
        <row r="132">
          <cell r="F132">
            <v>1751545445.3499999</v>
          </cell>
        </row>
        <row r="133">
          <cell r="F133">
            <v>422326025.40999997</v>
          </cell>
        </row>
        <row r="134">
          <cell r="F134">
            <v>0</v>
          </cell>
        </row>
        <row r="135">
          <cell r="F135">
            <v>0</v>
          </cell>
        </row>
        <row r="137">
          <cell r="F137">
            <v>0</v>
          </cell>
        </row>
        <row r="138">
          <cell r="F138">
            <v>1617280.32</v>
          </cell>
        </row>
        <row r="139">
          <cell r="F139">
            <v>15229033667.5</v>
          </cell>
        </row>
        <row r="140">
          <cell r="F140">
            <v>1718691222.5599999</v>
          </cell>
        </row>
        <row r="141">
          <cell r="F141">
            <v>13510342444.940001</v>
          </cell>
        </row>
      </sheetData>
      <sheetData sheetId="1" refreshError="1">
        <row r="14">
          <cell r="G14">
            <v>37823.333333333336</v>
          </cell>
        </row>
        <row r="40">
          <cell r="F40">
            <v>104984582.9244</v>
          </cell>
        </row>
        <row r="57">
          <cell r="F57">
            <v>46389250</v>
          </cell>
        </row>
        <row r="58">
          <cell r="F58">
            <v>70517004.310000002</v>
          </cell>
        </row>
        <row r="59">
          <cell r="F59">
            <v>55493282.419999994</v>
          </cell>
        </row>
        <row r="60">
          <cell r="F60">
            <v>92927841.460000008</v>
          </cell>
        </row>
        <row r="61">
          <cell r="F61">
            <v>14759626.48</v>
          </cell>
        </row>
        <row r="62">
          <cell r="F62">
            <v>2041260.84</v>
          </cell>
        </row>
        <row r="63">
          <cell r="F63">
            <v>0</v>
          </cell>
        </row>
        <row r="64">
          <cell r="F64">
            <v>0</v>
          </cell>
        </row>
        <row r="65">
          <cell r="F65">
            <v>0</v>
          </cell>
        </row>
        <row r="66">
          <cell r="F66">
            <v>0</v>
          </cell>
        </row>
        <row r="67">
          <cell r="F67">
            <v>3664651.02</v>
          </cell>
        </row>
        <row r="68">
          <cell r="F68">
            <v>978720</v>
          </cell>
        </row>
        <row r="69">
          <cell r="F69">
            <v>0</v>
          </cell>
        </row>
        <row r="70">
          <cell r="F70">
            <v>6173235</v>
          </cell>
        </row>
        <row r="71">
          <cell r="F71">
            <v>23253113.259999998</v>
          </cell>
        </row>
        <row r="72">
          <cell r="F72">
            <v>14077547.040000001</v>
          </cell>
        </row>
        <row r="73">
          <cell r="F73">
            <v>0</v>
          </cell>
        </row>
        <row r="74">
          <cell r="F74">
            <v>37831396.399999999</v>
          </cell>
        </row>
        <row r="75">
          <cell r="F75">
            <v>0</v>
          </cell>
        </row>
        <row r="76">
          <cell r="F76">
            <v>9609579.2300000004</v>
          </cell>
        </row>
        <row r="77">
          <cell r="F77">
            <v>0</v>
          </cell>
        </row>
        <row r="78">
          <cell r="F78">
            <v>0</v>
          </cell>
        </row>
        <row r="79">
          <cell r="F79">
            <v>0</v>
          </cell>
        </row>
        <row r="80">
          <cell r="F80">
            <v>0</v>
          </cell>
        </row>
        <row r="81">
          <cell r="F81">
            <v>11931631.310000001</v>
          </cell>
        </row>
        <row r="82">
          <cell r="F82">
            <v>0</v>
          </cell>
        </row>
        <row r="83">
          <cell r="F83">
            <v>0</v>
          </cell>
        </row>
        <row r="84">
          <cell r="F84">
            <v>5648757</v>
          </cell>
        </row>
        <row r="85">
          <cell r="F85">
            <v>538128200.96000004</v>
          </cell>
        </row>
        <row r="86">
          <cell r="F86">
            <v>4303857556.1999998</v>
          </cell>
        </row>
        <row r="87">
          <cell r="F87">
            <v>1221176073.1799998</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9">
          <cell r="F99">
            <v>0</v>
          </cell>
        </row>
        <row r="100">
          <cell r="F100">
            <v>0</v>
          </cell>
        </row>
        <row r="101">
          <cell r="F101">
            <v>0</v>
          </cell>
        </row>
        <row r="102">
          <cell r="F102">
            <v>0</v>
          </cell>
        </row>
        <row r="103">
          <cell r="F103">
            <v>0</v>
          </cell>
        </row>
        <row r="104">
          <cell r="F104">
            <v>0</v>
          </cell>
        </row>
        <row r="105">
          <cell r="F105">
            <v>21406670.280000001</v>
          </cell>
        </row>
        <row r="106">
          <cell r="F106">
            <v>116390409.97</v>
          </cell>
        </row>
        <row r="107">
          <cell r="F107">
            <v>230467221.11000001</v>
          </cell>
        </row>
        <row r="108">
          <cell r="F108">
            <v>0</v>
          </cell>
        </row>
        <row r="109">
          <cell r="F109">
            <v>0</v>
          </cell>
        </row>
        <row r="110">
          <cell r="F110">
            <v>148791651.74000001</v>
          </cell>
        </row>
        <row r="111">
          <cell r="F111">
            <v>0</v>
          </cell>
        </row>
        <row r="112">
          <cell r="F112">
            <v>0</v>
          </cell>
        </row>
        <row r="113">
          <cell r="F113">
            <v>194240613.69999999</v>
          </cell>
        </row>
        <row r="114">
          <cell r="F114">
            <v>935625666.62</v>
          </cell>
        </row>
        <row r="115">
          <cell r="F115">
            <v>0</v>
          </cell>
        </row>
        <row r="116">
          <cell r="F116">
            <v>0</v>
          </cell>
        </row>
        <row r="117">
          <cell r="F117">
            <v>8105380959.5299997</v>
          </cell>
        </row>
        <row r="128">
          <cell r="F128">
            <v>13510342444.940001</v>
          </cell>
        </row>
        <row r="130">
          <cell r="F130">
            <v>6975784731.2600002</v>
          </cell>
        </row>
        <row r="131">
          <cell r="F131">
            <v>289382025.75</v>
          </cell>
        </row>
        <row r="132">
          <cell r="F132">
            <v>2246433760.6700001</v>
          </cell>
        </row>
        <row r="133">
          <cell r="F133">
            <v>716201420.71000004</v>
          </cell>
        </row>
        <row r="134">
          <cell r="F134">
            <v>384000000</v>
          </cell>
        </row>
        <row r="135">
          <cell r="F135">
            <v>2023201064.9200001</v>
          </cell>
        </row>
        <row r="137">
          <cell r="F137">
            <v>0</v>
          </cell>
        </row>
        <row r="138">
          <cell r="F138">
            <v>0</v>
          </cell>
        </row>
        <row r="139">
          <cell r="F139">
            <v>27338732448.25</v>
          </cell>
        </row>
        <row r="140">
          <cell r="F140">
            <v>8105380959.5299997</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ApliRecEjec (35)"/>
    </sheetNames>
    <sheetDataSet>
      <sheetData sheetId="0">
        <row r="14">
          <cell r="I14">
            <v>2100191325.71</v>
          </cell>
          <cell r="K14">
            <v>2146075356.45</v>
          </cell>
        </row>
        <row r="21">
          <cell r="I21">
            <v>8311150</v>
          </cell>
          <cell r="J21">
            <v>18723700</v>
          </cell>
          <cell r="K21">
            <v>5457900</v>
          </cell>
        </row>
        <row r="24">
          <cell r="I24">
            <v>20251918.239999998</v>
          </cell>
          <cell r="J24">
            <v>20460554.449999999</v>
          </cell>
          <cell r="K24">
            <v>20665058.690000001</v>
          </cell>
        </row>
        <row r="28">
          <cell r="J28">
            <v>4003</v>
          </cell>
        </row>
        <row r="30">
          <cell r="I30">
            <v>19288392.359999999</v>
          </cell>
          <cell r="J30">
            <v>3068495.33</v>
          </cell>
          <cell r="K30">
            <v>25097030.210000001</v>
          </cell>
        </row>
        <row r="32">
          <cell r="I32">
            <v>1960810.09</v>
          </cell>
          <cell r="J32">
            <v>26221606.039999999</v>
          </cell>
          <cell r="K32">
            <v>53723174.340000004</v>
          </cell>
        </row>
        <row r="36">
          <cell r="I36">
            <v>373968.72</v>
          </cell>
          <cell r="J36">
            <v>26835187.079999998</v>
          </cell>
          <cell r="K36">
            <v>403439.67</v>
          </cell>
        </row>
        <row r="39">
          <cell r="I39">
            <v>462568.15</v>
          </cell>
          <cell r="J39">
            <v>1100838.95</v>
          </cell>
          <cell r="K39">
            <v>259414.61</v>
          </cell>
        </row>
        <row r="43">
          <cell r="I43">
            <v>583080</v>
          </cell>
          <cell r="K43">
            <v>19578380</v>
          </cell>
        </row>
        <row r="47">
          <cell r="J47">
            <v>3223608.63</v>
          </cell>
        </row>
        <row r="54">
          <cell r="I54">
            <v>3107330</v>
          </cell>
          <cell r="J54">
            <v>4224530</v>
          </cell>
          <cell r="K54">
            <v>196215</v>
          </cell>
        </row>
        <row r="57">
          <cell r="I57">
            <v>17313700</v>
          </cell>
          <cell r="J57">
            <v>9982000</v>
          </cell>
          <cell r="K57">
            <v>4347398</v>
          </cell>
        </row>
        <row r="67">
          <cell r="I67">
            <v>22540576.32</v>
          </cell>
          <cell r="K67">
            <v>13087569.6</v>
          </cell>
        </row>
        <row r="70">
          <cell r="I70">
            <v>4447319.0999999996</v>
          </cell>
          <cell r="J70">
            <v>1716454.58</v>
          </cell>
          <cell r="K70">
            <v>8276630.4400000004</v>
          </cell>
        </row>
        <row r="75">
          <cell r="I75">
            <v>3248644.36</v>
          </cell>
          <cell r="J75">
            <v>3149360.52</v>
          </cell>
          <cell r="K75">
            <v>3492647.5</v>
          </cell>
        </row>
        <row r="85">
          <cell r="I85">
            <v>219823454</v>
          </cell>
        </row>
        <row r="87">
          <cell r="I87">
            <v>752159283.48000002</v>
          </cell>
          <cell r="J87">
            <v>619673828.39999998</v>
          </cell>
          <cell r="K87">
            <v>219028127.37</v>
          </cell>
        </row>
        <row r="89">
          <cell r="I89">
            <v>487638636.25</v>
          </cell>
          <cell r="J89">
            <v>164317369.31999999</v>
          </cell>
          <cell r="K89">
            <v>1134471422.0999999</v>
          </cell>
        </row>
        <row r="93">
          <cell r="K93">
            <v>-5907.58</v>
          </cell>
        </row>
        <row r="96">
          <cell r="I96">
            <v>21519769.719999999</v>
          </cell>
        </row>
        <row r="99">
          <cell r="K99">
            <v>1682909</v>
          </cell>
        </row>
        <row r="102">
          <cell r="I102">
            <v>36102530.119999997</v>
          </cell>
        </row>
        <row r="113">
          <cell r="K113">
            <v>25086000</v>
          </cell>
        </row>
        <row r="133">
          <cell r="K133">
            <v>65000000</v>
          </cell>
          <cell r="N133">
            <v>71281653.859999999</v>
          </cell>
        </row>
        <row r="138">
          <cell r="I138">
            <v>446820228.89999998</v>
          </cell>
          <cell r="J138">
            <v>720876460.41999996</v>
          </cell>
          <cell r="K138">
            <v>471187361.24000001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
      <sheetName val="2 T"/>
      <sheetName val="Semestral"/>
      <sheetName val="3 T"/>
      <sheetName val="3 T acumulado"/>
      <sheetName val="4 T"/>
      <sheetName val="Anual"/>
    </sheetNames>
    <sheetDataSet>
      <sheetData sheetId="0">
        <row r="38">
          <cell r="F38">
            <v>859688494.21999991</v>
          </cell>
        </row>
      </sheetData>
      <sheetData sheetId="1">
        <row r="39">
          <cell r="F39">
            <v>103732316.96880001</v>
          </cell>
        </row>
      </sheetData>
      <sheetData sheetId="2"/>
      <sheetData sheetId="3">
        <row r="38">
          <cell r="F38">
            <v>3300165954.8917999</v>
          </cell>
        </row>
        <row r="56">
          <cell r="F56">
            <v>32492750</v>
          </cell>
        </row>
        <row r="57">
          <cell r="F57">
            <v>61377531.379999995</v>
          </cell>
        </row>
        <row r="58">
          <cell r="F58">
            <v>47457920.899999999</v>
          </cell>
        </row>
        <row r="59">
          <cell r="F59">
            <v>81905590.469999999</v>
          </cell>
        </row>
        <row r="60">
          <cell r="F60">
            <v>27612595.469999999</v>
          </cell>
        </row>
        <row r="61">
          <cell r="F61">
            <v>1822821.71</v>
          </cell>
        </row>
        <row r="62">
          <cell r="F62">
            <v>0</v>
          </cell>
        </row>
        <row r="63">
          <cell r="F63">
            <v>20161460</v>
          </cell>
        </row>
        <row r="64">
          <cell r="F64">
            <v>0</v>
          </cell>
        </row>
        <row r="65">
          <cell r="F65">
            <v>0</v>
          </cell>
        </row>
        <row r="66">
          <cell r="F66">
            <v>3223608.63</v>
          </cell>
        </row>
        <row r="67">
          <cell r="F67">
            <v>0</v>
          </cell>
        </row>
        <row r="68">
          <cell r="F68">
            <v>0</v>
          </cell>
        </row>
        <row r="69">
          <cell r="F69">
            <v>7528075</v>
          </cell>
        </row>
        <row r="70">
          <cell r="F70">
            <v>31643098</v>
          </cell>
        </row>
        <row r="71">
          <cell r="F71">
            <v>0</v>
          </cell>
        </row>
        <row r="72">
          <cell r="F72">
            <v>0</v>
          </cell>
        </row>
        <row r="73">
          <cell r="F73">
            <v>35628145.920000002</v>
          </cell>
        </row>
        <row r="74">
          <cell r="F74">
            <v>0</v>
          </cell>
        </row>
        <row r="75">
          <cell r="F75">
            <v>14440404.120000001</v>
          </cell>
        </row>
        <row r="76">
          <cell r="F76">
            <v>0</v>
          </cell>
        </row>
        <row r="77">
          <cell r="F77">
            <v>0</v>
          </cell>
        </row>
        <row r="78">
          <cell r="F78">
            <v>0</v>
          </cell>
        </row>
        <row r="79">
          <cell r="F79">
            <v>0</v>
          </cell>
        </row>
        <row r="80">
          <cell r="F80">
            <v>9890652.379999999</v>
          </cell>
        </row>
        <row r="81">
          <cell r="F81">
            <v>0</v>
          </cell>
        </row>
        <row r="82">
          <cell r="F82">
            <v>0</v>
          </cell>
        </row>
        <row r="84">
          <cell r="F84">
            <v>219823454</v>
          </cell>
        </row>
        <row r="85">
          <cell r="F85">
            <v>1590861239.25</v>
          </cell>
        </row>
        <row r="86">
          <cell r="F86">
            <v>1786427427.6699998</v>
          </cell>
        </row>
        <row r="87">
          <cell r="F87">
            <v>0</v>
          </cell>
        </row>
        <row r="88">
          <cell r="F88">
            <v>0</v>
          </cell>
        </row>
        <row r="89">
          <cell r="F89">
            <v>0</v>
          </cell>
        </row>
        <row r="90">
          <cell r="F90">
            <v>0</v>
          </cell>
        </row>
        <row r="91">
          <cell r="F91">
            <v>20169932.520000003</v>
          </cell>
        </row>
        <row r="92">
          <cell r="F92">
            <v>0</v>
          </cell>
        </row>
        <row r="93">
          <cell r="F93">
            <v>21519769.719999999</v>
          </cell>
        </row>
        <row r="94">
          <cell r="F94">
            <v>1682909</v>
          </cell>
        </row>
        <row r="95">
          <cell r="F95">
            <v>0</v>
          </cell>
        </row>
        <row r="96">
          <cell r="F96">
            <v>36102530.119999997</v>
          </cell>
        </row>
        <row r="97">
          <cell r="F97">
            <v>0</v>
          </cell>
        </row>
        <row r="98">
          <cell r="F98">
            <v>0</v>
          </cell>
        </row>
        <row r="99">
          <cell r="F99">
            <v>0</v>
          </cell>
        </row>
        <row r="100">
          <cell r="F100">
            <v>0</v>
          </cell>
        </row>
        <row r="101">
          <cell r="F101">
            <v>25086000</v>
          </cell>
        </row>
        <row r="102">
          <cell r="F102">
            <v>0</v>
          </cell>
        </row>
        <row r="103">
          <cell r="F103">
            <v>0</v>
          </cell>
        </row>
        <row r="104">
          <cell r="F104">
            <v>0</v>
          </cell>
        </row>
        <row r="105">
          <cell r="F105">
            <v>0</v>
          </cell>
        </row>
        <row r="106">
          <cell r="F106">
            <v>93900815.409999996</v>
          </cell>
        </row>
        <row r="107">
          <cell r="F107">
            <v>0</v>
          </cell>
        </row>
        <row r="108">
          <cell r="F108">
            <v>0</v>
          </cell>
        </row>
        <row r="109">
          <cell r="F109">
            <v>52297301.970000006</v>
          </cell>
        </row>
        <row r="110">
          <cell r="F110">
            <v>65000000</v>
          </cell>
        </row>
        <row r="111">
          <cell r="F111">
            <v>0</v>
          </cell>
        </row>
        <row r="112">
          <cell r="F112">
            <v>0</v>
          </cell>
        </row>
        <row r="113">
          <cell r="F113">
            <v>1638884050.5599999</v>
          </cell>
        </row>
        <row r="114">
          <cell r="F114">
            <v>0</v>
          </cell>
        </row>
        <row r="115">
          <cell r="F115">
            <v>0</v>
          </cell>
        </row>
      </sheetData>
      <sheetData sheetId="4"/>
      <sheetData sheetId="5">
        <row r="39">
          <cell r="F39">
            <v>0</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upuesto Ordinario"/>
      <sheetName val="Saldos por servicio"/>
      <sheetName val="Saldos por servicio Mensual"/>
      <sheetName val="Transferido Mensual"/>
    </sheetNames>
    <sheetDataSet>
      <sheetData sheetId="0"/>
      <sheetData sheetId="1"/>
      <sheetData sheetId="2"/>
      <sheetData sheetId="3">
        <row r="698">
          <cell r="EW698">
            <v>74128568.209999993</v>
          </cell>
          <cell r="EX698">
            <v>461078424.68000001</v>
          </cell>
          <cell r="EY698">
            <v>156176153.24000001</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L146"/>
  <sheetViews>
    <sheetView tabSelected="1" zoomScale="70" zoomScaleNormal="70" workbookViewId="0">
      <selection sqref="A1:G1"/>
    </sheetView>
  </sheetViews>
  <sheetFormatPr baseColWidth="10" defaultColWidth="11.42578125" defaultRowHeight="15" x14ac:dyDescent="0.25"/>
  <cols>
    <col min="1" max="1" width="18.7109375" style="1" customWidth="1"/>
    <col min="2" max="2" width="56.7109375" style="8" customWidth="1"/>
    <col min="3" max="3" width="21.42578125" style="50" customWidth="1"/>
    <col min="4" max="5" width="21.42578125" style="50" bestFit="1" customWidth="1"/>
    <col min="6" max="6" width="20.140625" style="5" bestFit="1" customWidth="1"/>
    <col min="7" max="7" width="20" style="5" customWidth="1"/>
    <col min="8" max="9" width="17.85546875" style="5" bestFit="1" customWidth="1"/>
    <col min="10" max="10" width="19.5703125" style="5" bestFit="1" customWidth="1"/>
    <col min="11" max="11" width="13.42578125" style="5" bestFit="1" customWidth="1"/>
    <col min="12" max="12" width="18.85546875" style="5" bestFit="1" customWidth="1"/>
    <col min="13" max="16384" width="11.42578125" style="5"/>
  </cols>
  <sheetData>
    <row r="1" spans="1:8" ht="15.75" x14ac:dyDescent="0.25">
      <c r="A1" s="354" t="s">
        <v>26</v>
      </c>
      <c r="B1" s="354"/>
      <c r="C1" s="354"/>
      <c r="D1" s="354"/>
      <c r="E1" s="355"/>
      <c r="F1" s="354"/>
      <c r="G1" s="354"/>
    </row>
    <row r="2" spans="1:8" ht="15.75" x14ac:dyDescent="0.25">
      <c r="A2" s="6"/>
      <c r="B2" s="7" t="s">
        <v>80</v>
      </c>
      <c r="C2" s="140" t="s">
        <v>81</v>
      </c>
      <c r="D2" s="140"/>
      <c r="E2" s="140"/>
      <c r="F2" s="94"/>
      <c r="G2" s="6"/>
    </row>
    <row r="3" spans="1:8" ht="15.75" x14ac:dyDescent="0.25">
      <c r="A3" s="6"/>
      <c r="B3" s="7" t="s">
        <v>82</v>
      </c>
      <c r="C3" s="140" t="s">
        <v>83</v>
      </c>
      <c r="D3" s="140"/>
      <c r="E3" s="140"/>
      <c r="F3" s="94"/>
      <c r="G3" s="6"/>
      <c r="H3" s="8"/>
    </row>
    <row r="4" spans="1:8" ht="15.75" x14ac:dyDescent="0.25">
      <c r="A4" s="6"/>
      <c r="B4" s="7" t="s">
        <v>28</v>
      </c>
      <c r="C4" s="140" t="s">
        <v>74</v>
      </c>
      <c r="D4" s="140"/>
      <c r="E4" s="140"/>
      <c r="F4" s="94"/>
      <c r="G4" s="6"/>
    </row>
    <row r="5" spans="1:8" ht="15.75" x14ac:dyDescent="0.25">
      <c r="A5" s="6"/>
      <c r="B5" s="7" t="s">
        <v>27</v>
      </c>
      <c r="C5" s="140" t="s">
        <v>211</v>
      </c>
      <c r="D5" s="140"/>
      <c r="E5" s="140"/>
      <c r="F5" s="94"/>
      <c r="G5" s="6"/>
    </row>
    <row r="6" spans="1:8" ht="15.75" x14ac:dyDescent="0.25">
      <c r="A6" s="362"/>
      <c r="B6" s="362"/>
      <c r="C6" s="362"/>
      <c r="D6" s="362"/>
      <c r="E6" s="363"/>
      <c r="F6" s="362"/>
      <c r="G6" s="362"/>
    </row>
    <row r="7" spans="1:8" ht="15.75" x14ac:dyDescent="0.25">
      <c r="A7" s="9"/>
      <c r="B7" s="10"/>
      <c r="C7" s="137"/>
      <c r="D7" s="137"/>
      <c r="E7" s="137"/>
      <c r="F7" s="11"/>
      <c r="G7" s="11"/>
    </row>
    <row r="8" spans="1:8" s="64" customFormat="1" ht="15.75" x14ac:dyDescent="0.25">
      <c r="A8" s="361" t="s">
        <v>29</v>
      </c>
      <c r="B8" s="361"/>
      <c r="C8" s="361"/>
      <c r="D8" s="361"/>
      <c r="E8" s="355"/>
      <c r="F8" s="361"/>
      <c r="G8" s="361"/>
    </row>
    <row r="9" spans="1:8" s="64" customFormat="1" ht="15.75" x14ac:dyDescent="0.25">
      <c r="A9" s="361" t="s">
        <v>49</v>
      </c>
      <c r="B9" s="361"/>
      <c r="C9" s="361"/>
      <c r="D9" s="361"/>
      <c r="E9" s="355"/>
      <c r="F9" s="361"/>
      <c r="G9" s="361"/>
    </row>
    <row r="10" spans="1:8" s="64" customFormat="1" ht="15.75" x14ac:dyDescent="0.25">
      <c r="A10" s="9"/>
      <c r="B10" s="10"/>
      <c r="C10" s="137"/>
      <c r="D10" s="137"/>
      <c r="E10" s="137"/>
      <c r="F10" s="11"/>
      <c r="G10" s="11"/>
    </row>
    <row r="11" spans="1:8" s="97" customFormat="1" ht="16.5" thickBot="1" x14ac:dyDescent="0.3">
      <c r="A11" s="12" t="s">
        <v>0</v>
      </c>
      <c r="B11" s="12" t="s">
        <v>53</v>
      </c>
      <c r="C11" s="141" t="s">
        <v>31</v>
      </c>
      <c r="D11" s="141" t="s">
        <v>32</v>
      </c>
      <c r="E11" s="141" t="s">
        <v>33</v>
      </c>
      <c r="F11" s="12" t="s">
        <v>34</v>
      </c>
      <c r="G11" s="12" t="s">
        <v>84</v>
      </c>
    </row>
    <row r="12" spans="1:8" s="97" customFormat="1" ht="15.75" x14ac:dyDescent="0.25">
      <c r="A12" s="14"/>
      <c r="B12" s="4"/>
      <c r="C12" s="143"/>
      <c r="D12" s="143"/>
      <c r="E12" s="143"/>
      <c r="F12" s="15"/>
      <c r="G12" s="16"/>
    </row>
    <row r="13" spans="1:8" s="97" customFormat="1" ht="15.75" x14ac:dyDescent="0.25">
      <c r="A13" s="15">
        <v>1</v>
      </c>
      <c r="B13" s="17" t="s">
        <v>18</v>
      </c>
      <c r="C13" s="138" t="s">
        <v>6</v>
      </c>
      <c r="D13" s="147">
        <f>D14+D15</f>
        <v>23158</v>
      </c>
      <c r="E13" s="147">
        <f>E14+E15</f>
        <v>35937</v>
      </c>
      <c r="F13" s="147">
        <f>F14+F15</f>
        <v>29638</v>
      </c>
      <c r="G13" s="146">
        <f>AVERAGE(D13:F13)</f>
        <v>29577.666666666668</v>
      </c>
    </row>
    <row r="14" spans="1:8" s="97" customFormat="1" ht="47.25" x14ac:dyDescent="0.25">
      <c r="A14" s="15"/>
      <c r="B14" s="19" t="s">
        <v>60</v>
      </c>
      <c r="C14" s="138" t="s">
        <v>6</v>
      </c>
      <c r="D14" s="149">
        <v>11759</v>
      </c>
      <c r="E14" s="16">
        <v>19450</v>
      </c>
      <c r="F14" s="16">
        <v>16688</v>
      </c>
      <c r="G14" s="16">
        <f t="shared" ref="G14:G25" si="0">AVERAGE(D14:F14)</f>
        <v>15965.666666666666</v>
      </c>
    </row>
    <row r="15" spans="1:8" s="64" customFormat="1" ht="15.75" x14ac:dyDescent="0.25">
      <c r="A15" s="15"/>
      <c r="B15" s="20" t="s">
        <v>8</v>
      </c>
      <c r="C15" s="138" t="s">
        <v>6</v>
      </c>
      <c r="D15" s="149">
        <v>11399</v>
      </c>
      <c r="E15" s="16">
        <v>16487</v>
      </c>
      <c r="F15" s="16">
        <v>12950</v>
      </c>
      <c r="G15" s="16">
        <f t="shared" si="0"/>
        <v>13612</v>
      </c>
    </row>
    <row r="16" spans="1:8" s="64" customFormat="1" ht="18" x14ac:dyDescent="0.25">
      <c r="A16" s="15">
        <v>2</v>
      </c>
      <c r="B16" s="21" t="s">
        <v>19</v>
      </c>
      <c r="C16" s="138" t="s">
        <v>85</v>
      </c>
      <c r="D16" s="147">
        <f>D17+D18+D20+D21</f>
        <v>110400</v>
      </c>
      <c r="E16" s="147">
        <f t="shared" ref="E16:F16" si="1">E17+E18+E20+E21</f>
        <v>125781</v>
      </c>
      <c r="F16" s="146">
        <f t="shared" si="1"/>
        <v>134108</v>
      </c>
      <c r="G16" s="146">
        <f t="shared" si="0"/>
        <v>123429.66666666667</v>
      </c>
    </row>
    <row r="17" spans="1:9" s="64" customFormat="1" ht="15.75" x14ac:dyDescent="0.25">
      <c r="A17" s="15"/>
      <c r="B17" s="23" t="s">
        <v>193</v>
      </c>
      <c r="C17" s="138" t="s">
        <v>6</v>
      </c>
      <c r="D17" s="149">
        <v>7209</v>
      </c>
      <c r="E17" s="16">
        <v>9944</v>
      </c>
      <c r="F17" s="16">
        <v>8744</v>
      </c>
      <c r="G17" s="16">
        <f t="shared" si="0"/>
        <v>8632.3333333333339</v>
      </c>
    </row>
    <row r="18" spans="1:9" s="64" customFormat="1" ht="15.75" x14ac:dyDescent="0.25">
      <c r="A18" s="15"/>
      <c r="B18" s="23" t="s">
        <v>57</v>
      </c>
      <c r="C18" s="138" t="s">
        <v>6</v>
      </c>
      <c r="D18" s="149">
        <v>12419</v>
      </c>
      <c r="E18" s="16">
        <v>14052</v>
      </c>
      <c r="F18" s="16">
        <v>14837</v>
      </c>
      <c r="G18" s="16">
        <f t="shared" si="0"/>
        <v>13769.333333333334</v>
      </c>
    </row>
    <row r="19" spans="1:9" s="64" customFormat="1" ht="15.75" x14ac:dyDescent="0.25">
      <c r="A19" s="15"/>
      <c r="B19" s="23" t="s">
        <v>20</v>
      </c>
      <c r="C19" s="138" t="s">
        <v>6</v>
      </c>
      <c r="D19" s="137">
        <v>24913</v>
      </c>
      <c r="E19" s="145">
        <v>29670</v>
      </c>
      <c r="F19" s="145">
        <v>30992</v>
      </c>
      <c r="G19" s="16">
        <f t="shared" si="0"/>
        <v>28525</v>
      </c>
    </row>
    <row r="20" spans="1:9" s="64" customFormat="1" ht="15.75" x14ac:dyDescent="0.25">
      <c r="A20" s="15"/>
      <c r="B20" s="23" t="s">
        <v>58</v>
      </c>
      <c r="C20" s="138" t="s">
        <v>6</v>
      </c>
      <c r="D20" s="149">
        <v>7489</v>
      </c>
      <c r="E20" s="16">
        <v>8439</v>
      </c>
      <c r="F20" s="16">
        <v>8910</v>
      </c>
      <c r="G20" s="16">
        <f t="shared" si="0"/>
        <v>8279.3333333333339</v>
      </c>
    </row>
    <row r="21" spans="1:9" s="64" customFormat="1" ht="15.75" x14ac:dyDescent="0.25">
      <c r="A21" s="24"/>
      <c r="B21" s="23" t="s">
        <v>12</v>
      </c>
      <c r="C21" s="138" t="s">
        <v>6</v>
      </c>
      <c r="D21" s="165">
        <v>83283</v>
      </c>
      <c r="E21" s="159">
        <v>93346</v>
      </c>
      <c r="F21" s="159">
        <v>101617</v>
      </c>
      <c r="G21" s="16">
        <f t="shared" si="0"/>
        <v>92748.666666666672</v>
      </c>
    </row>
    <row r="22" spans="1:9" s="64" customFormat="1" ht="16.5" customHeight="1" x14ac:dyDescent="0.25">
      <c r="A22" s="162">
        <v>4</v>
      </c>
      <c r="B22" s="163" t="s">
        <v>229</v>
      </c>
      <c r="C22" s="164" t="s">
        <v>6</v>
      </c>
      <c r="D22" s="158">
        <f>D23+D24</f>
        <v>14741</v>
      </c>
      <c r="E22" s="158">
        <f t="shared" ref="E22:F22" si="2">E23+E24</f>
        <v>12648</v>
      </c>
      <c r="F22" s="158">
        <f t="shared" si="2"/>
        <v>6411</v>
      </c>
      <c r="G22" s="166">
        <f t="shared" si="0"/>
        <v>11266.666666666666</v>
      </c>
    </row>
    <row r="23" spans="1:9" s="64" customFormat="1" ht="15.75" x14ac:dyDescent="0.25">
      <c r="A23" s="162"/>
      <c r="B23" s="161" t="s">
        <v>227</v>
      </c>
      <c r="C23" s="160" t="s">
        <v>6</v>
      </c>
      <c r="D23" s="159">
        <v>0</v>
      </c>
      <c r="E23" s="159">
        <v>0</v>
      </c>
      <c r="F23" s="159">
        <v>0</v>
      </c>
      <c r="G23" s="166">
        <f t="shared" si="0"/>
        <v>0</v>
      </c>
    </row>
    <row r="24" spans="1:9" s="64" customFormat="1" ht="34.5" customHeight="1" x14ac:dyDescent="0.25">
      <c r="A24" s="162"/>
      <c r="B24" s="161" t="s">
        <v>228</v>
      </c>
      <c r="C24" s="160" t="s">
        <v>6</v>
      </c>
      <c r="D24" s="159">
        <v>14741</v>
      </c>
      <c r="E24" s="159">
        <v>12648</v>
      </c>
      <c r="F24" s="159">
        <v>6411</v>
      </c>
      <c r="G24" s="159">
        <f t="shared" si="0"/>
        <v>11266.666666666666</v>
      </c>
    </row>
    <row r="25" spans="1:9" s="64" customFormat="1" ht="15.75" x14ac:dyDescent="0.25">
      <c r="A25" s="15">
        <v>5</v>
      </c>
      <c r="B25" s="25" t="s">
        <v>5</v>
      </c>
      <c r="C25" s="138" t="s">
        <v>7</v>
      </c>
      <c r="D25" s="139">
        <v>8046</v>
      </c>
      <c r="E25" s="95">
        <v>8696</v>
      </c>
      <c r="F25" s="95">
        <v>8911</v>
      </c>
      <c r="G25" s="146">
        <f t="shared" si="0"/>
        <v>8551</v>
      </c>
      <c r="I25" s="64">
        <f>+I24*1.6</f>
        <v>0</v>
      </c>
    </row>
    <row r="26" spans="1:9" s="64" customFormat="1" ht="15.75" customHeight="1" thickBot="1" x14ac:dyDescent="0.3">
      <c r="A26" s="26"/>
      <c r="B26" s="27" t="s">
        <v>86</v>
      </c>
      <c r="C26" s="136" t="s">
        <v>6</v>
      </c>
      <c r="D26" s="76">
        <f>+D14+D21+D24</f>
        <v>109783</v>
      </c>
      <c r="E26" s="76">
        <f>+E14+E21+E24</f>
        <v>125444</v>
      </c>
      <c r="F26" s="76">
        <f>+F14+F21+F24</f>
        <v>124716</v>
      </c>
      <c r="G26" s="76">
        <f>+G14+G21+G24</f>
        <v>119981.00000000001</v>
      </c>
    </row>
    <row r="27" spans="1:9" s="64" customFormat="1" ht="15.75" customHeight="1" thickTop="1" x14ac:dyDescent="0.25">
      <c r="A27" s="4" t="s">
        <v>22</v>
      </c>
      <c r="B27" s="10"/>
      <c r="C27" s="138"/>
      <c r="D27" s="138"/>
      <c r="E27" s="138"/>
      <c r="F27" s="18"/>
      <c r="G27" s="18"/>
    </row>
    <row r="28" spans="1:9" s="64" customFormat="1" ht="15.75" customHeight="1" x14ac:dyDescent="0.25">
      <c r="A28" s="4" t="s">
        <v>69</v>
      </c>
      <c r="B28" s="10"/>
      <c r="C28" s="138"/>
      <c r="D28" s="138"/>
      <c r="E28" s="138"/>
      <c r="F28" s="18"/>
      <c r="G28" s="18"/>
      <c r="H28" s="66"/>
    </row>
    <row r="29" spans="1:9" s="64" customFormat="1" ht="15.75" customHeight="1" x14ac:dyDescent="0.25">
      <c r="A29" s="4" t="s">
        <v>23</v>
      </c>
      <c r="B29" s="10"/>
      <c r="C29" s="138"/>
      <c r="D29" s="138"/>
      <c r="E29" s="138"/>
      <c r="F29" s="18"/>
      <c r="G29" s="18"/>
      <c r="H29" s="66"/>
    </row>
    <row r="30" spans="1:9" ht="15.75" x14ac:dyDescent="0.25">
      <c r="A30" s="4" t="s">
        <v>230</v>
      </c>
      <c r="B30" s="10"/>
      <c r="C30" s="138"/>
      <c r="D30" s="138"/>
      <c r="E30" s="138"/>
      <c r="F30" s="18"/>
      <c r="G30" s="18"/>
      <c r="H30" s="31"/>
    </row>
    <row r="31" spans="1:9" ht="15.75" x14ac:dyDescent="0.25">
      <c r="A31" s="4"/>
      <c r="B31" s="10"/>
      <c r="C31" s="138"/>
      <c r="D31" s="138"/>
      <c r="E31" s="138"/>
      <c r="F31" s="18"/>
      <c r="G31" s="18"/>
      <c r="H31" s="31"/>
    </row>
    <row r="32" spans="1:9" ht="15.75" x14ac:dyDescent="0.25">
      <c r="A32" s="4"/>
      <c r="B32" s="10"/>
      <c r="C32" s="138"/>
      <c r="D32" s="138"/>
      <c r="E32" s="138"/>
      <c r="F32" s="18"/>
      <c r="G32" s="18"/>
      <c r="H32" s="31"/>
    </row>
    <row r="33" spans="1:8" ht="15.75" x14ac:dyDescent="0.25">
      <c r="A33" s="364" t="s">
        <v>37</v>
      </c>
      <c r="B33" s="364"/>
      <c r="C33" s="364"/>
      <c r="D33" s="364"/>
      <c r="E33" s="364"/>
      <c r="F33" s="364"/>
      <c r="G33" s="11"/>
      <c r="H33" s="32"/>
    </row>
    <row r="34" spans="1:8" ht="15.75" x14ac:dyDescent="0.25">
      <c r="A34" s="361" t="s">
        <v>39</v>
      </c>
      <c r="B34" s="361"/>
      <c r="C34" s="361"/>
      <c r="D34" s="361"/>
      <c r="E34" s="355"/>
      <c r="F34" s="361"/>
      <c r="G34" s="11"/>
      <c r="H34" s="32"/>
    </row>
    <row r="35" spans="1:8" ht="15.75" x14ac:dyDescent="0.25">
      <c r="A35" s="354" t="s">
        <v>54</v>
      </c>
      <c r="B35" s="354"/>
      <c r="C35" s="354"/>
      <c r="D35" s="354"/>
      <c r="E35" s="355"/>
      <c r="F35" s="354"/>
      <c r="G35" s="6"/>
      <c r="H35" s="33"/>
    </row>
    <row r="36" spans="1:8" ht="15.75" x14ac:dyDescent="0.25">
      <c r="A36" s="9"/>
      <c r="B36" s="10"/>
      <c r="C36" s="137"/>
      <c r="D36" s="137"/>
      <c r="E36" s="137"/>
      <c r="F36" s="11"/>
      <c r="G36" s="11"/>
      <c r="H36" s="32"/>
    </row>
    <row r="37" spans="1:8" ht="16.5" thickBot="1" x14ac:dyDescent="0.3">
      <c r="A37" s="12" t="s">
        <v>0</v>
      </c>
      <c r="B37" s="12" t="s">
        <v>53</v>
      </c>
      <c r="C37" s="141" t="s">
        <v>32</v>
      </c>
      <c r="D37" s="141" t="s">
        <v>33</v>
      </c>
      <c r="E37" s="141" t="s">
        <v>34</v>
      </c>
      <c r="F37" s="12" t="s">
        <v>15</v>
      </c>
      <c r="G37" s="11"/>
      <c r="H37" s="32"/>
    </row>
    <row r="38" spans="1:8" ht="15.75" x14ac:dyDescent="0.25">
      <c r="A38" s="207">
        <v>1</v>
      </c>
      <c r="B38" s="130" t="s">
        <v>102</v>
      </c>
      <c r="C38" s="309">
        <f>SUM(C56:C71,C80:C82,C112)</f>
        <v>154326013.35999998</v>
      </c>
      <c r="D38" s="309">
        <f t="shared" ref="D38" si="3">SUM(D56:D71,D80:D82,D112)</f>
        <v>136818158.58999997</v>
      </c>
      <c r="E38" s="309">
        <f>SUM(E56:E71,E80:E82,E112)-E39</f>
        <v>568544322.27218068</v>
      </c>
      <c r="F38" s="309">
        <f>SUM(C38:E38)</f>
        <v>859688494.2221806</v>
      </c>
      <c r="G38" s="35"/>
      <c r="H38" s="32"/>
    </row>
    <row r="39" spans="1:8" ht="15.75" x14ac:dyDescent="0.25">
      <c r="A39" s="207">
        <v>2</v>
      </c>
      <c r="B39" s="154" t="s">
        <v>104</v>
      </c>
      <c r="C39" s="311"/>
      <c r="D39" s="311"/>
      <c r="E39" s="311">
        <v>36595294.337819286</v>
      </c>
      <c r="F39" s="311">
        <f t="shared" ref="F39:F45" si="4">SUM(C39:E39)</f>
        <v>36595294.337819286</v>
      </c>
      <c r="G39" s="32"/>
      <c r="H39" s="32"/>
    </row>
    <row r="40" spans="1:8" ht="15.75" x14ac:dyDescent="0.25">
      <c r="A40" s="207">
        <v>3</v>
      </c>
      <c r="B40" s="130" t="s">
        <v>25</v>
      </c>
      <c r="C40" s="312"/>
      <c r="D40" s="312"/>
      <c r="E40" s="312">
        <v>0</v>
      </c>
      <c r="F40" s="313">
        <f t="shared" si="4"/>
        <v>0</v>
      </c>
      <c r="G40" s="32"/>
      <c r="H40" s="32"/>
    </row>
    <row r="41" spans="1:8" ht="15.75" x14ac:dyDescent="0.25">
      <c r="A41" s="207">
        <v>4</v>
      </c>
      <c r="B41" s="130" t="s">
        <v>24</v>
      </c>
      <c r="C41" s="327">
        <f>C83</f>
        <v>0</v>
      </c>
      <c r="D41" s="327">
        <f>+D83</f>
        <v>504907988</v>
      </c>
      <c r="E41" s="310">
        <f t="shared" ref="E41" si="5">E83</f>
        <v>0</v>
      </c>
      <c r="F41" s="310">
        <f t="shared" si="4"/>
        <v>504907988</v>
      </c>
      <c r="G41" s="35"/>
      <c r="H41" s="32"/>
    </row>
    <row r="42" spans="1:8" ht="15.75" x14ac:dyDescent="0.25">
      <c r="A42" s="207">
        <v>5</v>
      </c>
      <c r="B42" s="130" t="s">
        <v>107</v>
      </c>
      <c r="C42" s="314">
        <f>+C73+C75</f>
        <v>9929464.3200000003</v>
      </c>
      <c r="D42" s="314">
        <f t="shared" ref="D42:E42" si="6">+D73+D75</f>
        <v>7361954.5</v>
      </c>
      <c r="E42" s="314">
        <f t="shared" si="6"/>
        <v>82710956.090000004</v>
      </c>
      <c r="F42" s="315">
        <f>SUM(C42:E42)</f>
        <v>100002374.91</v>
      </c>
      <c r="G42" s="35"/>
      <c r="H42" s="32"/>
    </row>
    <row r="43" spans="1:8" s="63" customFormat="1" ht="15.75" x14ac:dyDescent="0.25">
      <c r="A43" s="207">
        <v>6</v>
      </c>
      <c r="B43" s="130" t="s">
        <v>105</v>
      </c>
      <c r="C43" s="316">
        <f>+C105</f>
        <v>58465210.649999999</v>
      </c>
      <c r="D43" s="316"/>
      <c r="E43" s="316">
        <f t="shared" ref="E43" si="7">E105+E106+E107+E109+E110</f>
        <v>0</v>
      </c>
      <c r="F43" s="317">
        <f t="shared" si="4"/>
        <v>58465210.649999999</v>
      </c>
      <c r="G43" s="84"/>
      <c r="H43" s="85"/>
    </row>
    <row r="44" spans="1:8" s="63" customFormat="1" ht="15.75" x14ac:dyDescent="0.25">
      <c r="A44" s="207">
        <v>7</v>
      </c>
      <c r="B44" s="130" t="s">
        <v>219</v>
      </c>
      <c r="C44" s="320">
        <f>+C108</f>
        <v>159031860.44</v>
      </c>
      <c r="D44" s="320"/>
      <c r="E44" s="320"/>
      <c r="F44" s="321">
        <f t="shared" si="4"/>
        <v>159031860.44</v>
      </c>
      <c r="G44" s="84"/>
      <c r="H44" s="85"/>
    </row>
    <row r="45" spans="1:8" s="63" customFormat="1" ht="15.75" x14ac:dyDescent="0.25">
      <c r="A45" s="207">
        <v>8</v>
      </c>
      <c r="B45" s="130" t="s">
        <v>106</v>
      </c>
      <c r="C45" s="318"/>
      <c r="D45" s="318"/>
      <c r="E45" s="318"/>
      <c r="F45" s="318">
        <f t="shared" si="4"/>
        <v>0</v>
      </c>
      <c r="G45" s="84"/>
      <c r="H45" s="85"/>
    </row>
    <row r="46" spans="1:8" ht="16.5" thickBot="1" x14ac:dyDescent="0.3">
      <c r="A46" s="300"/>
      <c r="B46" s="211" t="s">
        <v>1</v>
      </c>
      <c r="C46" s="212">
        <f>SUM(C38:C45)</f>
        <v>381752548.76999998</v>
      </c>
      <c r="D46" s="212">
        <f>SUM(D38:D45)</f>
        <v>649088101.08999991</v>
      </c>
      <c r="E46" s="212">
        <f>SUM(E38:E45)</f>
        <v>687850572.70000005</v>
      </c>
      <c r="F46" s="213">
        <f>SUM(F38:F45)</f>
        <v>1718691222.5600002</v>
      </c>
      <c r="G46" s="11"/>
    </row>
    <row r="47" spans="1:8" ht="16.5" thickTop="1" x14ac:dyDescent="0.25">
      <c r="A47" s="356" t="s">
        <v>222</v>
      </c>
      <c r="B47" s="356" t="s">
        <v>67</v>
      </c>
      <c r="C47" s="356" t="s">
        <v>67</v>
      </c>
      <c r="D47" s="356" t="s">
        <v>67</v>
      </c>
      <c r="E47" s="357" t="s">
        <v>67</v>
      </c>
      <c r="F47" s="356" t="s">
        <v>67</v>
      </c>
      <c r="G47" s="37"/>
      <c r="H47" s="38"/>
    </row>
    <row r="48" spans="1:8" ht="15.75" x14ac:dyDescent="0.25">
      <c r="A48" s="188" t="s">
        <v>226</v>
      </c>
      <c r="B48" s="189"/>
      <c r="C48" s="190"/>
      <c r="D48" s="190"/>
      <c r="E48" s="190"/>
      <c r="F48" s="191"/>
      <c r="G48" s="11"/>
    </row>
    <row r="49" spans="1:12" ht="15.75" x14ac:dyDescent="0.25">
      <c r="A49" s="188"/>
      <c r="B49" s="188"/>
      <c r="C49" s="218"/>
      <c r="D49" s="218"/>
      <c r="E49" s="190"/>
      <c r="F49" s="188"/>
      <c r="G49" s="11"/>
    </row>
    <row r="50" spans="1:12" ht="15.75" x14ac:dyDescent="0.25">
      <c r="A50" s="358" t="s">
        <v>38</v>
      </c>
      <c r="B50" s="358"/>
      <c r="C50" s="358"/>
      <c r="D50" s="358"/>
      <c r="E50" s="359"/>
      <c r="F50" s="358"/>
      <c r="G50" s="11"/>
    </row>
    <row r="51" spans="1:12" ht="15.75" x14ac:dyDescent="0.25">
      <c r="A51" s="358" t="s">
        <v>40</v>
      </c>
      <c r="B51" s="358"/>
      <c r="C51" s="358"/>
      <c r="D51" s="358"/>
      <c r="E51" s="359"/>
      <c r="F51" s="358"/>
      <c r="G51" s="11"/>
    </row>
    <row r="52" spans="1:12" ht="15.75" x14ac:dyDescent="0.25">
      <c r="A52" s="360" t="s">
        <v>54</v>
      </c>
      <c r="B52" s="360"/>
      <c r="C52" s="360"/>
      <c r="D52" s="360"/>
      <c r="E52" s="359"/>
      <c r="F52" s="360"/>
      <c r="G52" s="6"/>
      <c r="H52" s="34"/>
    </row>
    <row r="53" spans="1:12" ht="15.75" x14ac:dyDescent="0.25">
      <c r="A53" s="188"/>
      <c r="B53" s="189"/>
      <c r="C53" s="190"/>
      <c r="D53" s="190"/>
      <c r="E53" s="190"/>
      <c r="F53" s="191"/>
      <c r="G53" s="11"/>
    </row>
    <row r="54" spans="1:12" ht="15.75" x14ac:dyDescent="0.25">
      <c r="A54" s="188"/>
      <c r="B54" s="189"/>
      <c r="C54" s="190"/>
      <c r="D54" s="190"/>
      <c r="E54" s="190"/>
      <c r="F54" s="191"/>
      <c r="G54" s="11"/>
    </row>
    <row r="55" spans="1:12" ht="16.5" thickBot="1" x14ac:dyDescent="0.3">
      <c r="A55" s="301" t="s">
        <v>35</v>
      </c>
      <c r="B55" s="301" t="s">
        <v>36</v>
      </c>
      <c r="C55" s="302" t="s">
        <v>32</v>
      </c>
      <c r="D55" s="302" t="s">
        <v>33</v>
      </c>
      <c r="E55" s="302" t="s">
        <v>34</v>
      </c>
      <c r="F55" s="301" t="s">
        <v>15</v>
      </c>
    </row>
    <row r="56" spans="1:12" ht="15.75" x14ac:dyDescent="0.25">
      <c r="A56" s="207" t="s">
        <v>87</v>
      </c>
      <c r="B56" s="130" t="s">
        <v>108</v>
      </c>
      <c r="C56" s="208">
        <v>7921300</v>
      </c>
      <c r="D56" s="208">
        <v>16697300</v>
      </c>
      <c r="E56" s="208">
        <v>0</v>
      </c>
      <c r="F56" s="309">
        <f t="shared" ref="F56:F109" si="8">SUM(C56:E56)</f>
        <v>24618600</v>
      </c>
      <c r="G56" s="143"/>
      <c r="H56" s="180"/>
      <c r="L56" s="143"/>
    </row>
    <row r="57" spans="1:12" ht="15.75" x14ac:dyDescent="0.25">
      <c r="A57" s="207" t="s">
        <v>109</v>
      </c>
      <c r="B57" s="130" t="s">
        <v>110</v>
      </c>
      <c r="C57" s="208">
        <v>10378859.800000001</v>
      </c>
      <c r="D57" s="208">
        <v>0</v>
      </c>
      <c r="E57" s="208">
        <v>41268241.719999999</v>
      </c>
      <c r="F57" s="309">
        <f t="shared" si="8"/>
        <v>51647101.519999996</v>
      </c>
      <c r="G57" s="143"/>
      <c r="H57" s="32"/>
      <c r="I57" s="180"/>
    </row>
    <row r="58" spans="1:12" ht="15.75" x14ac:dyDescent="0.25">
      <c r="A58" s="207" t="s">
        <v>111</v>
      </c>
      <c r="B58" s="130" t="s">
        <v>112</v>
      </c>
      <c r="C58" s="208">
        <v>14767130.1</v>
      </c>
      <c r="D58" s="208">
        <v>24463453.350000001</v>
      </c>
      <c r="E58" s="208">
        <v>1723382.32</v>
      </c>
      <c r="F58" s="309">
        <f t="shared" si="8"/>
        <v>40953965.770000003</v>
      </c>
      <c r="G58" s="143"/>
      <c r="H58" s="180"/>
      <c r="I58" s="180"/>
    </row>
    <row r="59" spans="1:12" ht="15.75" x14ac:dyDescent="0.25">
      <c r="A59" s="207" t="s">
        <v>88</v>
      </c>
      <c r="B59" s="130" t="s">
        <v>113</v>
      </c>
      <c r="C59" s="208">
        <v>21953964</v>
      </c>
      <c r="D59" s="208">
        <v>39639902.25</v>
      </c>
      <c r="E59" s="208">
        <v>4894389.9000000004</v>
      </c>
      <c r="F59" s="309">
        <f t="shared" si="8"/>
        <v>66488256.149999999</v>
      </c>
      <c r="G59" s="143"/>
      <c r="H59" s="180"/>
      <c r="I59" s="180"/>
    </row>
    <row r="60" spans="1:12" ht="15.75" x14ac:dyDescent="0.25">
      <c r="A60" s="207" t="s">
        <v>114</v>
      </c>
      <c r="B60" s="130" t="s">
        <v>115</v>
      </c>
      <c r="C60" s="208">
        <v>25462366.260000002</v>
      </c>
      <c r="D60" s="208">
        <v>783328.35</v>
      </c>
      <c r="E60" s="208">
        <v>12131897.57</v>
      </c>
      <c r="F60" s="309">
        <f t="shared" si="8"/>
        <v>38377592.180000007</v>
      </c>
      <c r="G60" s="143"/>
      <c r="H60" s="180"/>
      <c r="I60" s="180"/>
    </row>
    <row r="61" spans="1:12" ht="15.75" x14ac:dyDescent="0.25">
      <c r="A61" s="207" t="s">
        <v>116</v>
      </c>
      <c r="B61" s="130" t="s">
        <v>117</v>
      </c>
      <c r="C61" s="208">
        <v>575619.72</v>
      </c>
      <c r="D61" s="208">
        <v>553834.09</v>
      </c>
      <c r="E61" s="208">
        <v>50366.74</v>
      </c>
      <c r="F61" s="309">
        <f t="shared" si="8"/>
        <v>1179820.55</v>
      </c>
      <c r="G61" s="143"/>
      <c r="H61" s="180"/>
      <c r="I61" s="180"/>
    </row>
    <row r="62" spans="1:12" ht="15.75" hidden="1" x14ac:dyDescent="0.25">
      <c r="A62" s="207" t="s">
        <v>118</v>
      </c>
      <c r="B62" s="130" t="s">
        <v>119</v>
      </c>
      <c r="C62" s="208"/>
      <c r="D62" s="208"/>
      <c r="E62" s="208"/>
      <c r="F62" s="309">
        <f t="shared" si="8"/>
        <v>0</v>
      </c>
      <c r="G62" s="143"/>
      <c r="H62" s="32"/>
      <c r="L62" s="143">
        <v>575619.72</v>
      </c>
    </row>
    <row r="63" spans="1:12" ht="15.75" hidden="1" x14ac:dyDescent="0.25">
      <c r="A63" s="207" t="s">
        <v>75</v>
      </c>
      <c r="B63" s="130" t="s">
        <v>76</v>
      </c>
      <c r="C63" s="208"/>
      <c r="D63" s="208"/>
      <c r="E63" s="208"/>
      <c r="F63" s="309">
        <f t="shared" si="8"/>
        <v>0</v>
      </c>
      <c r="G63" s="143"/>
      <c r="H63" s="32"/>
      <c r="L63" s="143">
        <v>7194008</v>
      </c>
    </row>
    <row r="64" spans="1:12" ht="15.75" hidden="1" x14ac:dyDescent="0.25">
      <c r="A64" s="207" t="s">
        <v>120</v>
      </c>
      <c r="B64" s="130" t="s">
        <v>121</v>
      </c>
      <c r="C64" s="208"/>
      <c r="D64" s="208"/>
      <c r="E64" s="208"/>
      <c r="F64" s="309">
        <f t="shared" si="8"/>
        <v>0</v>
      </c>
      <c r="G64" s="143"/>
      <c r="H64" s="32"/>
      <c r="L64" s="143">
        <v>21372741.539999999</v>
      </c>
    </row>
    <row r="65" spans="1:12" ht="15.75" hidden="1" x14ac:dyDescent="0.25">
      <c r="A65" s="207" t="s">
        <v>122</v>
      </c>
      <c r="B65" s="130" t="s">
        <v>123</v>
      </c>
      <c r="C65" s="208"/>
      <c r="D65" s="208"/>
      <c r="E65" s="208"/>
      <c r="F65" s="309">
        <f t="shared" si="8"/>
        <v>0</v>
      </c>
      <c r="G65" s="143"/>
      <c r="H65" s="32"/>
      <c r="L65" s="143">
        <v>9929464.3200000003</v>
      </c>
    </row>
    <row r="66" spans="1:12" ht="15.75" hidden="1" x14ac:dyDescent="0.25">
      <c r="A66" s="207" t="s">
        <v>124</v>
      </c>
      <c r="B66" s="130" t="s">
        <v>125</v>
      </c>
      <c r="C66" s="208"/>
      <c r="D66" s="208"/>
      <c r="E66" s="208"/>
      <c r="F66" s="309">
        <f t="shared" si="8"/>
        <v>0</v>
      </c>
      <c r="G66" s="143"/>
      <c r="H66" s="32"/>
      <c r="L66" s="143">
        <v>8324241.2000000002</v>
      </c>
    </row>
    <row r="67" spans="1:12" ht="15.75" hidden="1" x14ac:dyDescent="0.25">
      <c r="A67" s="207" t="s">
        <v>126</v>
      </c>
      <c r="B67" s="130" t="s">
        <v>127</v>
      </c>
      <c r="C67" s="208"/>
      <c r="D67" s="208"/>
      <c r="E67" s="208"/>
      <c r="F67" s="309">
        <f t="shared" si="8"/>
        <v>0</v>
      </c>
      <c r="G67" s="143"/>
      <c r="H67" s="32"/>
      <c r="L67" s="143">
        <v>260524.74</v>
      </c>
    </row>
    <row r="68" spans="1:12" ht="15.75" hidden="1" x14ac:dyDescent="0.25">
      <c r="A68" s="207" t="s">
        <v>128</v>
      </c>
      <c r="B68" s="130" t="s">
        <v>129</v>
      </c>
      <c r="C68" s="303"/>
      <c r="D68" s="208"/>
      <c r="E68" s="208"/>
      <c r="F68" s="309">
        <f t="shared" si="8"/>
        <v>0</v>
      </c>
      <c r="G68" s="143"/>
      <c r="H68" s="32"/>
      <c r="L68" s="143">
        <v>-944910.06</v>
      </c>
    </row>
    <row r="69" spans="1:12" ht="15.75" x14ac:dyDescent="0.25">
      <c r="A69" s="207" t="s">
        <v>130</v>
      </c>
      <c r="B69" s="130" t="s">
        <v>131</v>
      </c>
      <c r="C69" s="208">
        <v>7194008</v>
      </c>
      <c r="D69" s="208">
        <v>2484385</v>
      </c>
      <c r="E69" s="208">
        <v>4546955</v>
      </c>
      <c r="F69" s="309">
        <f t="shared" si="8"/>
        <v>14225348</v>
      </c>
      <c r="G69" s="143"/>
      <c r="H69" s="180"/>
      <c r="I69" s="180"/>
    </row>
    <row r="70" spans="1:12" ht="15.75" x14ac:dyDescent="0.25">
      <c r="A70" s="207" t="s">
        <v>132</v>
      </c>
      <c r="B70" s="130" t="s">
        <v>133</v>
      </c>
      <c r="C70" s="208">
        <v>21372741.539999999</v>
      </c>
      <c r="D70" s="208">
        <v>6304207.9800000004</v>
      </c>
      <c r="E70" s="208">
        <v>12792391.02</v>
      </c>
      <c r="F70" s="309">
        <f t="shared" si="8"/>
        <v>40469340.539999999</v>
      </c>
      <c r="G70" s="143"/>
      <c r="H70" s="180"/>
      <c r="I70" s="180"/>
    </row>
    <row r="71" spans="1:12" ht="15.75" x14ac:dyDescent="0.25">
      <c r="A71" s="207" t="s">
        <v>134</v>
      </c>
      <c r="B71" s="130" t="s">
        <v>135</v>
      </c>
      <c r="C71" s="208"/>
      <c r="D71" s="208">
        <v>35968739.399999999</v>
      </c>
      <c r="E71" s="208"/>
      <c r="F71" s="309">
        <f t="shared" si="8"/>
        <v>35968739.399999999</v>
      </c>
      <c r="G71" s="143"/>
      <c r="H71" s="180"/>
    </row>
    <row r="72" spans="1:12" ht="15.75" hidden="1" x14ac:dyDescent="0.25">
      <c r="A72" s="207" t="s">
        <v>136</v>
      </c>
      <c r="B72" s="130" t="s">
        <v>137</v>
      </c>
      <c r="C72" s="208"/>
      <c r="D72" s="208"/>
      <c r="E72" s="208"/>
      <c r="F72" s="153">
        <f t="shared" si="8"/>
        <v>0</v>
      </c>
      <c r="G72" s="143"/>
      <c r="H72" s="32"/>
      <c r="L72" s="143">
        <v>9929464.3200000003</v>
      </c>
    </row>
    <row r="73" spans="1:12" ht="15.75" x14ac:dyDescent="0.25">
      <c r="A73" s="207" t="s">
        <v>65</v>
      </c>
      <c r="B73" s="130" t="s">
        <v>138</v>
      </c>
      <c r="C73" s="208"/>
      <c r="D73" s="208"/>
      <c r="E73" s="208">
        <v>82710956.090000004</v>
      </c>
      <c r="F73" s="315">
        <f t="shared" si="8"/>
        <v>82710956.090000004</v>
      </c>
      <c r="G73" s="143"/>
      <c r="H73" s="32"/>
      <c r="I73" s="180"/>
      <c r="L73" s="143"/>
    </row>
    <row r="74" spans="1:12" ht="15.75" hidden="1" x14ac:dyDescent="0.25">
      <c r="A74" s="207" t="s">
        <v>139</v>
      </c>
      <c r="B74" s="130" t="s">
        <v>140</v>
      </c>
      <c r="C74" s="208"/>
      <c r="D74" s="208"/>
      <c r="E74" s="208"/>
      <c r="F74" s="315">
        <f t="shared" si="8"/>
        <v>0</v>
      </c>
      <c r="G74" s="143"/>
      <c r="H74" s="32"/>
      <c r="L74" s="35"/>
    </row>
    <row r="75" spans="1:12" ht="15.75" x14ac:dyDescent="0.25">
      <c r="A75" s="207" t="s">
        <v>89</v>
      </c>
      <c r="B75" s="130" t="s">
        <v>141</v>
      </c>
      <c r="C75" s="208">
        <v>9929464.3200000003</v>
      </c>
      <c r="D75" s="208">
        <v>7361954.5</v>
      </c>
      <c r="E75" s="208"/>
      <c r="F75" s="315">
        <f t="shared" si="8"/>
        <v>17291418.82</v>
      </c>
      <c r="G75" s="143"/>
      <c r="H75" s="180"/>
    </row>
    <row r="76" spans="1:12" ht="15.75" hidden="1" x14ac:dyDescent="0.25">
      <c r="A76" s="207" t="s">
        <v>142</v>
      </c>
      <c r="B76" s="130" t="s">
        <v>143</v>
      </c>
      <c r="C76" s="208"/>
      <c r="D76" s="208"/>
      <c r="E76" s="208"/>
      <c r="F76" s="153">
        <f t="shared" si="8"/>
        <v>0</v>
      </c>
      <c r="G76" s="143"/>
      <c r="H76" s="32"/>
      <c r="L76" s="35"/>
    </row>
    <row r="77" spans="1:12" ht="15.75" hidden="1" x14ac:dyDescent="0.25">
      <c r="A77" s="207" t="s">
        <v>144</v>
      </c>
      <c r="B77" s="130" t="s">
        <v>145</v>
      </c>
      <c r="C77" s="208"/>
      <c r="D77" s="208"/>
      <c r="E77" s="208"/>
      <c r="F77" s="153">
        <f t="shared" si="8"/>
        <v>0</v>
      </c>
      <c r="G77" s="143"/>
      <c r="H77" s="32"/>
      <c r="L77" s="35"/>
    </row>
    <row r="78" spans="1:12" ht="15.75" hidden="1" x14ac:dyDescent="0.25">
      <c r="A78" s="207" t="s">
        <v>146</v>
      </c>
      <c r="B78" s="130" t="s">
        <v>147</v>
      </c>
      <c r="C78" s="208"/>
      <c r="D78" s="208"/>
      <c r="E78" s="208"/>
      <c r="F78" s="153">
        <f t="shared" si="8"/>
        <v>0</v>
      </c>
      <c r="G78" s="143"/>
      <c r="H78" s="32"/>
      <c r="L78" s="35"/>
    </row>
    <row r="79" spans="1:12" ht="15.75" hidden="1" x14ac:dyDescent="0.25">
      <c r="A79" s="207" t="s">
        <v>148</v>
      </c>
      <c r="B79" s="130" t="s">
        <v>149</v>
      </c>
      <c r="C79" s="208"/>
      <c r="D79" s="208"/>
      <c r="E79" s="208"/>
      <c r="F79" s="153">
        <f t="shared" si="8"/>
        <v>0</v>
      </c>
      <c r="G79" s="143"/>
      <c r="H79" s="32"/>
      <c r="L79" s="35"/>
    </row>
    <row r="80" spans="1:12" ht="15.75" x14ac:dyDescent="0.25">
      <c r="A80" s="207" t="s">
        <v>150</v>
      </c>
      <c r="B80" s="130" t="s">
        <v>151</v>
      </c>
      <c r="C80" s="208">
        <v>8324241.2000000002</v>
      </c>
      <c r="D80" s="208">
        <v>3278610.17</v>
      </c>
      <c r="E80" s="208"/>
      <c r="F80" s="309">
        <f t="shared" si="8"/>
        <v>11602851.370000001</v>
      </c>
      <c r="G80" s="143"/>
      <c r="H80" s="180"/>
    </row>
    <row r="81" spans="1:12" ht="15.75" hidden="1" x14ac:dyDescent="0.25">
      <c r="A81" s="207" t="s">
        <v>62</v>
      </c>
      <c r="B81" s="130" t="s">
        <v>152</v>
      </c>
      <c r="C81" s="208"/>
      <c r="D81" s="208"/>
      <c r="E81" s="208"/>
      <c r="F81" s="309">
        <f t="shared" si="8"/>
        <v>0</v>
      </c>
      <c r="G81" s="143"/>
      <c r="H81" s="32"/>
      <c r="L81" s="178">
        <v>8324241.2000000002</v>
      </c>
    </row>
    <row r="82" spans="1:12" ht="15.75" x14ac:dyDescent="0.25">
      <c r="A82" s="207" t="s">
        <v>153</v>
      </c>
      <c r="B82" s="130" t="s">
        <v>154</v>
      </c>
      <c r="C82" s="208">
        <v>260524.74</v>
      </c>
      <c r="D82" s="208"/>
      <c r="E82" s="208"/>
      <c r="F82" s="309">
        <f t="shared" si="8"/>
        <v>260524.74</v>
      </c>
      <c r="G82" s="143"/>
      <c r="H82" s="32"/>
    </row>
    <row r="83" spans="1:12" ht="15.75" x14ac:dyDescent="0.25">
      <c r="A83" s="207" t="s">
        <v>2</v>
      </c>
      <c r="B83" s="130" t="s">
        <v>77</v>
      </c>
      <c r="C83" s="208">
        <v>0</v>
      </c>
      <c r="D83" s="208">
        <v>504907988</v>
      </c>
      <c r="E83" s="208"/>
      <c r="F83" s="310">
        <f t="shared" si="8"/>
        <v>504907988</v>
      </c>
      <c r="G83" s="143"/>
      <c r="H83" s="180"/>
      <c r="L83" s="35"/>
    </row>
    <row r="84" spans="1:12" ht="15.75" hidden="1" x14ac:dyDescent="0.25">
      <c r="A84" s="207" t="s">
        <v>3</v>
      </c>
      <c r="B84" s="130" t="s">
        <v>4</v>
      </c>
      <c r="C84" s="208"/>
      <c r="D84" s="208"/>
      <c r="E84" s="208"/>
      <c r="F84" s="153">
        <f t="shared" si="8"/>
        <v>0</v>
      </c>
      <c r="G84" s="143"/>
      <c r="H84" s="32"/>
      <c r="L84" s="35"/>
    </row>
    <row r="85" spans="1:12" ht="15.75" hidden="1" x14ac:dyDescent="0.25">
      <c r="A85" s="207" t="s">
        <v>155</v>
      </c>
      <c r="B85" s="130" t="s">
        <v>156</v>
      </c>
      <c r="C85" s="208"/>
      <c r="D85" s="208"/>
      <c r="E85" s="208"/>
      <c r="F85" s="153">
        <f t="shared" si="8"/>
        <v>0</v>
      </c>
      <c r="G85" s="143"/>
      <c r="H85" s="32"/>
    </row>
    <row r="86" spans="1:12" ht="15.75" hidden="1" x14ac:dyDescent="0.25">
      <c r="A86" s="207" t="s">
        <v>157</v>
      </c>
      <c r="B86" s="130" t="s">
        <v>158</v>
      </c>
      <c r="C86" s="208"/>
      <c r="D86" s="208"/>
      <c r="E86" s="208"/>
      <c r="F86" s="153">
        <f t="shared" si="8"/>
        <v>0</v>
      </c>
      <c r="G86" s="143"/>
      <c r="H86" s="32"/>
      <c r="L86" s="35"/>
    </row>
    <row r="87" spans="1:12" ht="15.75" hidden="1" x14ac:dyDescent="0.25">
      <c r="A87" s="207" t="s">
        <v>159</v>
      </c>
      <c r="B87" s="130" t="s">
        <v>160</v>
      </c>
      <c r="C87" s="208"/>
      <c r="D87" s="208"/>
      <c r="E87" s="208"/>
      <c r="F87" s="153">
        <f>SUM(C87:E87)</f>
        <v>0</v>
      </c>
      <c r="G87" s="143"/>
      <c r="H87" s="32"/>
      <c r="L87" s="35"/>
    </row>
    <row r="88" spans="1:12" ht="15.75" hidden="1" x14ac:dyDescent="0.25">
      <c r="A88" s="207" t="s">
        <v>78</v>
      </c>
      <c r="B88" s="130" t="s">
        <v>161</v>
      </c>
      <c r="C88" s="208"/>
      <c r="D88" s="208"/>
      <c r="E88" s="208"/>
      <c r="F88" s="153">
        <f t="shared" si="8"/>
        <v>0</v>
      </c>
      <c r="G88" s="143"/>
      <c r="H88" s="32"/>
      <c r="L88" s="35"/>
    </row>
    <row r="89" spans="1:12" ht="15.75" hidden="1" x14ac:dyDescent="0.25">
      <c r="A89" s="207" t="s">
        <v>162</v>
      </c>
      <c r="B89" s="130" t="s">
        <v>163</v>
      </c>
      <c r="C89" s="208"/>
      <c r="D89" s="208"/>
      <c r="E89" s="208"/>
      <c r="F89" s="153">
        <f t="shared" si="8"/>
        <v>0</v>
      </c>
      <c r="G89" s="143"/>
      <c r="H89" s="32"/>
      <c r="L89" s="35"/>
    </row>
    <row r="90" spans="1:12" ht="15.75" hidden="1" x14ac:dyDescent="0.25">
      <c r="A90" s="207" t="s">
        <v>63</v>
      </c>
      <c r="B90" s="130" t="s">
        <v>164</v>
      </c>
      <c r="C90" s="208"/>
      <c r="D90" s="208"/>
      <c r="E90" s="208"/>
      <c r="F90" s="153">
        <f t="shared" si="8"/>
        <v>0</v>
      </c>
      <c r="G90" s="143"/>
      <c r="H90" s="32"/>
      <c r="L90" s="35"/>
    </row>
    <row r="91" spans="1:12" ht="15.75" hidden="1" x14ac:dyDescent="0.25">
      <c r="A91" s="207" t="s">
        <v>165</v>
      </c>
      <c r="B91" s="130" t="s">
        <v>166</v>
      </c>
      <c r="C91" s="208"/>
      <c r="D91" s="208"/>
      <c r="E91" s="208"/>
      <c r="F91" s="153">
        <f t="shared" si="8"/>
        <v>0</v>
      </c>
      <c r="G91" s="143"/>
      <c r="H91" s="32"/>
      <c r="L91" s="35"/>
    </row>
    <row r="92" spans="1:12" ht="15.75" hidden="1" x14ac:dyDescent="0.25">
      <c r="A92" s="207" t="s">
        <v>91</v>
      </c>
      <c r="B92" s="130" t="s">
        <v>167</v>
      </c>
      <c r="C92" s="208"/>
      <c r="D92" s="208"/>
      <c r="E92" s="208"/>
      <c r="F92" s="153">
        <f t="shared" si="8"/>
        <v>0</v>
      </c>
      <c r="G92" s="143"/>
      <c r="H92" s="32"/>
      <c r="L92" s="35"/>
    </row>
    <row r="93" spans="1:12" ht="15.75" hidden="1" x14ac:dyDescent="0.25">
      <c r="A93" s="207" t="s">
        <v>168</v>
      </c>
      <c r="B93" s="130" t="s">
        <v>169</v>
      </c>
      <c r="C93" s="208"/>
      <c r="D93" s="208"/>
      <c r="E93" s="208"/>
      <c r="F93" s="153">
        <f t="shared" si="8"/>
        <v>0</v>
      </c>
      <c r="G93" s="143"/>
      <c r="H93" s="32"/>
      <c r="L93" s="35"/>
    </row>
    <row r="94" spans="1:12" ht="15.75" hidden="1" x14ac:dyDescent="0.25">
      <c r="A94" s="207" t="s">
        <v>170</v>
      </c>
      <c r="B94" s="130" t="s">
        <v>171</v>
      </c>
      <c r="C94" s="208"/>
      <c r="D94" s="208"/>
      <c r="E94" s="208"/>
      <c r="F94" s="153">
        <f t="shared" si="8"/>
        <v>0</v>
      </c>
      <c r="G94" s="143"/>
      <c r="H94" s="32"/>
      <c r="L94" s="35"/>
    </row>
    <row r="95" spans="1:12" ht="15.75" hidden="1" x14ac:dyDescent="0.25">
      <c r="A95" s="148" t="s">
        <v>208</v>
      </c>
      <c r="B95" s="130" t="s">
        <v>209</v>
      </c>
      <c r="C95" s="208"/>
      <c r="D95" s="208"/>
      <c r="E95" s="208"/>
      <c r="F95" s="153">
        <f t="shared" si="8"/>
        <v>0</v>
      </c>
      <c r="G95" s="143"/>
      <c r="H95" s="32"/>
      <c r="L95" s="35"/>
    </row>
    <row r="96" spans="1:12" ht="15.75" hidden="1" x14ac:dyDescent="0.25">
      <c r="A96" s="207" t="s">
        <v>202</v>
      </c>
      <c r="B96" s="130" t="s">
        <v>203</v>
      </c>
      <c r="C96" s="208"/>
      <c r="D96" s="208"/>
      <c r="E96" s="208"/>
      <c r="F96" s="153"/>
      <c r="G96" s="143"/>
      <c r="H96" s="32"/>
      <c r="L96" s="35"/>
    </row>
    <row r="97" spans="1:12" ht="15.75" hidden="1" x14ac:dyDescent="0.25">
      <c r="A97" s="207" t="s">
        <v>172</v>
      </c>
      <c r="B97" s="130" t="s">
        <v>173</v>
      </c>
      <c r="C97" s="208"/>
      <c r="D97" s="208"/>
      <c r="E97" s="208"/>
      <c r="F97" s="153">
        <f>SUM(C97:E97)</f>
        <v>0</v>
      </c>
      <c r="G97" s="143"/>
      <c r="H97" s="32"/>
      <c r="L97" s="35"/>
    </row>
    <row r="98" spans="1:12" ht="15.75" hidden="1" x14ac:dyDescent="0.25">
      <c r="A98" s="207" t="s">
        <v>90</v>
      </c>
      <c r="B98" s="130" t="s">
        <v>174</v>
      </c>
      <c r="C98" s="208"/>
      <c r="D98" s="208"/>
      <c r="E98" s="208"/>
      <c r="F98" s="153">
        <f t="shared" si="8"/>
        <v>0</v>
      </c>
      <c r="G98" s="143"/>
      <c r="H98" s="32"/>
      <c r="L98" s="35"/>
    </row>
    <row r="99" spans="1:12" ht="15.75" hidden="1" x14ac:dyDescent="0.25">
      <c r="A99" s="207" t="s">
        <v>175</v>
      </c>
      <c r="B99" s="130" t="s">
        <v>176</v>
      </c>
      <c r="C99" s="208"/>
      <c r="D99" s="208"/>
      <c r="E99" s="208"/>
      <c r="F99" s="153">
        <f t="shared" si="8"/>
        <v>0</v>
      </c>
      <c r="G99" s="143"/>
      <c r="H99" s="32"/>
      <c r="L99" s="35"/>
    </row>
    <row r="100" spans="1:12" ht="15.75" hidden="1" x14ac:dyDescent="0.25">
      <c r="A100" s="207" t="s">
        <v>177</v>
      </c>
      <c r="B100" s="130" t="s">
        <v>178</v>
      </c>
      <c r="C100" s="208"/>
      <c r="D100" s="208"/>
      <c r="E100" s="208"/>
      <c r="F100" s="153">
        <f t="shared" si="8"/>
        <v>0</v>
      </c>
      <c r="G100" s="143"/>
      <c r="H100" s="32"/>
      <c r="L100" s="35"/>
    </row>
    <row r="101" spans="1:12" ht="15.75" hidden="1" x14ac:dyDescent="0.25">
      <c r="A101" s="207" t="s">
        <v>92</v>
      </c>
      <c r="B101" s="130" t="s">
        <v>179</v>
      </c>
      <c r="C101" s="208"/>
      <c r="D101" s="208"/>
      <c r="E101" s="208"/>
      <c r="F101" s="153">
        <f t="shared" si="8"/>
        <v>0</v>
      </c>
      <c r="G101" s="143"/>
      <c r="H101" s="32"/>
      <c r="L101" s="35"/>
    </row>
    <row r="102" spans="1:12" ht="15.75" hidden="1" x14ac:dyDescent="0.25">
      <c r="A102" s="207" t="s">
        <v>93</v>
      </c>
      <c r="B102" s="130" t="s">
        <v>95</v>
      </c>
      <c r="C102" s="208"/>
      <c r="D102" s="208"/>
      <c r="E102" s="208"/>
      <c r="F102" s="153">
        <f t="shared" si="8"/>
        <v>0</v>
      </c>
      <c r="G102" s="143"/>
      <c r="H102" s="32"/>
      <c r="L102" s="35"/>
    </row>
    <row r="103" spans="1:12" ht="15.75" hidden="1" x14ac:dyDescent="0.25">
      <c r="A103" s="207" t="s">
        <v>94</v>
      </c>
      <c r="B103" s="130" t="s">
        <v>180</v>
      </c>
      <c r="C103" s="208"/>
      <c r="D103" s="208"/>
      <c r="E103" s="208"/>
      <c r="F103" s="153">
        <f t="shared" si="8"/>
        <v>0</v>
      </c>
      <c r="G103" s="143"/>
      <c r="H103" s="32"/>
      <c r="L103" s="35"/>
    </row>
    <row r="104" spans="1:12" ht="15.75" hidden="1" x14ac:dyDescent="0.25">
      <c r="A104" s="207" t="s">
        <v>181</v>
      </c>
      <c r="B104" s="130" t="s">
        <v>182</v>
      </c>
      <c r="C104" s="208"/>
      <c r="D104" s="208"/>
      <c r="E104" s="208"/>
      <c r="F104" s="153">
        <f t="shared" si="8"/>
        <v>0</v>
      </c>
      <c r="G104" s="143"/>
      <c r="H104" s="32"/>
      <c r="L104" s="35"/>
    </row>
    <row r="105" spans="1:12" ht="15.75" x14ac:dyDescent="0.25">
      <c r="A105" s="207" t="s">
        <v>100</v>
      </c>
      <c r="B105" s="130" t="s">
        <v>61</v>
      </c>
      <c r="C105" s="208">
        <v>58465210.649999999</v>
      </c>
      <c r="D105" s="208"/>
      <c r="E105" s="208"/>
      <c r="F105" s="324">
        <f t="shared" si="8"/>
        <v>58465210.649999999</v>
      </c>
      <c r="G105" s="143"/>
      <c r="H105" s="32"/>
    </row>
    <row r="106" spans="1:12" ht="15.75" hidden="1" x14ac:dyDescent="0.25">
      <c r="A106" s="207" t="s">
        <v>96</v>
      </c>
      <c r="B106" s="130" t="s">
        <v>98</v>
      </c>
      <c r="C106" s="208"/>
      <c r="D106" s="208"/>
      <c r="E106" s="208"/>
      <c r="F106" s="153">
        <f t="shared" si="8"/>
        <v>0</v>
      </c>
      <c r="G106" s="143"/>
      <c r="H106" s="32"/>
      <c r="L106" s="35"/>
    </row>
    <row r="107" spans="1:12" ht="15.75" hidden="1" x14ac:dyDescent="0.25">
      <c r="A107" s="207" t="s">
        <v>97</v>
      </c>
      <c r="B107" s="130" t="s">
        <v>99</v>
      </c>
      <c r="C107" s="208"/>
      <c r="D107" s="208"/>
      <c r="E107" s="208"/>
      <c r="F107" s="153">
        <f t="shared" si="8"/>
        <v>0</v>
      </c>
      <c r="G107" s="143"/>
      <c r="H107" s="32"/>
      <c r="L107" s="35"/>
    </row>
    <row r="108" spans="1:12" ht="15.75" x14ac:dyDescent="0.25">
      <c r="A108" s="207" t="s">
        <v>64</v>
      </c>
      <c r="B108" s="130" t="s">
        <v>66</v>
      </c>
      <c r="C108" s="208">
        <v>159031860.44</v>
      </c>
      <c r="D108" s="208"/>
      <c r="E108" s="208"/>
      <c r="F108" s="321">
        <f t="shared" si="8"/>
        <v>159031860.44</v>
      </c>
      <c r="G108" s="143"/>
      <c r="H108" s="32"/>
    </row>
    <row r="109" spans="1:12" ht="15.75" hidden="1" x14ac:dyDescent="0.25">
      <c r="A109" s="207" t="s">
        <v>183</v>
      </c>
      <c r="B109" s="130" t="s">
        <v>184</v>
      </c>
      <c r="C109" s="208"/>
      <c r="D109" s="208"/>
      <c r="E109" s="208"/>
      <c r="F109" s="153">
        <f t="shared" si="8"/>
        <v>0</v>
      </c>
      <c r="G109" s="143"/>
      <c r="H109" s="32"/>
      <c r="L109" s="35"/>
    </row>
    <row r="110" spans="1:12" ht="15.75" hidden="1" x14ac:dyDescent="0.25">
      <c r="A110" s="207" t="s">
        <v>185</v>
      </c>
      <c r="B110" s="130" t="s">
        <v>186</v>
      </c>
      <c r="C110" s="208"/>
      <c r="D110" s="208"/>
      <c r="E110" s="208"/>
      <c r="F110" s="153">
        <f t="shared" ref="F110:F114" si="9">SUM(C110:E110)</f>
        <v>0</v>
      </c>
      <c r="G110" s="143"/>
      <c r="H110" s="32"/>
      <c r="L110" s="35"/>
    </row>
    <row r="111" spans="1:12" ht="15.75" hidden="1" x14ac:dyDescent="0.25">
      <c r="A111" s="207" t="s">
        <v>101</v>
      </c>
      <c r="B111" s="130" t="s">
        <v>187</v>
      </c>
      <c r="C111" s="208"/>
      <c r="D111" s="208"/>
      <c r="E111" s="208"/>
      <c r="F111" s="153">
        <f t="shared" si="9"/>
        <v>0</v>
      </c>
      <c r="G111" s="143"/>
      <c r="H111" s="32"/>
      <c r="L111" s="35"/>
    </row>
    <row r="112" spans="1:12" ht="15.75" x14ac:dyDescent="0.25">
      <c r="A112" s="207" t="s">
        <v>79</v>
      </c>
      <c r="B112" s="130" t="s">
        <v>188</v>
      </c>
      <c r="C112" s="304">
        <v>36115258</v>
      </c>
      <c r="D112" s="208">
        <v>6644398</v>
      </c>
      <c r="E112" s="181">
        <v>527731992.33999997</v>
      </c>
      <c r="F112" s="309">
        <f t="shared" si="9"/>
        <v>570491648.33999991</v>
      </c>
      <c r="G112" s="143"/>
      <c r="H112" s="180"/>
      <c r="I112" s="180"/>
      <c r="J112" s="54"/>
    </row>
    <row r="113" spans="1:10" ht="15.75" hidden="1" x14ac:dyDescent="0.25">
      <c r="A113" s="14" t="s">
        <v>189</v>
      </c>
      <c r="B113" s="4" t="s">
        <v>190</v>
      </c>
      <c r="C113" s="143"/>
      <c r="D113" s="143"/>
      <c r="E113" s="143"/>
      <c r="F113" s="15">
        <f t="shared" si="9"/>
        <v>0</v>
      </c>
      <c r="G113" s="54"/>
      <c r="H113" s="54"/>
      <c r="I113" s="54"/>
      <c r="J113" s="54"/>
    </row>
    <row r="114" spans="1:10" ht="15.75" hidden="1" x14ac:dyDescent="0.25">
      <c r="A114" s="14" t="s">
        <v>191</v>
      </c>
      <c r="B114" s="4" t="s">
        <v>192</v>
      </c>
      <c r="C114" s="143"/>
      <c r="D114" s="143"/>
      <c r="E114" s="15"/>
      <c r="F114" s="15">
        <f t="shared" si="9"/>
        <v>0</v>
      </c>
      <c r="G114" s="54"/>
      <c r="H114" s="54"/>
      <c r="I114" s="54"/>
      <c r="J114" s="54"/>
    </row>
    <row r="115" spans="1:10" ht="16.5" thickBot="1" x14ac:dyDescent="0.3">
      <c r="A115" s="26"/>
      <c r="B115" s="27" t="s">
        <v>1</v>
      </c>
      <c r="C115" s="136">
        <f>SUM(C56:C114)</f>
        <v>381752548.76999998</v>
      </c>
      <c r="D115" s="136">
        <f>SUM(D56:D114)</f>
        <v>649088101.08999991</v>
      </c>
      <c r="E115" s="28">
        <f>SUM(E56:E114)</f>
        <v>687850572.70000005</v>
      </c>
      <c r="F115" s="28">
        <f>SUM(F56:F114)</f>
        <v>1718691222.5599999</v>
      </c>
      <c r="G115" s="284"/>
      <c r="H115" s="284"/>
      <c r="I115" s="284"/>
      <c r="J115" s="284"/>
    </row>
    <row r="116" spans="1:10" ht="16.5" thickTop="1" x14ac:dyDescent="0.25">
      <c r="A116" s="90" t="str">
        <f>+A47</f>
        <v>Fuente:   Informe de Ejecución I Trimestre 2020, SIF.</v>
      </c>
      <c r="B116" s="90"/>
      <c r="C116" s="144"/>
      <c r="D116" s="144"/>
      <c r="E116" s="14"/>
      <c r="F116" s="14"/>
      <c r="G116" s="179"/>
      <c r="H116" s="179"/>
      <c r="I116" s="179"/>
      <c r="J116" s="179"/>
    </row>
    <row r="117" spans="1:10" ht="15.75" x14ac:dyDescent="0.25">
      <c r="A117" s="37"/>
      <c r="B117" s="37"/>
      <c r="C117" s="137"/>
      <c r="D117" s="144"/>
      <c r="E117" s="11"/>
      <c r="F117" s="11"/>
    </row>
    <row r="118" spans="1:10" ht="15.75" x14ac:dyDescent="0.25">
      <c r="A118" s="9"/>
      <c r="B118" s="10"/>
      <c r="C118" s="137"/>
      <c r="D118" s="137"/>
      <c r="E118" s="137"/>
      <c r="F118" s="11"/>
      <c r="G118" s="11"/>
    </row>
    <row r="119" spans="1:10" ht="15.75" x14ac:dyDescent="0.25">
      <c r="A119" s="9"/>
      <c r="B119" s="10"/>
      <c r="C119" s="137"/>
      <c r="D119" s="137"/>
      <c r="E119" s="137"/>
      <c r="F119" s="11"/>
      <c r="G119" s="11"/>
    </row>
    <row r="120" spans="1:10" ht="15.75" x14ac:dyDescent="0.25">
      <c r="A120" s="361" t="s">
        <v>48</v>
      </c>
      <c r="B120" s="361"/>
      <c r="C120" s="361"/>
      <c r="D120" s="361"/>
      <c r="E120" s="355"/>
      <c r="F120" s="361"/>
      <c r="G120" s="11"/>
    </row>
    <row r="121" spans="1:10" ht="15.75" x14ac:dyDescent="0.25">
      <c r="A121" s="361" t="s">
        <v>47</v>
      </c>
      <c r="B121" s="361"/>
      <c r="C121" s="361"/>
      <c r="D121" s="361"/>
      <c r="E121" s="355"/>
      <c r="F121" s="361"/>
      <c r="G121" s="11"/>
    </row>
    <row r="122" spans="1:10" ht="15.75" x14ac:dyDescent="0.25">
      <c r="A122" s="354" t="s">
        <v>54</v>
      </c>
      <c r="B122" s="354"/>
      <c r="C122" s="354"/>
      <c r="D122" s="354"/>
      <c r="E122" s="355"/>
      <c r="F122" s="354"/>
      <c r="G122" s="6"/>
      <c r="H122" s="34"/>
    </row>
    <row r="123" spans="1:10" ht="15.75" x14ac:dyDescent="0.25">
      <c r="A123" s="9"/>
      <c r="B123" s="10"/>
      <c r="C123" s="137"/>
      <c r="D123" s="137"/>
      <c r="E123" s="137"/>
      <c r="F123" s="11"/>
      <c r="G123" s="11"/>
    </row>
    <row r="124" spans="1:10" ht="16.5" thickBot="1" x14ac:dyDescent="0.3">
      <c r="A124" s="12" t="s">
        <v>0</v>
      </c>
      <c r="B124" s="12" t="s">
        <v>30</v>
      </c>
      <c r="C124" s="141" t="s">
        <v>32</v>
      </c>
      <c r="D124" s="141" t="s">
        <v>33</v>
      </c>
      <c r="E124" s="141" t="s">
        <v>34</v>
      </c>
      <c r="F124" s="12" t="s">
        <v>15</v>
      </c>
      <c r="G124" s="11"/>
    </row>
    <row r="125" spans="1:10" ht="15.75" x14ac:dyDescent="0.25">
      <c r="A125" s="14"/>
      <c r="B125" s="4"/>
      <c r="C125" s="138"/>
      <c r="D125" s="138"/>
      <c r="E125" s="138"/>
      <c r="F125" s="18"/>
      <c r="G125" s="11"/>
    </row>
    <row r="126" spans="1:10" ht="15.75" x14ac:dyDescent="0.25">
      <c r="A126" s="41">
        <v>1</v>
      </c>
      <c r="B126" s="42" t="s">
        <v>41</v>
      </c>
      <c r="C126" s="138">
        <v>8108949857.2799997</v>
      </c>
      <c r="D126" s="138">
        <f>+C139</f>
        <v>8822383858.6299992</v>
      </c>
      <c r="E126" s="138">
        <f>+D139</f>
        <v>10318401734.339998</v>
      </c>
      <c r="F126" s="18">
        <f>C126</f>
        <v>8108949857.2799997</v>
      </c>
      <c r="G126" s="11"/>
      <c r="H126" s="43"/>
    </row>
    <row r="127" spans="1:10" ht="15.75" x14ac:dyDescent="0.25">
      <c r="A127" s="44">
        <v>2</v>
      </c>
      <c r="B127" s="42" t="s">
        <v>42</v>
      </c>
      <c r="C127" s="138">
        <f>SUM(C128:C136)</f>
        <v>1095186550.1199999</v>
      </c>
      <c r="D127" s="138">
        <f>SUM(D128:D136)</f>
        <v>2145105976.8</v>
      </c>
      <c r="E127" s="138">
        <f>SUM(E128:E136)</f>
        <v>3879791283.2999997</v>
      </c>
      <c r="F127" s="18">
        <f>SUM(F128:F136)</f>
        <v>7120083810.2199993</v>
      </c>
      <c r="G127" s="45"/>
    </row>
    <row r="128" spans="1:10" ht="15.75" x14ac:dyDescent="0.25">
      <c r="A128" s="44"/>
      <c r="B128" s="42" t="s">
        <v>199</v>
      </c>
      <c r="C128" s="138">
        <v>541869892.23000002</v>
      </c>
      <c r="D128" s="138">
        <v>1283832677.9400001</v>
      </c>
      <c r="E128" s="138">
        <v>2394032022.0599999</v>
      </c>
      <c r="F128" s="18">
        <f>+C128+D128+E128</f>
        <v>4219734592.23</v>
      </c>
      <c r="G128" s="45"/>
    </row>
    <row r="129" spans="1:8" ht="15.75" x14ac:dyDescent="0.25">
      <c r="A129" s="44"/>
      <c r="B129" s="306" t="s">
        <v>198</v>
      </c>
      <c r="C129" s="138">
        <v>14077895.83</v>
      </c>
      <c r="D129" s="138">
        <v>14077895.83</v>
      </c>
      <c r="E129" s="138">
        <v>297804675.25</v>
      </c>
      <c r="F129" s="18">
        <f t="shared" ref="F129:F136" si="10">+C129+D129+E129</f>
        <v>325960466.91000003</v>
      </c>
      <c r="G129" s="45"/>
    </row>
    <row r="130" spans="1:8" ht="15.75" x14ac:dyDescent="0.25">
      <c r="A130" s="44"/>
      <c r="B130" s="42" t="s">
        <v>197</v>
      </c>
      <c r="C130" s="138">
        <v>432140683.37</v>
      </c>
      <c r="D130" s="138">
        <v>479113896.68000001</v>
      </c>
      <c r="E130" s="138">
        <v>840290865.29999995</v>
      </c>
      <c r="F130" s="18">
        <f t="shared" si="10"/>
        <v>1751545445.3499999</v>
      </c>
      <c r="G130" s="45"/>
    </row>
    <row r="131" spans="1:8" ht="15.75" x14ac:dyDescent="0.25">
      <c r="A131" s="44"/>
      <c r="B131" s="42" t="s">
        <v>196</v>
      </c>
      <c r="C131" s="138">
        <v>105581506.34999999</v>
      </c>
      <c r="D131" s="138">
        <v>105581506.34999999</v>
      </c>
      <c r="E131" s="50">
        <v>211163012.71000001</v>
      </c>
      <c r="F131" s="18">
        <f t="shared" si="10"/>
        <v>422326025.40999997</v>
      </c>
      <c r="G131" s="45"/>
    </row>
    <row r="132" spans="1:8" ht="15.75" x14ac:dyDescent="0.25">
      <c r="A132" s="44"/>
      <c r="B132" s="42" t="s">
        <v>200</v>
      </c>
      <c r="C132" s="138">
        <v>0</v>
      </c>
      <c r="D132" s="138">
        <v>0</v>
      </c>
      <c r="E132" s="138">
        <v>0</v>
      </c>
      <c r="F132" s="18">
        <f t="shared" si="10"/>
        <v>0</v>
      </c>
      <c r="G132" s="45"/>
    </row>
    <row r="133" spans="1:8" ht="15.75" x14ac:dyDescent="0.25">
      <c r="A133" s="44"/>
      <c r="B133" s="42" t="s">
        <v>195</v>
      </c>
      <c r="C133" s="138">
        <v>0</v>
      </c>
      <c r="D133" s="138">
        <v>0</v>
      </c>
      <c r="E133" s="138">
        <v>0</v>
      </c>
      <c r="F133" s="18">
        <f t="shared" si="10"/>
        <v>0</v>
      </c>
      <c r="G133" s="45"/>
    </row>
    <row r="134" spans="1:8" ht="15.75" x14ac:dyDescent="0.25">
      <c r="A134" s="44"/>
      <c r="B134" s="42" t="s">
        <v>219</v>
      </c>
      <c r="C134" s="138">
        <v>0</v>
      </c>
      <c r="D134" s="138">
        <v>262500000</v>
      </c>
      <c r="E134" s="138">
        <v>136400000</v>
      </c>
      <c r="F134" s="18">
        <f t="shared" si="10"/>
        <v>398900000</v>
      </c>
      <c r="G134" s="45"/>
    </row>
    <row r="135" spans="1:8" ht="15.75" x14ac:dyDescent="0.25">
      <c r="A135" s="44"/>
      <c r="B135" s="42" t="s">
        <v>106</v>
      </c>
      <c r="C135" s="138">
        <v>0</v>
      </c>
      <c r="D135" s="138">
        <v>0</v>
      </c>
      <c r="E135" s="138">
        <v>0</v>
      </c>
      <c r="F135" s="18">
        <f t="shared" si="10"/>
        <v>0</v>
      </c>
      <c r="G135" s="45"/>
    </row>
    <row r="136" spans="1:8" ht="15.75" x14ac:dyDescent="0.25">
      <c r="A136" s="44"/>
      <c r="B136" s="42" t="s">
        <v>194</v>
      </c>
      <c r="C136" s="138">
        <v>1516572.34</v>
      </c>
      <c r="D136" s="138">
        <v>0</v>
      </c>
      <c r="E136" s="138">
        <v>100707.98</v>
      </c>
      <c r="F136" s="18">
        <f t="shared" si="10"/>
        <v>1617280.32</v>
      </c>
      <c r="G136" s="45"/>
    </row>
    <row r="137" spans="1:8" ht="15.75" x14ac:dyDescent="0.25">
      <c r="A137" s="44">
        <v>3</v>
      </c>
      <c r="B137" s="47" t="s">
        <v>43</v>
      </c>
      <c r="C137" s="138">
        <f>C126+C127</f>
        <v>9204136407.3999996</v>
      </c>
      <c r="D137" s="138">
        <f t="shared" ref="D137:E137" si="11">D126+D127</f>
        <v>10967489835.429998</v>
      </c>
      <c r="E137" s="18">
        <f t="shared" si="11"/>
        <v>14198193017.639997</v>
      </c>
      <c r="F137" s="18">
        <f>+F126+F127</f>
        <v>15229033667.5</v>
      </c>
      <c r="G137" s="45"/>
    </row>
    <row r="138" spans="1:8" ht="15.75" x14ac:dyDescent="0.25">
      <c r="A138" s="44">
        <v>4</v>
      </c>
      <c r="B138" s="47" t="s">
        <v>44</v>
      </c>
      <c r="C138" s="138">
        <f>+C115</f>
        <v>381752548.76999998</v>
      </c>
      <c r="D138" s="138">
        <f t="shared" ref="D138:E138" si="12">+D115</f>
        <v>649088101.08999991</v>
      </c>
      <c r="E138" s="138">
        <f t="shared" si="12"/>
        <v>687850572.70000005</v>
      </c>
      <c r="F138" s="18">
        <f>SUM(C138:E138)</f>
        <v>1718691222.5599999</v>
      </c>
      <c r="G138" s="45"/>
    </row>
    <row r="139" spans="1:8" ht="15.75" x14ac:dyDescent="0.25">
      <c r="A139" s="44">
        <v>5</v>
      </c>
      <c r="B139" s="42" t="s">
        <v>45</v>
      </c>
      <c r="C139" s="138">
        <f>+C137-C138</f>
        <v>8822383858.6299992</v>
      </c>
      <c r="D139" s="138">
        <f t="shared" ref="D139:E139" si="13">+D137-D138</f>
        <v>10318401734.339998</v>
      </c>
      <c r="E139" s="138">
        <f t="shared" si="13"/>
        <v>13510342444.939997</v>
      </c>
      <c r="F139" s="18">
        <f>+F137-F138</f>
        <v>13510342444.940001</v>
      </c>
      <c r="G139" s="45"/>
    </row>
    <row r="140" spans="1:8" ht="16.5" thickBot="1" x14ac:dyDescent="0.3">
      <c r="A140" s="26"/>
      <c r="B140" s="27"/>
      <c r="C140" s="136"/>
      <c r="D140" s="150"/>
      <c r="E140" s="142"/>
      <c r="F140" s="27"/>
      <c r="G140" s="22"/>
      <c r="H140" s="87"/>
    </row>
    <row r="141" spans="1:8" ht="15.75" thickTop="1" x14ac:dyDescent="0.25">
      <c r="A141" s="91" t="s">
        <v>220</v>
      </c>
      <c r="B141" s="92"/>
      <c r="C141" s="89"/>
      <c r="D141" s="89"/>
      <c r="E141" s="89"/>
      <c r="F141" s="96"/>
      <c r="G141" s="93"/>
      <c r="H141" s="92"/>
    </row>
    <row r="142" spans="1:8" ht="33.75" customHeight="1" x14ac:dyDescent="0.25">
      <c r="A142" s="352" t="s">
        <v>223</v>
      </c>
      <c r="B142" s="352"/>
      <c r="C142" s="352"/>
      <c r="D142" s="352"/>
      <c r="E142" s="353"/>
      <c r="F142" s="352"/>
      <c r="G142" s="92"/>
      <c r="H142" s="92"/>
    </row>
    <row r="143" spans="1:8" x14ac:dyDescent="0.25">
      <c r="A143" s="48" t="s">
        <v>221</v>
      </c>
    </row>
    <row r="144" spans="1:8" x14ac:dyDescent="0.25">
      <c r="A144" s="49"/>
    </row>
    <row r="145" spans="1:1" x14ac:dyDescent="0.25">
      <c r="A145" s="49"/>
    </row>
    <row r="146" spans="1:1" x14ac:dyDescent="0.25">
      <c r="A146" s="49"/>
    </row>
  </sheetData>
  <mergeCells count="15">
    <mergeCell ref="A34:F34"/>
    <mergeCell ref="A1:G1"/>
    <mergeCell ref="A6:G6"/>
    <mergeCell ref="A8:G8"/>
    <mergeCell ref="A9:G9"/>
    <mergeCell ref="A33:F33"/>
    <mergeCell ref="A142:F142"/>
    <mergeCell ref="A35:F35"/>
    <mergeCell ref="A47:F47"/>
    <mergeCell ref="A50:F50"/>
    <mergeCell ref="A51:F51"/>
    <mergeCell ref="A52:F52"/>
    <mergeCell ref="A120:F120"/>
    <mergeCell ref="A121:F121"/>
    <mergeCell ref="A122:F122"/>
  </mergeCells>
  <pageMargins left="0.51181102362204722" right="0.27559055118110237" top="0.74803149606299213" bottom="0.74803149606299213" header="0.31496062992125984" footer="0.31496062992125984"/>
  <pageSetup scale="55" orientation="landscape" r:id="rId1"/>
  <ignoredErrors>
    <ignoredError sqref="F137"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149"/>
  <sheetViews>
    <sheetView zoomScale="60" zoomScaleNormal="60" workbookViewId="0">
      <selection sqref="A1:G1"/>
    </sheetView>
  </sheetViews>
  <sheetFormatPr baseColWidth="10" defaultColWidth="11.42578125" defaultRowHeight="15" x14ac:dyDescent="0.25"/>
  <cols>
    <col min="1" max="1" width="12.28515625" style="237" customWidth="1"/>
    <col min="2" max="2" width="44" style="215" customWidth="1"/>
    <col min="3" max="3" width="29.85546875" style="185" bestFit="1" customWidth="1"/>
    <col min="4" max="4" width="25.85546875" style="185" customWidth="1"/>
    <col min="5" max="5" width="32.140625" style="185" customWidth="1"/>
    <col min="6" max="6" width="28.5703125" style="186" customWidth="1"/>
    <col min="7" max="7" width="33.5703125" style="152" customWidth="1"/>
    <col min="8" max="8" width="21.5703125" style="181" bestFit="1" customWidth="1"/>
    <col min="9" max="9" width="21.5703125" style="152" bestFit="1" customWidth="1"/>
    <col min="10" max="10" width="23.7109375" style="152" customWidth="1"/>
    <col min="11" max="11" width="15.7109375" style="152" bestFit="1" customWidth="1"/>
    <col min="12" max="13" width="14.85546875" style="152" bestFit="1" customWidth="1"/>
    <col min="14" max="16384" width="11.42578125" style="152"/>
  </cols>
  <sheetData>
    <row r="1" spans="1:8" x14ac:dyDescent="0.25">
      <c r="A1" s="366" t="s">
        <v>26</v>
      </c>
      <c r="B1" s="366"/>
      <c r="C1" s="366"/>
      <c r="D1" s="366"/>
      <c r="E1" s="366"/>
      <c r="F1" s="366"/>
      <c r="G1" s="366"/>
    </row>
    <row r="2" spans="1:8" x14ac:dyDescent="0.25">
      <c r="A2" s="182"/>
      <c r="B2" s="183" t="s">
        <v>80</v>
      </c>
      <c r="C2" s="184" t="s">
        <v>81</v>
      </c>
      <c r="G2" s="182"/>
    </row>
    <row r="3" spans="1:8" x14ac:dyDescent="0.25">
      <c r="A3" s="182"/>
      <c r="B3" s="183" t="s">
        <v>82</v>
      </c>
      <c r="C3" s="184" t="s">
        <v>83</v>
      </c>
      <c r="G3" s="182"/>
      <c r="H3" s="187"/>
    </row>
    <row r="4" spans="1:8" x14ac:dyDescent="0.25">
      <c r="A4" s="182"/>
      <c r="B4" s="183" t="s">
        <v>28</v>
      </c>
      <c r="C4" s="185" t="s">
        <v>74</v>
      </c>
      <c r="G4" s="182"/>
    </row>
    <row r="5" spans="1:8" x14ac:dyDescent="0.25">
      <c r="A5" s="182"/>
      <c r="B5" s="183" t="s">
        <v>27</v>
      </c>
      <c r="C5" s="185" t="s">
        <v>212</v>
      </c>
      <c r="G5" s="182"/>
    </row>
    <row r="6" spans="1:8" x14ac:dyDescent="0.25">
      <c r="A6" s="367"/>
      <c r="B6" s="367"/>
      <c r="C6" s="367"/>
      <c r="D6" s="367"/>
      <c r="E6" s="367"/>
      <c r="F6" s="367"/>
      <c r="G6" s="367"/>
    </row>
    <row r="8" spans="1:8" ht="15.75" x14ac:dyDescent="0.25">
      <c r="A8" s="365" t="s">
        <v>29</v>
      </c>
      <c r="B8" s="365"/>
      <c r="C8" s="365"/>
      <c r="D8" s="365"/>
      <c r="E8" s="365"/>
      <c r="F8" s="365"/>
      <c r="G8" s="365"/>
      <c r="H8" s="152"/>
    </row>
    <row r="9" spans="1:8" ht="15.75" x14ac:dyDescent="0.25">
      <c r="A9" s="365" t="s">
        <v>49</v>
      </c>
      <c r="B9" s="365"/>
      <c r="C9" s="365"/>
      <c r="D9" s="365"/>
      <c r="E9" s="365"/>
      <c r="F9" s="365"/>
      <c r="G9" s="365"/>
      <c r="H9" s="152"/>
    </row>
    <row r="10" spans="1:8" ht="15.75" x14ac:dyDescent="0.25">
      <c r="A10" s="188"/>
      <c r="B10" s="189"/>
      <c r="C10" s="190"/>
      <c r="D10" s="190"/>
      <c r="E10" s="190"/>
      <c r="F10" s="191"/>
      <c r="G10" s="191"/>
      <c r="H10" s="152"/>
    </row>
    <row r="11" spans="1:8" s="192" customFormat="1" ht="16.5" thickBot="1" x14ac:dyDescent="0.3">
      <c r="A11" s="12" t="s">
        <v>0</v>
      </c>
      <c r="B11" s="12" t="s">
        <v>53</v>
      </c>
      <c r="C11" s="12" t="s">
        <v>31</v>
      </c>
      <c r="D11" s="12" t="s">
        <v>231</v>
      </c>
      <c r="E11" s="12" t="s">
        <v>10</v>
      </c>
      <c r="F11" s="12" t="s">
        <v>11</v>
      </c>
      <c r="G11" s="12" t="s">
        <v>232</v>
      </c>
    </row>
    <row r="12" spans="1:8" s="192" customFormat="1" ht="15.75" x14ac:dyDescent="0.25">
      <c r="A12" s="14"/>
      <c r="B12" s="4"/>
      <c r="C12" s="15"/>
      <c r="D12" s="15"/>
      <c r="E12" s="15"/>
      <c r="F12" s="15"/>
      <c r="G12" s="159"/>
    </row>
    <row r="13" spans="1:8" s="192" customFormat="1" ht="15.75" x14ac:dyDescent="0.25">
      <c r="A13" s="15">
        <v>1</v>
      </c>
      <c r="B13" s="17" t="s">
        <v>18</v>
      </c>
      <c r="C13" s="18" t="s">
        <v>6</v>
      </c>
      <c r="D13" s="166">
        <f>D14+D15</f>
        <v>36274</v>
      </c>
      <c r="E13" s="166">
        <f>E14+E15</f>
        <v>38558</v>
      </c>
      <c r="F13" s="166">
        <f>F14+F15</f>
        <v>39447</v>
      </c>
      <c r="G13" s="166">
        <f>AVERAGE(D13:F13)</f>
        <v>38093</v>
      </c>
    </row>
    <row r="14" spans="1:8" s="192" customFormat="1" ht="63" x14ac:dyDescent="0.25">
      <c r="A14" s="15"/>
      <c r="B14" s="19" t="s">
        <v>60</v>
      </c>
      <c r="C14" s="18" t="s">
        <v>6</v>
      </c>
      <c r="D14" s="159">
        <v>36086</v>
      </c>
      <c r="E14" s="159">
        <v>38234</v>
      </c>
      <c r="F14" s="159">
        <v>39150</v>
      </c>
      <c r="G14" s="166">
        <f t="shared" ref="G14:G15" si="0">AVERAGE(D14:F14)</f>
        <v>37823.333333333336</v>
      </c>
    </row>
    <row r="15" spans="1:8" ht="15.75" x14ac:dyDescent="0.25">
      <c r="A15" s="15"/>
      <c r="B15" s="20" t="s">
        <v>8</v>
      </c>
      <c r="C15" s="18" t="s">
        <v>6</v>
      </c>
      <c r="D15" s="159">
        <v>188</v>
      </c>
      <c r="E15" s="159">
        <v>324</v>
      </c>
      <c r="F15" s="159">
        <v>297</v>
      </c>
      <c r="G15" s="166">
        <f t="shared" si="0"/>
        <v>269.66666666666669</v>
      </c>
      <c r="H15" s="152"/>
    </row>
    <row r="16" spans="1:8" ht="18" x14ac:dyDescent="0.25">
      <c r="A16" s="15">
        <v>2</v>
      </c>
      <c r="B16" s="193" t="s">
        <v>19</v>
      </c>
      <c r="C16" s="194" t="s">
        <v>85</v>
      </c>
      <c r="D16" s="166">
        <f>D17+D18+D20+D21</f>
        <v>145260</v>
      </c>
      <c r="E16" s="166">
        <f t="shared" ref="E16:F16" si="1">E17+E18+E20+E21</f>
        <v>147638</v>
      </c>
      <c r="F16" s="166">
        <f t="shared" si="1"/>
        <v>152345</v>
      </c>
      <c r="G16" s="166">
        <f>AVERAGE(D16:F16)</f>
        <v>148414.33333333334</v>
      </c>
      <c r="H16" s="152"/>
    </row>
    <row r="17" spans="1:9" ht="15.75" x14ac:dyDescent="0.25">
      <c r="A17" s="15"/>
      <c r="B17" s="195" t="s">
        <v>193</v>
      </c>
      <c r="C17" s="194" t="s">
        <v>6</v>
      </c>
      <c r="D17" s="159">
        <v>14342</v>
      </c>
      <c r="E17" s="159">
        <v>14884</v>
      </c>
      <c r="F17" s="159">
        <v>15262</v>
      </c>
      <c r="G17" s="159">
        <f t="shared" ref="G17:G25" si="2">AVERAGE(D17:F17)</f>
        <v>14829.333333333334</v>
      </c>
      <c r="H17" s="152"/>
    </row>
    <row r="18" spans="1:9" ht="15.75" x14ac:dyDescent="0.25">
      <c r="A18" s="15"/>
      <c r="B18" s="195" t="s">
        <v>57</v>
      </c>
      <c r="C18" s="194" t="s">
        <v>6</v>
      </c>
      <c r="D18" s="159">
        <v>14422</v>
      </c>
      <c r="E18" s="159">
        <v>14617</v>
      </c>
      <c r="F18" s="159">
        <v>14925</v>
      </c>
      <c r="G18" s="159">
        <f t="shared" si="2"/>
        <v>14654.666666666666</v>
      </c>
      <c r="H18" s="152"/>
    </row>
    <row r="19" spans="1:9" ht="15.75" x14ac:dyDescent="0.25">
      <c r="A19" s="15"/>
      <c r="B19" s="195" t="s">
        <v>20</v>
      </c>
      <c r="C19" s="194" t="s">
        <v>6</v>
      </c>
      <c r="D19" s="145">
        <v>34018</v>
      </c>
      <c r="E19" s="145">
        <v>34432</v>
      </c>
      <c r="F19" s="145">
        <v>35206</v>
      </c>
      <c r="G19" s="159">
        <f t="shared" si="2"/>
        <v>34552</v>
      </c>
      <c r="H19" s="152"/>
    </row>
    <row r="20" spans="1:9" ht="15.75" x14ac:dyDescent="0.25">
      <c r="A20" s="15"/>
      <c r="B20" s="195" t="s">
        <v>58</v>
      </c>
      <c r="C20" s="194" t="s">
        <v>6</v>
      </c>
      <c r="D20" s="159">
        <v>8878</v>
      </c>
      <c r="E20" s="159">
        <v>9013</v>
      </c>
      <c r="F20" s="159">
        <v>9482</v>
      </c>
      <c r="G20" s="159">
        <f t="shared" si="2"/>
        <v>9124.3333333333339</v>
      </c>
      <c r="H20" s="152"/>
    </row>
    <row r="21" spans="1:9" ht="15.75" x14ac:dyDescent="0.25">
      <c r="A21" s="162"/>
      <c r="B21" s="195" t="s">
        <v>12</v>
      </c>
      <c r="C21" s="194" t="s">
        <v>6</v>
      </c>
      <c r="D21" s="159">
        <v>107618</v>
      </c>
      <c r="E21" s="159">
        <v>109124</v>
      </c>
      <c r="F21" s="159">
        <v>112676</v>
      </c>
      <c r="G21" s="159">
        <f t="shared" si="2"/>
        <v>109806</v>
      </c>
      <c r="H21" s="152"/>
    </row>
    <row r="22" spans="1:9" ht="15.75" x14ac:dyDescent="0.25">
      <c r="A22" s="162">
        <v>3</v>
      </c>
      <c r="B22" s="196" t="s">
        <v>229</v>
      </c>
      <c r="C22" s="197" t="s">
        <v>6</v>
      </c>
      <c r="D22" s="158">
        <f>D23+D24</f>
        <v>2642</v>
      </c>
      <c r="E22" s="158">
        <f>E23+E24</f>
        <v>1433</v>
      </c>
      <c r="F22" s="158">
        <f>+F23+F24</f>
        <v>884</v>
      </c>
      <c r="G22" s="166">
        <f>AVERAGE(D22:F22)</f>
        <v>1653</v>
      </c>
      <c r="H22" s="152"/>
    </row>
    <row r="23" spans="1:9" ht="15.75" x14ac:dyDescent="0.25">
      <c r="A23" s="162"/>
      <c r="B23" s="195" t="s">
        <v>227</v>
      </c>
      <c r="C23" s="194" t="s">
        <v>6</v>
      </c>
      <c r="D23" s="159">
        <v>0</v>
      </c>
      <c r="E23" s="159">
        <v>0</v>
      </c>
      <c r="F23" s="159">
        <v>0</v>
      </c>
      <c r="G23" s="166">
        <f t="shared" ref="G23:G24" si="3">AVERAGE(D23:F23)</f>
        <v>0</v>
      </c>
      <c r="H23" s="152"/>
    </row>
    <row r="24" spans="1:9" ht="31.5" x14ac:dyDescent="0.25">
      <c r="A24" s="162"/>
      <c r="B24" s="195" t="s">
        <v>228</v>
      </c>
      <c r="C24" s="194" t="s">
        <v>6</v>
      </c>
      <c r="D24" s="159">
        <v>2642</v>
      </c>
      <c r="E24" s="159">
        <v>1433</v>
      </c>
      <c r="F24" s="159">
        <v>884</v>
      </c>
      <c r="G24" s="159">
        <f t="shared" si="3"/>
        <v>1653</v>
      </c>
      <c r="H24" s="152"/>
    </row>
    <row r="25" spans="1:9" ht="15.75" x14ac:dyDescent="0.25">
      <c r="A25" s="99">
        <v>4</v>
      </c>
      <c r="B25" s="196" t="s">
        <v>5</v>
      </c>
      <c r="C25" s="194" t="s">
        <v>7</v>
      </c>
      <c r="D25" s="95">
        <v>9037</v>
      </c>
      <c r="E25" s="95">
        <v>9253</v>
      </c>
      <c r="F25" s="95">
        <v>9330</v>
      </c>
      <c r="G25" s="166">
        <f t="shared" si="2"/>
        <v>9206.6666666666661</v>
      </c>
      <c r="H25" s="198"/>
    </row>
    <row r="26" spans="1:9" ht="16.5" thickBot="1" x14ac:dyDescent="0.3">
      <c r="A26" s="26"/>
      <c r="B26" s="27" t="s">
        <v>86</v>
      </c>
      <c r="C26" s="28" t="s">
        <v>6</v>
      </c>
      <c r="D26" s="76">
        <f>+D14+D21+D22</f>
        <v>146346</v>
      </c>
      <c r="E26" s="76">
        <f>+E14+E21+E22</f>
        <v>148791</v>
      </c>
      <c r="F26" s="76">
        <f>+F14+F21+F22</f>
        <v>152710</v>
      </c>
      <c r="G26" s="76">
        <f>+G14+G21+G22</f>
        <v>149282.33333333334</v>
      </c>
      <c r="H26" s="198"/>
    </row>
    <row r="27" spans="1:9" ht="16.5" thickTop="1" x14ac:dyDescent="0.25">
      <c r="A27" s="4" t="s">
        <v>22</v>
      </c>
      <c r="B27" s="10"/>
      <c r="C27" s="199"/>
      <c r="D27" s="199"/>
      <c r="E27" s="199"/>
      <c r="F27" s="200"/>
      <c r="G27" s="200"/>
      <c r="H27" s="198"/>
      <c r="I27" s="181"/>
    </row>
    <row r="28" spans="1:9" ht="15.75" x14ac:dyDescent="0.25">
      <c r="A28" s="4" t="s">
        <v>69</v>
      </c>
      <c r="B28" s="10"/>
      <c r="C28" s="199"/>
      <c r="D28" s="199"/>
      <c r="E28" s="199"/>
      <c r="F28" s="200"/>
      <c r="G28" s="200"/>
      <c r="H28" s="198"/>
      <c r="I28" s="181"/>
    </row>
    <row r="29" spans="1:9" ht="15.75" x14ac:dyDescent="0.25">
      <c r="A29" s="201" t="s">
        <v>23</v>
      </c>
      <c r="B29" s="10"/>
      <c r="C29" s="199"/>
      <c r="D29" s="199"/>
      <c r="E29" s="199"/>
      <c r="F29" s="200"/>
      <c r="G29" s="200"/>
      <c r="H29" s="198"/>
      <c r="I29" s="181"/>
    </row>
    <row r="30" spans="1:9" ht="15.75" x14ac:dyDescent="0.25">
      <c r="A30" s="201" t="s">
        <v>233</v>
      </c>
      <c r="B30" s="10"/>
      <c r="C30" s="199"/>
      <c r="D30" s="199"/>
      <c r="E30" s="199"/>
      <c r="F30" s="200"/>
      <c r="G30" s="200"/>
      <c r="H30" s="198"/>
      <c r="I30" s="181"/>
    </row>
    <row r="31" spans="1:9" ht="15.75" x14ac:dyDescent="0.25">
      <c r="A31" s="201" t="s">
        <v>230</v>
      </c>
      <c r="B31" s="10"/>
      <c r="C31" s="199"/>
      <c r="D31" s="199"/>
      <c r="E31" s="199"/>
      <c r="F31" s="200"/>
      <c r="G31" s="200"/>
      <c r="H31" s="198"/>
      <c r="I31" s="181"/>
    </row>
    <row r="32" spans="1:9" ht="15.75" x14ac:dyDescent="0.25">
      <c r="A32" s="201" t="s">
        <v>234</v>
      </c>
      <c r="B32" s="10"/>
      <c r="C32" s="199"/>
      <c r="D32" s="199"/>
      <c r="E32" s="199"/>
      <c r="F32" s="200"/>
      <c r="G32" s="200"/>
      <c r="H32" s="198"/>
      <c r="I32" s="181"/>
    </row>
    <row r="33" spans="1:9" ht="15.75" x14ac:dyDescent="0.25">
      <c r="A33" s="130"/>
      <c r="B33" s="189"/>
      <c r="C33" s="199"/>
      <c r="D33" s="199"/>
      <c r="E33" s="199"/>
      <c r="F33" s="200"/>
      <c r="G33" s="200"/>
      <c r="H33" s="198"/>
      <c r="I33" s="181"/>
    </row>
    <row r="34" spans="1:9" ht="15.75" x14ac:dyDescent="0.25">
      <c r="A34" s="365" t="s">
        <v>37</v>
      </c>
      <c r="B34" s="365"/>
      <c r="C34" s="365"/>
      <c r="D34" s="365"/>
      <c r="E34" s="365"/>
      <c r="F34" s="365"/>
      <c r="G34" s="191"/>
      <c r="H34" s="202"/>
      <c r="I34" s="181"/>
    </row>
    <row r="35" spans="1:9" ht="15.75" x14ac:dyDescent="0.25">
      <c r="A35" s="365" t="s">
        <v>39</v>
      </c>
      <c r="B35" s="365"/>
      <c r="C35" s="365"/>
      <c r="D35" s="365"/>
      <c r="E35" s="365"/>
      <c r="F35" s="365"/>
      <c r="G35" s="191"/>
      <c r="H35" s="202"/>
      <c r="I35" s="181"/>
    </row>
    <row r="36" spans="1:9" ht="15.75" x14ac:dyDescent="0.25">
      <c r="A36" s="368" t="s">
        <v>54</v>
      </c>
      <c r="B36" s="368"/>
      <c r="C36" s="368"/>
      <c r="D36" s="368"/>
      <c r="E36" s="368"/>
      <c r="F36" s="368"/>
      <c r="G36" s="203"/>
      <c r="H36" s="204"/>
      <c r="I36" s="187"/>
    </row>
    <row r="37" spans="1:9" ht="15.75" x14ac:dyDescent="0.25">
      <c r="A37" s="188"/>
      <c r="B37" s="189"/>
      <c r="C37" s="190"/>
      <c r="D37" s="190"/>
      <c r="E37" s="190"/>
      <c r="F37" s="191"/>
      <c r="G37" s="191"/>
      <c r="H37" s="202"/>
      <c r="I37" s="181"/>
    </row>
    <row r="38" spans="1:9" ht="16.5" thickBot="1" x14ac:dyDescent="0.3">
      <c r="A38" s="205" t="s">
        <v>0</v>
      </c>
      <c r="B38" s="205" t="s">
        <v>53</v>
      </c>
      <c r="C38" s="206" t="s">
        <v>9</v>
      </c>
      <c r="D38" s="206" t="s">
        <v>10</v>
      </c>
      <c r="E38" s="206" t="s">
        <v>11</v>
      </c>
      <c r="F38" s="205" t="s">
        <v>225</v>
      </c>
      <c r="G38" s="191"/>
      <c r="H38" s="202"/>
      <c r="I38" s="181"/>
    </row>
    <row r="39" spans="1:9" ht="15.75" x14ac:dyDescent="0.25">
      <c r="A39" s="207">
        <v>1</v>
      </c>
      <c r="B39" s="130" t="s">
        <v>102</v>
      </c>
      <c r="C39" s="329">
        <f>SUM(C57:C72,C81:C84,C87,C113:C114)-C40</f>
        <v>755176938.46459997</v>
      </c>
      <c r="D39" s="329">
        <f>SUM(D57:D72,D81:D84,D87,D113:D114)-D40</f>
        <v>823677713.25959992</v>
      </c>
      <c r="E39" s="329">
        <f>SUM(E57:E72,E81:E84,E87,E113:E114)-E40</f>
        <v>1015059038.9914</v>
      </c>
      <c r="F39" s="309">
        <f>SUM(C39:E39)</f>
        <v>2593913690.7156</v>
      </c>
      <c r="G39" s="209"/>
      <c r="H39" s="202"/>
      <c r="I39" s="181"/>
    </row>
    <row r="40" spans="1:9" ht="15.75" x14ac:dyDescent="0.25">
      <c r="A40" s="207">
        <v>2</v>
      </c>
      <c r="B40" s="130" t="s">
        <v>104</v>
      </c>
      <c r="C40" s="311">
        <v>31540058.075400002</v>
      </c>
      <c r="D40" s="311">
        <v>35471654.630400002</v>
      </c>
      <c r="E40" s="311">
        <v>37972870.218599997</v>
      </c>
      <c r="F40" s="311">
        <f t="shared" ref="F40:F46" si="4">SUM(C40:E40)</f>
        <v>104984582.9244</v>
      </c>
      <c r="G40" s="202"/>
      <c r="H40" s="202"/>
      <c r="I40" s="181"/>
    </row>
    <row r="41" spans="1:9" ht="15.75" x14ac:dyDescent="0.25">
      <c r="A41" s="207">
        <v>3</v>
      </c>
      <c r="B41" s="130" t="s">
        <v>25</v>
      </c>
      <c r="C41" s="312">
        <v>3158868551.1599998</v>
      </c>
      <c r="D41" s="312">
        <v>577493938.79999995</v>
      </c>
      <c r="E41" s="312">
        <v>567495066.24000001</v>
      </c>
      <c r="F41" s="313">
        <f t="shared" si="4"/>
        <v>4303857556.1999998</v>
      </c>
      <c r="G41" s="202"/>
      <c r="H41" s="202"/>
      <c r="I41" s="181"/>
    </row>
    <row r="42" spans="1:9" ht="15.75" x14ac:dyDescent="0.25">
      <c r="A42" s="207">
        <v>4</v>
      </c>
      <c r="B42" s="130" t="s">
        <v>24</v>
      </c>
      <c r="C42" s="327">
        <v>369561218.95999998</v>
      </c>
      <c r="D42" s="327">
        <v>168566982</v>
      </c>
      <c r="E42" s="310">
        <v>0</v>
      </c>
      <c r="F42" s="310">
        <f t="shared" si="4"/>
        <v>538128200.96000004</v>
      </c>
      <c r="G42" s="209"/>
      <c r="H42" s="202"/>
      <c r="I42" s="181"/>
    </row>
    <row r="43" spans="1:9" ht="15.75" x14ac:dyDescent="0.25">
      <c r="A43" s="207">
        <v>5</v>
      </c>
      <c r="B43" s="130" t="s">
        <v>107</v>
      </c>
      <c r="C43" s="314">
        <v>31576828.039999999</v>
      </c>
      <c r="D43" s="314">
        <v>14581062.42</v>
      </c>
      <c r="E43" s="314">
        <v>1283085.17</v>
      </c>
      <c r="F43" s="315">
        <f t="shared" si="4"/>
        <v>47440975.630000003</v>
      </c>
      <c r="G43" s="209"/>
      <c r="H43" s="202"/>
      <c r="I43" s="181"/>
    </row>
    <row r="44" spans="1:9" ht="15.75" x14ac:dyDescent="0.25">
      <c r="A44" s="207">
        <v>6</v>
      </c>
      <c r="B44" s="130" t="s">
        <v>105</v>
      </c>
      <c r="C44" s="316"/>
      <c r="D44" s="316">
        <v>190959101</v>
      </c>
      <c r="E44" s="316">
        <v>110789773.97</v>
      </c>
      <c r="F44" s="317">
        <v>301748874.97000003</v>
      </c>
      <c r="G44" s="209"/>
      <c r="H44" s="202"/>
      <c r="I44" s="181"/>
    </row>
    <row r="45" spans="1:9" ht="15.75" x14ac:dyDescent="0.25">
      <c r="A45" s="207">
        <v>7</v>
      </c>
      <c r="B45" s="130" t="s">
        <v>219</v>
      </c>
      <c r="C45" s="320">
        <v>77509997.879999995</v>
      </c>
      <c r="D45" s="320"/>
      <c r="E45" s="320"/>
      <c r="F45" s="321">
        <v>77509997.879999995</v>
      </c>
      <c r="G45" s="209"/>
      <c r="H45" s="202"/>
      <c r="I45" s="181"/>
    </row>
    <row r="46" spans="1:9" ht="15.75" x14ac:dyDescent="0.25">
      <c r="A46" s="207">
        <v>8</v>
      </c>
      <c r="B46" s="130" t="s">
        <v>106</v>
      </c>
      <c r="C46" s="318">
        <v>0</v>
      </c>
      <c r="D46" s="318">
        <f>+F105+F106</f>
        <v>137797080.25</v>
      </c>
      <c r="E46" s="318">
        <v>0</v>
      </c>
      <c r="F46" s="318">
        <f t="shared" si="4"/>
        <v>137797080.25</v>
      </c>
      <c r="G46" s="209"/>
      <c r="H46" s="202"/>
      <c r="I46" s="181"/>
    </row>
    <row r="47" spans="1:9" ht="16.5" thickBot="1" x14ac:dyDescent="0.3">
      <c r="A47" s="210"/>
      <c r="B47" s="211" t="s">
        <v>1</v>
      </c>
      <c r="C47" s="212">
        <f>SUM(C39:C46)</f>
        <v>4424233592.5799999</v>
      </c>
      <c r="D47" s="212">
        <f>SUM(D39:D46)</f>
        <v>1948547532.3599999</v>
      </c>
      <c r="E47" s="212">
        <f>SUM(E39:E46)</f>
        <v>1732599834.5900002</v>
      </c>
      <c r="F47" s="213">
        <f>SUM(F39:F46)</f>
        <v>8105380959.5300007</v>
      </c>
      <c r="G47" s="323"/>
      <c r="H47" s="152"/>
      <c r="I47" s="181"/>
    </row>
    <row r="48" spans="1:9" ht="16.5" thickTop="1" x14ac:dyDescent="0.25">
      <c r="A48" s="214" t="s">
        <v>67</v>
      </c>
      <c r="C48" s="214"/>
      <c r="D48" s="214"/>
      <c r="E48" s="214"/>
      <c r="F48" s="214"/>
      <c r="G48" s="214"/>
      <c r="H48" s="216"/>
      <c r="I48" s="217"/>
    </row>
    <row r="49" spans="1:9" ht="15.75" x14ac:dyDescent="0.25">
      <c r="A49" s="188"/>
      <c r="B49" s="189"/>
      <c r="C49" s="190"/>
      <c r="D49" s="190">
        <f>+D57+D58+D59+D60+D61+D62+D67+D70+D71+D81+D84+D114</f>
        <v>372798802.25999999</v>
      </c>
      <c r="E49" s="190"/>
      <c r="F49" s="191"/>
      <c r="G49" s="191"/>
      <c r="H49" s="152"/>
      <c r="I49" s="181"/>
    </row>
    <row r="50" spans="1:9" ht="15.75" x14ac:dyDescent="0.25">
      <c r="A50" s="188"/>
      <c r="B50" s="188"/>
      <c r="C50" s="218"/>
      <c r="D50" s="218"/>
      <c r="E50" s="190"/>
      <c r="F50" s="188"/>
      <c r="G50" s="191"/>
      <c r="H50" s="152"/>
      <c r="I50" s="181"/>
    </row>
    <row r="51" spans="1:9" ht="15.75" x14ac:dyDescent="0.25">
      <c r="A51" s="365" t="s">
        <v>38</v>
      </c>
      <c r="B51" s="365"/>
      <c r="C51" s="365"/>
      <c r="D51" s="365"/>
      <c r="E51" s="365"/>
      <c r="F51" s="365"/>
      <c r="G51" s="191"/>
      <c r="H51" s="152"/>
      <c r="I51" s="181"/>
    </row>
    <row r="52" spans="1:9" ht="15.75" x14ac:dyDescent="0.25">
      <c r="A52" s="365" t="s">
        <v>40</v>
      </c>
      <c r="B52" s="365"/>
      <c r="C52" s="365"/>
      <c r="D52" s="365"/>
      <c r="E52" s="365"/>
      <c r="F52" s="365"/>
      <c r="G52" s="191"/>
      <c r="H52" s="152"/>
      <c r="I52" s="181"/>
    </row>
    <row r="53" spans="1:9" ht="15.75" x14ac:dyDescent="0.25">
      <c r="A53" s="368" t="s">
        <v>54</v>
      </c>
      <c r="B53" s="368"/>
      <c r="C53" s="368"/>
      <c r="D53" s="368"/>
      <c r="E53" s="368"/>
      <c r="F53" s="368"/>
      <c r="G53" s="203"/>
      <c r="H53" s="182"/>
      <c r="I53" s="187"/>
    </row>
    <row r="54" spans="1:9" ht="15.75" x14ac:dyDescent="0.25">
      <c r="A54" s="188"/>
      <c r="B54" s="189"/>
      <c r="C54" s="190"/>
      <c r="D54" s="190"/>
      <c r="E54" s="190"/>
      <c r="F54" s="191"/>
      <c r="G54" s="191"/>
      <c r="H54" s="152"/>
      <c r="I54" s="181"/>
    </row>
    <row r="55" spans="1:9" ht="15.75" x14ac:dyDescent="0.25">
      <c r="A55" s="188"/>
      <c r="B55" s="189"/>
      <c r="C55" s="190"/>
      <c r="D55" s="190"/>
      <c r="E55" s="190"/>
      <c r="F55" s="191"/>
      <c r="G55" s="191"/>
      <c r="H55" s="152"/>
      <c r="I55" s="181"/>
    </row>
    <row r="56" spans="1:9" ht="16.5" thickBot="1" x14ac:dyDescent="0.3">
      <c r="A56" s="205" t="s">
        <v>35</v>
      </c>
      <c r="B56" s="205" t="s">
        <v>36</v>
      </c>
      <c r="C56" s="206" t="s">
        <v>9</v>
      </c>
      <c r="D56" s="206" t="s">
        <v>10</v>
      </c>
      <c r="E56" s="206" t="s">
        <v>11</v>
      </c>
      <c r="F56" s="205" t="s">
        <v>225</v>
      </c>
      <c r="G56" s="191"/>
      <c r="H56" s="152"/>
      <c r="I56" s="181"/>
    </row>
    <row r="57" spans="1:9" ht="15.75" x14ac:dyDescent="0.25">
      <c r="A57" s="207" t="s">
        <v>87</v>
      </c>
      <c r="B57" s="130" t="s">
        <v>108</v>
      </c>
      <c r="C57" s="208">
        <v>21334000</v>
      </c>
      <c r="D57" s="208">
        <v>18767200</v>
      </c>
      <c r="E57" s="208">
        <v>6288050</v>
      </c>
      <c r="F57" s="309">
        <f t="shared" ref="F57:F114" si="5">SUM(C57:E57)</f>
        <v>46389250</v>
      </c>
      <c r="G57" s="328"/>
    </row>
    <row r="58" spans="1:9" ht="15.75" x14ac:dyDescent="0.25">
      <c r="A58" s="207" t="s">
        <v>109</v>
      </c>
      <c r="B58" s="130" t="s">
        <v>110</v>
      </c>
      <c r="C58" s="208">
        <v>31071634.859999999</v>
      </c>
      <c r="D58" s="208">
        <v>19253708.690000001</v>
      </c>
      <c r="E58" s="208">
        <v>20191660.760000002</v>
      </c>
      <c r="F58" s="309">
        <f t="shared" si="5"/>
        <v>70517004.310000002</v>
      </c>
      <c r="G58" s="328"/>
      <c r="H58" s="180"/>
      <c r="I58" s="180"/>
    </row>
    <row r="59" spans="1:9" ht="15.75" x14ac:dyDescent="0.25">
      <c r="A59" s="207" t="s">
        <v>111</v>
      </c>
      <c r="B59" s="130" t="s">
        <v>112</v>
      </c>
      <c r="C59" s="208">
        <v>24540325.490000002</v>
      </c>
      <c r="D59" s="208">
        <v>19096839.279999997</v>
      </c>
      <c r="E59" s="208">
        <v>11856117.65</v>
      </c>
      <c r="F59" s="309">
        <f t="shared" si="5"/>
        <v>55493282.419999994</v>
      </c>
      <c r="G59" s="180"/>
      <c r="H59" s="180"/>
      <c r="I59" s="180"/>
    </row>
    <row r="60" spans="1:9" ht="15.75" x14ac:dyDescent="0.25">
      <c r="A60" s="207" t="s">
        <v>88</v>
      </c>
      <c r="B60" s="130" t="s">
        <v>113</v>
      </c>
      <c r="C60" s="208">
        <v>57220526.049999997</v>
      </c>
      <c r="D60" s="208">
        <v>17325870.73</v>
      </c>
      <c r="E60" s="208">
        <v>18381444.68</v>
      </c>
      <c r="F60" s="309">
        <f t="shared" si="5"/>
        <v>92927841.460000008</v>
      </c>
      <c r="G60" s="180"/>
      <c r="H60" s="180"/>
      <c r="I60" s="180"/>
    </row>
    <row r="61" spans="1:9" ht="15.75" x14ac:dyDescent="0.25">
      <c r="A61" s="207" t="s">
        <v>114</v>
      </c>
      <c r="B61" s="130" t="s">
        <v>115</v>
      </c>
      <c r="C61" s="208">
        <v>12888706.18</v>
      </c>
      <c r="D61" s="208">
        <v>1043044.83</v>
      </c>
      <c r="E61" s="208">
        <v>827875.47</v>
      </c>
      <c r="F61" s="309">
        <f t="shared" si="5"/>
        <v>14759626.48</v>
      </c>
      <c r="G61" s="180"/>
      <c r="H61" s="180"/>
      <c r="I61" s="180"/>
    </row>
    <row r="62" spans="1:9" ht="15.75" x14ac:dyDescent="0.25">
      <c r="A62" s="207" t="s">
        <v>116</v>
      </c>
      <c r="B62" s="130" t="s">
        <v>117</v>
      </c>
      <c r="C62" s="208">
        <v>1145049.31</v>
      </c>
      <c r="D62" s="208">
        <v>769389.35</v>
      </c>
      <c r="E62" s="208">
        <v>126822.18</v>
      </c>
      <c r="F62" s="309">
        <f t="shared" si="5"/>
        <v>2041260.84</v>
      </c>
      <c r="G62" s="180"/>
      <c r="H62" s="180"/>
      <c r="I62" s="180"/>
    </row>
    <row r="63" spans="1:9" ht="15.75" x14ac:dyDescent="0.25">
      <c r="A63" s="207" t="s">
        <v>118</v>
      </c>
      <c r="B63" s="130" t="s">
        <v>119</v>
      </c>
      <c r="C63" s="208"/>
      <c r="D63" s="208"/>
      <c r="E63" s="208"/>
      <c r="F63" s="309">
        <f t="shared" si="5"/>
        <v>0</v>
      </c>
      <c r="G63" s="209"/>
      <c r="H63" s="202"/>
      <c r="I63" s="181"/>
    </row>
    <row r="64" spans="1:9" ht="15.75" x14ac:dyDescent="0.25">
      <c r="A64" s="207" t="s">
        <v>75</v>
      </c>
      <c r="B64" s="130" t="s">
        <v>76</v>
      </c>
      <c r="C64" s="208"/>
      <c r="D64" s="208"/>
      <c r="E64" s="208"/>
      <c r="F64" s="309">
        <f t="shared" si="5"/>
        <v>0</v>
      </c>
      <c r="G64" s="209"/>
      <c r="H64" s="202"/>
      <c r="I64" s="181"/>
    </row>
    <row r="65" spans="1:9" ht="15.75" x14ac:dyDescent="0.25">
      <c r="A65" s="207" t="s">
        <v>120</v>
      </c>
      <c r="B65" s="130" t="s">
        <v>121</v>
      </c>
      <c r="C65" s="208"/>
      <c r="D65" s="208"/>
      <c r="E65" s="208"/>
      <c r="F65" s="309">
        <f t="shared" si="5"/>
        <v>0</v>
      </c>
      <c r="G65" s="209"/>
      <c r="H65" s="202"/>
      <c r="I65" s="181"/>
    </row>
    <row r="66" spans="1:9" ht="15.75" x14ac:dyDescent="0.25">
      <c r="A66" s="207" t="s">
        <v>122</v>
      </c>
      <c r="B66" s="130" t="s">
        <v>123</v>
      </c>
      <c r="C66" s="208"/>
      <c r="D66" s="208"/>
      <c r="E66" s="208"/>
      <c r="F66" s="309">
        <f t="shared" si="5"/>
        <v>0</v>
      </c>
      <c r="G66" s="209"/>
      <c r="H66" s="202"/>
      <c r="I66" s="181"/>
    </row>
    <row r="67" spans="1:9" ht="15.75" x14ac:dyDescent="0.25">
      <c r="A67" s="207" t="s">
        <v>124</v>
      </c>
      <c r="B67" s="130" t="s">
        <v>125</v>
      </c>
      <c r="C67" s="208"/>
      <c r="D67" s="208">
        <v>3664651.02</v>
      </c>
      <c r="E67" s="208">
        <v>0</v>
      </c>
      <c r="F67" s="309">
        <f t="shared" si="5"/>
        <v>3664651.02</v>
      </c>
      <c r="G67" s="209"/>
      <c r="H67" s="180"/>
      <c r="I67" s="181"/>
    </row>
    <row r="68" spans="1:9" ht="15.75" x14ac:dyDescent="0.25">
      <c r="A68" s="207" t="s">
        <v>126</v>
      </c>
      <c r="B68" s="130" t="s">
        <v>127</v>
      </c>
      <c r="C68" s="208">
        <v>978720</v>
      </c>
      <c r="D68" s="208"/>
      <c r="E68" s="208">
        <v>0</v>
      </c>
      <c r="F68" s="309">
        <f t="shared" si="5"/>
        <v>978720</v>
      </c>
      <c r="G68" s="180"/>
      <c r="H68" s="202"/>
      <c r="I68" s="181"/>
    </row>
    <row r="69" spans="1:9" ht="15.75" x14ac:dyDescent="0.25">
      <c r="A69" s="207" t="s">
        <v>128</v>
      </c>
      <c r="B69" s="130" t="s">
        <v>129</v>
      </c>
      <c r="C69" s="208"/>
      <c r="D69" s="208"/>
      <c r="E69" s="208"/>
      <c r="F69" s="309">
        <f t="shared" si="5"/>
        <v>0</v>
      </c>
      <c r="G69" s="209"/>
      <c r="H69" s="202"/>
      <c r="I69" s="181"/>
    </row>
    <row r="70" spans="1:9" ht="15.75" x14ac:dyDescent="0.25">
      <c r="A70" s="207" t="s">
        <v>130</v>
      </c>
      <c r="B70" s="130" t="s">
        <v>131</v>
      </c>
      <c r="C70" s="208">
        <v>2083110</v>
      </c>
      <c r="D70" s="208">
        <v>4054525</v>
      </c>
      <c r="E70" s="208">
        <v>35600</v>
      </c>
      <c r="F70" s="309">
        <f t="shared" si="5"/>
        <v>6173235</v>
      </c>
      <c r="G70" s="180"/>
      <c r="H70" s="180"/>
      <c r="I70" s="180"/>
    </row>
    <row r="71" spans="1:9" ht="15.75" x14ac:dyDescent="0.25">
      <c r="A71" s="207" t="s">
        <v>132</v>
      </c>
      <c r="B71" s="130" t="s">
        <v>133</v>
      </c>
      <c r="C71" s="208">
        <v>10055845.289999999</v>
      </c>
      <c r="D71" s="208">
        <v>13197267.970000001</v>
      </c>
      <c r="E71" s="208">
        <v>0</v>
      </c>
      <c r="F71" s="309">
        <f t="shared" si="5"/>
        <v>23253113.259999998</v>
      </c>
      <c r="G71" s="180"/>
      <c r="H71" s="180"/>
      <c r="I71" s="181"/>
    </row>
    <row r="72" spans="1:9" ht="15.75" x14ac:dyDescent="0.25">
      <c r="A72" s="207" t="s">
        <v>134</v>
      </c>
      <c r="B72" s="130" t="s">
        <v>135</v>
      </c>
      <c r="C72" s="208">
        <v>13945454.560000001</v>
      </c>
      <c r="D72" s="208"/>
      <c r="E72" s="208">
        <v>132092.48000000001</v>
      </c>
      <c r="F72" s="309">
        <f t="shared" si="5"/>
        <v>14077547.040000001</v>
      </c>
      <c r="G72" s="180"/>
      <c r="H72" s="202"/>
      <c r="I72" s="180"/>
    </row>
    <row r="73" spans="1:9" ht="15.75" x14ac:dyDescent="0.25">
      <c r="A73" s="207" t="s">
        <v>136</v>
      </c>
      <c r="B73" s="130" t="s">
        <v>137</v>
      </c>
      <c r="C73" s="208"/>
      <c r="D73" s="208"/>
      <c r="E73" s="208"/>
      <c r="F73" s="153">
        <f t="shared" si="5"/>
        <v>0</v>
      </c>
      <c r="G73" s="209"/>
      <c r="H73" s="202"/>
      <c r="I73" s="181"/>
    </row>
    <row r="74" spans="1:9" ht="15.75" x14ac:dyDescent="0.25">
      <c r="A74" s="207" t="s">
        <v>65</v>
      </c>
      <c r="B74" s="130" t="s">
        <v>138</v>
      </c>
      <c r="C74" s="208">
        <v>24859988.699999999</v>
      </c>
      <c r="D74" s="208">
        <v>12971407.699999999</v>
      </c>
      <c r="E74" s="208">
        <v>0</v>
      </c>
      <c r="F74" s="315">
        <f t="shared" si="5"/>
        <v>37831396.399999999</v>
      </c>
      <c r="G74" s="180"/>
      <c r="H74" s="180"/>
      <c r="I74" s="181"/>
    </row>
    <row r="75" spans="1:9" ht="15.75" x14ac:dyDescent="0.25">
      <c r="A75" s="207" t="s">
        <v>139</v>
      </c>
      <c r="B75" s="130" t="s">
        <v>140</v>
      </c>
      <c r="C75" s="208"/>
      <c r="D75" s="208"/>
      <c r="E75" s="208"/>
      <c r="F75" s="315">
        <f t="shared" si="5"/>
        <v>0</v>
      </c>
      <c r="G75" s="209"/>
      <c r="H75" s="202"/>
      <c r="I75" s="181"/>
    </row>
    <row r="76" spans="1:9" ht="15.75" x14ac:dyDescent="0.25">
      <c r="A76" s="207" t="s">
        <v>89</v>
      </c>
      <c r="B76" s="130" t="s">
        <v>141</v>
      </c>
      <c r="C76" s="208">
        <v>6716839.3399999999</v>
      </c>
      <c r="D76" s="208">
        <v>1609654.72</v>
      </c>
      <c r="E76" s="208">
        <v>1283085.17</v>
      </c>
      <c r="F76" s="315">
        <f t="shared" si="5"/>
        <v>9609579.2300000004</v>
      </c>
      <c r="G76" s="180"/>
      <c r="H76" s="180"/>
      <c r="I76" s="180"/>
    </row>
    <row r="77" spans="1:9" ht="15.75" x14ac:dyDescent="0.25">
      <c r="A77" s="207" t="s">
        <v>142</v>
      </c>
      <c r="B77" s="130" t="s">
        <v>143</v>
      </c>
      <c r="C77" s="208"/>
      <c r="D77" s="208"/>
      <c r="E77" s="208"/>
      <c r="F77" s="315">
        <f t="shared" si="5"/>
        <v>0</v>
      </c>
      <c r="G77" s="209"/>
      <c r="H77" s="202"/>
      <c r="I77" s="181"/>
    </row>
    <row r="78" spans="1:9" ht="15.75" x14ac:dyDescent="0.25">
      <c r="A78" s="207" t="s">
        <v>144</v>
      </c>
      <c r="B78" s="130" t="s">
        <v>145</v>
      </c>
      <c r="C78" s="208"/>
      <c r="D78" s="208"/>
      <c r="E78" s="208"/>
      <c r="F78" s="315">
        <f t="shared" si="5"/>
        <v>0</v>
      </c>
      <c r="G78" s="209"/>
      <c r="H78" s="202"/>
      <c r="I78" s="181"/>
    </row>
    <row r="79" spans="1:9" ht="15.75" x14ac:dyDescent="0.25">
      <c r="A79" s="207" t="s">
        <v>146</v>
      </c>
      <c r="B79" s="130" t="s">
        <v>147</v>
      </c>
      <c r="C79" s="208"/>
      <c r="D79" s="208"/>
      <c r="E79" s="208"/>
      <c r="F79" s="153">
        <f t="shared" si="5"/>
        <v>0</v>
      </c>
      <c r="G79" s="209"/>
      <c r="H79" s="202"/>
      <c r="I79" s="181"/>
    </row>
    <row r="80" spans="1:9" ht="15.75" x14ac:dyDescent="0.25">
      <c r="A80" s="207" t="s">
        <v>148</v>
      </c>
      <c r="B80" s="130" t="s">
        <v>149</v>
      </c>
      <c r="C80" s="208"/>
      <c r="D80" s="208"/>
      <c r="E80" s="208"/>
      <c r="F80" s="153">
        <f t="shared" si="5"/>
        <v>0</v>
      </c>
      <c r="G80" s="209"/>
      <c r="H80" s="202"/>
      <c r="I80" s="181"/>
    </row>
    <row r="81" spans="1:9" ht="15.75" x14ac:dyDescent="0.25">
      <c r="A81" s="207" t="s">
        <v>150</v>
      </c>
      <c r="B81" s="130" t="s">
        <v>151</v>
      </c>
      <c r="C81" s="208">
        <v>4942742.12</v>
      </c>
      <c r="D81" s="208">
        <v>3017014.97</v>
      </c>
      <c r="E81" s="208">
        <v>3971874.22</v>
      </c>
      <c r="F81" s="309">
        <f t="shared" si="5"/>
        <v>11931631.310000001</v>
      </c>
      <c r="G81" s="180"/>
      <c r="H81" s="180"/>
      <c r="I81" s="180"/>
    </row>
    <row r="82" spans="1:9" ht="15.75" x14ac:dyDescent="0.25">
      <c r="A82" s="207" t="s">
        <v>62</v>
      </c>
      <c r="B82" s="130" t="s">
        <v>152</v>
      </c>
      <c r="C82" s="208"/>
      <c r="D82" s="208"/>
      <c r="E82" s="208"/>
      <c r="F82" s="153">
        <f t="shared" si="5"/>
        <v>0</v>
      </c>
      <c r="G82" s="209"/>
      <c r="H82" s="202"/>
      <c r="I82" s="181"/>
    </row>
    <row r="83" spans="1:9" ht="15.75" x14ac:dyDescent="0.25">
      <c r="A83" s="207" t="s">
        <v>153</v>
      </c>
      <c r="B83" s="130" t="s">
        <v>154</v>
      </c>
      <c r="C83" s="208"/>
      <c r="D83" s="208"/>
      <c r="E83" s="208">
        <v>0</v>
      </c>
      <c r="F83" s="153">
        <f t="shared" si="5"/>
        <v>0</v>
      </c>
      <c r="G83" s="209"/>
      <c r="H83" s="202"/>
      <c r="I83" s="181"/>
    </row>
    <row r="84" spans="1:9" ht="15.75" x14ac:dyDescent="0.25">
      <c r="A84" s="207" t="s">
        <v>235</v>
      </c>
      <c r="B84" s="130" t="s">
        <v>236</v>
      </c>
      <c r="C84" s="208"/>
      <c r="D84" s="208">
        <v>5648757</v>
      </c>
      <c r="E84" s="208">
        <v>0</v>
      </c>
      <c r="F84" s="309">
        <f t="shared" si="5"/>
        <v>5648757</v>
      </c>
      <c r="G84" s="209"/>
      <c r="H84" s="180"/>
      <c r="I84" s="181"/>
    </row>
    <row r="85" spans="1:9" ht="15.75" x14ac:dyDescent="0.25">
      <c r="A85" s="207" t="s">
        <v>2</v>
      </c>
      <c r="B85" s="130" t="s">
        <v>77</v>
      </c>
      <c r="C85" s="208">
        <v>369561218.95999998</v>
      </c>
      <c r="D85" s="208">
        <v>168566982</v>
      </c>
      <c r="E85" s="208"/>
      <c r="F85" s="310">
        <f t="shared" si="5"/>
        <v>538128200.96000004</v>
      </c>
      <c r="G85" s="209"/>
      <c r="H85" s="202"/>
      <c r="I85" s="181"/>
    </row>
    <row r="86" spans="1:9" ht="15.75" x14ac:dyDescent="0.25">
      <c r="A86" s="207" t="s">
        <v>3</v>
      </c>
      <c r="B86" s="130" t="s">
        <v>4</v>
      </c>
      <c r="C86" s="208">
        <v>3158868551.1599998</v>
      </c>
      <c r="D86" s="208">
        <v>577493938.79999995</v>
      </c>
      <c r="E86" s="208">
        <v>567495066.24000001</v>
      </c>
      <c r="F86" s="313">
        <f t="shared" si="5"/>
        <v>4303857556.1999998</v>
      </c>
      <c r="G86" s="209"/>
      <c r="H86" s="202"/>
      <c r="I86" s="181"/>
    </row>
    <row r="87" spans="1:9" ht="15.75" x14ac:dyDescent="0.25">
      <c r="A87" s="207" t="s">
        <v>155</v>
      </c>
      <c r="B87" s="130" t="s">
        <v>156</v>
      </c>
      <c r="C87" s="208">
        <v>242529744.27000001</v>
      </c>
      <c r="D87" s="208">
        <v>486350565.62999994</v>
      </c>
      <c r="E87" s="208">
        <v>492295763.27999997</v>
      </c>
      <c r="F87" s="309">
        <f t="shared" si="5"/>
        <v>1221176073.1799998</v>
      </c>
      <c r="G87" s="328"/>
      <c r="H87" s="180"/>
      <c r="I87" s="180"/>
    </row>
    <row r="88" spans="1:9" ht="15.75" x14ac:dyDescent="0.25">
      <c r="A88" s="207" t="s">
        <v>157</v>
      </c>
      <c r="B88" s="130" t="s">
        <v>158</v>
      </c>
      <c r="C88" s="208"/>
      <c r="D88" s="208"/>
      <c r="E88" s="208"/>
      <c r="F88" s="153">
        <f t="shared" si="5"/>
        <v>0</v>
      </c>
      <c r="G88" s="209"/>
      <c r="H88" s="202"/>
      <c r="I88" s="181"/>
    </row>
    <row r="89" spans="1:9" ht="15.75" x14ac:dyDescent="0.25">
      <c r="A89" s="207" t="s">
        <v>159</v>
      </c>
      <c r="B89" s="130" t="s">
        <v>160</v>
      </c>
      <c r="C89" s="208"/>
      <c r="D89" s="208"/>
      <c r="E89" s="208"/>
      <c r="F89" s="153">
        <f t="shared" si="5"/>
        <v>0</v>
      </c>
      <c r="G89" s="209"/>
      <c r="H89" s="202"/>
      <c r="I89" s="181"/>
    </row>
    <row r="90" spans="1:9" ht="15.75" x14ac:dyDescent="0.25">
      <c r="A90" s="207" t="s">
        <v>78</v>
      </c>
      <c r="B90" s="130" t="s">
        <v>161</v>
      </c>
      <c r="C90" s="208"/>
      <c r="D90" s="208"/>
      <c r="E90" s="208"/>
      <c r="F90" s="153">
        <f t="shared" si="5"/>
        <v>0</v>
      </c>
      <c r="G90" s="209"/>
      <c r="H90" s="202"/>
      <c r="I90" s="181"/>
    </row>
    <row r="91" spans="1:9" ht="15.75" x14ac:dyDescent="0.25">
      <c r="A91" s="207" t="s">
        <v>162</v>
      </c>
      <c r="B91" s="130" t="s">
        <v>163</v>
      </c>
      <c r="C91" s="208"/>
      <c r="D91" s="208"/>
      <c r="E91" s="208"/>
      <c r="F91" s="153">
        <f t="shared" si="5"/>
        <v>0</v>
      </c>
      <c r="G91" s="209"/>
      <c r="H91" s="202"/>
      <c r="I91" s="181"/>
    </row>
    <row r="92" spans="1:9" ht="15.75" x14ac:dyDescent="0.25">
      <c r="A92" s="207" t="s">
        <v>63</v>
      </c>
      <c r="B92" s="130" t="s">
        <v>164</v>
      </c>
      <c r="C92" s="208"/>
      <c r="D92" s="208"/>
      <c r="E92" s="208"/>
      <c r="F92" s="153">
        <f t="shared" si="5"/>
        <v>0</v>
      </c>
      <c r="G92" s="209"/>
      <c r="H92" s="202"/>
      <c r="I92" s="181"/>
    </row>
    <row r="93" spans="1:9" ht="15.75" x14ac:dyDescent="0.25">
      <c r="A93" s="207" t="s">
        <v>165</v>
      </c>
      <c r="B93" s="130" t="s">
        <v>166</v>
      </c>
      <c r="C93" s="208"/>
      <c r="D93" s="208"/>
      <c r="E93" s="208"/>
      <c r="F93" s="153">
        <f t="shared" si="5"/>
        <v>0</v>
      </c>
      <c r="G93" s="209"/>
      <c r="H93" s="202"/>
      <c r="I93" s="181"/>
    </row>
    <row r="94" spans="1:9" ht="15.75" x14ac:dyDescent="0.25">
      <c r="A94" s="207" t="s">
        <v>91</v>
      </c>
      <c r="B94" s="130" t="s">
        <v>167</v>
      </c>
      <c r="C94" s="208"/>
      <c r="D94" s="208"/>
      <c r="E94" s="208"/>
      <c r="F94" s="153">
        <f t="shared" si="5"/>
        <v>0</v>
      </c>
      <c r="G94" s="209"/>
      <c r="H94" s="202"/>
      <c r="I94" s="181"/>
    </row>
    <row r="95" spans="1:9" ht="15.75" x14ac:dyDescent="0.25">
      <c r="A95" s="207" t="s">
        <v>168</v>
      </c>
      <c r="B95" s="130" t="s">
        <v>169</v>
      </c>
      <c r="C95" s="208"/>
      <c r="D95" s="208"/>
      <c r="E95" s="208"/>
      <c r="F95" s="153">
        <f t="shared" si="5"/>
        <v>0</v>
      </c>
      <c r="G95" s="209"/>
      <c r="H95" s="202"/>
      <c r="I95" s="181"/>
    </row>
    <row r="96" spans="1:9" ht="15.75" x14ac:dyDescent="0.25">
      <c r="A96" s="207" t="s">
        <v>170</v>
      </c>
      <c r="B96" s="130" t="s">
        <v>171</v>
      </c>
      <c r="C96" s="208"/>
      <c r="D96" s="208"/>
      <c r="E96" s="208"/>
      <c r="F96" s="153">
        <f t="shared" si="5"/>
        <v>0</v>
      </c>
      <c r="G96" s="209"/>
      <c r="H96" s="202"/>
      <c r="I96" s="181"/>
    </row>
    <row r="97" spans="1:9" ht="15.75" x14ac:dyDescent="0.25">
      <c r="A97" s="207" t="s">
        <v>208</v>
      </c>
      <c r="B97" s="130" t="s">
        <v>209</v>
      </c>
      <c r="C97" s="208"/>
      <c r="D97" s="208"/>
      <c r="E97" s="208"/>
      <c r="F97" s="153">
        <f t="shared" si="5"/>
        <v>0</v>
      </c>
      <c r="G97" s="209"/>
      <c r="H97" s="202"/>
      <c r="I97" s="181"/>
    </row>
    <row r="98" spans="1:9" ht="15.75" x14ac:dyDescent="0.25">
      <c r="A98" s="207" t="s">
        <v>202</v>
      </c>
      <c r="B98" s="130" t="s">
        <v>203</v>
      </c>
      <c r="C98" s="208"/>
      <c r="D98" s="208"/>
      <c r="E98" s="208"/>
      <c r="F98" s="153"/>
      <c r="G98" s="209"/>
      <c r="H98" s="202"/>
      <c r="I98" s="181"/>
    </row>
    <row r="99" spans="1:9" ht="15.75" x14ac:dyDescent="0.25">
      <c r="A99" s="207" t="s">
        <v>172</v>
      </c>
      <c r="B99" s="130" t="s">
        <v>173</v>
      </c>
      <c r="C99" s="208"/>
      <c r="D99" s="208"/>
      <c r="E99" s="208"/>
      <c r="F99" s="153">
        <f>SUM(C99:E99)</f>
        <v>0</v>
      </c>
      <c r="G99" s="209"/>
      <c r="H99" s="202"/>
      <c r="I99" s="181"/>
    </row>
    <row r="100" spans="1:9" ht="15.75" x14ac:dyDescent="0.25">
      <c r="A100" s="207" t="s">
        <v>90</v>
      </c>
      <c r="B100" s="130" t="s">
        <v>174</v>
      </c>
      <c r="C100" s="208"/>
      <c r="D100" s="208"/>
      <c r="E100" s="208"/>
      <c r="F100" s="153">
        <f t="shared" si="5"/>
        <v>0</v>
      </c>
      <c r="G100" s="209"/>
      <c r="H100" s="202"/>
      <c r="I100" s="181"/>
    </row>
    <row r="101" spans="1:9" ht="15.75" x14ac:dyDescent="0.25">
      <c r="A101" s="207" t="s">
        <v>175</v>
      </c>
      <c r="B101" s="130" t="s">
        <v>176</v>
      </c>
      <c r="C101" s="208"/>
      <c r="D101" s="208"/>
      <c r="E101" s="208"/>
      <c r="F101" s="153">
        <f t="shared" si="5"/>
        <v>0</v>
      </c>
      <c r="G101" s="209"/>
      <c r="H101" s="202"/>
      <c r="I101" s="181"/>
    </row>
    <row r="102" spans="1:9" ht="15.75" x14ac:dyDescent="0.25">
      <c r="A102" s="207" t="s">
        <v>177</v>
      </c>
      <c r="B102" s="130" t="s">
        <v>178</v>
      </c>
      <c r="C102" s="208"/>
      <c r="D102" s="208"/>
      <c r="E102" s="208"/>
      <c r="F102" s="153">
        <f t="shared" si="5"/>
        <v>0</v>
      </c>
      <c r="G102" s="209"/>
      <c r="H102" s="202"/>
      <c r="I102" s="181"/>
    </row>
    <row r="103" spans="1:9" ht="15.75" x14ac:dyDescent="0.25">
      <c r="A103" s="207" t="s">
        <v>92</v>
      </c>
      <c r="B103" s="130" t="s">
        <v>179</v>
      </c>
      <c r="C103" s="208">
        <v>0</v>
      </c>
      <c r="D103" s="208"/>
      <c r="E103" s="208">
        <v>0</v>
      </c>
      <c r="F103" s="153">
        <v>0</v>
      </c>
      <c r="G103" s="209"/>
      <c r="H103" s="202"/>
      <c r="I103" s="181"/>
    </row>
    <row r="104" spans="1:9" ht="15.75" x14ac:dyDescent="0.25">
      <c r="A104" s="207" t="s">
        <v>93</v>
      </c>
      <c r="B104" s="130" t="s">
        <v>95</v>
      </c>
      <c r="C104" s="208"/>
      <c r="D104" s="208"/>
      <c r="E104" s="208"/>
      <c r="F104" s="153">
        <f t="shared" si="5"/>
        <v>0</v>
      </c>
      <c r="G104" s="209"/>
      <c r="H104" s="202"/>
      <c r="I104" s="181"/>
    </row>
    <row r="105" spans="1:9" ht="15.75" x14ac:dyDescent="0.25">
      <c r="A105" s="207" t="s">
        <v>94</v>
      </c>
      <c r="B105" s="130" t="s">
        <v>180</v>
      </c>
      <c r="C105" s="208"/>
      <c r="D105" s="208">
        <v>21406670.280000001</v>
      </c>
      <c r="E105" s="208"/>
      <c r="F105" s="325">
        <f t="shared" si="5"/>
        <v>21406670.280000001</v>
      </c>
      <c r="G105" s="209"/>
      <c r="H105" s="202"/>
      <c r="I105" s="181"/>
    </row>
    <row r="106" spans="1:9" ht="15.75" x14ac:dyDescent="0.25">
      <c r="A106" s="207" t="s">
        <v>181</v>
      </c>
      <c r="B106" s="130" t="s">
        <v>182</v>
      </c>
      <c r="C106" s="208"/>
      <c r="D106" s="208">
        <v>115047728.59999999</v>
      </c>
      <c r="E106" s="208">
        <v>1342681.37</v>
      </c>
      <c r="F106" s="325">
        <f t="shared" si="5"/>
        <v>116390409.97</v>
      </c>
      <c r="G106" s="209"/>
      <c r="H106" s="202"/>
      <c r="I106" s="181"/>
    </row>
    <row r="107" spans="1:9" ht="15.75" x14ac:dyDescent="0.25">
      <c r="A107" s="207" t="s">
        <v>100</v>
      </c>
      <c r="B107" s="130" t="s">
        <v>61</v>
      </c>
      <c r="C107" s="208"/>
      <c r="D107" s="208">
        <v>190959101</v>
      </c>
      <c r="E107" s="208">
        <v>110789773.97</v>
      </c>
      <c r="F107" s="324">
        <f t="shared" si="5"/>
        <v>301748874.97000003</v>
      </c>
      <c r="G107" s="209"/>
      <c r="H107" s="202"/>
      <c r="I107" s="181"/>
    </row>
    <row r="108" spans="1:9" ht="15.75" x14ac:dyDescent="0.25">
      <c r="A108" s="207" t="s">
        <v>96</v>
      </c>
      <c r="B108" s="130" t="s">
        <v>98</v>
      </c>
      <c r="C108" s="208"/>
      <c r="E108" s="208"/>
      <c r="F108" s="153">
        <f t="shared" si="5"/>
        <v>0</v>
      </c>
      <c r="G108" s="209"/>
      <c r="H108" s="202"/>
      <c r="I108" s="181"/>
    </row>
    <row r="109" spans="1:9" ht="15.75" x14ac:dyDescent="0.25">
      <c r="A109" s="207" t="s">
        <v>97</v>
      </c>
      <c r="B109" s="130" t="s">
        <v>99</v>
      </c>
      <c r="C109" s="208"/>
      <c r="D109" s="208"/>
      <c r="E109" s="208"/>
      <c r="F109" s="153">
        <f t="shared" si="5"/>
        <v>0</v>
      </c>
      <c r="G109" s="209"/>
      <c r="H109" s="202"/>
      <c r="I109" s="181"/>
    </row>
    <row r="110" spans="1:9" ht="15.75" x14ac:dyDescent="0.25">
      <c r="A110" s="207" t="s">
        <v>64</v>
      </c>
      <c r="B110" s="130" t="s">
        <v>66</v>
      </c>
      <c r="C110" s="208">
        <v>77509997.879999995</v>
      </c>
      <c r="D110" s="208"/>
      <c r="E110" s="208"/>
      <c r="F110" s="321">
        <f>+C110+D110</f>
        <v>77509997.879999995</v>
      </c>
      <c r="G110" s="209"/>
      <c r="H110" s="202"/>
      <c r="I110" s="181"/>
    </row>
    <row r="111" spans="1:9" ht="15.75" x14ac:dyDescent="0.25">
      <c r="A111" s="207" t="s">
        <v>183</v>
      </c>
      <c r="B111" s="130" t="s">
        <v>184</v>
      </c>
      <c r="C111" s="208"/>
      <c r="D111" s="208"/>
      <c r="E111" s="208"/>
      <c r="F111" s="153">
        <f t="shared" si="5"/>
        <v>0</v>
      </c>
      <c r="G111" s="209"/>
      <c r="H111" s="202"/>
      <c r="I111" s="181"/>
    </row>
    <row r="112" spans="1:9" ht="15.75" x14ac:dyDescent="0.25">
      <c r="A112" s="207" t="s">
        <v>185</v>
      </c>
      <c r="B112" s="130" t="s">
        <v>186</v>
      </c>
      <c r="C112" s="208"/>
      <c r="D112" s="208"/>
      <c r="E112" s="208"/>
      <c r="F112" s="153">
        <f t="shared" si="5"/>
        <v>0</v>
      </c>
      <c r="G112" s="209"/>
      <c r="H112" s="202"/>
      <c r="I112" s="181"/>
    </row>
    <row r="113" spans="1:10" ht="15.75" x14ac:dyDescent="0.25">
      <c r="A113" s="207" t="s">
        <v>101</v>
      </c>
      <c r="B113" s="130" t="s">
        <v>187</v>
      </c>
      <c r="C113" s="208"/>
      <c r="D113" s="208"/>
      <c r="E113" s="208">
        <v>194240613.69999999</v>
      </c>
      <c r="F113" s="309">
        <f t="shared" si="5"/>
        <v>194240613.69999999</v>
      </c>
      <c r="G113" s="209"/>
      <c r="H113" s="202"/>
      <c r="I113" s="181"/>
    </row>
    <row r="114" spans="1:10" ht="15.75" x14ac:dyDescent="0.25">
      <c r="A114" s="207" t="s">
        <v>79</v>
      </c>
      <c r="B114" s="130" t="s">
        <v>188</v>
      </c>
      <c r="C114" s="208">
        <v>363981138.41000003</v>
      </c>
      <c r="D114" s="181">
        <v>266960533.41999999</v>
      </c>
      <c r="E114" s="181">
        <v>304683994.78999996</v>
      </c>
      <c r="F114" s="309">
        <f t="shared" si="5"/>
        <v>935625666.62</v>
      </c>
      <c r="G114" s="209"/>
      <c r="H114" s="202"/>
      <c r="I114" s="181"/>
    </row>
    <row r="115" spans="1:10" ht="16.5" thickBot="1" x14ac:dyDescent="0.3">
      <c r="A115" s="210"/>
      <c r="B115" s="211" t="s">
        <v>1</v>
      </c>
      <c r="C115" s="212">
        <f>SUM(C57:C114)</f>
        <v>4424233592.5799999</v>
      </c>
      <c r="D115" s="212">
        <f>SUM(D57:D114)</f>
        <v>1947204850.9899998</v>
      </c>
      <c r="E115" s="212">
        <f>SUM(E57:E114)</f>
        <v>1733942515.96</v>
      </c>
      <c r="F115" s="213">
        <f>SUM(F57:F114)</f>
        <v>8105380959.5300007</v>
      </c>
      <c r="G115" s="285"/>
      <c r="H115" s="285"/>
      <c r="I115" s="285"/>
      <c r="J115" s="285"/>
    </row>
    <row r="116" spans="1:10" ht="16.5" thickTop="1" x14ac:dyDescent="0.25">
      <c r="A116" s="307" t="str">
        <f>+A48</f>
        <v>Fuente: Informe de ejecución al 30 de junio del 2016</v>
      </c>
      <c r="B116" s="307"/>
      <c r="C116" s="308"/>
      <c r="D116" s="308"/>
      <c r="E116" s="308"/>
      <c r="F116" s="207"/>
      <c r="G116" s="190"/>
      <c r="H116" s="190"/>
      <c r="I116" s="190"/>
      <c r="J116" s="190"/>
    </row>
    <row r="117" spans="1:10" ht="15.75" x14ac:dyDescent="0.25">
      <c r="A117" s="214"/>
      <c r="B117" s="214"/>
      <c r="C117" s="190"/>
      <c r="D117" s="219"/>
      <c r="E117" s="190"/>
      <c r="F117" s="191"/>
      <c r="G117" s="191"/>
      <c r="H117" s="152"/>
      <c r="I117" s="181"/>
    </row>
    <row r="118" spans="1:10" ht="15.75" x14ac:dyDescent="0.25">
      <c r="A118" s="188"/>
      <c r="B118" s="189"/>
      <c r="C118" s="190"/>
      <c r="D118" s="190"/>
      <c r="E118" s="190"/>
      <c r="F118" s="191"/>
      <c r="G118" s="191"/>
      <c r="H118" s="152"/>
      <c r="I118" s="181"/>
    </row>
    <row r="119" spans="1:10" ht="15.75" x14ac:dyDescent="0.25">
      <c r="A119" s="365" t="s">
        <v>48</v>
      </c>
      <c r="B119" s="365"/>
      <c r="C119" s="365"/>
      <c r="D119" s="365"/>
      <c r="E119" s="365"/>
      <c r="F119" s="365"/>
      <c r="G119" s="191"/>
      <c r="H119" s="152"/>
      <c r="I119" s="181"/>
    </row>
    <row r="120" spans="1:10" ht="15.75" x14ac:dyDescent="0.25">
      <c r="A120" s="365" t="s">
        <v>47</v>
      </c>
      <c r="B120" s="365"/>
      <c r="C120" s="365"/>
      <c r="D120" s="365"/>
      <c r="E120" s="365"/>
      <c r="F120" s="365"/>
      <c r="G120" s="191"/>
      <c r="H120" s="152"/>
      <c r="I120" s="181"/>
    </row>
    <row r="121" spans="1:10" ht="15.75" x14ac:dyDescent="0.25">
      <c r="A121" s="368" t="s">
        <v>54</v>
      </c>
      <c r="B121" s="368"/>
      <c r="C121" s="368"/>
      <c r="D121" s="368"/>
      <c r="E121" s="368"/>
      <c r="F121" s="368"/>
      <c r="G121" s="203"/>
      <c r="H121" s="182"/>
      <c r="I121" s="187"/>
    </row>
    <row r="122" spans="1:10" ht="15.75" x14ac:dyDescent="0.25">
      <c r="A122" s="220"/>
      <c r="B122" s="220"/>
      <c r="C122" s="221"/>
      <c r="D122" s="221"/>
      <c r="E122" s="221"/>
      <c r="F122" s="220"/>
      <c r="G122" s="203"/>
      <c r="H122" s="182"/>
      <c r="I122" s="187"/>
      <c r="J122" s="152">
        <f>+J120+J121</f>
        <v>0</v>
      </c>
    </row>
    <row r="123" spans="1:10" ht="15.75" x14ac:dyDescent="0.25">
      <c r="A123" s="220"/>
      <c r="B123" s="220"/>
      <c r="C123" s="221"/>
      <c r="D123" s="221"/>
      <c r="E123" s="221"/>
      <c r="F123" s="220"/>
      <c r="G123" s="203"/>
      <c r="H123" s="182"/>
      <c r="I123" s="187"/>
    </row>
    <row r="124" spans="1:10" ht="16.5" thickBot="1" x14ac:dyDescent="0.3">
      <c r="A124" s="205" t="s">
        <v>0</v>
      </c>
      <c r="B124" s="205" t="s">
        <v>30</v>
      </c>
      <c r="C124" s="206" t="s">
        <v>9</v>
      </c>
      <c r="D124" s="206" t="s">
        <v>10</v>
      </c>
      <c r="E124" s="206" t="s">
        <v>11</v>
      </c>
      <c r="F124" s="205" t="s">
        <v>225</v>
      </c>
      <c r="G124" s="191"/>
      <c r="H124" s="152"/>
      <c r="I124" s="181"/>
    </row>
    <row r="125" spans="1:10" ht="15.75" x14ac:dyDescent="0.25">
      <c r="A125" s="207"/>
      <c r="B125" s="130"/>
      <c r="C125" s="199"/>
      <c r="D125" s="199"/>
      <c r="E125" s="199"/>
      <c r="F125" s="200"/>
      <c r="G125" s="191"/>
      <c r="H125" s="152"/>
      <c r="I125" s="181"/>
    </row>
    <row r="126" spans="1:10" ht="15.75" x14ac:dyDescent="0.25">
      <c r="A126" s="222">
        <v>1</v>
      </c>
      <c r="B126" s="223" t="s">
        <v>41</v>
      </c>
      <c r="C126" s="199">
        <f>+'[1]1 T'!F141</f>
        <v>13510342444.940001</v>
      </c>
      <c r="D126" s="199">
        <f>+C139</f>
        <v>16605719656.730001</v>
      </c>
      <c r="E126" s="199">
        <f>+D139</f>
        <v>17930682582.220001</v>
      </c>
      <c r="F126" s="200">
        <f>C126</f>
        <v>13510342444.940001</v>
      </c>
      <c r="G126" s="191"/>
      <c r="H126" s="152"/>
      <c r="I126" s="181"/>
    </row>
    <row r="127" spans="1:10" ht="15.75" x14ac:dyDescent="0.25">
      <c r="A127" s="224">
        <v>2</v>
      </c>
      <c r="B127" s="223" t="s">
        <v>42</v>
      </c>
      <c r="C127" s="199">
        <f>SUM(C128:C136)</f>
        <v>7519610804.3699999</v>
      </c>
      <c r="D127" s="199">
        <f>SUM(D128:D136)</f>
        <v>3272167776.48</v>
      </c>
      <c r="E127" s="199">
        <f>SUM(E128:E136)</f>
        <v>3036611422.46</v>
      </c>
      <c r="F127" s="200">
        <f>SUM(F128:F136)</f>
        <v>13828390003.309999</v>
      </c>
      <c r="G127" s="225"/>
      <c r="H127" s="152"/>
      <c r="I127" s="181"/>
      <c r="J127" s="226"/>
    </row>
    <row r="128" spans="1:10" ht="15.75" x14ac:dyDescent="0.25">
      <c r="A128" s="224"/>
      <c r="B128" s="223" t="s">
        <v>199</v>
      </c>
      <c r="C128" s="199">
        <v>3371108186.1900001</v>
      </c>
      <c r="D128" s="199">
        <v>1738796605.8599999</v>
      </c>
      <c r="E128" s="199">
        <v>1865879939.21</v>
      </c>
      <c r="F128" s="200">
        <f>+C128+D128+E128</f>
        <v>6975784731.2600002</v>
      </c>
      <c r="G128" s="225"/>
      <c r="H128" s="152"/>
      <c r="I128" s="181"/>
      <c r="J128" s="226"/>
    </row>
    <row r="129" spans="1:10" ht="15.75" x14ac:dyDescent="0.25">
      <c r="A129" s="224"/>
      <c r="B129" s="223" t="s">
        <v>198</v>
      </c>
      <c r="C129" s="199">
        <v>96460675.25</v>
      </c>
      <c r="D129" s="199">
        <v>96460675.25</v>
      </c>
      <c r="E129" s="199">
        <v>96460675.25</v>
      </c>
      <c r="F129" s="200">
        <f t="shared" ref="F129:F136" si="6">+C129+D129+E129</f>
        <v>289382025.75</v>
      </c>
      <c r="G129" s="225"/>
      <c r="H129" s="152"/>
      <c r="I129" s="181"/>
      <c r="J129" s="226"/>
    </row>
    <row r="130" spans="1:10" ht="15.75" x14ac:dyDescent="0.25">
      <c r="A130" s="224"/>
      <c r="B130" s="223" t="s">
        <v>197</v>
      </c>
      <c r="C130" s="199">
        <v>840290865.29999995</v>
      </c>
      <c r="D130" s="199">
        <v>614391291.37</v>
      </c>
      <c r="E130" s="199">
        <v>791751604</v>
      </c>
      <c r="F130" s="200">
        <f t="shared" si="6"/>
        <v>2246433760.6700001</v>
      </c>
      <c r="G130" s="225"/>
      <c r="H130" s="152"/>
      <c r="I130" s="181"/>
      <c r="J130" s="226"/>
    </row>
    <row r="131" spans="1:10" ht="15.75" x14ac:dyDescent="0.25">
      <c r="A131" s="224"/>
      <c r="B131" s="223" t="s">
        <v>196</v>
      </c>
      <c r="C131" s="199">
        <v>211163012.71000001</v>
      </c>
      <c r="D131" s="199">
        <v>252519204</v>
      </c>
      <c r="E131" s="199">
        <v>252519204</v>
      </c>
      <c r="F131" s="200">
        <f t="shared" si="6"/>
        <v>716201420.71000004</v>
      </c>
      <c r="G131" s="225"/>
      <c r="H131" s="152"/>
      <c r="I131" s="181"/>
      <c r="J131" s="226"/>
    </row>
    <row r="132" spans="1:10" ht="15.75" x14ac:dyDescent="0.25">
      <c r="A132" s="224"/>
      <c r="B132" s="223" t="s">
        <v>200</v>
      </c>
      <c r="C132" s="199">
        <v>384000000</v>
      </c>
      <c r="D132" s="199"/>
      <c r="E132" s="199"/>
      <c r="F132" s="200">
        <f t="shared" si="6"/>
        <v>384000000</v>
      </c>
      <c r="G132" s="225"/>
      <c r="H132" s="152"/>
      <c r="I132" s="181"/>
      <c r="J132" s="226"/>
    </row>
    <row r="133" spans="1:10" ht="15.75" x14ac:dyDescent="0.25">
      <c r="A133" s="224"/>
      <c r="B133" s="223" t="s">
        <v>195</v>
      </c>
      <c r="C133" s="199">
        <v>1423201064.9200001</v>
      </c>
      <c r="D133" s="199">
        <v>570000000</v>
      </c>
      <c r="E133" s="199">
        <v>30000000</v>
      </c>
      <c r="F133" s="200">
        <f t="shared" si="6"/>
        <v>2023201064.9200001</v>
      </c>
      <c r="G133" s="225"/>
      <c r="H133" s="152"/>
      <c r="I133" s="181"/>
      <c r="J133" s="226"/>
    </row>
    <row r="134" spans="1:10" ht="15.75" x14ac:dyDescent="0.25">
      <c r="A134" s="224"/>
      <c r="B134" s="223" t="s">
        <v>219</v>
      </c>
      <c r="C134" s="199">
        <v>1193387000</v>
      </c>
      <c r="D134" s="199"/>
      <c r="E134" s="199"/>
      <c r="F134" s="200">
        <f t="shared" si="6"/>
        <v>1193387000</v>
      </c>
      <c r="G134" s="225"/>
      <c r="H134" s="152"/>
      <c r="I134" s="181"/>
      <c r="J134" s="226"/>
    </row>
    <row r="135" spans="1:10" ht="15.75" x14ac:dyDescent="0.25">
      <c r="A135" s="224"/>
      <c r="B135" s="223" t="s">
        <v>106</v>
      </c>
      <c r="C135" s="199">
        <v>0</v>
      </c>
      <c r="D135" s="199"/>
      <c r="E135" s="199"/>
      <c r="F135" s="200">
        <f t="shared" si="6"/>
        <v>0</v>
      </c>
      <c r="G135" s="225"/>
      <c r="H135" s="152"/>
      <c r="I135" s="181"/>
      <c r="J135" s="226"/>
    </row>
    <row r="136" spans="1:10" ht="15.75" x14ac:dyDescent="0.25">
      <c r="A136" s="224"/>
      <c r="B136" s="223" t="s">
        <v>194</v>
      </c>
      <c r="C136" s="199">
        <v>0</v>
      </c>
      <c r="D136" s="199"/>
      <c r="E136" s="199"/>
      <c r="F136" s="200">
        <f t="shared" si="6"/>
        <v>0</v>
      </c>
      <c r="G136" s="225"/>
      <c r="H136" s="152"/>
      <c r="I136" s="181"/>
      <c r="J136" s="226"/>
    </row>
    <row r="137" spans="1:10" ht="15.75" x14ac:dyDescent="0.25">
      <c r="A137" s="224">
        <v>3</v>
      </c>
      <c r="B137" s="227" t="s">
        <v>43</v>
      </c>
      <c r="C137" s="199">
        <f>+C126+C127</f>
        <v>21029953249.310001</v>
      </c>
      <c r="D137" s="199">
        <f t="shared" ref="D137:E137" si="7">+D126+D127</f>
        <v>19877887433.210003</v>
      </c>
      <c r="E137" s="199">
        <f t="shared" si="7"/>
        <v>20967294004.68</v>
      </c>
      <c r="F137" s="200">
        <f>+F126+F127</f>
        <v>27338732448.25</v>
      </c>
      <c r="G137" s="225"/>
      <c r="H137" s="152"/>
      <c r="I137" s="181"/>
      <c r="J137" s="226"/>
    </row>
    <row r="138" spans="1:10" ht="15.75" x14ac:dyDescent="0.25">
      <c r="A138" s="224">
        <v>4</v>
      </c>
      <c r="B138" s="227" t="s">
        <v>44</v>
      </c>
      <c r="C138" s="199">
        <f>+C115</f>
        <v>4424233592.5799999</v>
      </c>
      <c r="D138" s="199">
        <f t="shared" ref="D138:E138" si="8">+D115</f>
        <v>1947204850.9899998</v>
      </c>
      <c r="E138" s="199">
        <f t="shared" si="8"/>
        <v>1733942515.96</v>
      </c>
      <c r="F138" s="200">
        <f>SUM(C138:E138)</f>
        <v>8105380959.5299997</v>
      </c>
      <c r="G138" s="225"/>
      <c r="H138" s="152"/>
      <c r="I138" s="181"/>
    </row>
    <row r="139" spans="1:10" ht="15" customHeight="1" x14ac:dyDescent="0.25">
      <c r="A139" s="224">
        <v>5</v>
      </c>
      <c r="B139" s="223" t="s">
        <v>45</v>
      </c>
      <c r="C139" s="199">
        <f>+C137-C138</f>
        <v>16605719656.730001</v>
      </c>
      <c r="D139" s="199">
        <f t="shared" ref="D139:E139" si="9">+D137-D138</f>
        <v>17930682582.220001</v>
      </c>
      <c r="E139" s="199">
        <f t="shared" si="9"/>
        <v>19233351488.720001</v>
      </c>
      <c r="F139" s="200">
        <f>+F137-F138</f>
        <v>19233351488.720001</v>
      </c>
      <c r="G139" s="225"/>
      <c r="H139" s="152"/>
      <c r="I139" s="181"/>
    </row>
    <row r="140" spans="1:10" ht="16.5" thickBot="1" x14ac:dyDescent="0.3">
      <c r="A140" s="210"/>
      <c r="B140" s="211"/>
      <c r="C140" s="212"/>
      <c r="D140" s="228"/>
      <c r="E140" s="229"/>
      <c r="F140" s="211"/>
      <c r="G140" s="230"/>
      <c r="H140" s="231"/>
      <c r="I140" s="181"/>
    </row>
    <row r="141" spans="1:10" ht="15.75" thickTop="1" x14ac:dyDescent="0.25">
      <c r="A141" s="232" t="s">
        <v>56</v>
      </c>
      <c r="B141" s="232"/>
      <c r="C141" s="233"/>
      <c r="D141" s="233"/>
      <c r="E141" s="233"/>
      <c r="F141" s="234"/>
      <c r="G141" s="235"/>
      <c r="H141" s="232"/>
      <c r="I141" s="233"/>
    </row>
    <row r="142" spans="1:10" ht="38.25" customHeight="1" x14ac:dyDescent="0.25">
      <c r="A142" s="352" t="s">
        <v>223</v>
      </c>
      <c r="B142" s="352"/>
      <c r="C142" s="352"/>
      <c r="D142" s="352"/>
      <c r="E142" s="353"/>
      <c r="F142" s="352"/>
      <c r="G142" s="232"/>
      <c r="H142" s="232"/>
      <c r="I142" s="233"/>
    </row>
    <row r="143" spans="1:10" x14ac:dyDescent="0.25">
      <c r="A143" s="236" t="s">
        <v>237</v>
      </c>
      <c r="C143" s="181"/>
      <c r="D143" s="181"/>
      <c r="E143" s="181"/>
      <c r="F143" s="152"/>
      <c r="H143" s="152"/>
      <c r="I143" s="181"/>
    </row>
    <row r="144" spans="1:10" hidden="1" x14ac:dyDescent="0.25">
      <c r="C144" s="185">
        <v>13304978322.6</v>
      </c>
      <c r="D144" s="185">
        <v>15155594006.65</v>
      </c>
      <c r="E144" s="185">
        <v>15962269454.959999</v>
      </c>
      <c r="F144" s="186">
        <f>+F139-E144</f>
        <v>3271082033.7600021</v>
      </c>
    </row>
    <row r="145" spans="3:7" hidden="1" x14ac:dyDescent="0.25">
      <c r="C145" s="185">
        <v>3653279390.5900002</v>
      </c>
      <c r="D145" s="185">
        <v>1421552092.4300001</v>
      </c>
      <c r="E145" s="185">
        <v>2229935974.1500001</v>
      </c>
      <c r="F145" s="186">
        <f>+C145+D145+E145</f>
        <v>7304767457.1700001</v>
      </c>
      <c r="G145" s="152">
        <f>+F138-F145</f>
        <v>800613502.35999966</v>
      </c>
    </row>
    <row r="146" spans="3:7" hidden="1" x14ac:dyDescent="0.25">
      <c r="C146" s="185">
        <f>+C138-C145</f>
        <v>770954201.98999977</v>
      </c>
      <c r="D146" s="185">
        <f>+D138-D145</f>
        <v>525652758.5599997</v>
      </c>
      <c r="E146" s="185">
        <f>+E138-E145</f>
        <v>-495993458.19000006</v>
      </c>
    </row>
    <row r="147" spans="3:7" hidden="1" x14ac:dyDescent="0.25">
      <c r="G147" s="238">
        <v>1566171697.2</v>
      </c>
    </row>
    <row r="148" spans="3:7" hidden="1" x14ac:dyDescent="0.25"/>
    <row r="149" spans="3:7" hidden="1" x14ac:dyDescent="0.25"/>
  </sheetData>
  <mergeCells count="14">
    <mergeCell ref="A121:F121"/>
    <mergeCell ref="A142:F142"/>
    <mergeCell ref="A36:F36"/>
    <mergeCell ref="A51:F51"/>
    <mergeCell ref="A52:F52"/>
    <mergeCell ref="A53:F53"/>
    <mergeCell ref="A119:F119"/>
    <mergeCell ref="A120:F120"/>
    <mergeCell ref="A35:F35"/>
    <mergeCell ref="A1:G1"/>
    <mergeCell ref="A6:G6"/>
    <mergeCell ref="A8:G8"/>
    <mergeCell ref="A9:G9"/>
    <mergeCell ref="A34:F34"/>
  </mergeCells>
  <pageMargins left="0.5" right="0.28000000000000003" top="0.74803149606299213" bottom="0.74803149606299213" header="0.31496062992125984" footer="0.31496062992125984"/>
  <pageSetup scale="2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zoomScale="87" zoomScaleNormal="87" workbookViewId="0">
      <selection sqref="A1:F1"/>
    </sheetView>
  </sheetViews>
  <sheetFormatPr baseColWidth="10" defaultColWidth="26.28515625" defaultRowHeight="15" x14ac:dyDescent="0.25"/>
  <cols>
    <col min="1" max="1" width="5.85546875" style="65" customWidth="1"/>
    <col min="2" max="2" width="46.140625" style="62" customWidth="1"/>
    <col min="3" max="4" width="26.28515625" style="64" customWidth="1"/>
    <col min="5" max="5" width="26.28515625" style="68" customWidth="1"/>
    <col min="6" max="6" width="21" style="64" customWidth="1"/>
    <col min="7" max="16384" width="26.28515625" style="64"/>
  </cols>
  <sheetData>
    <row r="1" spans="1:6" x14ac:dyDescent="0.25">
      <c r="A1" s="369" t="s">
        <v>26</v>
      </c>
      <c r="B1" s="369"/>
      <c r="C1" s="369"/>
      <c r="D1" s="369"/>
      <c r="E1" s="369"/>
      <c r="F1" s="369"/>
    </row>
    <row r="2" spans="1:6" s="174" customFormat="1" x14ac:dyDescent="0.25">
      <c r="A2" s="34"/>
      <c r="B2" s="51" t="s">
        <v>80</v>
      </c>
      <c r="C2" s="34" t="s">
        <v>81</v>
      </c>
      <c r="D2" s="34"/>
      <c r="E2" s="77"/>
      <c r="F2" s="34"/>
    </row>
    <row r="3" spans="1:6" s="174" customFormat="1" x14ac:dyDescent="0.25">
      <c r="A3" s="34"/>
      <c r="B3" s="51" t="s">
        <v>82</v>
      </c>
      <c r="C3" s="34" t="s">
        <v>83</v>
      </c>
      <c r="D3" s="34"/>
      <c r="E3" s="77"/>
      <c r="F3" s="34"/>
    </row>
    <row r="4" spans="1:6" s="174" customFormat="1" x14ac:dyDescent="0.25">
      <c r="A4" s="34"/>
      <c r="B4" s="51" t="s">
        <v>28</v>
      </c>
      <c r="C4" s="34" t="s">
        <v>73</v>
      </c>
      <c r="D4" s="34"/>
      <c r="E4" s="77"/>
      <c r="F4" s="34"/>
    </row>
    <row r="5" spans="1:6" s="174" customFormat="1" x14ac:dyDescent="0.25">
      <c r="A5" s="34"/>
      <c r="B5" s="51" t="s">
        <v>27</v>
      </c>
      <c r="C5" s="34" t="s">
        <v>214</v>
      </c>
      <c r="D5" s="34"/>
      <c r="E5" s="77"/>
      <c r="F5" s="34"/>
    </row>
    <row r="6" spans="1:6" s="174" customFormat="1" x14ac:dyDescent="0.25">
      <c r="A6" s="370"/>
      <c r="B6" s="370"/>
      <c r="C6" s="370"/>
      <c r="D6" s="370"/>
      <c r="E6" s="370"/>
      <c r="F6" s="370"/>
    </row>
    <row r="7" spans="1:6" x14ac:dyDescent="0.25">
      <c r="A7" s="69"/>
      <c r="B7" s="70"/>
      <c r="C7" s="63"/>
      <c r="D7" s="63"/>
      <c r="E7" s="86"/>
      <c r="F7" s="63"/>
    </row>
    <row r="8" spans="1:6" x14ac:dyDescent="0.25">
      <c r="A8" s="370" t="s">
        <v>29</v>
      </c>
      <c r="B8" s="370"/>
      <c r="C8" s="370"/>
      <c r="D8" s="370"/>
      <c r="E8" s="370"/>
      <c r="F8" s="370"/>
    </row>
    <row r="9" spans="1:6" x14ac:dyDescent="0.25">
      <c r="A9" s="370" t="s">
        <v>49</v>
      </c>
      <c r="B9" s="370"/>
      <c r="C9" s="370"/>
      <c r="D9" s="370"/>
      <c r="E9" s="370"/>
      <c r="F9" s="370"/>
    </row>
    <row r="10" spans="1:6" x14ac:dyDescent="0.25">
      <c r="A10" s="69"/>
      <c r="B10" s="70"/>
      <c r="C10" s="69"/>
      <c r="D10" s="69"/>
      <c r="E10" s="239"/>
      <c r="F10" s="69"/>
    </row>
    <row r="11" spans="1:6" s="174" customFormat="1" ht="15.75" thickBot="1" x14ac:dyDescent="0.3">
      <c r="A11" s="52" t="s">
        <v>0</v>
      </c>
      <c r="B11" s="52" t="s">
        <v>53</v>
      </c>
      <c r="C11" s="52" t="s">
        <v>31</v>
      </c>
      <c r="D11" s="52" t="s">
        <v>15</v>
      </c>
      <c r="E11" s="240" t="s">
        <v>16</v>
      </c>
      <c r="F11" s="52" t="s">
        <v>51</v>
      </c>
    </row>
    <row r="12" spans="1:6" s="174" customFormat="1" x14ac:dyDescent="0.25">
      <c r="A12" s="241"/>
      <c r="B12" s="2"/>
      <c r="C12" s="66"/>
      <c r="D12" s="66"/>
      <c r="E12" s="242"/>
      <c r="F12" s="67"/>
    </row>
    <row r="13" spans="1:6" s="174" customFormat="1" ht="15.75" x14ac:dyDescent="0.25">
      <c r="A13" s="15">
        <v>1</v>
      </c>
      <c r="B13" s="17" t="s">
        <v>18</v>
      </c>
      <c r="C13" s="243" t="s">
        <v>6</v>
      </c>
      <c r="D13" s="67">
        <f>+'[1]1 T'!G13</f>
        <v>29577.666666666668</v>
      </c>
      <c r="E13" s="244">
        <f>+'2 T'!G13</f>
        <v>38093</v>
      </c>
      <c r="F13" s="67">
        <f>AVERAGE(D13:E13)</f>
        <v>33835.333333333336</v>
      </c>
    </row>
    <row r="14" spans="1:6" s="174" customFormat="1" ht="45" x14ac:dyDescent="0.25">
      <c r="A14" s="15"/>
      <c r="B14" s="55" t="s">
        <v>60</v>
      </c>
      <c r="C14" s="243" t="s">
        <v>6</v>
      </c>
      <c r="D14" s="67">
        <f>+'[1]1 T'!G14</f>
        <v>15965.666666666666</v>
      </c>
      <c r="E14" s="244">
        <f>+'2 T'!G14</f>
        <v>37823.333333333336</v>
      </c>
      <c r="F14" s="67">
        <f t="shared" ref="F14:F22" si="0">AVERAGE(D14:E14)</f>
        <v>26894.5</v>
      </c>
    </row>
    <row r="15" spans="1:6" ht="15.75" x14ac:dyDescent="0.25">
      <c r="A15" s="15"/>
      <c r="B15" s="56" t="s">
        <v>8</v>
      </c>
      <c r="C15" s="243" t="s">
        <v>6</v>
      </c>
      <c r="D15" s="67">
        <f>+'[1]1 T'!G15</f>
        <v>13612</v>
      </c>
      <c r="E15" s="244">
        <f>+'2 T'!G15</f>
        <v>269.66666666666669</v>
      </c>
      <c r="F15" s="67">
        <f t="shared" si="0"/>
        <v>6940.833333333333</v>
      </c>
    </row>
    <row r="16" spans="1:6" ht="17.25" x14ac:dyDescent="0.25">
      <c r="A16" s="15">
        <v>2</v>
      </c>
      <c r="B16" s="21" t="s">
        <v>19</v>
      </c>
      <c r="C16" s="245" t="s">
        <v>21</v>
      </c>
      <c r="D16" s="67">
        <f>+'[1]1 T'!G16</f>
        <v>134696.33333333334</v>
      </c>
      <c r="E16" s="244">
        <f>+'2 T'!G16</f>
        <v>148414.33333333334</v>
      </c>
      <c r="F16" s="67">
        <f t="shared" si="0"/>
        <v>141555.33333333334</v>
      </c>
    </row>
    <row r="17" spans="1:6" ht="15.75" x14ac:dyDescent="0.25">
      <c r="A17" s="15"/>
      <c r="B17" s="57" t="s">
        <v>193</v>
      </c>
      <c r="C17" s="245"/>
      <c r="D17" s="67">
        <f>+'[1]1 T'!G17</f>
        <v>8632.3333333333339</v>
      </c>
      <c r="E17" s="244">
        <f>+'2 T'!G17</f>
        <v>14829.333333333334</v>
      </c>
      <c r="F17" s="67"/>
    </row>
    <row r="18" spans="1:6" ht="15.75" x14ac:dyDescent="0.25">
      <c r="A18" s="15"/>
      <c r="B18" s="57" t="s">
        <v>57</v>
      </c>
      <c r="C18" s="245" t="s">
        <v>6</v>
      </c>
      <c r="D18" s="67">
        <f>+'[1]1 T'!G18</f>
        <v>13769.333333333334</v>
      </c>
      <c r="E18" s="244">
        <f>+'2 T'!G18</f>
        <v>14654.666666666666</v>
      </c>
      <c r="F18" s="67">
        <f t="shared" si="0"/>
        <v>14212</v>
      </c>
    </row>
    <row r="19" spans="1:6" ht="15.75" x14ac:dyDescent="0.25">
      <c r="A19" s="15"/>
      <c r="B19" s="57" t="s">
        <v>20</v>
      </c>
      <c r="C19" s="245" t="s">
        <v>6</v>
      </c>
      <c r="D19" s="67">
        <f>+'[1]1 T'!G19</f>
        <v>28525</v>
      </c>
      <c r="E19" s="244">
        <f>+'2 T'!G19</f>
        <v>34552</v>
      </c>
      <c r="F19" s="67">
        <f t="shared" si="0"/>
        <v>31538.5</v>
      </c>
    </row>
    <row r="20" spans="1:6" ht="15.75" x14ac:dyDescent="0.25">
      <c r="A20" s="15"/>
      <c r="B20" s="57" t="s">
        <v>58</v>
      </c>
      <c r="C20" s="245" t="s">
        <v>6</v>
      </c>
      <c r="D20" s="67">
        <f>+'[1]1 T'!G20</f>
        <v>8279.3333333333339</v>
      </c>
      <c r="E20" s="244">
        <f>+'2 T'!G20</f>
        <v>9124.3333333333339</v>
      </c>
      <c r="F20" s="67">
        <f t="shared" si="0"/>
        <v>8701.8333333333339</v>
      </c>
    </row>
    <row r="21" spans="1:6" ht="15.75" x14ac:dyDescent="0.25">
      <c r="A21" s="162"/>
      <c r="B21" s="57" t="s">
        <v>12</v>
      </c>
      <c r="C21" s="245" t="s">
        <v>6</v>
      </c>
      <c r="D21" s="67">
        <f>+'[1]1 T'!G21</f>
        <v>104015.33333333333</v>
      </c>
      <c r="E21" s="244">
        <f>+'2 T'!G21</f>
        <v>109806</v>
      </c>
      <c r="F21" s="67">
        <f t="shared" si="0"/>
        <v>106910.66666666666</v>
      </c>
    </row>
    <row r="22" spans="1:6" ht="15.75" x14ac:dyDescent="0.25">
      <c r="A22" s="15">
        <v>3</v>
      </c>
      <c r="B22" s="163" t="s">
        <v>5</v>
      </c>
      <c r="C22" s="245" t="s">
        <v>7</v>
      </c>
      <c r="D22" s="67">
        <f>+'[1]1 T'!G22</f>
        <v>8551</v>
      </c>
      <c r="E22" s="244">
        <f>+'2 T'!G22</f>
        <v>1653</v>
      </c>
      <c r="F22" s="67">
        <f t="shared" si="0"/>
        <v>5102</v>
      </c>
    </row>
    <row r="23" spans="1:6" ht="15.75" thickBot="1" x14ac:dyDescent="0.3">
      <c r="A23" s="58"/>
      <c r="B23" s="59" t="s">
        <v>50</v>
      </c>
      <c r="C23" s="60" t="s">
        <v>6</v>
      </c>
      <c r="D23" s="61">
        <f>D14+D21</f>
        <v>119981</v>
      </c>
      <c r="E23" s="246">
        <f>E14+E21</f>
        <v>147629.33333333334</v>
      </c>
      <c r="F23" s="61">
        <f>F14+F21</f>
        <v>133805.16666666666</v>
      </c>
    </row>
    <row r="24" spans="1:6" ht="15.75" thickTop="1" x14ac:dyDescent="0.25">
      <c r="A24" s="2" t="s">
        <v>22</v>
      </c>
      <c r="C24" s="243"/>
      <c r="D24" s="71"/>
      <c r="E24" s="247"/>
      <c r="F24" s="71"/>
    </row>
    <row r="25" spans="1:6" x14ac:dyDescent="0.25">
      <c r="A25" s="2" t="s">
        <v>68</v>
      </c>
      <c r="C25" s="243"/>
      <c r="D25" s="71"/>
      <c r="E25" s="247"/>
      <c r="F25" s="71"/>
    </row>
    <row r="26" spans="1:6" x14ac:dyDescent="0.25">
      <c r="A26" s="2" t="s">
        <v>23</v>
      </c>
      <c r="C26" s="243"/>
      <c r="D26" s="71"/>
      <c r="E26" s="247"/>
      <c r="F26" s="71"/>
    </row>
    <row r="27" spans="1:6" x14ac:dyDescent="0.25">
      <c r="A27" s="62" t="s">
        <v>56</v>
      </c>
    </row>
    <row r="28" spans="1:6" x14ac:dyDescent="0.25">
      <c r="A28" s="62"/>
    </row>
    <row r="29" spans="1:6" x14ac:dyDescent="0.25">
      <c r="A29" s="62"/>
    </row>
    <row r="30" spans="1:6" x14ac:dyDescent="0.25">
      <c r="A30" s="62"/>
    </row>
    <row r="31" spans="1:6" x14ac:dyDescent="0.25">
      <c r="A31" s="62"/>
    </row>
    <row r="32" spans="1:6" x14ac:dyDescent="0.25">
      <c r="A32" s="62"/>
      <c r="C32" s="243"/>
    </row>
    <row r="33" spans="1:18" x14ac:dyDescent="0.25">
      <c r="A33" s="62"/>
      <c r="C33" s="243"/>
    </row>
    <row r="34" spans="1:18" ht="15.75" x14ac:dyDescent="0.25">
      <c r="A34" s="361" t="s">
        <v>37</v>
      </c>
      <c r="B34" s="361"/>
      <c r="C34" s="361"/>
      <c r="D34" s="361"/>
      <c r="E34" s="361"/>
      <c r="F34" s="361"/>
    </row>
    <row r="35" spans="1:18" ht="15.75" x14ac:dyDescent="0.25">
      <c r="A35" s="361" t="s">
        <v>39</v>
      </c>
      <c r="B35" s="361"/>
      <c r="C35" s="361"/>
      <c r="D35" s="361"/>
      <c r="E35" s="361"/>
      <c r="F35" s="361"/>
    </row>
    <row r="36" spans="1:18" ht="15.75" x14ac:dyDescent="0.25">
      <c r="A36" s="354" t="s">
        <v>54</v>
      </c>
      <c r="B36" s="354"/>
      <c r="C36" s="354"/>
      <c r="D36" s="354"/>
      <c r="E36" s="354"/>
      <c r="F36" s="354"/>
    </row>
    <row r="37" spans="1:18" ht="15.75" x14ac:dyDescent="0.25">
      <c r="A37" s="9"/>
      <c r="B37" s="10"/>
      <c r="C37" s="11"/>
      <c r="D37" s="11"/>
      <c r="E37" s="137"/>
      <c r="F37" s="11"/>
    </row>
    <row r="38" spans="1:18" ht="16.5" thickBot="1" x14ac:dyDescent="0.3">
      <c r="A38" s="12" t="s">
        <v>0</v>
      </c>
      <c r="B38" s="12" t="s">
        <v>53</v>
      </c>
      <c r="C38" s="52" t="s">
        <v>15</v>
      </c>
      <c r="D38" s="52" t="s">
        <v>16</v>
      </c>
      <c r="E38" s="240" t="s">
        <v>51</v>
      </c>
    </row>
    <row r="39" spans="1:18" ht="15.75" x14ac:dyDescent="0.25">
      <c r="A39" s="14">
        <v>1</v>
      </c>
      <c r="B39" s="4" t="s">
        <v>102</v>
      </c>
      <c r="C39" s="309">
        <f>SUM(C57:C73,C81:C84,C87,C113:C114)-C40</f>
        <v>754703911.29778063</v>
      </c>
      <c r="D39" s="309">
        <f>SUM(D57:D73,D81:D84,D87,D113:D114)-D40</f>
        <v>2593913690.7156</v>
      </c>
      <c r="E39" s="332">
        <f>SUM(C39:D39)</f>
        <v>3348617602.0133805</v>
      </c>
    </row>
    <row r="40" spans="1:18" ht="15.75" x14ac:dyDescent="0.25">
      <c r="A40" s="14">
        <v>2</v>
      </c>
      <c r="B40" s="130" t="s">
        <v>104</v>
      </c>
      <c r="C40" s="311">
        <f>+'1 T'!F39+'2 T'!F40</f>
        <v>141579877.26221928</v>
      </c>
      <c r="D40" s="311">
        <f>+'[1]2 T'!F40</f>
        <v>104984582.9244</v>
      </c>
      <c r="E40" s="333">
        <f t="shared" ref="E40:E46" si="1">SUM(C40:D40)</f>
        <v>246564460.18661928</v>
      </c>
    </row>
    <row r="41" spans="1:18" ht="15.75" x14ac:dyDescent="0.25">
      <c r="A41" s="14">
        <v>3</v>
      </c>
      <c r="B41" s="130" t="s">
        <v>25</v>
      </c>
      <c r="C41" s="326">
        <f>+C86</f>
        <v>0</v>
      </c>
      <c r="D41" s="326">
        <f>+D86</f>
        <v>4303857556.1999998</v>
      </c>
      <c r="E41" s="336">
        <f t="shared" si="1"/>
        <v>4303857556.1999998</v>
      </c>
    </row>
    <row r="42" spans="1:18" ht="15.75" x14ac:dyDescent="0.25">
      <c r="A42" s="14">
        <v>4</v>
      </c>
      <c r="B42" s="130" t="s">
        <v>24</v>
      </c>
      <c r="C42" s="313">
        <f>+C85</f>
        <v>504907988</v>
      </c>
      <c r="D42" s="313">
        <f>+D85</f>
        <v>538128200.96000004</v>
      </c>
      <c r="E42" s="337">
        <f t="shared" si="1"/>
        <v>1043036188.96</v>
      </c>
    </row>
    <row r="43" spans="1:18" ht="15.75" x14ac:dyDescent="0.25">
      <c r="A43" s="14">
        <v>5</v>
      </c>
      <c r="B43" s="4" t="s">
        <v>107</v>
      </c>
      <c r="C43" s="315">
        <f>SUM(C74:C76)</f>
        <v>100002374.91</v>
      </c>
      <c r="D43" s="315">
        <f>SUM(D74:D76)</f>
        <v>47440975.629999995</v>
      </c>
      <c r="E43" s="340">
        <f t="shared" si="1"/>
        <v>147443350.53999999</v>
      </c>
    </row>
    <row r="44" spans="1:18" s="63" customFormat="1" ht="15.75" x14ac:dyDescent="0.25">
      <c r="A44" s="14">
        <v>6</v>
      </c>
      <c r="B44" s="4" t="s">
        <v>105</v>
      </c>
      <c r="C44" s="324">
        <f>+C107</f>
        <v>58465210.649999999</v>
      </c>
      <c r="D44" s="324">
        <f>+D107</f>
        <v>230467221.11000001</v>
      </c>
      <c r="E44" s="338">
        <f t="shared" si="1"/>
        <v>288932431.75999999</v>
      </c>
    </row>
    <row r="45" spans="1:18" s="157" customFormat="1" ht="15.75" x14ac:dyDescent="0.25">
      <c r="A45" s="155">
        <v>7</v>
      </c>
      <c r="B45" s="156" t="s">
        <v>219</v>
      </c>
      <c r="C45" s="321">
        <f>+C110</f>
        <v>159031860.44</v>
      </c>
      <c r="D45" s="321">
        <f>+D110</f>
        <v>148791651.74000001</v>
      </c>
      <c r="E45" s="339">
        <f t="shared" si="1"/>
        <v>307823512.18000001</v>
      </c>
      <c r="F45" s="63"/>
      <c r="G45" s="63"/>
      <c r="H45" s="63"/>
      <c r="I45" s="63"/>
      <c r="J45" s="63"/>
      <c r="K45" s="63"/>
      <c r="L45" s="63"/>
      <c r="M45" s="63"/>
      <c r="N45" s="63"/>
      <c r="O45" s="63"/>
      <c r="P45" s="63"/>
      <c r="Q45" s="63"/>
      <c r="R45" s="63"/>
    </row>
    <row r="46" spans="1:18" s="63" customFormat="1" ht="15.75" x14ac:dyDescent="0.25">
      <c r="A46" s="14">
        <v>8</v>
      </c>
      <c r="B46" s="4" t="s">
        <v>106</v>
      </c>
      <c r="C46" s="334">
        <f>SUM(C105:C106)</f>
        <v>0</v>
      </c>
      <c r="D46" s="334">
        <f>SUM(D105:D106)</f>
        <v>137797080.25</v>
      </c>
      <c r="E46" s="335">
        <f t="shared" si="1"/>
        <v>137797080.25</v>
      </c>
    </row>
    <row r="47" spans="1:18" ht="16.5" thickBot="1" x14ac:dyDescent="0.3">
      <c r="A47" s="26"/>
      <c r="B47" s="27" t="s">
        <v>1</v>
      </c>
      <c r="C47" s="136">
        <f>SUM(C39:C46)</f>
        <v>1718691222.5600002</v>
      </c>
      <c r="D47" s="136">
        <f>SUM(D39:D46)</f>
        <v>8105380959.5299997</v>
      </c>
      <c r="E47" s="136">
        <f>SUM(E39:E46)</f>
        <v>9824072182.0900021</v>
      </c>
      <c r="F47" s="64">
        <f>+E47-E117</f>
        <v>0</v>
      </c>
    </row>
    <row r="48" spans="1:18" ht="16.5" thickTop="1" x14ac:dyDescent="0.25">
      <c r="A48" s="372" t="s">
        <v>103</v>
      </c>
      <c r="B48" s="372" t="s">
        <v>67</v>
      </c>
      <c r="C48" s="372" t="s">
        <v>67</v>
      </c>
      <c r="D48" s="372" t="s">
        <v>67</v>
      </c>
      <c r="E48" s="372" t="s">
        <v>67</v>
      </c>
      <c r="F48" s="372" t="s">
        <v>67</v>
      </c>
    </row>
    <row r="49" spans="1:6" ht="15.75" x14ac:dyDescent="0.25">
      <c r="A49" s="9"/>
      <c r="B49" s="10"/>
      <c r="C49" s="11"/>
      <c r="D49" s="11"/>
      <c r="E49" s="137"/>
      <c r="F49" s="11"/>
    </row>
    <row r="50" spans="1:6" ht="15.75" x14ac:dyDescent="0.25">
      <c r="A50" s="9"/>
      <c r="B50" s="9"/>
      <c r="C50" s="9"/>
      <c r="D50" s="9"/>
      <c r="E50" s="137"/>
      <c r="F50" s="9"/>
    </row>
    <row r="51" spans="1:6" ht="15.75" x14ac:dyDescent="0.25">
      <c r="A51" s="361" t="s">
        <v>38</v>
      </c>
      <c r="B51" s="361"/>
      <c r="C51" s="361"/>
      <c r="D51" s="361"/>
      <c r="E51" s="361"/>
      <c r="F51" s="361"/>
    </row>
    <row r="52" spans="1:6" ht="15.75" x14ac:dyDescent="0.25">
      <c r="A52" s="361" t="s">
        <v>40</v>
      </c>
      <c r="B52" s="361"/>
      <c r="C52" s="361"/>
      <c r="D52" s="361"/>
      <c r="E52" s="361"/>
      <c r="F52" s="361"/>
    </row>
    <row r="53" spans="1:6" ht="15.75" x14ac:dyDescent="0.25">
      <c r="A53" s="354" t="s">
        <v>54</v>
      </c>
      <c r="B53" s="354"/>
      <c r="C53" s="354"/>
      <c r="D53" s="354"/>
      <c r="E53" s="354"/>
      <c r="F53" s="354"/>
    </row>
    <row r="54" spans="1:6" ht="15.75" x14ac:dyDescent="0.25">
      <c r="A54" s="168"/>
      <c r="B54" s="168"/>
      <c r="C54" s="168"/>
      <c r="D54" s="168"/>
      <c r="E54" s="167"/>
      <c r="F54" s="168"/>
    </row>
    <row r="55" spans="1:6" ht="15.75" x14ac:dyDescent="0.25">
      <c r="A55" s="9"/>
      <c r="B55" s="10"/>
      <c r="C55" s="11"/>
      <c r="D55" s="11"/>
      <c r="E55" s="137"/>
      <c r="F55" s="11"/>
    </row>
    <row r="56" spans="1:6" ht="16.5" thickBot="1" x14ac:dyDescent="0.3">
      <c r="A56" s="12" t="s">
        <v>35</v>
      </c>
      <c r="B56" s="12" t="s">
        <v>36</v>
      </c>
      <c r="C56" s="52" t="s">
        <v>15</v>
      </c>
      <c r="D56" s="52" t="s">
        <v>16</v>
      </c>
      <c r="E56" s="240" t="s">
        <v>51</v>
      </c>
    </row>
    <row r="57" spans="1:6" ht="15.75" x14ac:dyDescent="0.25">
      <c r="A57" s="14" t="s">
        <v>87</v>
      </c>
      <c r="B57" s="4" t="s">
        <v>108</v>
      </c>
      <c r="C57" s="15">
        <f>+'[1]1 T'!F57</f>
        <v>24618600</v>
      </c>
      <c r="D57" s="15">
        <f>+'[1]2 T'!F57</f>
        <v>46389250</v>
      </c>
      <c r="E57" s="332">
        <f>+C57+D57</f>
        <v>71007850</v>
      </c>
    </row>
    <row r="58" spans="1:6" ht="15.75" x14ac:dyDescent="0.25">
      <c r="A58" s="14" t="s">
        <v>109</v>
      </c>
      <c r="B58" s="4" t="s">
        <v>110</v>
      </c>
      <c r="C58" s="15">
        <f>+'[1]1 T'!F58</f>
        <v>51647101.519999996</v>
      </c>
      <c r="D58" s="15">
        <f>+'[1]2 T'!F58</f>
        <v>70517004.310000002</v>
      </c>
      <c r="E58" s="332">
        <f t="shared" ref="E58:E117" si="2">+C58+D58</f>
        <v>122164105.83</v>
      </c>
    </row>
    <row r="59" spans="1:6" ht="15.75" x14ac:dyDescent="0.25">
      <c r="A59" s="14" t="s">
        <v>111</v>
      </c>
      <c r="B59" s="4" t="s">
        <v>112</v>
      </c>
      <c r="C59" s="15">
        <f>+'[1]1 T'!F59</f>
        <v>40953965.770000003</v>
      </c>
      <c r="D59" s="15">
        <f>+'[1]2 T'!F59</f>
        <v>55493282.419999994</v>
      </c>
      <c r="E59" s="332">
        <f t="shared" si="2"/>
        <v>96447248.189999998</v>
      </c>
    </row>
    <row r="60" spans="1:6" ht="15.75" x14ac:dyDescent="0.25">
      <c r="A60" s="14" t="s">
        <v>88</v>
      </c>
      <c r="B60" s="4" t="s">
        <v>113</v>
      </c>
      <c r="C60" s="15">
        <f>+'[1]1 T'!F60</f>
        <v>66488256.149999999</v>
      </c>
      <c r="D60" s="15">
        <f>+'[1]2 T'!F60</f>
        <v>92927841.460000008</v>
      </c>
      <c r="E60" s="332">
        <f t="shared" si="2"/>
        <v>159416097.61000001</v>
      </c>
    </row>
    <row r="61" spans="1:6" ht="15.75" x14ac:dyDescent="0.25">
      <c r="A61" s="14" t="s">
        <v>114</v>
      </c>
      <c r="B61" s="4" t="s">
        <v>115</v>
      </c>
      <c r="C61" s="15">
        <f>+'[1]1 T'!F61</f>
        <v>38377592.180000007</v>
      </c>
      <c r="D61" s="15">
        <f>+'[1]2 T'!F61</f>
        <v>14759626.48</v>
      </c>
      <c r="E61" s="332">
        <f t="shared" si="2"/>
        <v>53137218.660000011</v>
      </c>
    </row>
    <row r="62" spans="1:6" ht="15.75" x14ac:dyDescent="0.25">
      <c r="A62" s="14" t="s">
        <v>116</v>
      </c>
      <c r="B62" s="4" t="s">
        <v>117</v>
      </c>
      <c r="C62" s="15">
        <f>+'[1]1 T'!F62</f>
        <v>1179820.55</v>
      </c>
      <c r="D62" s="15">
        <f>+'[1]2 T'!F62</f>
        <v>2041260.84</v>
      </c>
      <c r="E62" s="332">
        <f t="shared" si="2"/>
        <v>3221081.39</v>
      </c>
    </row>
    <row r="63" spans="1:6" ht="15.75" x14ac:dyDescent="0.25">
      <c r="A63" s="14" t="s">
        <v>118</v>
      </c>
      <c r="B63" s="4" t="s">
        <v>119</v>
      </c>
      <c r="C63" s="15">
        <f>+'[1]1 T'!F63</f>
        <v>0</v>
      </c>
      <c r="D63" s="15">
        <f>+'[1]2 T'!F63</f>
        <v>0</v>
      </c>
      <c r="E63" s="332">
        <f t="shared" si="2"/>
        <v>0</v>
      </c>
    </row>
    <row r="64" spans="1:6" ht="15.75" x14ac:dyDescent="0.25">
      <c r="A64" s="14" t="s">
        <v>75</v>
      </c>
      <c r="B64" s="4" t="s">
        <v>76</v>
      </c>
      <c r="C64" s="15">
        <f>+'[1]1 T'!F64</f>
        <v>0</v>
      </c>
      <c r="D64" s="15">
        <f>+'[1]2 T'!F64</f>
        <v>0</v>
      </c>
      <c r="E64" s="332">
        <f t="shared" si="2"/>
        <v>0</v>
      </c>
    </row>
    <row r="65" spans="1:5" ht="15.75" x14ac:dyDescent="0.25">
      <c r="A65" s="14" t="s">
        <v>120</v>
      </c>
      <c r="B65" s="4" t="s">
        <v>121</v>
      </c>
      <c r="C65" s="15">
        <f>+'[1]1 T'!F65</f>
        <v>0</v>
      </c>
      <c r="D65" s="15">
        <f>+'[1]2 T'!F65</f>
        <v>0</v>
      </c>
      <c r="E65" s="332">
        <f t="shared" si="2"/>
        <v>0</v>
      </c>
    </row>
    <row r="66" spans="1:5" ht="15.75" x14ac:dyDescent="0.25">
      <c r="A66" s="14" t="s">
        <v>122</v>
      </c>
      <c r="B66" s="4" t="s">
        <v>123</v>
      </c>
      <c r="C66" s="15">
        <f>+'[1]1 T'!F66</f>
        <v>0</v>
      </c>
      <c r="D66" s="15">
        <f>+'[1]2 T'!F66</f>
        <v>0</v>
      </c>
      <c r="E66" s="332">
        <f t="shared" si="2"/>
        <v>0</v>
      </c>
    </row>
    <row r="67" spans="1:5" ht="15.75" x14ac:dyDescent="0.25">
      <c r="A67" s="14" t="s">
        <v>124</v>
      </c>
      <c r="B67" s="4" t="s">
        <v>125</v>
      </c>
      <c r="C67" s="15">
        <f>+'[1]1 T'!F67</f>
        <v>0</v>
      </c>
      <c r="D67" s="15">
        <f>+'[1]2 T'!F67</f>
        <v>3664651.02</v>
      </c>
      <c r="E67" s="332">
        <f t="shared" si="2"/>
        <v>3664651.02</v>
      </c>
    </row>
    <row r="68" spans="1:5" ht="15.75" x14ac:dyDescent="0.25">
      <c r="A68" s="14" t="s">
        <v>126</v>
      </c>
      <c r="B68" s="4" t="s">
        <v>127</v>
      </c>
      <c r="C68" s="15">
        <f>+'[1]1 T'!F68</f>
        <v>0</v>
      </c>
      <c r="D68" s="15">
        <f>+'[1]2 T'!F68</f>
        <v>978720</v>
      </c>
      <c r="E68" s="332">
        <f t="shared" si="2"/>
        <v>978720</v>
      </c>
    </row>
    <row r="69" spans="1:5" ht="15.75" x14ac:dyDescent="0.25">
      <c r="A69" s="14" t="s">
        <v>128</v>
      </c>
      <c r="B69" s="4" t="s">
        <v>129</v>
      </c>
      <c r="C69" s="15">
        <f>+'[1]1 T'!F69</f>
        <v>0</v>
      </c>
      <c r="D69" s="15">
        <f>+'[1]2 T'!F69</f>
        <v>0</v>
      </c>
      <c r="E69" s="332">
        <f t="shared" si="2"/>
        <v>0</v>
      </c>
    </row>
    <row r="70" spans="1:5" ht="15.75" x14ac:dyDescent="0.25">
      <c r="A70" s="14" t="s">
        <v>130</v>
      </c>
      <c r="B70" s="4" t="s">
        <v>131</v>
      </c>
      <c r="C70" s="15">
        <f>+'[1]1 T'!F70</f>
        <v>14225348</v>
      </c>
      <c r="D70" s="15">
        <f>+'[1]2 T'!F70</f>
        <v>6173235</v>
      </c>
      <c r="E70" s="332">
        <f t="shared" si="2"/>
        <v>20398583</v>
      </c>
    </row>
    <row r="71" spans="1:5" ht="15.75" x14ac:dyDescent="0.25">
      <c r="A71" s="14" t="s">
        <v>132</v>
      </c>
      <c r="B71" s="4" t="s">
        <v>133</v>
      </c>
      <c r="C71" s="15">
        <f>+'[1]1 T'!F71</f>
        <v>40469340.539999999</v>
      </c>
      <c r="D71" s="15">
        <f>+'[1]2 T'!F71</f>
        <v>23253113.259999998</v>
      </c>
      <c r="E71" s="332">
        <f t="shared" si="2"/>
        <v>63722453.799999997</v>
      </c>
    </row>
    <row r="72" spans="1:5" ht="15.75" x14ac:dyDescent="0.25">
      <c r="A72" s="14" t="s">
        <v>134</v>
      </c>
      <c r="B72" s="4" t="s">
        <v>135</v>
      </c>
      <c r="C72" s="15">
        <f>+'[1]1 T'!F72</f>
        <v>35968739.399999999</v>
      </c>
      <c r="D72" s="15">
        <f>+'[1]2 T'!F72</f>
        <v>14077547.040000001</v>
      </c>
      <c r="E72" s="332">
        <f t="shared" si="2"/>
        <v>50046286.439999998</v>
      </c>
    </row>
    <row r="73" spans="1:5" ht="15.75" x14ac:dyDescent="0.25">
      <c r="A73" s="14" t="s">
        <v>136</v>
      </c>
      <c r="B73" s="4" t="s">
        <v>137</v>
      </c>
      <c r="C73" s="15">
        <f>+'[1]1 T'!F73</f>
        <v>0</v>
      </c>
      <c r="D73" s="15">
        <f>+'[1]2 T'!F73</f>
        <v>0</v>
      </c>
      <c r="E73" s="143">
        <f t="shared" si="2"/>
        <v>0</v>
      </c>
    </row>
    <row r="74" spans="1:5" ht="15.75" x14ac:dyDescent="0.25">
      <c r="A74" s="14" t="s">
        <v>65</v>
      </c>
      <c r="B74" s="4" t="s">
        <v>138</v>
      </c>
      <c r="C74" s="15">
        <f>+'[1]1 T'!F74</f>
        <v>82710956.090000004</v>
      </c>
      <c r="D74" s="15">
        <f>+'[1]2 T'!F74</f>
        <v>37831396.399999999</v>
      </c>
      <c r="E74" s="340">
        <f t="shared" si="2"/>
        <v>120542352.49000001</v>
      </c>
    </row>
    <row r="75" spans="1:5" ht="15.75" x14ac:dyDescent="0.25">
      <c r="A75" s="14" t="s">
        <v>139</v>
      </c>
      <c r="B75" s="4" t="s">
        <v>140</v>
      </c>
      <c r="C75" s="15">
        <f>+'[1]1 T'!F75</f>
        <v>0</v>
      </c>
      <c r="D75" s="15">
        <f>+'[1]2 T'!F75</f>
        <v>0</v>
      </c>
      <c r="E75" s="340">
        <f t="shared" si="2"/>
        <v>0</v>
      </c>
    </row>
    <row r="76" spans="1:5" ht="15.75" x14ac:dyDescent="0.25">
      <c r="A76" s="14" t="s">
        <v>89</v>
      </c>
      <c r="B76" s="4" t="s">
        <v>141</v>
      </c>
      <c r="C76" s="15">
        <f>+'[1]1 T'!F76</f>
        <v>17291418.82</v>
      </c>
      <c r="D76" s="15">
        <f>+'[1]2 T'!F76</f>
        <v>9609579.2300000004</v>
      </c>
      <c r="E76" s="340">
        <f t="shared" si="2"/>
        <v>26900998.050000001</v>
      </c>
    </row>
    <row r="77" spans="1:5" ht="15.75" x14ac:dyDescent="0.25">
      <c r="A77" s="14" t="s">
        <v>142</v>
      </c>
      <c r="B77" s="4" t="s">
        <v>143</v>
      </c>
      <c r="C77" s="15">
        <f>+'[1]1 T'!F77</f>
        <v>0</v>
      </c>
      <c r="D77" s="15">
        <f>+'[1]2 T'!F77</f>
        <v>0</v>
      </c>
      <c r="E77" s="143">
        <f t="shared" si="2"/>
        <v>0</v>
      </c>
    </row>
    <row r="78" spans="1:5" ht="15.75" x14ac:dyDescent="0.25">
      <c r="A78" s="14" t="s">
        <v>144</v>
      </c>
      <c r="B78" s="4" t="s">
        <v>145</v>
      </c>
      <c r="C78" s="15">
        <f>+'[1]1 T'!F78</f>
        <v>0</v>
      </c>
      <c r="D78" s="15">
        <f>+'[1]2 T'!F78</f>
        <v>0</v>
      </c>
      <c r="E78" s="143">
        <f t="shared" si="2"/>
        <v>0</v>
      </c>
    </row>
    <row r="79" spans="1:5" ht="15.75" x14ac:dyDescent="0.25">
      <c r="A79" s="14" t="s">
        <v>146</v>
      </c>
      <c r="B79" s="4" t="s">
        <v>147</v>
      </c>
      <c r="C79" s="15">
        <f>+'[1]1 T'!F79</f>
        <v>0</v>
      </c>
      <c r="D79" s="15">
        <f>+'[1]2 T'!F79</f>
        <v>0</v>
      </c>
      <c r="E79" s="143">
        <f t="shared" si="2"/>
        <v>0</v>
      </c>
    </row>
    <row r="80" spans="1:5" ht="15.75" x14ac:dyDescent="0.25">
      <c r="A80" s="14" t="s">
        <v>148</v>
      </c>
      <c r="B80" s="4" t="s">
        <v>149</v>
      </c>
      <c r="C80" s="15">
        <f>+'[1]1 T'!F80</f>
        <v>0</v>
      </c>
      <c r="D80" s="15">
        <f>+'[1]2 T'!F80</f>
        <v>0</v>
      </c>
      <c r="E80" s="143">
        <f t="shared" si="2"/>
        <v>0</v>
      </c>
    </row>
    <row r="81" spans="1:5" ht="15.75" x14ac:dyDescent="0.25">
      <c r="A81" s="14" t="s">
        <v>150</v>
      </c>
      <c r="B81" s="4" t="s">
        <v>151</v>
      </c>
      <c r="C81" s="15">
        <f>+'[1]1 T'!F81</f>
        <v>11602851.370000001</v>
      </c>
      <c r="D81" s="15">
        <f>+'[1]2 T'!F81</f>
        <v>11931631.310000001</v>
      </c>
      <c r="E81" s="332">
        <f t="shared" si="2"/>
        <v>23534482.68</v>
      </c>
    </row>
    <row r="82" spans="1:5" ht="15.75" x14ac:dyDescent="0.25">
      <c r="A82" s="14" t="s">
        <v>62</v>
      </c>
      <c r="B82" s="4" t="s">
        <v>152</v>
      </c>
      <c r="C82" s="15">
        <f>+'[1]1 T'!F82</f>
        <v>0</v>
      </c>
      <c r="D82" s="15">
        <f>+'[1]2 T'!F82</f>
        <v>0</v>
      </c>
      <c r="E82" s="332">
        <f t="shared" si="2"/>
        <v>0</v>
      </c>
    </row>
    <row r="83" spans="1:5" ht="15.75" x14ac:dyDescent="0.25">
      <c r="A83" s="14" t="s">
        <v>153</v>
      </c>
      <c r="B83" s="4" t="s">
        <v>154</v>
      </c>
      <c r="C83" s="15">
        <f>+'[1]1 T'!F83</f>
        <v>260524.74</v>
      </c>
      <c r="D83" s="15">
        <f>+'[1]2 T'!F83</f>
        <v>0</v>
      </c>
      <c r="E83" s="332">
        <f t="shared" si="2"/>
        <v>260524.74</v>
      </c>
    </row>
    <row r="84" spans="1:5" ht="15.75" x14ac:dyDescent="0.25">
      <c r="A84" s="14" t="s">
        <v>235</v>
      </c>
      <c r="B84" s="4" t="s">
        <v>236</v>
      </c>
      <c r="C84" s="15">
        <f>+'[1]1 T'!F84</f>
        <v>0</v>
      </c>
      <c r="D84" s="15">
        <f>+'[1]2 T'!F84</f>
        <v>5648757</v>
      </c>
      <c r="E84" s="332">
        <f t="shared" si="2"/>
        <v>5648757</v>
      </c>
    </row>
    <row r="85" spans="1:5" ht="15.75" x14ac:dyDescent="0.25">
      <c r="A85" s="14" t="s">
        <v>2</v>
      </c>
      <c r="B85" s="4" t="s">
        <v>77</v>
      </c>
      <c r="C85" s="15">
        <f>+'[1]1 T'!F85</f>
        <v>504907988</v>
      </c>
      <c r="D85" s="15">
        <f>+'[1]2 T'!F85</f>
        <v>538128200.96000004</v>
      </c>
      <c r="E85" s="337">
        <f t="shared" si="2"/>
        <v>1043036188.96</v>
      </c>
    </row>
    <row r="86" spans="1:5" ht="15.75" x14ac:dyDescent="0.25">
      <c r="A86" s="14" t="s">
        <v>3</v>
      </c>
      <c r="B86" s="4" t="s">
        <v>4</v>
      </c>
      <c r="C86" s="15">
        <f>+'[1]1 T'!F86</f>
        <v>0</v>
      </c>
      <c r="D86" s="15">
        <f>+'[1]2 T'!F86</f>
        <v>4303857556.1999998</v>
      </c>
      <c r="E86" s="341">
        <f t="shared" si="2"/>
        <v>4303857556.1999998</v>
      </c>
    </row>
    <row r="87" spans="1:5" ht="15.75" x14ac:dyDescent="0.25">
      <c r="A87" s="14" t="s">
        <v>155</v>
      </c>
      <c r="B87" s="4" t="s">
        <v>156</v>
      </c>
      <c r="C87" s="15">
        <f>+'[1]1 T'!F87</f>
        <v>0</v>
      </c>
      <c r="D87" s="15">
        <f>+'[1]2 T'!F87</f>
        <v>1221176073.1799998</v>
      </c>
      <c r="E87" s="332">
        <f t="shared" si="2"/>
        <v>1221176073.1799998</v>
      </c>
    </row>
    <row r="88" spans="1:5" ht="15.75" x14ac:dyDescent="0.25">
      <c r="A88" s="14" t="s">
        <v>157</v>
      </c>
      <c r="B88" s="4" t="s">
        <v>158</v>
      </c>
      <c r="C88" s="15">
        <f>+'[1]1 T'!F88</f>
        <v>0</v>
      </c>
      <c r="D88" s="15">
        <f>+'[1]2 T'!F88</f>
        <v>0</v>
      </c>
      <c r="E88" s="143">
        <f t="shared" si="2"/>
        <v>0</v>
      </c>
    </row>
    <row r="89" spans="1:5" ht="15.75" x14ac:dyDescent="0.25">
      <c r="A89" s="14" t="s">
        <v>159</v>
      </c>
      <c r="B89" s="4" t="s">
        <v>160</v>
      </c>
      <c r="C89" s="15">
        <f>+'[1]1 T'!F89</f>
        <v>0</v>
      </c>
      <c r="D89" s="15">
        <f>+'[1]2 T'!F89</f>
        <v>0</v>
      </c>
      <c r="E89" s="143">
        <f t="shared" si="2"/>
        <v>0</v>
      </c>
    </row>
    <row r="90" spans="1:5" ht="15.75" x14ac:dyDescent="0.25">
      <c r="A90" s="14" t="s">
        <v>78</v>
      </c>
      <c r="B90" s="4" t="s">
        <v>161</v>
      </c>
      <c r="C90" s="15">
        <f>+'[1]1 T'!F90</f>
        <v>0</v>
      </c>
      <c r="D90" s="15">
        <f>+'[1]2 T'!F90</f>
        <v>0</v>
      </c>
      <c r="E90" s="143">
        <f t="shared" si="2"/>
        <v>0</v>
      </c>
    </row>
    <row r="91" spans="1:5" ht="15.75" x14ac:dyDescent="0.25">
      <c r="A91" s="14" t="s">
        <v>162</v>
      </c>
      <c r="B91" s="4" t="s">
        <v>163</v>
      </c>
      <c r="C91" s="15">
        <f>+'[1]1 T'!F91</f>
        <v>0</v>
      </c>
      <c r="D91" s="15">
        <f>+'[1]2 T'!F91</f>
        <v>0</v>
      </c>
      <c r="E91" s="143">
        <f t="shared" si="2"/>
        <v>0</v>
      </c>
    </row>
    <row r="92" spans="1:5" ht="15.75" x14ac:dyDescent="0.25">
      <c r="A92" s="14" t="s">
        <v>63</v>
      </c>
      <c r="B92" s="4" t="s">
        <v>164</v>
      </c>
      <c r="C92" s="15">
        <f>+'[1]1 T'!F92</f>
        <v>0</v>
      </c>
      <c r="D92" s="15">
        <f>+'[1]2 T'!F92</f>
        <v>0</v>
      </c>
      <c r="E92" s="143">
        <f t="shared" si="2"/>
        <v>0</v>
      </c>
    </row>
    <row r="93" spans="1:5" ht="15.75" x14ac:dyDescent="0.25">
      <c r="A93" s="14" t="s">
        <v>165</v>
      </c>
      <c r="B93" s="4" t="s">
        <v>166</v>
      </c>
      <c r="C93" s="15">
        <f>+'[1]1 T'!F93</f>
        <v>0</v>
      </c>
      <c r="D93" s="15">
        <f>+'[1]2 T'!F93</f>
        <v>0</v>
      </c>
      <c r="E93" s="143">
        <f t="shared" si="2"/>
        <v>0</v>
      </c>
    </row>
    <row r="94" spans="1:5" ht="15.75" x14ac:dyDescent="0.25">
      <c r="A94" s="14" t="s">
        <v>91</v>
      </c>
      <c r="B94" s="4" t="s">
        <v>167</v>
      </c>
      <c r="C94" s="15">
        <f>+'[1]1 T'!F94</f>
        <v>0</v>
      </c>
      <c r="D94" s="15">
        <f>+'[1]2 T'!F94</f>
        <v>0</v>
      </c>
      <c r="E94" s="143">
        <f t="shared" si="2"/>
        <v>0</v>
      </c>
    </row>
    <row r="95" spans="1:5" ht="15.75" x14ac:dyDescent="0.25">
      <c r="A95" s="14" t="s">
        <v>168</v>
      </c>
      <c r="B95" s="4" t="s">
        <v>169</v>
      </c>
      <c r="C95" s="15">
        <f>+'[1]1 T'!F95</f>
        <v>0</v>
      </c>
      <c r="D95" s="15">
        <f>+'[1]2 T'!F95</f>
        <v>0</v>
      </c>
      <c r="E95" s="143">
        <f t="shared" si="2"/>
        <v>0</v>
      </c>
    </row>
    <row r="96" spans="1:5" ht="15.75" x14ac:dyDescent="0.25">
      <c r="A96" s="14" t="s">
        <v>170</v>
      </c>
      <c r="B96" s="4" t="s">
        <v>171</v>
      </c>
      <c r="C96" s="15">
        <f>+'[1]1 T'!F96</f>
        <v>0</v>
      </c>
      <c r="D96" s="15">
        <f>+'[1]2 T'!F96</f>
        <v>0</v>
      </c>
      <c r="E96" s="143">
        <f t="shared" si="2"/>
        <v>0</v>
      </c>
    </row>
    <row r="97" spans="1:5" s="152" customFormat="1" ht="15" customHeight="1" x14ac:dyDescent="0.25">
      <c r="A97" s="148" t="s">
        <v>208</v>
      </c>
      <c r="B97" s="154" t="s">
        <v>209</v>
      </c>
      <c r="C97" s="15">
        <f>+'[1]1 T'!F97</f>
        <v>0</v>
      </c>
      <c r="D97" s="15">
        <f>+'[1]2 T'!F97</f>
        <v>0</v>
      </c>
      <c r="E97" s="143">
        <f t="shared" si="2"/>
        <v>0</v>
      </c>
    </row>
    <row r="98" spans="1:5" ht="15.75" x14ac:dyDescent="0.25">
      <c r="A98" s="14" t="s">
        <v>202</v>
      </c>
      <c r="B98" s="4" t="s">
        <v>203</v>
      </c>
      <c r="C98" s="15">
        <f>+'[1]1 T'!F98</f>
        <v>0</v>
      </c>
      <c r="D98" s="15"/>
      <c r="E98" s="143"/>
    </row>
    <row r="99" spans="1:5" ht="15.75" x14ac:dyDescent="0.25">
      <c r="A99" s="14" t="s">
        <v>172</v>
      </c>
      <c r="B99" s="4" t="s">
        <v>173</v>
      </c>
      <c r="C99" s="15">
        <f>+'[1]1 T'!F99</f>
        <v>0</v>
      </c>
      <c r="D99" s="15">
        <f>+'[1]2 T'!F99</f>
        <v>0</v>
      </c>
      <c r="E99" s="143">
        <f t="shared" si="2"/>
        <v>0</v>
      </c>
    </row>
    <row r="100" spans="1:5" ht="15.75" x14ac:dyDescent="0.25">
      <c r="A100" s="14" t="s">
        <v>90</v>
      </c>
      <c r="B100" s="4" t="s">
        <v>174</v>
      </c>
      <c r="C100" s="15">
        <f>+'[1]1 T'!F100</f>
        <v>0</v>
      </c>
      <c r="D100" s="15">
        <f>+'[1]2 T'!F100</f>
        <v>0</v>
      </c>
      <c r="E100" s="143">
        <f t="shared" si="2"/>
        <v>0</v>
      </c>
    </row>
    <row r="101" spans="1:5" ht="15.75" x14ac:dyDescent="0.25">
      <c r="A101" s="14" t="s">
        <v>175</v>
      </c>
      <c r="B101" s="4" t="s">
        <v>176</v>
      </c>
      <c r="C101" s="15">
        <f>+'[1]1 T'!F101</f>
        <v>0</v>
      </c>
      <c r="D101" s="15">
        <f>+'[1]2 T'!F101</f>
        <v>0</v>
      </c>
      <c r="E101" s="143">
        <f t="shared" si="2"/>
        <v>0</v>
      </c>
    </row>
    <row r="102" spans="1:5" ht="15.75" x14ac:dyDescent="0.25">
      <c r="A102" s="14" t="s">
        <v>177</v>
      </c>
      <c r="B102" s="4" t="s">
        <v>178</v>
      </c>
      <c r="C102" s="15">
        <f>+'[1]1 T'!F102</f>
        <v>0</v>
      </c>
      <c r="D102" s="15">
        <f>+'[1]2 T'!F102</f>
        <v>0</v>
      </c>
      <c r="E102" s="143">
        <f t="shared" si="2"/>
        <v>0</v>
      </c>
    </row>
    <row r="103" spans="1:5" ht="15.75" x14ac:dyDescent="0.25">
      <c r="A103" s="14" t="s">
        <v>92</v>
      </c>
      <c r="B103" s="4" t="s">
        <v>179</v>
      </c>
      <c r="C103" s="15">
        <f>+'[1]1 T'!F103</f>
        <v>0</v>
      </c>
      <c r="D103" s="15">
        <f>+'[1]2 T'!F103</f>
        <v>0</v>
      </c>
      <c r="E103" s="143">
        <f t="shared" si="2"/>
        <v>0</v>
      </c>
    </row>
    <row r="104" spans="1:5" ht="15.75" x14ac:dyDescent="0.25">
      <c r="A104" s="14" t="s">
        <v>93</v>
      </c>
      <c r="B104" s="4" t="s">
        <v>95</v>
      </c>
      <c r="C104" s="15">
        <f>+'[1]1 T'!F104</f>
        <v>0</v>
      </c>
      <c r="D104" s="15">
        <f>+'[1]2 T'!F104</f>
        <v>0</v>
      </c>
      <c r="E104" s="143">
        <f t="shared" si="2"/>
        <v>0</v>
      </c>
    </row>
    <row r="105" spans="1:5" ht="15.75" x14ac:dyDescent="0.25">
      <c r="A105" s="14" t="s">
        <v>94</v>
      </c>
      <c r="B105" s="4" t="s">
        <v>180</v>
      </c>
      <c r="C105" s="15">
        <f>+'[1]1 T'!F105</f>
        <v>0</v>
      </c>
      <c r="D105" s="15">
        <f>+'[1]2 T'!F105</f>
        <v>21406670.280000001</v>
      </c>
      <c r="E105" s="342">
        <f t="shared" si="2"/>
        <v>21406670.280000001</v>
      </c>
    </row>
    <row r="106" spans="1:5" ht="15.75" x14ac:dyDescent="0.25">
      <c r="A106" s="14" t="s">
        <v>181</v>
      </c>
      <c r="B106" s="4" t="s">
        <v>182</v>
      </c>
      <c r="C106" s="15">
        <f>+'[1]1 T'!F106</f>
        <v>0</v>
      </c>
      <c r="D106" s="15">
        <f>+'[1]2 T'!F106</f>
        <v>116390409.97</v>
      </c>
      <c r="E106" s="342">
        <f t="shared" si="2"/>
        <v>116390409.97</v>
      </c>
    </row>
    <row r="107" spans="1:5" ht="15.75" x14ac:dyDescent="0.25">
      <c r="A107" s="14" t="s">
        <v>100</v>
      </c>
      <c r="B107" s="4" t="s">
        <v>61</v>
      </c>
      <c r="C107" s="15">
        <f>+'[1]1 T'!F107</f>
        <v>58465210.649999999</v>
      </c>
      <c r="D107" s="15">
        <f>+'[1]2 T'!F107</f>
        <v>230467221.11000001</v>
      </c>
      <c r="E107" s="338">
        <f t="shared" si="2"/>
        <v>288932431.75999999</v>
      </c>
    </row>
    <row r="108" spans="1:5" ht="15.75" x14ac:dyDescent="0.25">
      <c r="A108" s="14" t="s">
        <v>96</v>
      </c>
      <c r="B108" s="4" t="s">
        <v>98</v>
      </c>
      <c r="C108" s="15">
        <f>+'[1]1 T'!F108</f>
        <v>0</v>
      </c>
      <c r="D108" s="15">
        <f>+'[1]2 T'!F108</f>
        <v>0</v>
      </c>
      <c r="E108" s="143">
        <f t="shared" si="2"/>
        <v>0</v>
      </c>
    </row>
    <row r="109" spans="1:5" ht="15.75" x14ac:dyDescent="0.25">
      <c r="A109" s="14" t="s">
        <v>97</v>
      </c>
      <c r="B109" s="4" t="s">
        <v>99</v>
      </c>
      <c r="C109" s="15">
        <f>+'[1]1 T'!F109</f>
        <v>0</v>
      </c>
      <c r="D109" s="15">
        <f>+'[1]2 T'!F109</f>
        <v>0</v>
      </c>
      <c r="E109" s="143">
        <f t="shared" si="2"/>
        <v>0</v>
      </c>
    </row>
    <row r="110" spans="1:5" ht="15.75" x14ac:dyDescent="0.25">
      <c r="A110" s="14" t="s">
        <v>64</v>
      </c>
      <c r="B110" s="4" t="s">
        <v>66</v>
      </c>
      <c r="C110" s="15">
        <f>+'[1]1 T'!F110</f>
        <v>159031860.44</v>
      </c>
      <c r="D110" s="15">
        <f>+'[1]2 T'!F110</f>
        <v>148791651.74000001</v>
      </c>
      <c r="E110" s="343">
        <f t="shared" si="2"/>
        <v>307823512.18000001</v>
      </c>
    </row>
    <row r="111" spans="1:5" ht="15.75" x14ac:dyDescent="0.25">
      <c r="A111" s="14" t="s">
        <v>183</v>
      </c>
      <c r="B111" s="4" t="s">
        <v>184</v>
      </c>
      <c r="C111" s="15">
        <f>+'[1]1 T'!F111</f>
        <v>0</v>
      </c>
      <c r="D111" s="15">
        <f>+'[1]2 T'!F111</f>
        <v>0</v>
      </c>
      <c r="E111" s="143">
        <f t="shared" si="2"/>
        <v>0</v>
      </c>
    </row>
    <row r="112" spans="1:5" ht="15.75" x14ac:dyDescent="0.25">
      <c r="A112" s="14" t="s">
        <v>185</v>
      </c>
      <c r="B112" s="4" t="s">
        <v>186</v>
      </c>
      <c r="C112" s="15">
        <f>+'[1]1 T'!F112</f>
        <v>0</v>
      </c>
      <c r="D112" s="15">
        <f>+'[1]2 T'!F112</f>
        <v>0</v>
      </c>
      <c r="E112" s="143">
        <f t="shared" si="2"/>
        <v>0</v>
      </c>
    </row>
    <row r="113" spans="1:6" ht="15.75" x14ac:dyDescent="0.25">
      <c r="A113" s="14" t="s">
        <v>101</v>
      </c>
      <c r="B113" s="4" t="s">
        <v>187</v>
      </c>
      <c r="C113" s="15">
        <f>+'[1]1 T'!F113</f>
        <v>0</v>
      </c>
      <c r="D113" s="15">
        <f>+'[1]2 T'!F113</f>
        <v>194240613.69999999</v>
      </c>
      <c r="E113" s="332">
        <f t="shared" si="2"/>
        <v>194240613.69999999</v>
      </c>
    </row>
    <row r="114" spans="1:6" ht="15.75" x14ac:dyDescent="0.25">
      <c r="A114" s="14" t="s">
        <v>79</v>
      </c>
      <c r="B114" s="4" t="s">
        <v>188</v>
      </c>
      <c r="C114" s="15">
        <f>+'[1]1 T'!F114</f>
        <v>570491648.33999991</v>
      </c>
      <c r="D114" s="15">
        <f>+'[1]2 T'!F114</f>
        <v>935625666.62</v>
      </c>
      <c r="E114" s="332">
        <f t="shared" si="2"/>
        <v>1506117314.96</v>
      </c>
    </row>
    <row r="115" spans="1:6" ht="15.75" x14ac:dyDescent="0.25">
      <c r="A115" s="14" t="s">
        <v>189</v>
      </c>
      <c r="B115" s="4" t="s">
        <v>190</v>
      </c>
      <c r="C115" s="15">
        <f>+'[1]1 T'!F115</f>
        <v>0</v>
      </c>
      <c r="D115" s="15">
        <f>+'[1]2 T'!F115</f>
        <v>0</v>
      </c>
      <c r="E115" s="143">
        <f t="shared" si="2"/>
        <v>0</v>
      </c>
    </row>
    <row r="116" spans="1:6" ht="15.75" x14ac:dyDescent="0.25">
      <c r="A116" s="14" t="s">
        <v>191</v>
      </c>
      <c r="B116" s="4" t="s">
        <v>192</v>
      </c>
      <c r="C116" s="15">
        <f>+'[1]1 T'!F116</f>
        <v>0</v>
      </c>
      <c r="D116" s="15">
        <f>+'[1]2 T'!F116</f>
        <v>0</v>
      </c>
      <c r="E116" s="143">
        <f t="shared" si="2"/>
        <v>0</v>
      </c>
    </row>
    <row r="117" spans="1:6" ht="16.5" thickBot="1" x14ac:dyDescent="0.3">
      <c r="A117" s="26"/>
      <c r="B117" s="27" t="s">
        <v>1</v>
      </c>
      <c r="C117" s="136">
        <f>SUM(C57:C116)</f>
        <v>1718691222.5599999</v>
      </c>
      <c r="D117" s="136">
        <f>SUM(D57:D116)</f>
        <v>8105380959.5299997</v>
      </c>
      <c r="E117" s="136">
        <f t="shared" si="2"/>
        <v>9824072182.0900002</v>
      </c>
    </row>
    <row r="118" spans="1:6" ht="16.5" thickTop="1" x14ac:dyDescent="0.25">
      <c r="A118" s="171" t="str">
        <f>+A48</f>
        <v xml:space="preserve">Fuente:   </v>
      </c>
      <c r="B118" s="171"/>
      <c r="C118" s="132">
        <f>+C117-'[1]1 T'!F117</f>
        <v>0</v>
      </c>
      <c r="D118" s="132">
        <f>+D117-'[1]2 T'!F117</f>
        <v>0</v>
      </c>
      <c r="E118" s="172"/>
      <c r="F118" s="132"/>
    </row>
    <row r="119" spans="1:6" ht="15.75" x14ac:dyDescent="0.25">
      <c r="A119" s="171"/>
      <c r="B119" s="171"/>
      <c r="C119" s="132"/>
      <c r="D119" s="171"/>
      <c r="E119" s="172"/>
      <c r="F119" s="171"/>
    </row>
    <row r="120" spans="1:6" ht="15.75" customHeight="1" x14ac:dyDescent="0.25">
      <c r="A120" s="37"/>
      <c r="B120" s="37"/>
      <c r="C120" s="11"/>
      <c r="D120" s="40"/>
      <c r="E120" s="137"/>
      <c r="F120" s="11"/>
    </row>
    <row r="121" spans="1:6" ht="15.75" x14ac:dyDescent="0.25">
      <c r="A121" s="361" t="s">
        <v>48</v>
      </c>
      <c r="B121" s="361"/>
      <c r="C121" s="361"/>
      <c r="D121" s="361"/>
      <c r="E121" s="361"/>
      <c r="F121" s="361"/>
    </row>
    <row r="122" spans="1:6" ht="15.75" x14ac:dyDescent="0.25">
      <c r="A122" s="361" t="s">
        <v>47</v>
      </c>
      <c r="B122" s="361"/>
      <c r="C122" s="361"/>
      <c r="D122" s="361"/>
      <c r="E122" s="361"/>
      <c r="F122" s="361"/>
    </row>
    <row r="123" spans="1:6" ht="15.75" x14ac:dyDescent="0.25">
      <c r="A123" s="354" t="s">
        <v>54</v>
      </c>
      <c r="B123" s="354"/>
      <c r="C123" s="354"/>
      <c r="D123" s="354"/>
      <c r="E123" s="354"/>
      <c r="F123" s="354"/>
    </row>
    <row r="124" spans="1:6" ht="15.75" x14ac:dyDescent="0.25">
      <c r="A124" s="168"/>
      <c r="B124" s="168"/>
      <c r="C124" s="168"/>
      <c r="D124" s="168"/>
      <c r="E124" s="167"/>
      <c r="F124" s="168"/>
    </row>
    <row r="125" spans="1:6" ht="15.75" x14ac:dyDescent="0.25">
      <c r="A125" s="168"/>
      <c r="B125" s="168"/>
      <c r="C125" s="168"/>
      <c r="D125" s="168"/>
      <c r="E125" s="167"/>
      <c r="F125" s="168"/>
    </row>
    <row r="126" spans="1:6" ht="16.5" thickBot="1" x14ac:dyDescent="0.3">
      <c r="A126" s="12" t="s">
        <v>0</v>
      </c>
      <c r="B126" s="12" t="s">
        <v>30</v>
      </c>
      <c r="C126" s="52" t="s">
        <v>15</v>
      </c>
      <c r="D126" s="52" t="s">
        <v>16</v>
      </c>
      <c r="E126" s="240" t="s">
        <v>51</v>
      </c>
      <c r="F126" s="11"/>
    </row>
    <row r="127" spans="1:6" ht="15.75" x14ac:dyDescent="0.25">
      <c r="A127" s="41">
        <v>1</v>
      </c>
      <c r="B127" s="42" t="s">
        <v>41</v>
      </c>
      <c r="C127" s="138">
        <f>+'[1]1 T'!F128</f>
        <v>8108949857.2799997</v>
      </c>
      <c r="D127" s="138">
        <f>+'[1]2 T'!F128</f>
        <v>13510342444.940001</v>
      </c>
      <c r="E127" s="138">
        <f>+D127</f>
        <v>13510342444.940001</v>
      </c>
      <c r="F127" s="11"/>
    </row>
    <row r="128" spans="1:6" ht="16.5" customHeight="1" x14ac:dyDescent="0.25">
      <c r="A128" s="44">
        <v>2</v>
      </c>
      <c r="B128" s="42" t="s">
        <v>42</v>
      </c>
      <c r="C128" s="138">
        <f>+C129+C130+C131+C132+C134+C133+C135+C136+C137</f>
        <v>6721183810.2199993</v>
      </c>
      <c r="D128" s="138">
        <f>+D129+D130+D131+D132+D134+D133+D135+D136+D137</f>
        <v>12635003003.309999</v>
      </c>
      <c r="E128" s="138">
        <f>+D128</f>
        <v>12635003003.309999</v>
      </c>
      <c r="F128" s="45"/>
    </row>
    <row r="129" spans="1:6" ht="15.75" x14ac:dyDescent="0.25">
      <c r="A129" s="44"/>
      <c r="B129" s="42" t="s">
        <v>199</v>
      </c>
      <c r="C129" s="138">
        <f>+'[1]1 T'!F130</f>
        <v>4219734592.23</v>
      </c>
      <c r="D129" s="138">
        <f>+'[1]2 T'!F130</f>
        <v>6975784731.2600002</v>
      </c>
      <c r="E129" s="138">
        <f t="shared" ref="E129:E140" si="3">+D129</f>
        <v>6975784731.2600002</v>
      </c>
      <c r="F129" s="11"/>
    </row>
    <row r="130" spans="1:6" ht="15.75" x14ac:dyDescent="0.25">
      <c r="A130" s="44"/>
      <c r="B130" s="42" t="s">
        <v>198</v>
      </c>
      <c r="C130" s="138">
        <f>+'[1]1 T'!F131</f>
        <v>325960466.91000003</v>
      </c>
      <c r="D130" s="138">
        <f>+'[1]2 T'!F131</f>
        <v>289382025.75</v>
      </c>
      <c r="E130" s="138">
        <f t="shared" si="3"/>
        <v>289382025.75</v>
      </c>
      <c r="F130" s="11"/>
    </row>
    <row r="131" spans="1:6" ht="15.75" x14ac:dyDescent="0.25">
      <c r="A131" s="44"/>
      <c r="B131" s="42" t="s">
        <v>197</v>
      </c>
      <c r="C131" s="138">
        <f>+'[1]1 T'!F132</f>
        <v>1751545445.3499999</v>
      </c>
      <c r="D131" s="138">
        <f>+'[1]2 T'!F132</f>
        <v>2246433760.6700001</v>
      </c>
      <c r="E131" s="138">
        <f t="shared" si="3"/>
        <v>2246433760.6700001</v>
      </c>
      <c r="F131" s="11"/>
    </row>
    <row r="132" spans="1:6" ht="15.75" x14ac:dyDescent="0.25">
      <c r="A132" s="44"/>
      <c r="B132" s="42" t="s">
        <v>196</v>
      </c>
      <c r="C132" s="138">
        <f>+'[1]1 T'!F133</f>
        <v>422326025.40999997</v>
      </c>
      <c r="D132" s="138">
        <f>+'[1]2 T'!F133</f>
        <v>716201420.71000004</v>
      </c>
      <c r="E132" s="138">
        <f t="shared" si="3"/>
        <v>716201420.71000004</v>
      </c>
      <c r="F132" s="11"/>
    </row>
    <row r="133" spans="1:6" ht="15.75" x14ac:dyDescent="0.25">
      <c r="A133" s="44"/>
      <c r="B133" s="42" t="s">
        <v>200</v>
      </c>
      <c r="C133" s="138">
        <f>+'[1]1 T'!F134</f>
        <v>0</v>
      </c>
      <c r="D133" s="138">
        <f>+'[1]2 T'!F134</f>
        <v>384000000</v>
      </c>
      <c r="E133" s="138">
        <f t="shared" si="3"/>
        <v>384000000</v>
      </c>
      <c r="F133" s="11"/>
    </row>
    <row r="134" spans="1:6" ht="15.75" x14ac:dyDescent="0.25">
      <c r="A134" s="44"/>
      <c r="B134" s="42" t="s">
        <v>195</v>
      </c>
      <c r="C134" s="138">
        <f>+'[1]1 T'!F135</f>
        <v>0</v>
      </c>
      <c r="D134" s="138">
        <f>+'[1]2 T'!F135</f>
        <v>2023201064.9200001</v>
      </c>
      <c r="E134" s="138">
        <f t="shared" si="3"/>
        <v>2023201064.9200001</v>
      </c>
      <c r="F134" s="11"/>
    </row>
    <row r="135" spans="1:6" ht="15.75" x14ac:dyDescent="0.25">
      <c r="A135" s="44"/>
      <c r="B135" s="42" t="s">
        <v>219</v>
      </c>
      <c r="C135" s="138"/>
      <c r="D135" s="138"/>
      <c r="E135" s="138">
        <f t="shared" si="3"/>
        <v>0</v>
      </c>
      <c r="F135" s="11"/>
    </row>
    <row r="136" spans="1:6" ht="15.75" x14ac:dyDescent="0.25">
      <c r="A136" s="44"/>
      <c r="B136" s="42" t="s">
        <v>106</v>
      </c>
      <c r="C136" s="138">
        <f>+'[1]1 T'!F137</f>
        <v>0</v>
      </c>
      <c r="D136" s="138">
        <f>+'[1]2 T'!F137</f>
        <v>0</v>
      </c>
      <c r="E136" s="138">
        <f t="shared" si="3"/>
        <v>0</v>
      </c>
      <c r="F136" s="11"/>
    </row>
    <row r="137" spans="1:6" ht="15.75" x14ac:dyDescent="0.25">
      <c r="A137" s="44"/>
      <c r="B137" s="42" t="s">
        <v>194</v>
      </c>
      <c r="C137" s="138">
        <f>+'[1]1 T'!F138</f>
        <v>1617280.32</v>
      </c>
      <c r="D137" s="138">
        <f>+'[1]2 T'!F138</f>
        <v>0</v>
      </c>
      <c r="E137" s="138">
        <f t="shared" si="3"/>
        <v>0</v>
      </c>
      <c r="F137" s="45"/>
    </row>
    <row r="138" spans="1:6" ht="15.75" x14ac:dyDescent="0.25">
      <c r="A138" s="44">
        <v>3</v>
      </c>
      <c r="B138" s="177" t="s">
        <v>43</v>
      </c>
      <c r="C138" s="138">
        <f>+'[1]1 T'!F139</f>
        <v>15229033667.5</v>
      </c>
      <c r="D138" s="138">
        <f>+'[1]2 T'!F139</f>
        <v>27338732448.25</v>
      </c>
      <c r="E138" s="138">
        <f t="shared" si="3"/>
        <v>27338732448.25</v>
      </c>
      <c r="F138" s="45"/>
    </row>
    <row r="139" spans="1:6" ht="15.75" x14ac:dyDescent="0.25">
      <c r="A139" s="44">
        <v>4</v>
      </c>
      <c r="B139" s="177" t="s">
        <v>44</v>
      </c>
      <c r="C139" s="138">
        <f>+'[1]1 T'!F140</f>
        <v>1718691222.5599999</v>
      </c>
      <c r="D139" s="138">
        <f>+'[1]2 T'!F140</f>
        <v>8105380959.5299997</v>
      </c>
      <c r="E139" s="138">
        <f t="shared" si="3"/>
        <v>8105380959.5299997</v>
      </c>
      <c r="F139" s="45"/>
    </row>
    <row r="140" spans="1:6" ht="15.75" x14ac:dyDescent="0.25">
      <c r="A140" s="224">
        <v>5</v>
      </c>
      <c r="B140" s="223" t="s">
        <v>45</v>
      </c>
      <c r="C140" s="138">
        <f>+C138-C139</f>
        <v>13510342444.940001</v>
      </c>
      <c r="D140" s="138">
        <f>+D138-D139</f>
        <v>19233351488.720001</v>
      </c>
      <c r="E140" s="138">
        <f t="shared" si="3"/>
        <v>19233351488.720001</v>
      </c>
      <c r="F140" s="45"/>
    </row>
    <row r="141" spans="1:6" ht="16.5" thickBot="1" x14ac:dyDescent="0.3">
      <c r="A141" s="26"/>
      <c r="B141" s="27"/>
      <c r="C141" s="28"/>
      <c r="D141" s="28"/>
      <c r="E141" s="136"/>
      <c r="F141" s="160"/>
    </row>
    <row r="142" spans="1:6" ht="15.75" thickTop="1" x14ac:dyDescent="0.25">
      <c r="A142" s="371" t="str">
        <f>+A118</f>
        <v xml:space="preserve">Fuente:   </v>
      </c>
      <c r="B142" s="371" t="s">
        <v>67</v>
      </c>
      <c r="C142" s="371" t="s">
        <v>67</v>
      </c>
      <c r="D142" s="371" t="s">
        <v>67</v>
      </c>
      <c r="E142" s="371" t="s">
        <v>67</v>
      </c>
      <c r="F142" s="371" t="s">
        <v>67</v>
      </c>
    </row>
    <row r="143" spans="1:6" x14ac:dyDescent="0.25">
      <c r="A143" s="352" t="s">
        <v>59</v>
      </c>
      <c r="B143" s="352"/>
      <c r="C143" s="352"/>
      <c r="D143" s="352"/>
      <c r="E143" s="352"/>
      <c r="F143" s="352"/>
    </row>
    <row r="144" spans="1:6" x14ac:dyDescent="0.25">
      <c r="A144" s="169"/>
      <c r="B144" s="169"/>
      <c r="C144" s="169"/>
      <c r="D144" s="169"/>
      <c r="E144" s="170"/>
      <c r="F144" s="169"/>
    </row>
    <row r="145" spans="1:1" x14ac:dyDescent="0.25">
      <c r="A145" s="48" t="s">
        <v>55</v>
      </c>
    </row>
  </sheetData>
  <mergeCells count="16">
    <mergeCell ref="A122:F122"/>
    <mergeCell ref="A123:F123"/>
    <mergeCell ref="A142:F142"/>
    <mergeCell ref="A143:F143"/>
    <mergeCell ref="A36:F36"/>
    <mergeCell ref="A48:F48"/>
    <mergeCell ref="A51:F51"/>
    <mergeCell ref="A52:F52"/>
    <mergeCell ref="A53:F53"/>
    <mergeCell ref="A121:F121"/>
    <mergeCell ref="A35:F35"/>
    <mergeCell ref="A1:F1"/>
    <mergeCell ref="A6:F6"/>
    <mergeCell ref="A8:F8"/>
    <mergeCell ref="A9:F9"/>
    <mergeCell ref="A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K168"/>
  <sheetViews>
    <sheetView showGridLines="0" zoomScale="76" zoomScaleNormal="120" workbookViewId="0">
      <selection sqref="A1:G1"/>
    </sheetView>
  </sheetViews>
  <sheetFormatPr baseColWidth="10" defaultColWidth="11.42578125" defaultRowHeight="15" x14ac:dyDescent="0.25"/>
  <cols>
    <col min="1" max="1" width="9.85546875" style="65" customWidth="1"/>
    <col min="2" max="2" width="72.5703125" style="62" bestFit="1" customWidth="1"/>
    <col min="3" max="3" width="22" style="64" customWidth="1"/>
    <col min="4" max="4" width="21.28515625" style="64" customWidth="1"/>
    <col min="5" max="5" width="22.85546875" style="68" customWidth="1"/>
    <col min="6" max="6" width="23.140625" style="64" customWidth="1"/>
    <col min="7" max="7" width="24.42578125" style="68" customWidth="1"/>
    <col min="8" max="8" width="17.28515625" style="64" bestFit="1" customWidth="1"/>
    <col min="9" max="9" width="18.7109375" style="64" bestFit="1" customWidth="1"/>
    <col min="10" max="10" width="15.42578125" style="64" bestFit="1" customWidth="1"/>
    <col min="11" max="11" width="16" style="64" bestFit="1" customWidth="1"/>
    <col min="12" max="16384" width="11.42578125" style="64"/>
  </cols>
  <sheetData>
    <row r="1" spans="1:8" x14ac:dyDescent="0.25">
      <c r="A1" s="369" t="s">
        <v>26</v>
      </c>
      <c r="B1" s="369"/>
      <c r="C1" s="369"/>
      <c r="D1" s="369"/>
      <c r="E1" s="369"/>
      <c r="F1" s="369"/>
      <c r="G1" s="369"/>
    </row>
    <row r="2" spans="1:8" x14ac:dyDescent="0.25">
      <c r="A2" s="34"/>
      <c r="B2" s="51" t="s">
        <v>80</v>
      </c>
      <c r="C2" s="34" t="s">
        <v>81</v>
      </c>
      <c r="D2" s="34"/>
      <c r="E2" s="77"/>
      <c r="F2" s="34"/>
      <c r="G2" s="77"/>
    </row>
    <row r="3" spans="1:8" x14ac:dyDescent="0.25">
      <c r="A3" s="34"/>
      <c r="B3" s="51" t="s">
        <v>82</v>
      </c>
      <c r="C3" s="34" t="s">
        <v>83</v>
      </c>
      <c r="D3" s="34"/>
      <c r="E3" s="77"/>
      <c r="F3" s="34"/>
      <c r="G3" s="77"/>
      <c r="H3" s="62"/>
    </row>
    <row r="4" spans="1:8" x14ac:dyDescent="0.25">
      <c r="A4" s="34"/>
      <c r="B4" s="51" t="s">
        <v>28</v>
      </c>
      <c r="C4" s="34" t="s">
        <v>73</v>
      </c>
      <c r="D4" s="34"/>
      <c r="E4" s="77"/>
      <c r="F4" s="34"/>
      <c r="G4" s="77"/>
    </row>
    <row r="5" spans="1:8" x14ac:dyDescent="0.25">
      <c r="A5" s="34"/>
      <c r="B5" s="51" t="s">
        <v>27</v>
      </c>
      <c r="C5" s="34" t="s">
        <v>213</v>
      </c>
      <c r="D5" s="34"/>
      <c r="E5" s="77"/>
      <c r="F5" s="34"/>
      <c r="G5" s="77"/>
    </row>
    <row r="6" spans="1:8" x14ac:dyDescent="0.25">
      <c r="A6" s="374"/>
      <c r="B6" s="374"/>
      <c r="C6" s="374"/>
      <c r="D6" s="374"/>
      <c r="E6" s="374"/>
      <c r="F6" s="374"/>
      <c r="G6" s="374"/>
    </row>
    <row r="8" spans="1:8" ht="15.75" x14ac:dyDescent="0.25">
      <c r="A8" s="361" t="s">
        <v>29</v>
      </c>
      <c r="B8" s="361"/>
      <c r="C8" s="361"/>
      <c r="D8" s="361"/>
      <c r="E8" s="361"/>
      <c r="F8" s="361"/>
      <c r="G8" s="361"/>
    </row>
    <row r="9" spans="1:8" ht="15.75" x14ac:dyDescent="0.25">
      <c r="A9" s="361" t="s">
        <v>49</v>
      </c>
      <c r="B9" s="361"/>
      <c r="C9" s="361"/>
      <c r="D9" s="361"/>
      <c r="E9" s="361"/>
      <c r="F9" s="361"/>
      <c r="G9" s="361"/>
    </row>
    <row r="10" spans="1:8" ht="15.75" x14ac:dyDescent="0.25">
      <c r="A10" s="9"/>
      <c r="B10" s="10"/>
      <c r="C10" s="11"/>
      <c r="D10" s="11"/>
      <c r="E10" s="11"/>
      <c r="F10" s="11"/>
      <c r="G10" s="11"/>
    </row>
    <row r="11" spans="1:8" s="174" customFormat="1" ht="16.5" thickBot="1" x14ac:dyDescent="0.3">
      <c r="A11" s="12" t="s">
        <v>0</v>
      </c>
      <c r="B11" s="12" t="s">
        <v>53</v>
      </c>
      <c r="C11" s="12" t="s">
        <v>31</v>
      </c>
      <c r="D11" s="12" t="s">
        <v>13</v>
      </c>
      <c r="E11" s="12" t="s">
        <v>216</v>
      </c>
      <c r="F11" s="12" t="s">
        <v>14</v>
      </c>
      <c r="G11" s="12" t="s">
        <v>217</v>
      </c>
    </row>
    <row r="12" spans="1:8" s="174" customFormat="1" ht="15.75" x14ac:dyDescent="0.25">
      <c r="A12" s="14"/>
      <c r="B12" s="4"/>
      <c r="C12" s="15"/>
      <c r="D12" s="15"/>
      <c r="E12" s="15"/>
      <c r="F12" s="15"/>
      <c r="G12" s="159"/>
    </row>
    <row r="13" spans="1:8" s="174" customFormat="1" ht="15.75" x14ac:dyDescent="0.25">
      <c r="A13" s="15">
        <v>1</v>
      </c>
      <c r="B13" s="17" t="s">
        <v>18</v>
      </c>
      <c r="C13" s="18" t="s">
        <v>6</v>
      </c>
      <c r="D13" s="159">
        <v>41638</v>
      </c>
      <c r="E13" s="159">
        <v>41638</v>
      </c>
      <c r="F13" s="159">
        <v>42340</v>
      </c>
      <c r="G13" s="166">
        <v>41872</v>
      </c>
    </row>
    <row r="14" spans="1:8" s="174" customFormat="1" ht="47.25" x14ac:dyDescent="0.25">
      <c r="A14" s="15"/>
      <c r="B14" s="19" t="s">
        <v>60</v>
      </c>
      <c r="C14" s="18" t="s">
        <v>6</v>
      </c>
      <c r="D14" s="159">
        <v>40320</v>
      </c>
      <c r="E14" s="159">
        <v>41590</v>
      </c>
      <c r="F14" s="159">
        <v>42208</v>
      </c>
      <c r="G14" s="159">
        <v>41372.666666666664</v>
      </c>
    </row>
    <row r="15" spans="1:8" ht="15.75" x14ac:dyDescent="0.25">
      <c r="A15" s="15"/>
      <c r="B15" s="20" t="s">
        <v>8</v>
      </c>
      <c r="C15" s="18" t="s">
        <v>6</v>
      </c>
      <c r="D15" s="159">
        <v>74</v>
      </c>
      <c r="E15" s="159">
        <v>48</v>
      </c>
      <c r="F15" s="159">
        <v>132</v>
      </c>
      <c r="G15" s="159">
        <v>84.666666666666671</v>
      </c>
    </row>
    <row r="16" spans="1:8" s="63" customFormat="1" ht="15.75" x14ac:dyDescent="0.25">
      <c r="A16" s="248">
        <v>2</v>
      </c>
      <c r="B16" s="21" t="s">
        <v>19</v>
      </c>
      <c r="C16" s="249" t="s">
        <v>251</v>
      </c>
      <c r="D16" s="166">
        <v>159356</v>
      </c>
      <c r="E16" s="166">
        <v>155937</v>
      </c>
      <c r="F16" s="166">
        <v>158122</v>
      </c>
      <c r="G16" s="166">
        <v>157805</v>
      </c>
    </row>
    <row r="17" spans="1:9" ht="15.75" x14ac:dyDescent="0.25">
      <c r="A17" s="15"/>
      <c r="B17" s="161" t="s">
        <v>193</v>
      </c>
      <c r="C17" s="160" t="s">
        <v>6</v>
      </c>
      <c r="D17" s="159">
        <v>13821</v>
      </c>
      <c r="E17" s="159">
        <v>16418</v>
      </c>
      <c r="F17" s="159">
        <v>16855</v>
      </c>
      <c r="G17" s="159">
        <v>15698</v>
      </c>
    </row>
    <row r="18" spans="1:9" ht="15.75" x14ac:dyDescent="0.25">
      <c r="A18" s="15"/>
      <c r="B18" s="161" t="s">
        <v>57</v>
      </c>
      <c r="C18" s="160" t="s">
        <v>6</v>
      </c>
      <c r="D18" s="159">
        <v>18976</v>
      </c>
      <c r="E18" s="159">
        <v>15882</v>
      </c>
      <c r="F18" s="159">
        <v>16037</v>
      </c>
      <c r="G18" s="159">
        <v>16965</v>
      </c>
    </row>
    <row r="19" spans="1:9" ht="15.75" x14ac:dyDescent="0.25">
      <c r="A19" s="15"/>
      <c r="B19" s="161" t="s">
        <v>20</v>
      </c>
      <c r="C19" s="160" t="s">
        <v>6</v>
      </c>
      <c r="D19" s="145">
        <v>44359</v>
      </c>
      <c r="E19" s="145">
        <v>37018</v>
      </c>
      <c r="F19" s="145">
        <v>37822</v>
      </c>
      <c r="G19" s="159">
        <v>39733</v>
      </c>
    </row>
    <row r="20" spans="1:9" ht="15.75" x14ac:dyDescent="0.25">
      <c r="A20" s="15"/>
      <c r="B20" s="161" t="s">
        <v>58</v>
      </c>
      <c r="C20" s="160" t="s">
        <v>6</v>
      </c>
      <c r="D20" s="159">
        <v>13378</v>
      </c>
      <c r="E20" s="159">
        <v>9641</v>
      </c>
      <c r="F20" s="159">
        <v>10044</v>
      </c>
      <c r="G20" s="159">
        <v>11021</v>
      </c>
    </row>
    <row r="21" spans="1:9" ht="15.75" x14ac:dyDescent="0.25">
      <c r="A21" s="162"/>
      <c r="B21" s="161" t="s">
        <v>12</v>
      </c>
      <c r="C21" s="160" t="s">
        <v>6</v>
      </c>
      <c r="D21" s="159">
        <v>113181</v>
      </c>
      <c r="E21" s="159">
        <v>113996</v>
      </c>
      <c r="F21" s="159">
        <v>115186</v>
      </c>
      <c r="G21" s="159">
        <v>114121</v>
      </c>
    </row>
    <row r="22" spans="1:9" s="63" customFormat="1" ht="15.75" x14ac:dyDescent="0.25">
      <c r="A22" s="250">
        <v>3</v>
      </c>
      <c r="B22" s="196" t="s">
        <v>229</v>
      </c>
      <c r="C22" s="249" t="s">
        <v>6</v>
      </c>
      <c r="D22" s="166">
        <v>560</v>
      </c>
      <c r="E22" s="166">
        <v>341</v>
      </c>
      <c r="F22" s="166">
        <v>16</v>
      </c>
      <c r="G22" s="166">
        <v>305.66666666666669</v>
      </c>
    </row>
    <row r="23" spans="1:9" ht="15.75" x14ac:dyDescent="0.25">
      <c r="A23" s="162"/>
      <c r="B23" s="195" t="s">
        <v>227</v>
      </c>
      <c r="C23" s="160" t="s">
        <v>6</v>
      </c>
      <c r="D23" s="159">
        <v>0</v>
      </c>
      <c r="E23" s="159">
        <v>0</v>
      </c>
      <c r="F23" s="159">
        <v>0</v>
      </c>
      <c r="G23" s="159">
        <v>0</v>
      </c>
    </row>
    <row r="24" spans="1:9" ht="30.75" customHeight="1" x14ac:dyDescent="0.25">
      <c r="A24" s="162"/>
      <c r="B24" s="195" t="s">
        <v>228</v>
      </c>
      <c r="C24" s="160" t="s">
        <v>6</v>
      </c>
      <c r="D24" s="159">
        <v>560</v>
      </c>
      <c r="E24" s="159">
        <v>341</v>
      </c>
      <c r="F24" s="159">
        <v>16</v>
      </c>
      <c r="G24" s="159">
        <v>305.66666666666669</v>
      </c>
    </row>
    <row r="25" spans="1:9" s="63" customFormat="1" ht="15.75" x14ac:dyDescent="0.25">
      <c r="A25" s="248">
        <v>4</v>
      </c>
      <c r="B25" s="163" t="s">
        <v>5</v>
      </c>
      <c r="C25" s="249" t="s">
        <v>7</v>
      </c>
      <c r="D25" s="95">
        <v>9681</v>
      </c>
      <c r="E25" s="95">
        <v>9435</v>
      </c>
      <c r="F25" s="95">
        <v>9478</v>
      </c>
      <c r="G25" s="166">
        <v>9531.3333333333339</v>
      </c>
    </row>
    <row r="26" spans="1:9" ht="15.75" customHeight="1" thickBot="1" x14ac:dyDescent="0.3">
      <c r="A26" s="26"/>
      <c r="B26" s="27" t="s">
        <v>86</v>
      </c>
      <c r="C26" s="28" t="s">
        <v>6</v>
      </c>
      <c r="D26" s="76">
        <f>+D14+D21+D24</f>
        <v>154061</v>
      </c>
      <c r="E26" s="76">
        <f t="shared" ref="E26:G26" si="0">+E14+E21+E24</f>
        <v>155927</v>
      </c>
      <c r="F26" s="76">
        <f t="shared" si="0"/>
        <v>157410</v>
      </c>
      <c r="G26" s="76">
        <f t="shared" si="0"/>
        <v>155799.33333333331</v>
      </c>
    </row>
    <row r="27" spans="1:9" ht="15.75" customHeight="1" thickTop="1" x14ac:dyDescent="0.25">
      <c r="A27" s="4" t="s">
        <v>22</v>
      </c>
      <c r="B27" s="10"/>
      <c r="C27" s="18"/>
      <c r="D27" s="18"/>
      <c r="E27" s="18"/>
      <c r="F27" s="18"/>
      <c r="G27" s="18"/>
    </row>
    <row r="28" spans="1:9" ht="15.75" customHeight="1" x14ac:dyDescent="0.25">
      <c r="A28" s="4" t="s">
        <v>69</v>
      </c>
      <c r="B28" s="10"/>
      <c r="C28" s="18"/>
      <c r="D28" s="18"/>
      <c r="E28" s="18"/>
      <c r="F28" s="18"/>
      <c r="G28" s="18"/>
      <c r="H28" s="66"/>
    </row>
    <row r="29" spans="1:9" ht="15.75" customHeight="1" x14ac:dyDescent="0.25">
      <c r="A29" s="4" t="s">
        <v>23</v>
      </c>
      <c r="B29" s="10"/>
      <c r="C29" s="18"/>
      <c r="D29" s="18"/>
      <c r="E29" s="18"/>
      <c r="F29" s="18"/>
      <c r="G29" s="18"/>
      <c r="H29" s="66"/>
    </row>
    <row r="30" spans="1:9" ht="15.75" x14ac:dyDescent="0.25">
      <c r="A30" s="4"/>
      <c r="B30" s="10"/>
      <c r="C30" s="18"/>
      <c r="D30" s="18"/>
      <c r="E30" s="18"/>
      <c r="F30" s="18"/>
      <c r="G30" s="18"/>
      <c r="H30" s="66"/>
      <c r="I30" s="68"/>
    </row>
    <row r="31" spans="1:9" ht="15.75" x14ac:dyDescent="0.25">
      <c r="A31" s="4"/>
      <c r="B31" s="10"/>
      <c r="C31" s="18"/>
      <c r="D31" s="18"/>
      <c r="E31" s="18"/>
      <c r="F31" s="18"/>
      <c r="G31" s="18"/>
      <c r="H31" s="66"/>
      <c r="I31" s="68"/>
    </row>
    <row r="32" spans="1:9" ht="15.75" x14ac:dyDescent="0.25">
      <c r="A32" s="4"/>
      <c r="B32" s="10"/>
      <c r="C32" s="18"/>
      <c r="D32" s="18"/>
      <c r="E32" s="18"/>
      <c r="F32" s="18"/>
      <c r="G32" s="18"/>
      <c r="H32" s="66"/>
      <c r="I32" s="68"/>
    </row>
    <row r="33" spans="1:9" ht="15.75" x14ac:dyDescent="0.25">
      <c r="A33" s="361" t="s">
        <v>37</v>
      </c>
      <c r="B33" s="361"/>
      <c r="C33" s="361"/>
      <c r="D33" s="361"/>
      <c r="E33" s="361"/>
      <c r="F33" s="361"/>
      <c r="G33" s="11"/>
      <c r="H33" s="251"/>
      <c r="I33" s="68"/>
    </row>
    <row r="34" spans="1:9" ht="15.75" x14ac:dyDescent="0.25">
      <c r="A34" s="361" t="s">
        <v>39</v>
      </c>
      <c r="B34" s="361"/>
      <c r="C34" s="361"/>
      <c r="D34" s="361"/>
      <c r="E34" s="361"/>
      <c r="F34" s="361"/>
      <c r="G34" s="11"/>
      <c r="H34" s="251"/>
      <c r="I34" s="68"/>
    </row>
    <row r="35" spans="1:9" ht="15.75" x14ac:dyDescent="0.25">
      <c r="A35" s="354" t="s">
        <v>54</v>
      </c>
      <c r="B35" s="354"/>
      <c r="C35" s="354"/>
      <c r="D35" s="354"/>
      <c r="E35" s="354"/>
      <c r="F35" s="354"/>
      <c r="G35" s="6"/>
      <c r="H35" s="33"/>
      <c r="I35" s="77"/>
    </row>
    <row r="36" spans="1:9" ht="15.75" x14ac:dyDescent="0.25">
      <c r="A36" s="9"/>
      <c r="B36" s="10"/>
      <c r="C36" s="11"/>
      <c r="D36" s="11"/>
      <c r="E36" s="11"/>
      <c r="F36" s="11"/>
      <c r="G36" s="11"/>
      <c r="H36" s="251"/>
      <c r="I36" s="68"/>
    </row>
    <row r="37" spans="1:9" ht="16.5" thickBot="1" x14ac:dyDescent="0.3">
      <c r="A37" s="12" t="s">
        <v>0</v>
      </c>
      <c r="B37" s="12" t="s">
        <v>53</v>
      </c>
      <c r="C37" s="12" t="s">
        <v>13</v>
      </c>
      <c r="D37" s="12" t="s">
        <v>216</v>
      </c>
      <c r="E37" s="12" t="s">
        <v>14</v>
      </c>
      <c r="F37" s="12" t="s">
        <v>217</v>
      </c>
      <c r="G37" s="11"/>
      <c r="H37" s="251"/>
      <c r="I37" s="68"/>
    </row>
    <row r="38" spans="1:9" ht="15.75" x14ac:dyDescent="0.25">
      <c r="A38" s="14">
        <v>1</v>
      </c>
      <c r="B38" s="4" t="s">
        <v>102</v>
      </c>
      <c r="C38" s="309">
        <f>SUM(C56:C70,C80,C86:C97,C112:C113)-C39</f>
        <v>985738717.56099987</v>
      </c>
      <c r="D38" s="309">
        <f t="shared" ref="D38:E38" si="1">SUM(D56:D70,D80,D86:D97,D112:D113)-D39</f>
        <v>912498097.88119984</v>
      </c>
      <c r="E38" s="309">
        <f t="shared" si="1"/>
        <v>1642477036.5395999</v>
      </c>
      <c r="F38" s="309">
        <f>SUM(C38:E38)</f>
        <v>3540713851.9817996</v>
      </c>
      <c r="G38" s="35"/>
      <c r="H38" s="251"/>
      <c r="I38" s="68"/>
    </row>
    <row r="39" spans="1:9" ht="15.75" x14ac:dyDescent="0.25">
      <c r="A39" s="14">
        <v>2</v>
      </c>
      <c r="B39" s="4" t="s">
        <v>104</v>
      </c>
      <c r="C39" s="311">
        <v>81244009.349000037</v>
      </c>
      <c r="D39" s="311">
        <v>109865455.95880002</v>
      </c>
      <c r="E39" s="311">
        <v>98079406.240400001</v>
      </c>
      <c r="F39" s="311">
        <f t="shared" ref="F39:F45" si="2">SUM(C39:E39)</f>
        <v>289188871.54820007</v>
      </c>
      <c r="G39" s="14"/>
      <c r="H39" s="251"/>
      <c r="I39" s="68"/>
    </row>
    <row r="40" spans="1:9" ht="15.75" x14ac:dyDescent="0.25">
      <c r="A40" s="14">
        <v>3</v>
      </c>
      <c r="B40" s="4" t="s">
        <v>25</v>
      </c>
      <c r="C40" s="312">
        <f>+C85</f>
        <v>752159283.48000002</v>
      </c>
      <c r="D40" s="312">
        <f t="shared" ref="D40:E40" si="3">+D85</f>
        <v>619673828.39999998</v>
      </c>
      <c r="E40" s="312">
        <f t="shared" si="3"/>
        <v>219028127.37</v>
      </c>
      <c r="F40" s="313">
        <f t="shared" si="2"/>
        <v>1590861239.25</v>
      </c>
      <c r="G40" s="251"/>
      <c r="H40" s="251"/>
      <c r="I40" s="68"/>
    </row>
    <row r="41" spans="1:9" ht="15.75" x14ac:dyDescent="0.25">
      <c r="A41" s="14">
        <v>4</v>
      </c>
      <c r="B41" s="4" t="s">
        <v>24</v>
      </c>
      <c r="C41" s="327">
        <f>+C84</f>
        <v>219823454</v>
      </c>
      <c r="D41" s="327">
        <f t="shared" ref="D41:E41" si="4">+D84</f>
        <v>0</v>
      </c>
      <c r="E41" s="327">
        <f t="shared" si="4"/>
        <v>0</v>
      </c>
      <c r="F41" s="310">
        <f t="shared" si="2"/>
        <v>219823454</v>
      </c>
      <c r="G41" s="35"/>
      <c r="H41" s="251"/>
      <c r="I41" s="68"/>
    </row>
    <row r="42" spans="1:9" ht="15.75" x14ac:dyDescent="0.25">
      <c r="A42" s="14">
        <v>5</v>
      </c>
      <c r="B42" s="4" t="s">
        <v>107</v>
      </c>
      <c r="C42" s="314">
        <f>SUM(C73:C75)</f>
        <v>26987895.420000002</v>
      </c>
      <c r="D42" s="314">
        <f t="shared" ref="D42:E42" si="5">SUM(D73:D75)</f>
        <v>1716454.58</v>
      </c>
      <c r="E42" s="314">
        <f t="shared" si="5"/>
        <v>21364200.039999999</v>
      </c>
      <c r="F42" s="315">
        <f t="shared" si="2"/>
        <v>50068550.039999999</v>
      </c>
      <c r="G42" s="35"/>
      <c r="H42" s="251"/>
      <c r="I42" s="68"/>
    </row>
    <row r="43" spans="1:9" s="63" customFormat="1" ht="15.75" x14ac:dyDescent="0.25">
      <c r="A43" s="14">
        <v>6</v>
      </c>
      <c r="B43" s="4" t="s">
        <v>105</v>
      </c>
      <c r="C43" s="316">
        <f>+C106+C110</f>
        <v>22619161.550000001</v>
      </c>
      <c r="D43" s="316">
        <f t="shared" ref="D43:E43" si="6">+D106+D110</f>
        <v>0</v>
      </c>
      <c r="E43" s="316">
        <f t="shared" si="6"/>
        <v>136281653.86000001</v>
      </c>
      <c r="F43" s="317">
        <f t="shared" si="2"/>
        <v>158900815.41000003</v>
      </c>
      <c r="G43" s="84"/>
      <c r="H43" s="85"/>
      <c r="I43" s="86"/>
    </row>
    <row r="44" spans="1:9" s="63" customFormat="1" ht="15.75" x14ac:dyDescent="0.25">
      <c r="A44" s="14">
        <v>7</v>
      </c>
      <c r="B44" s="4" t="s">
        <v>219</v>
      </c>
      <c r="C44" s="320">
        <f>+C109</f>
        <v>11618804.35</v>
      </c>
      <c r="D44" s="320">
        <f t="shared" ref="D44:E44" si="7">+D109</f>
        <v>36919565.219999999</v>
      </c>
      <c r="E44" s="320">
        <f t="shared" si="7"/>
        <v>3758932.400000006</v>
      </c>
      <c r="F44" s="321">
        <f t="shared" si="2"/>
        <v>52297301.970000006</v>
      </c>
      <c r="G44" s="84"/>
      <c r="H44" s="85"/>
      <c r="I44" s="86"/>
    </row>
    <row r="45" spans="1:9" s="63" customFormat="1" ht="15.75" x14ac:dyDescent="0.25">
      <c r="A45" s="14">
        <v>8</v>
      </c>
      <c r="B45" s="4" t="s">
        <v>106</v>
      </c>
      <c r="C45" s="318">
        <f>SUM(C98:C105)</f>
        <v>0</v>
      </c>
      <c r="D45" s="318">
        <f t="shared" ref="D45:E45" si="8">SUM(D98:D105)</f>
        <v>0</v>
      </c>
      <c r="E45" s="318">
        <f t="shared" si="8"/>
        <v>25086000</v>
      </c>
      <c r="F45" s="318">
        <f t="shared" si="2"/>
        <v>25086000</v>
      </c>
      <c r="G45" s="84"/>
      <c r="H45" s="85"/>
      <c r="I45" s="86"/>
    </row>
    <row r="46" spans="1:9" ht="16.5" thickBot="1" x14ac:dyDescent="0.3">
      <c r="A46" s="26"/>
      <c r="B46" s="27" t="s">
        <v>1</v>
      </c>
      <c r="C46" s="28">
        <f>SUM(C38:C45)</f>
        <v>2100191325.7099998</v>
      </c>
      <c r="D46" s="28">
        <f>SUM(D38:D45)</f>
        <v>1680673402.0399997</v>
      </c>
      <c r="E46" s="28">
        <f>SUM(E38:E45)</f>
        <v>2146075356.4500003</v>
      </c>
      <c r="F46" s="213">
        <f>SUM(F38:F45)</f>
        <v>5926940084.1999998</v>
      </c>
      <c r="G46" s="11">
        <f>+F46-F116</f>
        <v>0</v>
      </c>
      <c r="I46" s="68"/>
    </row>
    <row r="47" spans="1:9" ht="16.5" thickTop="1" x14ac:dyDescent="0.25">
      <c r="A47" s="372" t="s">
        <v>239</v>
      </c>
      <c r="B47" s="372" t="s">
        <v>67</v>
      </c>
      <c r="C47" s="372" t="s">
        <v>67</v>
      </c>
      <c r="D47" s="372" t="s">
        <v>67</v>
      </c>
      <c r="E47" s="372" t="s">
        <v>67</v>
      </c>
      <c r="F47" s="372" t="s">
        <v>67</v>
      </c>
      <c r="G47" s="37"/>
      <c r="H47" s="252"/>
      <c r="I47" s="253"/>
    </row>
    <row r="48" spans="1:9" ht="15.75" x14ac:dyDescent="0.25">
      <c r="A48" s="9"/>
      <c r="B48" s="10"/>
      <c r="C48" s="11"/>
      <c r="D48" s="11"/>
      <c r="E48" s="11">
        <f>+E46-'[2]OriApliRecEjec (35)'!$K$14</f>
        <v>0</v>
      </c>
      <c r="F48" s="11"/>
      <c r="G48" s="11"/>
      <c r="I48" s="68"/>
    </row>
    <row r="49" spans="1:9" ht="15.75" x14ac:dyDescent="0.25">
      <c r="A49" s="9"/>
      <c r="B49" s="9"/>
      <c r="C49" s="9"/>
      <c r="D49" s="9"/>
      <c r="E49" s="11"/>
      <c r="F49" s="9"/>
      <c r="G49" s="11"/>
      <c r="I49" s="68"/>
    </row>
    <row r="50" spans="1:9" ht="15.75" x14ac:dyDescent="0.25">
      <c r="A50" s="361" t="s">
        <v>38</v>
      </c>
      <c r="B50" s="361"/>
      <c r="C50" s="361"/>
      <c r="D50" s="361"/>
      <c r="E50" s="361"/>
      <c r="F50" s="361"/>
      <c r="G50" s="11"/>
      <c r="I50" s="68"/>
    </row>
    <row r="51" spans="1:9" ht="15.75" x14ac:dyDescent="0.25">
      <c r="A51" s="361" t="s">
        <v>40</v>
      </c>
      <c r="B51" s="361"/>
      <c r="C51" s="361"/>
      <c r="D51" s="361"/>
      <c r="E51" s="361"/>
      <c r="F51" s="361"/>
      <c r="G51" s="11"/>
      <c r="I51" s="68"/>
    </row>
    <row r="52" spans="1:9" ht="15.75" x14ac:dyDescent="0.25">
      <c r="A52" s="354" t="s">
        <v>54</v>
      </c>
      <c r="B52" s="354"/>
      <c r="C52" s="354"/>
      <c r="D52" s="354"/>
      <c r="E52" s="354"/>
      <c r="F52" s="354"/>
      <c r="G52" s="6"/>
      <c r="H52" s="34"/>
      <c r="I52" s="77"/>
    </row>
    <row r="53" spans="1:9" ht="15.75" x14ac:dyDescent="0.25">
      <c r="A53" s="9"/>
      <c r="B53" s="10"/>
      <c r="C53" s="11"/>
      <c r="D53" s="11"/>
      <c r="E53" s="11"/>
      <c r="F53" s="11"/>
      <c r="G53" s="11"/>
      <c r="I53" s="68"/>
    </row>
    <row r="54" spans="1:9" ht="15.75" x14ac:dyDescent="0.25">
      <c r="A54" s="9"/>
      <c r="B54" s="10"/>
      <c r="C54" s="11"/>
      <c r="D54" s="11"/>
      <c r="E54" s="11"/>
      <c r="F54" s="11"/>
      <c r="G54" s="11"/>
      <c r="I54" s="68"/>
    </row>
    <row r="55" spans="1:9" ht="16.5" thickBot="1" x14ac:dyDescent="0.3">
      <c r="A55" s="12" t="s">
        <v>35</v>
      </c>
      <c r="B55" s="12" t="s">
        <v>36</v>
      </c>
      <c r="C55" s="12" t="s">
        <v>13</v>
      </c>
      <c r="D55" s="12" t="s">
        <v>216</v>
      </c>
      <c r="E55" s="12" t="s">
        <v>14</v>
      </c>
      <c r="F55" s="12" t="s">
        <v>217</v>
      </c>
      <c r="G55" s="11"/>
      <c r="I55" s="68"/>
    </row>
    <row r="56" spans="1:9" ht="15.75" x14ac:dyDescent="0.25">
      <c r="A56" s="14" t="s">
        <v>87</v>
      </c>
      <c r="B56" s="4" t="s">
        <v>108</v>
      </c>
      <c r="C56" s="15">
        <f>+'[2]OriApliRecEjec (35)'!$I$21</f>
        <v>8311150</v>
      </c>
      <c r="D56" s="15">
        <f>+'[2]OriApliRecEjec (35)'!$J$21</f>
        <v>18723700</v>
      </c>
      <c r="E56" s="15">
        <f>+'[2]OriApliRecEjec (35)'!$K$21</f>
        <v>5457900</v>
      </c>
      <c r="F56" s="309">
        <f t="shared" ref="F56:F115" si="9">SUM(C56:E56)</f>
        <v>32492750</v>
      </c>
      <c r="G56" s="180"/>
      <c r="H56" s="180"/>
      <c r="I56" s="180"/>
    </row>
    <row r="57" spans="1:9" ht="15.75" x14ac:dyDescent="0.25">
      <c r="A57" s="14" t="s">
        <v>109</v>
      </c>
      <c r="B57" s="4" t="s">
        <v>110</v>
      </c>
      <c r="C57" s="15">
        <f>+'[2]OriApliRecEjec (35)'!$I$24</f>
        <v>20251918.239999998</v>
      </c>
      <c r="D57" s="15">
        <f>+'[2]OriApliRecEjec (35)'!$J$24</f>
        <v>20460554.449999999</v>
      </c>
      <c r="E57" s="15">
        <f>+'[2]OriApliRecEjec (35)'!$K$24</f>
        <v>20665058.690000001</v>
      </c>
      <c r="F57" s="309">
        <f t="shared" si="9"/>
        <v>61377531.379999995</v>
      </c>
      <c r="G57" s="180"/>
      <c r="H57" s="180"/>
      <c r="I57" s="180"/>
    </row>
    <row r="58" spans="1:9" ht="15.75" x14ac:dyDescent="0.25">
      <c r="A58" s="14" t="s">
        <v>111</v>
      </c>
      <c r="B58" s="4" t="s">
        <v>112</v>
      </c>
      <c r="C58" s="15">
        <f>+'[2]OriApliRecEjec (35)'!$I$30</f>
        <v>19288392.359999999</v>
      </c>
      <c r="D58" s="15">
        <f>+'[2]OriApliRecEjec (35)'!$J$28+'[2]OriApliRecEjec (35)'!$J$30</f>
        <v>3072498.33</v>
      </c>
      <c r="E58" s="15">
        <f>+'[2]OriApliRecEjec (35)'!$K$30</f>
        <v>25097030.210000001</v>
      </c>
      <c r="F58" s="309">
        <f t="shared" si="9"/>
        <v>47457920.899999999</v>
      </c>
      <c r="G58" s="180"/>
      <c r="H58" s="180"/>
      <c r="I58" s="180"/>
    </row>
    <row r="59" spans="1:9" ht="15.75" x14ac:dyDescent="0.25">
      <c r="A59" s="14" t="s">
        <v>88</v>
      </c>
      <c r="B59" s="4" t="s">
        <v>113</v>
      </c>
      <c r="C59" s="15">
        <f>+'[2]OriApliRecEjec (35)'!$I$32</f>
        <v>1960810.09</v>
      </c>
      <c r="D59" s="15">
        <f>+'[2]OriApliRecEjec (35)'!$J$32</f>
        <v>26221606.039999999</v>
      </c>
      <c r="E59" s="15">
        <f>+'[2]OriApliRecEjec (35)'!$K$32</f>
        <v>53723174.340000004</v>
      </c>
      <c r="F59" s="309">
        <f t="shared" si="9"/>
        <v>81905590.469999999</v>
      </c>
      <c r="G59" s="180"/>
      <c r="H59" s="180"/>
      <c r="I59" s="180"/>
    </row>
    <row r="60" spans="1:9" ht="15.75" x14ac:dyDescent="0.25">
      <c r="A60" s="14" t="s">
        <v>114</v>
      </c>
      <c r="B60" s="4" t="s">
        <v>115</v>
      </c>
      <c r="C60" s="15">
        <f>+'[2]OriApliRecEjec (35)'!$I$36</f>
        <v>373968.72</v>
      </c>
      <c r="D60" s="15">
        <f>+'[2]OriApliRecEjec (35)'!$J$36</f>
        <v>26835187.079999998</v>
      </c>
      <c r="E60" s="15">
        <f>+'[2]OriApliRecEjec (35)'!$K$36</f>
        <v>403439.67</v>
      </c>
      <c r="F60" s="309">
        <f t="shared" si="9"/>
        <v>27612595.469999999</v>
      </c>
      <c r="G60" s="180"/>
      <c r="H60" s="180"/>
      <c r="I60" s="180"/>
    </row>
    <row r="61" spans="1:9" ht="15.75" x14ac:dyDescent="0.25">
      <c r="A61" s="14" t="s">
        <v>116</v>
      </c>
      <c r="B61" s="4" t="s">
        <v>117</v>
      </c>
      <c r="C61" s="15">
        <f>+'[2]OriApliRecEjec (35)'!$I$39</f>
        <v>462568.15</v>
      </c>
      <c r="D61" s="15">
        <f>+'[2]OriApliRecEjec (35)'!$J$39</f>
        <v>1100838.95</v>
      </c>
      <c r="E61" s="15">
        <f>+'[2]OriApliRecEjec (35)'!$K$39</f>
        <v>259414.61</v>
      </c>
      <c r="F61" s="309">
        <f t="shared" si="9"/>
        <v>1822821.71</v>
      </c>
      <c r="G61" s="180"/>
      <c r="H61" s="180"/>
      <c r="I61" s="180"/>
    </row>
    <row r="62" spans="1:9" ht="15.75" x14ac:dyDescent="0.25">
      <c r="A62" s="14" t="s">
        <v>118</v>
      </c>
      <c r="B62" s="4" t="s">
        <v>119</v>
      </c>
      <c r="C62" s="15"/>
      <c r="D62" s="15"/>
      <c r="E62" s="15"/>
      <c r="F62" s="309">
        <f t="shared" si="9"/>
        <v>0</v>
      </c>
      <c r="G62" s="180"/>
      <c r="H62" s="251"/>
      <c r="I62" s="68"/>
    </row>
    <row r="63" spans="1:9" ht="15.75" x14ac:dyDescent="0.25">
      <c r="A63" s="14" t="s">
        <v>75</v>
      </c>
      <c r="B63" s="4" t="s">
        <v>76</v>
      </c>
      <c r="C63" s="15">
        <f>+'[2]OriApliRecEjec (35)'!$I$43</f>
        <v>583080</v>
      </c>
      <c r="D63" s="15"/>
      <c r="E63" s="15">
        <f>+'[2]OriApliRecEjec (35)'!$K$43</f>
        <v>19578380</v>
      </c>
      <c r="F63" s="309">
        <f t="shared" si="9"/>
        <v>20161460</v>
      </c>
      <c r="G63" s="180"/>
      <c r="H63" s="251"/>
      <c r="I63" s="180"/>
    </row>
    <row r="64" spans="1:9" ht="15.75" x14ac:dyDescent="0.25">
      <c r="A64" s="14" t="s">
        <v>120</v>
      </c>
      <c r="B64" s="4" t="s">
        <v>121</v>
      </c>
      <c r="C64" s="15"/>
      <c r="D64" s="15"/>
      <c r="E64" s="15"/>
      <c r="F64" s="309">
        <f t="shared" si="9"/>
        <v>0</v>
      </c>
      <c r="G64" s="35"/>
      <c r="H64" s="251"/>
      <c r="I64" s="68"/>
    </row>
    <row r="65" spans="1:9" ht="15.75" x14ac:dyDescent="0.25">
      <c r="A65" s="14" t="s">
        <v>122</v>
      </c>
      <c r="B65" s="4" t="s">
        <v>123</v>
      </c>
      <c r="C65" s="15"/>
      <c r="D65" s="15"/>
      <c r="E65" s="15"/>
      <c r="F65" s="309">
        <f t="shared" si="9"/>
        <v>0</v>
      </c>
      <c r="G65" s="35"/>
      <c r="H65" s="251"/>
      <c r="I65" s="68"/>
    </row>
    <row r="66" spans="1:9" ht="15.75" x14ac:dyDescent="0.25">
      <c r="A66" s="14" t="s">
        <v>124</v>
      </c>
      <c r="B66" s="4" t="s">
        <v>125</v>
      </c>
      <c r="C66" s="15"/>
      <c r="D66" s="15">
        <f>+'[2]OriApliRecEjec (35)'!$J$47</f>
        <v>3223608.63</v>
      </c>
      <c r="E66" s="15"/>
      <c r="F66" s="309">
        <f t="shared" si="9"/>
        <v>3223608.63</v>
      </c>
      <c r="G66" s="35"/>
      <c r="H66" s="180"/>
      <c r="I66" s="68"/>
    </row>
    <row r="67" spans="1:9" ht="15.75" x14ac:dyDescent="0.25">
      <c r="A67" s="14" t="s">
        <v>126</v>
      </c>
      <c r="B67" s="4" t="s">
        <v>127</v>
      </c>
      <c r="C67" s="15"/>
      <c r="D67" s="15"/>
      <c r="E67" s="15"/>
      <c r="F67" s="309">
        <f t="shared" si="9"/>
        <v>0</v>
      </c>
      <c r="G67" s="35"/>
      <c r="H67" s="251"/>
      <c r="I67" s="68"/>
    </row>
    <row r="68" spans="1:9" ht="15.75" x14ac:dyDescent="0.25">
      <c r="A68" s="14" t="s">
        <v>128</v>
      </c>
      <c r="B68" s="4" t="s">
        <v>129</v>
      </c>
      <c r="C68" s="15"/>
      <c r="D68" s="15"/>
      <c r="E68" s="15"/>
      <c r="F68" s="309">
        <f t="shared" si="9"/>
        <v>0</v>
      </c>
      <c r="G68" s="35"/>
      <c r="H68" s="251"/>
      <c r="I68" s="68"/>
    </row>
    <row r="69" spans="1:9" ht="15.75" x14ac:dyDescent="0.25">
      <c r="A69" s="14" t="s">
        <v>130</v>
      </c>
      <c r="B69" s="4" t="s">
        <v>131</v>
      </c>
      <c r="C69" s="15">
        <f>+'[2]OriApliRecEjec (35)'!$I$54</f>
        <v>3107330</v>
      </c>
      <c r="D69" s="15">
        <f>+'[2]OriApliRecEjec (35)'!$J$54</f>
        <v>4224530</v>
      </c>
      <c r="E69" s="15">
        <f>+'[2]OriApliRecEjec (35)'!$K$54</f>
        <v>196215</v>
      </c>
      <c r="F69" s="309">
        <f t="shared" si="9"/>
        <v>7528075</v>
      </c>
      <c r="G69" s="180"/>
      <c r="H69" s="180"/>
      <c r="I69" s="180"/>
    </row>
    <row r="70" spans="1:9" ht="15.75" x14ac:dyDescent="0.25">
      <c r="A70" s="14" t="s">
        <v>132</v>
      </c>
      <c r="B70" s="4" t="s">
        <v>133</v>
      </c>
      <c r="C70" s="15">
        <f>+'[2]OriApliRecEjec (35)'!$I$57</f>
        <v>17313700</v>
      </c>
      <c r="D70" s="15">
        <f>+'[2]OriApliRecEjec (35)'!$J$57</f>
        <v>9982000</v>
      </c>
      <c r="E70" s="15">
        <f>+'[2]OriApliRecEjec (35)'!$K$57</f>
        <v>4347398</v>
      </c>
      <c r="F70" s="309">
        <f t="shared" si="9"/>
        <v>31643098</v>
      </c>
      <c r="G70" s="180"/>
      <c r="H70" s="180"/>
      <c r="I70" s="180"/>
    </row>
    <row r="71" spans="1:9" ht="15.75" x14ac:dyDescent="0.25">
      <c r="A71" s="14" t="s">
        <v>134</v>
      </c>
      <c r="B71" s="4" t="s">
        <v>135</v>
      </c>
      <c r="C71" s="15"/>
      <c r="D71" s="15"/>
      <c r="E71" s="15"/>
      <c r="F71" s="309">
        <f t="shared" si="9"/>
        <v>0</v>
      </c>
      <c r="G71" s="35"/>
      <c r="H71" s="251"/>
      <c r="I71" s="68"/>
    </row>
    <row r="72" spans="1:9" ht="15.75" x14ac:dyDescent="0.25">
      <c r="A72" s="14" t="s">
        <v>136</v>
      </c>
      <c r="B72" s="4" t="s">
        <v>137</v>
      </c>
      <c r="C72" s="15"/>
      <c r="D72" s="15"/>
      <c r="E72" s="15"/>
      <c r="F72" s="15">
        <f t="shared" si="9"/>
        <v>0</v>
      </c>
      <c r="G72" s="35"/>
      <c r="H72" s="251"/>
      <c r="I72" s="68"/>
    </row>
    <row r="73" spans="1:9" ht="15.75" x14ac:dyDescent="0.25">
      <c r="A73" s="14" t="s">
        <v>65</v>
      </c>
      <c r="B73" s="4" t="s">
        <v>138</v>
      </c>
      <c r="C73" s="15">
        <f>+'[2]OriApliRecEjec (35)'!$I$67</f>
        <v>22540576.32</v>
      </c>
      <c r="D73" s="15"/>
      <c r="E73" s="15">
        <f>+'[2]OriApliRecEjec (35)'!$K$67</f>
        <v>13087569.6</v>
      </c>
      <c r="F73" s="315">
        <f t="shared" si="9"/>
        <v>35628145.920000002</v>
      </c>
      <c r="G73" s="180"/>
      <c r="H73" s="251"/>
      <c r="I73" s="180"/>
    </row>
    <row r="74" spans="1:9" ht="15.75" x14ac:dyDescent="0.25">
      <c r="A74" s="14" t="s">
        <v>139</v>
      </c>
      <c r="B74" s="4" t="s">
        <v>140</v>
      </c>
      <c r="C74" s="15"/>
      <c r="D74" s="15"/>
      <c r="E74" s="15"/>
      <c r="F74" s="315">
        <f t="shared" si="9"/>
        <v>0</v>
      </c>
      <c r="G74" s="35"/>
      <c r="H74" s="251"/>
      <c r="I74" s="68"/>
    </row>
    <row r="75" spans="1:9" ht="15.75" x14ac:dyDescent="0.25">
      <c r="A75" s="14" t="s">
        <v>89</v>
      </c>
      <c r="B75" s="4" t="s">
        <v>141</v>
      </c>
      <c r="C75" s="15">
        <f>+'[2]OriApliRecEjec (35)'!$I$70</f>
        <v>4447319.0999999996</v>
      </c>
      <c r="D75" s="15">
        <f>+'[2]OriApliRecEjec (35)'!$J$70</f>
        <v>1716454.58</v>
      </c>
      <c r="E75" s="15">
        <f>+'[2]OriApliRecEjec (35)'!$K$70</f>
        <v>8276630.4400000004</v>
      </c>
      <c r="F75" s="315">
        <f t="shared" si="9"/>
        <v>14440404.120000001</v>
      </c>
      <c r="G75" s="180"/>
      <c r="H75" s="180"/>
      <c r="I75" s="180"/>
    </row>
    <row r="76" spans="1:9" ht="15.75" x14ac:dyDescent="0.25">
      <c r="A76" s="14" t="s">
        <v>142</v>
      </c>
      <c r="B76" s="4" t="s">
        <v>143</v>
      </c>
      <c r="C76" s="15"/>
      <c r="D76" s="15"/>
      <c r="E76" s="15"/>
      <c r="F76" s="15">
        <f t="shared" si="9"/>
        <v>0</v>
      </c>
      <c r="G76" s="35"/>
      <c r="H76" s="251"/>
      <c r="I76" s="68"/>
    </row>
    <row r="77" spans="1:9" ht="15.75" x14ac:dyDescent="0.25">
      <c r="A77" s="14" t="s">
        <v>144</v>
      </c>
      <c r="B77" s="4" t="s">
        <v>145</v>
      </c>
      <c r="C77" s="15"/>
      <c r="D77" s="15"/>
      <c r="E77" s="15"/>
      <c r="F77" s="15">
        <f t="shared" si="9"/>
        <v>0</v>
      </c>
      <c r="G77" s="35"/>
      <c r="H77" s="251"/>
      <c r="I77" s="68"/>
    </row>
    <row r="78" spans="1:9" ht="15.75" x14ac:dyDescent="0.25">
      <c r="A78" s="14" t="s">
        <v>146</v>
      </c>
      <c r="B78" s="4" t="s">
        <v>147</v>
      </c>
      <c r="C78" s="15"/>
      <c r="D78" s="15"/>
      <c r="E78" s="15"/>
      <c r="F78" s="15">
        <f t="shared" si="9"/>
        <v>0</v>
      </c>
      <c r="G78" s="35"/>
      <c r="H78" s="251"/>
      <c r="I78" s="68"/>
    </row>
    <row r="79" spans="1:9" ht="15.75" x14ac:dyDescent="0.25">
      <c r="A79" s="14" t="s">
        <v>148</v>
      </c>
      <c r="B79" s="4" t="s">
        <v>149</v>
      </c>
      <c r="C79" s="15"/>
      <c r="D79" s="15"/>
      <c r="E79" s="15"/>
      <c r="F79" s="15">
        <f t="shared" si="9"/>
        <v>0</v>
      </c>
      <c r="G79" s="35"/>
      <c r="H79" s="251"/>
      <c r="I79" s="68"/>
    </row>
    <row r="80" spans="1:9" ht="15.75" x14ac:dyDescent="0.25">
      <c r="A80" s="14" t="s">
        <v>150</v>
      </c>
      <c r="B80" s="4" t="s">
        <v>151</v>
      </c>
      <c r="C80" s="15">
        <f>+'[2]OriApliRecEjec (35)'!$I$75</f>
        <v>3248644.36</v>
      </c>
      <c r="D80" s="15">
        <f>+'[2]OriApliRecEjec (35)'!$J$75</f>
        <v>3149360.52</v>
      </c>
      <c r="E80" s="15">
        <f>+'[2]OriApliRecEjec (35)'!$K$75</f>
        <v>3492647.5</v>
      </c>
      <c r="F80" s="309">
        <f t="shared" si="9"/>
        <v>9890652.379999999</v>
      </c>
      <c r="G80" s="180"/>
      <c r="H80" s="180"/>
      <c r="I80" s="180"/>
    </row>
    <row r="81" spans="1:9" ht="15.75" x14ac:dyDescent="0.25">
      <c r="A81" s="14" t="s">
        <v>62</v>
      </c>
      <c r="B81" s="4" t="s">
        <v>152</v>
      </c>
      <c r="C81" s="15"/>
      <c r="D81" s="15"/>
      <c r="E81" s="15"/>
      <c r="F81" s="309">
        <f t="shared" si="9"/>
        <v>0</v>
      </c>
      <c r="G81" s="35"/>
      <c r="H81" s="251"/>
      <c r="I81" s="68"/>
    </row>
    <row r="82" spans="1:9" ht="15.75" x14ac:dyDescent="0.25">
      <c r="A82" s="14" t="s">
        <v>153</v>
      </c>
      <c r="B82" s="4" t="s">
        <v>154</v>
      </c>
      <c r="C82" s="15"/>
      <c r="D82" s="15"/>
      <c r="E82" s="15"/>
      <c r="F82" s="309">
        <f t="shared" si="9"/>
        <v>0</v>
      </c>
      <c r="G82" s="35"/>
      <c r="H82" s="251"/>
      <c r="I82" s="68"/>
    </row>
    <row r="83" spans="1:9" ht="15.75" x14ac:dyDescent="0.25">
      <c r="A83" s="207" t="s">
        <v>235</v>
      </c>
      <c r="B83" s="130" t="s">
        <v>236</v>
      </c>
      <c r="C83" s="15"/>
      <c r="D83" s="208">
        <v>0</v>
      </c>
      <c r="E83" s="15"/>
      <c r="F83" s="309">
        <f t="shared" si="9"/>
        <v>0</v>
      </c>
      <c r="G83" s="35"/>
      <c r="H83" s="251"/>
      <c r="I83" s="68"/>
    </row>
    <row r="84" spans="1:9" ht="15.75" x14ac:dyDescent="0.25">
      <c r="A84" s="14" t="s">
        <v>2</v>
      </c>
      <c r="B84" s="4" t="s">
        <v>77</v>
      </c>
      <c r="C84" s="15">
        <f>+'[2]OriApliRecEjec (35)'!$I$85</f>
        <v>219823454</v>
      </c>
      <c r="D84" s="15"/>
      <c r="E84" s="15"/>
      <c r="F84" s="310">
        <f t="shared" si="9"/>
        <v>219823454</v>
      </c>
      <c r="G84" s="35"/>
      <c r="H84" s="251"/>
      <c r="I84" s="68"/>
    </row>
    <row r="85" spans="1:9" ht="15.75" x14ac:dyDescent="0.25">
      <c r="A85" s="14" t="s">
        <v>3</v>
      </c>
      <c r="B85" s="4" t="s">
        <v>4</v>
      </c>
      <c r="C85" s="15">
        <f>+'[2]OriApliRecEjec (35)'!$I$87</f>
        <v>752159283.48000002</v>
      </c>
      <c r="D85" s="15">
        <f>+'[2]OriApliRecEjec (35)'!$J$87</f>
        <v>619673828.39999998</v>
      </c>
      <c r="E85" s="15">
        <f>+'[2]OriApliRecEjec (35)'!$K$87</f>
        <v>219028127.37</v>
      </c>
      <c r="F85" s="313">
        <f t="shared" si="9"/>
        <v>1590861239.25</v>
      </c>
      <c r="G85" s="35"/>
      <c r="H85" s="251"/>
      <c r="I85" s="68"/>
    </row>
    <row r="86" spans="1:9" ht="15.75" x14ac:dyDescent="0.25">
      <c r="A86" s="14" t="s">
        <v>155</v>
      </c>
      <c r="B86" s="4" t="s">
        <v>156</v>
      </c>
      <c r="C86" s="15">
        <f>+'[2]OriApliRecEjec (35)'!$I$89</f>
        <v>487638636.25</v>
      </c>
      <c r="D86" s="15">
        <f>+'[2]OriApliRecEjec (35)'!$J$89</f>
        <v>164317369.31999999</v>
      </c>
      <c r="E86" s="15">
        <f>+'[2]OriApliRecEjec (35)'!$K$89</f>
        <v>1134471422.0999999</v>
      </c>
      <c r="F86" s="309">
        <f t="shared" si="9"/>
        <v>1786427427.6699998</v>
      </c>
      <c r="G86" s="180"/>
      <c r="H86" s="180"/>
      <c r="I86" s="180"/>
    </row>
    <row r="87" spans="1:9" ht="15.75" x14ac:dyDescent="0.25">
      <c r="A87" s="14" t="s">
        <v>157</v>
      </c>
      <c r="B87" s="4" t="s">
        <v>158</v>
      </c>
      <c r="C87" s="15"/>
      <c r="D87" s="15"/>
      <c r="E87" s="15"/>
      <c r="F87" s="15">
        <f t="shared" si="9"/>
        <v>0</v>
      </c>
      <c r="G87" s="35"/>
      <c r="H87" s="251"/>
      <c r="I87" s="68"/>
    </row>
    <row r="88" spans="1:9" ht="15.75" x14ac:dyDescent="0.25">
      <c r="A88" s="14" t="s">
        <v>159</v>
      </c>
      <c r="B88" s="4" t="s">
        <v>160</v>
      </c>
      <c r="C88" s="15"/>
      <c r="D88" s="15"/>
      <c r="E88" s="15"/>
      <c r="F88" s="15">
        <f t="shared" si="9"/>
        <v>0</v>
      </c>
      <c r="G88" s="35"/>
      <c r="H88" s="251"/>
      <c r="I88" s="68"/>
    </row>
    <row r="89" spans="1:9" ht="15.75" x14ac:dyDescent="0.25">
      <c r="A89" s="14" t="s">
        <v>78</v>
      </c>
      <c r="B89" s="4" t="s">
        <v>161</v>
      </c>
      <c r="C89" s="15"/>
      <c r="D89" s="15"/>
      <c r="E89" s="15"/>
      <c r="F89" s="15">
        <f t="shared" si="9"/>
        <v>0</v>
      </c>
      <c r="G89" s="35"/>
      <c r="H89" s="251"/>
      <c r="I89" s="68"/>
    </row>
    <row r="90" spans="1:9" ht="15.75" x14ac:dyDescent="0.25">
      <c r="A90" s="14" t="s">
        <v>162</v>
      </c>
      <c r="B90" s="4" t="s">
        <v>163</v>
      </c>
      <c r="C90" s="15"/>
      <c r="D90" s="15"/>
      <c r="E90" s="15"/>
      <c r="F90" s="15">
        <f t="shared" si="9"/>
        <v>0</v>
      </c>
      <c r="G90" s="35"/>
      <c r="H90" s="251"/>
      <c r="I90" s="68"/>
    </row>
    <row r="91" spans="1:9" ht="15.75" x14ac:dyDescent="0.25">
      <c r="A91" s="14" t="s">
        <v>63</v>
      </c>
      <c r="B91" s="4" t="s">
        <v>164</v>
      </c>
      <c r="C91" s="15"/>
      <c r="D91" s="15">
        <v>20175840.100000001</v>
      </c>
      <c r="E91" s="15">
        <f>+'[2]OriApliRecEjec (35)'!$K$93</f>
        <v>-5907.58</v>
      </c>
      <c r="F91" s="309">
        <f t="shared" si="9"/>
        <v>20169932.520000003</v>
      </c>
      <c r="G91" s="35"/>
      <c r="H91" s="180"/>
      <c r="I91" s="180"/>
    </row>
    <row r="92" spans="1:9" ht="15.75" x14ac:dyDescent="0.25">
      <c r="A92" s="14" t="s">
        <v>165</v>
      </c>
      <c r="B92" s="4" t="s">
        <v>166</v>
      </c>
      <c r="C92" s="15"/>
      <c r="D92" s="15"/>
      <c r="E92" s="15"/>
      <c r="F92" s="309">
        <f t="shared" si="9"/>
        <v>0</v>
      </c>
      <c r="G92" s="35"/>
      <c r="H92" s="251"/>
      <c r="I92" s="68"/>
    </row>
    <row r="93" spans="1:9" ht="15.75" x14ac:dyDescent="0.25">
      <c r="A93" s="14" t="s">
        <v>91</v>
      </c>
      <c r="B93" s="4" t="s">
        <v>167</v>
      </c>
      <c r="C93" s="15">
        <f>+'[2]OriApliRecEjec (35)'!$I$96</f>
        <v>21519769.719999999</v>
      </c>
      <c r="D93" s="15"/>
      <c r="E93" s="15"/>
      <c r="F93" s="309">
        <f t="shared" si="9"/>
        <v>21519769.719999999</v>
      </c>
      <c r="G93" s="180"/>
      <c r="H93" s="251"/>
      <c r="I93" s="68"/>
    </row>
    <row r="94" spans="1:9" ht="15.75" x14ac:dyDescent="0.25">
      <c r="A94" s="14" t="s">
        <v>168</v>
      </c>
      <c r="B94" s="4" t="s">
        <v>169</v>
      </c>
      <c r="C94" s="15"/>
      <c r="D94" s="15"/>
      <c r="E94" s="15">
        <f>+'[2]OriApliRecEjec (35)'!$K$99</f>
        <v>1682909</v>
      </c>
      <c r="F94" s="309">
        <f t="shared" si="9"/>
        <v>1682909</v>
      </c>
      <c r="G94" s="35"/>
      <c r="H94" s="251"/>
      <c r="I94" s="180"/>
    </row>
    <row r="95" spans="1:9" ht="15.75" x14ac:dyDescent="0.25">
      <c r="A95" s="14" t="s">
        <v>170</v>
      </c>
      <c r="B95" s="4" t="s">
        <v>171</v>
      </c>
      <c r="C95" s="15"/>
      <c r="D95" s="15"/>
      <c r="E95" s="15"/>
      <c r="F95" s="309">
        <f t="shared" si="9"/>
        <v>0</v>
      </c>
      <c r="G95" s="35"/>
      <c r="H95" s="251"/>
      <c r="I95" s="68"/>
    </row>
    <row r="96" spans="1:9" ht="15.75" x14ac:dyDescent="0.25">
      <c r="A96" s="14" t="s">
        <v>208</v>
      </c>
      <c r="B96" s="4" t="s">
        <v>209</v>
      </c>
      <c r="C96" s="15">
        <f>+'[2]OriApliRecEjec (35)'!$I$102</f>
        <v>36102530.119999997</v>
      </c>
      <c r="D96" s="15"/>
      <c r="E96" s="15"/>
      <c r="F96" s="309">
        <f t="shared" si="9"/>
        <v>36102530.119999997</v>
      </c>
      <c r="G96" s="180"/>
      <c r="H96" s="251"/>
      <c r="I96" s="68"/>
    </row>
    <row r="97" spans="1:9" ht="15.75" x14ac:dyDescent="0.25">
      <c r="A97" s="14" t="s">
        <v>202</v>
      </c>
      <c r="B97" s="4" t="s">
        <v>203</v>
      </c>
      <c r="C97" s="15"/>
      <c r="D97" s="15"/>
      <c r="E97" s="15"/>
      <c r="F97" s="309">
        <f t="shared" si="9"/>
        <v>0</v>
      </c>
      <c r="G97" s="35"/>
      <c r="H97" s="251"/>
      <c r="I97" s="68"/>
    </row>
    <row r="98" spans="1:9" ht="15.75" x14ac:dyDescent="0.25">
      <c r="A98" s="14" t="s">
        <v>172</v>
      </c>
      <c r="B98" s="4" t="s">
        <v>173</v>
      </c>
      <c r="C98" s="15"/>
      <c r="D98" s="15"/>
      <c r="E98" s="15"/>
      <c r="F98" s="15">
        <f t="shared" si="9"/>
        <v>0</v>
      </c>
      <c r="G98" s="35"/>
      <c r="H98" s="251"/>
      <c r="I98" s="68"/>
    </row>
    <row r="99" spans="1:9" ht="15.75" x14ac:dyDescent="0.25">
      <c r="A99" s="14" t="s">
        <v>90</v>
      </c>
      <c r="B99" s="4" t="s">
        <v>174</v>
      </c>
      <c r="C99" s="15"/>
      <c r="D99" s="15"/>
      <c r="E99" s="15"/>
      <c r="F99" s="15">
        <f t="shared" si="9"/>
        <v>0</v>
      </c>
      <c r="G99" s="35"/>
      <c r="H99" s="251"/>
      <c r="I99" s="68"/>
    </row>
    <row r="100" spans="1:9" ht="15.75" x14ac:dyDescent="0.25">
      <c r="A100" s="14" t="s">
        <v>175</v>
      </c>
      <c r="B100" s="4" t="s">
        <v>176</v>
      </c>
      <c r="C100" s="15"/>
      <c r="D100" s="15"/>
      <c r="E100" s="15"/>
      <c r="F100" s="15">
        <f t="shared" si="9"/>
        <v>0</v>
      </c>
      <c r="G100" s="35"/>
      <c r="H100" s="251"/>
      <c r="I100" s="68"/>
    </row>
    <row r="101" spans="1:9" ht="15.75" x14ac:dyDescent="0.25">
      <c r="A101" s="14" t="s">
        <v>177</v>
      </c>
      <c r="B101" s="4" t="s">
        <v>178</v>
      </c>
      <c r="C101" s="15"/>
      <c r="D101" s="15"/>
      <c r="E101" s="15">
        <f>+'[2]OriApliRecEjec (35)'!$K$113</f>
        <v>25086000</v>
      </c>
      <c r="F101" s="325">
        <f t="shared" si="9"/>
        <v>25086000</v>
      </c>
      <c r="G101" s="35"/>
      <c r="H101" s="251"/>
      <c r="I101" s="180"/>
    </row>
    <row r="102" spans="1:9" ht="15.75" x14ac:dyDescent="0.25">
      <c r="A102" s="14" t="s">
        <v>92</v>
      </c>
      <c r="B102" s="4" t="s">
        <v>179</v>
      </c>
      <c r="C102" s="15"/>
      <c r="D102" s="15"/>
      <c r="E102" s="15"/>
      <c r="F102" s="15"/>
      <c r="G102" s="35"/>
      <c r="H102" s="251"/>
      <c r="I102" s="68"/>
    </row>
    <row r="103" spans="1:9" ht="15.75" x14ac:dyDescent="0.25">
      <c r="A103" s="14" t="s">
        <v>93</v>
      </c>
      <c r="B103" s="4" t="s">
        <v>95</v>
      </c>
      <c r="C103" s="15"/>
      <c r="D103" s="15"/>
      <c r="E103" s="15"/>
      <c r="F103" s="15">
        <f t="shared" si="9"/>
        <v>0</v>
      </c>
      <c r="G103" s="35"/>
      <c r="H103" s="251"/>
      <c r="I103" s="68"/>
    </row>
    <row r="104" spans="1:9" ht="15.75" x14ac:dyDescent="0.25">
      <c r="A104" s="14" t="s">
        <v>94</v>
      </c>
      <c r="B104" s="4" t="s">
        <v>180</v>
      </c>
      <c r="C104" s="15"/>
      <c r="D104" s="15"/>
      <c r="E104" s="15"/>
      <c r="F104" s="15">
        <f t="shared" si="9"/>
        <v>0</v>
      </c>
      <c r="G104" s="35"/>
      <c r="H104" s="251"/>
      <c r="I104" s="68"/>
    </row>
    <row r="105" spans="1:9" ht="15.75" x14ac:dyDescent="0.25">
      <c r="A105" s="14" t="s">
        <v>181</v>
      </c>
      <c r="B105" s="4" t="s">
        <v>182</v>
      </c>
      <c r="C105" s="15"/>
      <c r="D105" s="15"/>
      <c r="E105" s="15"/>
      <c r="F105" s="15">
        <f t="shared" si="9"/>
        <v>0</v>
      </c>
      <c r="G105" s="35"/>
      <c r="H105" s="251"/>
      <c r="I105" s="68"/>
    </row>
    <row r="106" spans="1:9" ht="15.75" x14ac:dyDescent="0.25">
      <c r="A106" s="14" t="s">
        <v>100</v>
      </c>
      <c r="B106" s="4" t="s">
        <v>61</v>
      </c>
      <c r="C106" s="15">
        <v>22619161.550000001</v>
      </c>
      <c r="D106" s="15"/>
      <c r="E106" s="15">
        <f>+'[2]OriApliRecEjec (35)'!$N$133</f>
        <v>71281653.859999999</v>
      </c>
      <c r="F106" s="324">
        <f t="shared" si="9"/>
        <v>93900815.409999996</v>
      </c>
      <c r="G106" s="180"/>
      <c r="H106" s="251"/>
      <c r="I106" s="180"/>
    </row>
    <row r="107" spans="1:9" ht="15.75" x14ac:dyDescent="0.25">
      <c r="A107" s="14" t="s">
        <v>96</v>
      </c>
      <c r="B107" s="4" t="s">
        <v>98</v>
      </c>
      <c r="C107" s="15"/>
      <c r="D107" s="15"/>
      <c r="E107" s="15"/>
      <c r="F107" s="15">
        <f t="shared" si="9"/>
        <v>0</v>
      </c>
      <c r="G107" s="35"/>
      <c r="H107" s="251"/>
      <c r="I107" s="68"/>
    </row>
    <row r="108" spans="1:9" ht="15.75" x14ac:dyDescent="0.25">
      <c r="A108" s="14" t="s">
        <v>97</v>
      </c>
      <c r="B108" s="4" t="s">
        <v>99</v>
      </c>
      <c r="C108" s="15"/>
      <c r="D108" s="15"/>
      <c r="E108" s="15"/>
      <c r="F108" s="15">
        <f t="shared" si="9"/>
        <v>0</v>
      </c>
      <c r="G108" s="35"/>
      <c r="H108" s="251"/>
      <c r="I108" s="68"/>
    </row>
    <row r="109" spans="1:9" ht="15.75" x14ac:dyDescent="0.25">
      <c r="A109" s="14" t="s">
        <v>64</v>
      </c>
      <c r="B109" s="4" t="s">
        <v>66</v>
      </c>
      <c r="C109" s="15">
        <v>11618804.35</v>
      </c>
      <c r="D109" s="15">
        <v>36919565.219999999</v>
      </c>
      <c r="E109" s="15">
        <v>3758932.400000006</v>
      </c>
      <c r="F109" s="321">
        <f t="shared" si="9"/>
        <v>52297301.970000006</v>
      </c>
      <c r="G109" s="180"/>
      <c r="H109" s="180"/>
      <c r="I109" s="180"/>
    </row>
    <row r="110" spans="1:9" ht="15.75" x14ac:dyDescent="0.25">
      <c r="A110" s="14" t="s">
        <v>183</v>
      </c>
      <c r="B110" s="4" t="s">
        <v>184</v>
      </c>
      <c r="C110" s="15"/>
      <c r="D110" s="15"/>
      <c r="E110" s="15">
        <f>+'[2]OriApliRecEjec (35)'!$K$133</f>
        <v>65000000</v>
      </c>
      <c r="F110" s="324">
        <f t="shared" si="9"/>
        <v>65000000</v>
      </c>
      <c r="G110" s="35"/>
      <c r="H110" s="251"/>
      <c r="I110" s="180"/>
    </row>
    <row r="111" spans="1:9" ht="15.75" x14ac:dyDescent="0.25">
      <c r="A111" s="14" t="s">
        <v>185</v>
      </c>
      <c r="B111" s="4" t="s">
        <v>186</v>
      </c>
      <c r="C111" s="15"/>
      <c r="D111" s="15"/>
      <c r="E111" s="15"/>
      <c r="F111" s="15">
        <f t="shared" si="9"/>
        <v>0</v>
      </c>
      <c r="G111" s="35"/>
      <c r="H111" s="251"/>
      <c r="I111" s="68"/>
    </row>
    <row r="112" spans="1:9" ht="15.75" x14ac:dyDescent="0.25">
      <c r="A112" s="14" t="s">
        <v>101</v>
      </c>
      <c r="B112" s="4" t="s">
        <v>187</v>
      </c>
      <c r="C112" s="15"/>
      <c r="D112" s="15"/>
      <c r="E112" s="15"/>
      <c r="F112" s="15">
        <f t="shared" si="9"/>
        <v>0</v>
      </c>
      <c r="G112" s="35"/>
      <c r="H112" s="251"/>
      <c r="I112" s="68"/>
    </row>
    <row r="113" spans="1:11" ht="15.75" x14ac:dyDescent="0.25">
      <c r="A113" s="14" t="s">
        <v>79</v>
      </c>
      <c r="B113" s="4" t="s">
        <v>188</v>
      </c>
      <c r="C113" s="15">
        <f>+'[2]OriApliRecEjec (35)'!$I$138</f>
        <v>446820228.89999998</v>
      </c>
      <c r="D113" s="64">
        <f>+'[2]OriApliRecEjec (35)'!$J$138</f>
        <v>720876460.41999996</v>
      </c>
      <c r="E113" s="64">
        <f>+'[2]OriApliRecEjec (35)'!$K$138</f>
        <v>471187361.24000001</v>
      </c>
      <c r="F113" s="309">
        <f t="shared" si="9"/>
        <v>1638884050.5599999</v>
      </c>
      <c r="G113" s="180"/>
      <c r="H113" s="180"/>
      <c r="I113" s="180"/>
    </row>
    <row r="114" spans="1:11" ht="15.75" x14ac:dyDescent="0.25">
      <c r="A114" s="14" t="s">
        <v>189</v>
      </c>
      <c r="B114" s="4" t="s">
        <v>190</v>
      </c>
      <c r="C114" s="15"/>
      <c r="D114" s="15"/>
      <c r="E114" s="15"/>
      <c r="F114" s="15">
        <f t="shared" si="9"/>
        <v>0</v>
      </c>
      <c r="G114" s="35"/>
      <c r="I114" s="68"/>
    </row>
    <row r="115" spans="1:11" ht="15.75" x14ac:dyDescent="0.25">
      <c r="A115" s="14" t="s">
        <v>191</v>
      </c>
      <c r="B115" s="4" t="s">
        <v>192</v>
      </c>
      <c r="C115" s="15"/>
      <c r="D115" s="15"/>
      <c r="E115" s="15"/>
      <c r="F115" s="15">
        <f t="shared" si="9"/>
        <v>0</v>
      </c>
      <c r="G115" s="35"/>
      <c r="I115" s="68"/>
    </row>
    <row r="116" spans="1:11" ht="16.5" thickBot="1" x14ac:dyDescent="0.3">
      <c r="A116" s="26"/>
      <c r="B116" s="27" t="s">
        <v>1</v>
      </c>
      <c r="C116" s="28">
        <f>SUM(C56:C115)</f>
        <v>2100191325.7099996</v>
      </c>
      <c r="D116" s="28">
        <f>SUM(D56:D115)</f>
        <v>1680673402.04</v>
      </c>
      <c r="E116" s="28">
        <f>SUM(E56:E115)</f>
        <v>2146075356.45</v>
      </c>
      <c r="F116" s="28">
        <f>SUM(F56:F115)</f>
        <v>5926940084.1999989</v>
      </c>
      <c r="G116" s="286"/>
      <c r="H116" s="286"/>
      <c r="I116" s="286"/>
      <c r="J116" s="286"/>
      <c r="K116" s="243"/>
    </row>
    <row r="117" spans="1:11" ht="16.5" thickTop="1" x14ac:dyDescent="0.25">
      <c r="A117" s="171" t="str">
        <f>+A47</f>
        <v>Fuente:   Informe de Ejecución Presupuestaria al 30 de setiembre 2020, del SIF.</v>
      </c>
      <c r="B117" s="171"/>
      <c r="C117" s="14"/>
      <c r="D117" s="14">
        <f t="shared" ref="D117:E117" si="10">+D116-D46</f>
        <v>0</v>
      </c>
      <c r="E117" s="14">
        <f t="shared" si="10"/>
        <v>0</v>
      </c>
      <c r="F117" s="14"/>
      <c r="G117" s="137"/>
      <c r="H117" s="137"/>
      <c r="I117" s="137"/>
      <c r="J117" s="137"/>
    </row>
    <row r="118" spans="1:11" ht="15.75" x14ac:dyDescent="0.25">
      <c r="A118" s="37"/>
      <c r="B118" s="37"/>
      <c r="C118" s="11"/>
      <c r="D118" s="14">
        <f>+G117-C117</f>
        <v>0</v>
      </c>
      <c r="E118" s="11"/>
      <c r="F118" s="11"/>
      <c r="G118" s="11"/>
      <c r="I118" s="68"/>
    </row>
    <row r="119" spans="1:11" ht="34.5" customHeight="1" x14ac:dyDescent="0.25">
      <c r="A119" s="9" t="s">
        <v>240</v>
      </c>
      <c r="B119" s="373" t="s">
        <v>249</v>
      </c>
      <c r="C119" s="373"/>
      <c r="D119" s="373"/>
      <c r="E119" s="373"/>
      <c r="F119" s="373"/>
      <c r="G119" s="11"/>
      <c r="I119" s="68"/>
    </row>
    <row r="120" spans="1:11" ht="15.75" x14ac:dyDescent="0.25">
      <c r="A120" s="14"/>
      <c r="B120" s="4"/>
      <c r="C120" s="11"/>
      <c r="D120" s="11"/>
      <c r="E120" s="11"/>
      <c r="F120" s="11"/>
      <c r="G120" s="11"/>
      <c r="I120" s="68"/>
    </row>
    <row r="121" spans="1:11" ht="15.75" x14ac:dyDescent="0.25">
      <c r="A121" s="9"/>
      <c r="B121" s="10"/>
      <c r="C121" s="11"/>
      <c r="D121" s="11"/>
      <c r="E121" s="11"/>
      <c r="F121" s="11"/>
      <c r="G121" s="11"/>
      <c r="I121" s="68"/>
    </row>
    <row r="122" spans="1:11" ht="15.75" x14ac:dyDescent="0.25">
      <c r="A122" s="9"/>
      <c r="B122" s="10"/>
      <c r="C122" s="11"/>
      <c r="D122" s="11"/>
      <c r="E122" s="11"/>
      <c r="F122" s="11"/>
      <c r="G122" s="11"/>
      <c r="I122" s="68"/>
    </row>
    <row r="123" spans="1:11" ht="15.75" x14ac:dyDescent="0.25">
      <c r="A123" s="9"/>
      <c r="B123" s="10"/>
      <c r="C123" s="11"/>
      <c r="D123" s="11"/>
      <c r="E123" s="11"/>
      <c r="F123" s="11"/>
      <c r="G123" s="11"/>
      <c r="I123" s="68"/>
    </row>
    <row r="124" spans="1:11" ht="15.75" x14ac:dyDescent="0.25">
      <c r="A124" s="361" t="s">
        <v>48</v>
      </c>
      <c r="B124" s="361"/>
      <c r="C124" s="361"/>
      <c r="D124" s="361"/>
      <c r="E124" s="361"/>
      <c r="F124" s="361"/>
      <c r="G124" s="11"/>
      <c r="I124" s="68"/>
    </row>
    <row r="125" spans="1:11" ht="15.75" x14ac:dyDescent="0.25">
      <c r="A125" s="361" t="s">
        <v>47</v>
      </c>
      <c r="B125" s="361"/>
      <c r="C125" s="361"/>
      <c r="D125" s="361"/>
      <c r="E125" s="361"/>
      <c r="F125" s="361"/>
      <c r="G125" s="11"/>
      <c r="I125" s="68"/>
    </row>
    <row r="126" spans="1:11" ht="15.75" x14ac:dyDescent="0.25">
      <c r="A126" s="354" t="s">
        <v>54</v>
      </c>
      <c r="B126" s="354"/>
      <c r="C126" s="354"/>
      <c r="D126" s="354"/>
      <c r="E126" s="354"/>
      <c r="F126" s="354"/>
      <c r="G126" s="6"/>
      <c r="H126" s="34"/>
      <c r="I126" s="77"/>
    </row>
    <row r="127" spans="1:11" ht="15.75" x14ac:dyDescent="0.25">
      <c r="A127" s="168"/>
      <c r="B127" s="168"/>
      <c r="C127" s="168"/>
      <c r="D127" s="168"/>
      <c r="E127" s="168"/>
      <c r="F127" s="168"/>
      <c r="G127" s="6"/>
      <c r="H127" s="34"/>
      <c r="I127" s="77"/>
    </row>
    <row r="128" spans="1:11" ht="15.75" x14ac:dyDescent="0.25">
      <c r="A128" s="9"/>
      <c r="B128" s="10"/>
      <c r="C128" s="11"/>
      <c r="D128" s="11"/>
      <c r="E128" s="11"/>
      <c r="F128" s="11"/>
      <c r="G128" s="11"/>
      <c r="I128" s="68"/>
    </row>
    <row r="129" spans="1:10" ht="16.5" thickBot="1" x14ac:dyDescent="0.3">
      <c r="A129" s="12" t="s">
        <v>0</v>
      </c>
      <c r="B129" s="12" t="s">
        <v>30</v>
      </c>
      <c r="C129" s="12" t="s">
        <v>13</v>
      </c>
      <c r="D129" s="12" t="s">
        <v>216</v>
      </c>
      <c r="E129" s="12" t="s">
        <v>14</v>
      </c>
      <c r="F129" s="12" t="s">
        <v>217</v>
      </c>
      <c r="G129" s="11"/>
      <c r="I129" s="68"/>
    </row>
    <row r="130" spans="1:10" ht="15.75" x14ac:dyDescent="0.25">
      <c r="A130" s="254"/>
      <c r="B130" s="254"/>
      <c r="C130" s="254"/>
      <c r="D130" s="254"/>
      <c r="E130" s="254"/>
      <c r="F130" s="254"/>
      <c r="G130" s="11"/>
      <c r="I130" s="68"/>
    </row>
    <row r="131" spans="1:10" ht="15.75" x14ac:dyDescent="0.25">
      <c r="A131" s="41">
        <v>1</v>
      </c>
      <c r="B131" s="42" t="s">
        <v>41</v>
      </c>
      <c r="C131" s="18">
        <f>+'2 T'!E139</f>
        <v>19233351488.720001</v>
      </c>
      <c r="D131" s="18">
        <f>+C144</f>
        <v>16394079631.620001</v>
      </c>
      <c r="E131" s="18">
        <f>+D144</f>
        <v>17870929622.700001</v>
      </c>
      <c r="F131" s="18">
        <f>C131</f>
        <v>19233351488.720001</v>
      </c>
      <c r="G131" s="11"/>
      <c r="H131" s="43"/>
      <c r="I131" s="68"/>
    </row>
    <row r="132" spans="1:10" ht="15.75" x14ac:dyDescent="0.25">
      <c r="A132" s="44">
        <v>2</v>
      </c>
      <c r="B132" s="42" t="s">
        <v>42</v>
      </c>
      <c r="C132" s="287">
        <f>SUM(C133:C141)</f>
        <v>3299158982.48</v>
      </c>
      <c r="D132" s="287">
        <f>SUM(D133:D141)</f>
        <v>3212639784.2200003</v>
      </c>
      <c r="E132" s="287">
        <f>SUM(E133:E141)</f>
        <v>3707566424.48</v>
      </c>
      <c r="F132" s="287">
        <f>SUM(F133:F141)</f>
        <v>10219365191.18</v>
      </c>
      <c r="G132" s="45"/>
      <c r="I132" s="68"/>
      <c r="J132" s="255"/>
    </row>
    <row r="133" spans="1:10" ht="15.75" x14ac:dyDescent="0.25">
      <c r="A133" s="44"/>
      <c r="B133" s="42" t="s">
        <v>199</v>
      </c>
      <c r="C133" s="287">
        <v>1894045939.21</v>
      </c>
      <c r="D133" s="287">
        <v>1299960927.97</v>
      </c>
      <c r="E133" s="287">
        <v>1292257939.23</v>
      </c>
      <c r="F133" s="287">
        <f>+C133+D133+E133</f>
        <v>4486264806.4099998</v>
      </c>
      <c r="G133" s="45"/>
      <c r="I133" s="68"/>
      <c r="J133" s="255"/>
    </row>
    <row r="134" spans="1:10" ht="15.75" x14ac:dyDescent="0.25">
      <c r="A134" s="44"/>
      <c r="B134" s="42" t="s">
        <v>198</v>
      </c>
      <c r="C134" s="287">
        <v>96460675.25</v>
      </c>
      <c r="D134" s="287">
        <v>660082675.25</v>
      </c>
      <c r="E134" s="287">
        <v>660082675.25</v>
      </c>
      <c r="F134" s="287">
        <f t="shared" ref="F134:F140" si="11">+C134+D134+E134</f>
        <v>1416626025.75</v>
      </c>
      <c r="G134" s="45"/>
      <c r="I134" s="68"/>
      <c r="J134" s="255"/>
    </row>
    <row r="135" spans="1:10" ht="15.75" x14ac:dyDescent="0.25">
      <c r="A135" s="44"/>
      <c r="B135" s="42" t="s">
        <v>197</v>
      </c>
      <c r="C135" s="287">
        <v>791751604</v>
      </c>
      <c r="D135" s="287">
        <v>819118597</v>
      </c>
      <c r="E135" s="287">
        <v>819118597</v>
      </c>
      <c r="F135" s="287">
        <f t="shared" si="11"/>
        <v>2429988798</v>
      </c>
      <c r="G135" s="45"/>
      <c r="I135" s="68"/>
      <c r="J135" s="255"/>
    </row>
    <row r="136" spans="1:10" ht="15.75" x14ac:dyDescent="0.25">
      <c r="A136" s="44"/>
      <c r="B136" s="42" t="s">
        <v>196</v>
      </c>
      <c r="C136" s="287">
        <v>255317913</v>
      </c>
      <c r="D136" s="287">
        <v>262407584</v>
      </c>
      <c r="E136" s="287">
        <v>262407584</v>
      </c>
      <c r="F136" s="287">
        <f t="shared" si="11"/>
        <v>780133081</v>
      </c>
      <c r="G136" s="45"/>
      <c r="I136" s="68"/>
      <c r="J136" s="255"/>
    </row>
    <row r="137" spans="1:10" ht="15.75" x14ac:dyDescent="0.25">
      <c r="A137" s="44"/>
      <c r="B137" s="42" t="s">
        <v>200</v>
      </c>
      <c r="C137" s="287"/>
      <c r="D137" s="287"/>
      <c r="E137" s="287"/>
      <c r="F137" s="287">
        <f t="shared" si="11"/>
        <v>0</v>
      </c>
      <c r="G137" s="45"/>
      <c r="I137" s="68"/>
      <c r="J137" s="255"/>
    </row>
    <row r="138" spans="1:10" ht="15.75" x14ac:dyDescent="0.25">
      <c r="A138" s="44"/>
      <c r="B138" s="42" t="s">
        <v>195</v>
      </c>
      <c r="C138" s="287">
        <v>261582851.02000001</v>
      </c>
      <c r="D138" s="287">
        <v>171070000</v>
      </c>
      <c r="E138" s="287">
        <v>673699629</v>
      </c>
      <c r="F138" s="287">
        <f t="shared" si="11"/>
        <v>1106352480.02</v>
      </c>
      <c r="G138" s="45"/>
      <c r="I138" s="68"/>
      <c r="J138" s="255"/>
    </row>
    <row r="139" spans="1:10" ht="15.75" x14ac:dyDescent="0.25">
      <c r="A139" s="44"/>
      <c r="B139" s="42" t="s">
        <v>219</v>
      </c>
      <c r="C139" s="287"/>
      <c r="D139" s="287"/>
      <c r="E139" s="287"/>
      <c r="F139" s="287"/>
      <c r="G139" s="45"/>
      <c r="I139" s="68"/>
      <c r="J139" s="255"/>
    </row>
    <row r="140" spans="1:10" ht="15.75" x14ac:dyDescent="0.25">
      <c r="A140" s="44"/>
      <c r="B140" s="42" t="s">
        <v>106</v>
      </c>
      <c r="C140" s="287"/>
      <c r="D140" s="287"/>
      <c r="E140" s="287"/>
      <c r="F140" s="287">
        <f t="shared" si="11"/>
        <v>0</v>
      </c>
      <c r="G140" s="45"/>
      <c r="I140" s="68"/>
      <c r="J140" s="255"/>
    </row>
    <row r="141" spans="1:10" ht="15.75" x14ac:dyDescent="0.25">
      <c r="A141" s="44"/>
      <c r="B141" s="42" t="s">
        <v>194</v>
      </c>
      <c r="C141" s="18"/>
      <c r="D141" s="18"/>
      <c r="E141" s="18"/>
      <c r="F141" s="18">
        <f>+C141+D141+E141</f>
        <v>0</v>
      </c>
      <c r="G141" s="45"/>
      <c r="I141" s="68"/>
      <c r="J141" s="255"/>
    </row>
    <row r="142" spans="1:10" ht="15.75" x14ac:dyDescent="0.25">
      <c r="A142" s="44">
        <v>3</v>
      </c>
      <c r="B142" s="227" t="s">
        <v>43</v>
      </c>
      <c r="C142" s="18">
        <f>+C131+C132</f>
        <v>22532510471.200001</v>
      </c>
      <c r="D142" s="18">
        <f t="shared" ref="D142:E142" si="12">+D131+D132</f>
        <v>19606719415.84</v>
      </c>
      <c r="E142" s="18">
        <f t="shared" si="12"/>
        <v>21578496047.18</v>
      </c>
      <c r="F142" s="18">
        <f>+F131+F132</f>
        <v>29452716679.900002</v>
      </c>
      <c r="G142" s="45"/>
      <c r="I142" s="68"/>
      <c r="J142" s="255"/>
    </row>
    <row r="143" spans="1:10" ht="15.75" x14ac:dyDescent="0.25">
      <c r="A143" s="44">
        <v>5</v>
      </c>
      <c r="B143" s="227" t="s">
        <v>44</v>
      </c>
      <c r="C143" s="18">
        <v>6138430839.5799999</v>
      </c>
      <c r="D143" s="18">
        <v>1735789793.1400001</v>
      </c>
      <c r="E143" s="18">
        <v>1935940162.8699999</v>
      </c>
      <c r="F143" s="18">
        <f>SUM(C143:E143)</f>
        <v>9810160795.5900002</v>
      </c>
      <c r="G143" s="45"/>
      <c r="I143" s="68"/>
    </row>
    <row r="144" spans="1:10" ht="15.75" x14ac:dyDescent="0.25">
      <c r="A144" s="44">
        <v>6</v>
      </c>
      <c r="B144" s="223" t="s">
        <v>45</v>
      </c>
      <c r="C144" s="18">
        <f>+C142-C143</f>
        <v>16394079631.620001</v>
      </c>
      <c r="D144" s="18">
        <f>+D142-D143</f>
        <v>17870929622.700001</v>
      </c>
      <c r="E144" s="18">
        <f>+E142-E143</f>
        <v>19642555884.310001</v>
      </c>
      <c r="F144" s="18">
        <f>+F142-F143</f>
        <v>19642555884.310001</v>
      </c>
      <c r="G144" s="45"/>
      <c r="I144" s="68"/>
      <c r="J144" s="255"/>
    </row>
    <row r="145" spans="1:9" ht="16.5" thickBot="1" x14ac:dyDescent="0.3">
      <c r="A145" s="26"/>
      <c r="B145" s="27"/>
      <c r="C145" s="28"/>
      <c r="D145" s="28"/>
      <c r="E145" s="28"/>
      <c r="F145" s="27"/>
      <c r="G145" s="160"/>
      <c r="H145" s="256"/>
      <c r="I145" s="68"/>
    </row>
    <row r="146" spans="1:9" ht="16.5" thickTop="1" x14ac:dyDescent="0.25">
      <c r="A146" s="298"/>
      <c r="B146" s="299"/>
      <c r="C146" s="14">
        <v>0</v>
      </c>
      <c r="D146" s="14">
        <v>0</v>
      </c>
      <c r="E146" s="14">
        <v>0</v>
      </c>
      <c r="F146" s="14"/>
      <c r="G146" s="160"/>
      <c r="H146" s="256"/>
      <c r="I146" s="68"/>
    </row>
    <row r="147" spans="1:9" ht="15.75" x14ac:dyDescent="0.25">
      <c r="A147" s="292" t="s">
        <v>254</v>
      </c>
      <c r="B147" s="171"/>
      <c r="E147" s="64"/>
      <c r="G147" s="137"/>
      <c r="H147" s="257"/>
      <c r="I147" s="68"/>
    </row>
    <row r="148" spans="1:9" ht="38.25" customHeight="1" x14ac:dyDescent="0.25">
      <c r="A148" s="352" t="s">
        <v>252</v>
      </c>
      <c r="B148" s="352"/>
      <c r="C148" s="352"/>
      <c r="D148" s="352"/>
      <c r="E148" s="352"/>
      <c r="F148" s="352"/>
      <c r="G148" s="173"/>
      <c r="H148" s="173"/>
      <c r="I148" s="258"/>
    </row>
    <row r="149" spans="1:9" x14ac:dyDescent="0.25">
      <c r="A149" s="48" t="s">
        <v>253</v>
      </c>
      <c r="E149" s="64"/>
      <c r="G149" s="64"/>
      <c r="I149" s="68"/>
    </row>
    <row r="151" spans="1:9" x14ac:dyDescent="0.25">
      <c r="C151" s="63"/>
      <c r="D151" s="63"/>
      <c r="E151" s="63"/>
    </row>
    <row r="152" spans="1:9" x14ac:dyDescent="0.25">
      <c r="E152" s="64"/>
    </row>
    <row r="155" spans="1:9" ht="15.75" x14ac:dyDescent="0.25">
      <c r="C155" s="287"/>
    </row>
    <row r="156" spans="1:9" ht="15.75" x14ac:dyDescent="0.25">
      <c r="B156" s="291"/>
      <c r="C156" s="287"/>
    </row>
    <row r="157" spans="1:9" ht="15.75" x14ac:dyDescent="0.25">
      <c r="C157" s="287"/>
    </row>
    <row r="158" spans="1:9" ht="15.75" x14ac:dyDescent="0.25">
      <c r="C158" s="287"/>
    </row>
    <row r="159" spans="1:9" ht="15.75" x14ac:dyDescent="0.25">
      <c r="C159" s="287"/>
    </row>
    <row r="160" spans="1:9" ht="15.75" x14ac:dyDescent="0.25">
      <c r="C160" s="287"/>
    </row>
    <row r="161" spans="3:6" ht="15.75" x14ac:dyDescent="0.25">
      <c r="C161" s="287"/>
    </row>
    <row r="162" spans="3:6" ht="15.75" x14ac:dyDescent="0.25">
      <c r="C162" s="290"/>
    </row>
    <row r="163" spans="3:6" ht="15.75" x14ac:dyDescent="0.25">
      <c r="C163" s="290"/>
    </row>
    <row r="164" spans="3:6" ht="15.75" x14ac:dyDescent="0.25">
      <c r="C164" s="287"/>
    </row>
    <row r="165" spans="3:6" ht="15.75" x14ac:dyDescent="0.25">
      <c r="C165" s="287"/>
    </row>
    <row r="166" spans="3:6" ht="15.75" x14ac:dyDescent="0.25">
      <c r="C166" s="287"/>
    </row>
    <row r="168" spans="3:6" x14ac:dyDescent="0.25">
      <c r="F168" s="63"/>
    </row>
  </sheetData>
  <mergeCells count="16">
    <mergeCell ref="A125:F125"/>
    <mergeCell ref="A126:F126"/>
    <mergeCell ref="A148:F148"/>
    <mergeCell ref="A35:F35"/>
    <mergeCell ref="A47:F47"/>
    <mergeCell ref="A50:F50"/>
    <mergeCell ref="A51:F51"/>
    <mergeCell ref="A52:F52"/>
    <mergeCell ref="A124:F124"/>
    <mergeCell ref="A34:F34"/>
    <mergeCell ref="B119:F119"/>
    <mergeCell ref="A1:G1"/>
    <mergeCell ref="A6:G6"/>
    <mergeCell ref="A8:G8"/>
    <mergeCell ref="A9:G9"/>
    <mergeCell ref="A33:F33"/>
  </mergeCells>
  <pageMargins left="0.25" right="0.25" top="0.75" bottom="0.75" header="0.3" footer="0.3"/>
  <pageSetup scale="49" fitToHeight="0" orientation="portrait" r:id="rId1"/>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zoomScale="80" zoomScaleNormal="80" workbookViewId="0">
      <selection sqref="A1:G1"/>
    </sheetView>
  </sheetViews>
  <sheetFormatPr baseColWidth="10" defaultColWidth="11.42578125" defaultRowHeight="15" x14ac:dyDescent="0.25"/>
  <cols>
    <col min="1" max="1" width="20.140625" style="263" customWidth="1"/>
    <col min="2" max="2" width="41.42578125" style="259" customWidth="1"/>
    <col min="3" max="3" width="31.5703125" style="259" bestFit="1" customWidth="1"/>
    <col min="4" max="6" width="21.28515625" style="259" bestFit="1" customWidth="1"/>
    <col min="7" max="7" width="17.42578125" style="259" customWidth="1"/>
    <col min="8" max="8" width="16.140625" style="259" bestFit="1" customWidth="1"/>
    <col min="9" max="16384" width="11.42578125" style="259"/>
  </cols>
  <sheetData>
    <row r="1" spans="1:7" x14ac:dyDescent="0.25">
      <c r="A1" s="376" t="s">
        <v>26</v>
      </c>
      <c r="B1" s="376"/>
      <c r="C1" s="376"/>
      <c r="D1" s="376"/>
      <c r="E1" s="376"/>
      <c r="F1" s="376"/>
      <c r="G1" s="376"/>
    </row>
    <row r="2" spans="1:7" s="260" customFormat="1" x14ac:dyDescent="0.25">
      <c r="A2" s="100"/>
      <c r="B2" s="101" t="s">
        <v>80</v>
      </c>
      <c r="C2" s="100" t="s">
        <v>81</v>
      </c>
      <c r="D2" s="100"/>
      <c r="E2" s="100"/>
      <c r="F2" s="100"/>
      <c r="G2" s="100"/>
    </row>
    <row r="3" spans="1:7" s="260" customFormat="1" x14ac:dyDescent="0.25">
      <c r="A3" s="100"/>
      <c r="B3" s="101" t="s">
        <v>82</v>
      </c>
      <c r="C3" s="100" t="s">
        <v>83</v>
      </c>
      <c r="D3" s="100"/>
      <c r="E3" s="100"/>
      <c r="F3" s="100"/>
      <c r="G3" s="100"/>
    </row>
    <row r="4" spans="1:7" s="260" customFormat="1" x14ac:dyDescent="0.25">
      <c r="A4" s="100"/>
      <c r="B4" s="101" t="s">
        <v>28</v>
      </c>
      <c r="C4" s="100" t="s">
        <v>73</v>
      </c>
      <c r="D4" s="100"/>
      <c r="E4" s="100"/>
      <c r="F4" s="100"/>
      <c r="G4" s="100"/>
    </row>
    <row r="5" spans="1:7" s="260" customFormat="1" x14ac:dyDescent="0.25">
      <c r="A5" s="100"/>
      <c r="B5" s="101" t="s">
        <v>27</v>
      </c>
      <c r="C5" s="100" t="s">
        <v>215</v>
      </c>
      <c r="D5" s="100"/>
      <c r="E5" s="100"/>
      <c r="F5" s="100"/>
      <c r="G5" s="100"/>
    </row>
    <row r="6" spans="1:7" s="260" customFormat="1" x14ac:dyDescent="0.25">
      <c r="A6" s="377"/>
      <c r="B6" s="377"/>
      <c r="C6" s="377"/>
      <c r="D6" s="377"/>
      <c r="E6" s="377"/>
      <c r="F6" s="377"/>
      <c r="G6" s="377"/>
    </row>
    <row r="7" spans="1:7" x14ac:dyDescent="0.25">
      <c r="A7" s="102"/>
      <c r="B7" s="103"/>
      <c r="C7" s="103"/>
      <c r="D7" s="103"/>
      <c r="E7" s="103"/>
      <c r="F7" s="103"/>
      <c r="G7" s="103"/>
    </row>
    <row r="8" spans="1:7" x14ac:dyDescent="0.25">
      <c r="A8" s="377" t="s">
        <v>29</v>
      </c>
      <c r="B8" s="377"/>
      <c r="C8" s="377"/>
      <c r="D8" s="377"/>
      <c r="E8" s="377"/>
      <c r="F8" s="377"/>
      <c r="G8" s="377"/>
    </row>
    <row r="9" spans="1:7" x14ac:dyDescent="0.25">
      <c r="A9" s="377" t="s">
        <v>49</v>
      </c>
      <c r="B9" s="377"/>
      <c r="C9" s="377"/>
      <c r="D9" s="377"/>
      <c r="E9" s="377"/>
      <c r="F9" s="377"/>
      <c r="G9" s="377"/>
    </row>
    <row r="10" spans="1:7" x14ac:dyDescent="0.25">
      <c r="A10" s="102"/>
      <c r="B10" s="103"/>
      <c r="C10" s="102"/>
      <c r="D10" s="102"/>
      <c r="E10" s="102"/>
      <c r="F10" s="102"/>
      <c r="G10" s="102"/>
    </row>
    <row r="11" spans="1:7" s="260" customFormat="1" ht="16.5" thickBot="1" x14ac:dyDescent="0.3">
      <c r="A11" s="104" t="s">
        <v>0</v>
      </c>
      <c r="B11" s="12" t="s">
        <v>53</v>
      </c>
      <c r="C11" s="12" t="s">
        <v>31</v>
      </c>
      <c r="D11" s="12" t="s">
        <v>13</v>
      </c>
      <c r="E11" s="12" t="s">
        <v>216</v>
      </c>
      <c r="F11" s="12" t="s">
        <v>14</v>
      </c>
      <c r="G11" s="12" t="s">
        <v>217</v>
      </c>
    </row>
    <row r="12" spans="1:7" s="260" customFormat="1" ht="15.75" x14ac:dyDescent="0.25">
      <c r="A12" s="261"/>
      <c r="B12" s="4"/>
      <c r="C12" s="15"/>
      <c r="D12" s="15"/>
      <c r="E12" s="15"/>
      <c r="F12" s="15"/>
      <c r="G12" s="159"/>
    </row>
    <row r="13" spans="1:7" s="260" customFormat="1" ht="15.75" x14ac:dyDescent="0.25">
      <c r="A13" s="99">
        <v>1</v>
      </c>
      <c r="B13" s="17" t="s">
        <v>18</v>
      </c>
      <c r="C13" s="18" t="s">
        <v>6</v>
      </c>
      <c r="D13" s="159">
        <f>D14+D15</f>
        <v>41447</v>
      </c>
      <c r="E13" s="159">
        <f t="shared" ref="E13:F13" si="0">E14+E15</f>
        <v>41755</v>
      </c>
      <c r="F13" s="159">
        <f t="shared" si="0"/>
        <v>43383</v>
      </c>
      <c r="G13" s="166">
        <f>AVERAGE(D13:F13)</f>
        <v>42195</v>
      </c>
    </row>
    <row r="14" spans="1:7" s="260" customFormat="1" ht="63" x14ac:dyDescent="0.25">
      <c r="A14" s="99"/>
      <c r="B14" s="19" t="s">
        <v>60</v>
      </c>
      <c r="C14" s="18" t="s">
        <v>6</v>
      </c>
      <c r="D14" s="159">
        <f>40727+646</f>
        <v>41373</v>
      </c>
      <c r="E14" s="159">
        <f>41082+625</f>
        <v>41707</v>
      </c>
      <c r="F14" s="159">
        <v>43251</v>
      </c>
      <c r="G14" s="159">
        <f t="shared" ref="G14:G25" si="1">AVERAGE(D14:F14)</f>
        <v>42110.333333333336</v>
      </c>
    </row>
    <row r="15" spans="1:7" ht="15.75" x14ac:dyDescent="0.25">
      <c r="A15" s="99"/>
      <c r="B15" s="20" t="s">
        <v>8</v>
      </c>
      <c r="C15" s="18" t="s">
        <v>6</v>
      </c>
      <c r="D15" s="159">
        <v>74</v>
      </c>
      <c r="E15" s="159">
        <v>48</v>
      </c>
      <c r="F15" s="159">
        <v>132</v>
      </c>
      <c r="G15" s="159">
        <f t="shared" si="1"/>
        <v>84.666666666666671</v>
      </c>
    </row>
    <row r="16" spans="1:7" ht="18" x14ac:dyDescent="0.25">
      <c r="A16" s="99">
        <v>2</v>
      </c>
      <c r="B16" s="21" t="s">
        <v>19</v>
      </c>
      <c r="C16" s="249" t="s">
        <v>238</v>
      </c>
      <c r="D16" s="166">
        <f>D17+D18+D20+D21</f>
        <v>159356</v>
      </c>
      <c r="E16" s="166">
        <f t="shared" ref="E16:F16" si="2">E17+E18+E20+E21</f>
        <v>155937</v>
      </c>
      <c r="F16" s="166">
        <f t="shared" si="2"/>
        <v>158122</v>
      </c>
      <c r="G16" s="166">
        <f t="shared" si="1"/>
        <v>157805</v>
      </c>
    </row>
    <row r="17" spans="1:8" ht="15.75" x14ac:dyDescent="0.25">
      <c r="A17" s="99"/>
      <c r="B17" s="161" t="s">
        <v>193</v>
      </c>
      <c r="C17" s="160" t="s">
        <v>6</v>
      </c>
      <c r="D17" s="159">
        <v>13821</v>
      </c>
      <c r="E17" s="159">
        <v>16418</v>
      </c>
      <c r="F17" s="159">
        <v>16855</v>
      </c>
      <c r="G17" s="159">
        <f t="shared" si="1"/>
        <v>15698</v>
      </c>
    </row>
    <row r="18" spans="1:8" ht="15.75" x14ac:dyDescent="0.25">
      <c r="A18" s="99"/>
      <c r="B18" s="161" t="s">
        <v>57</v>
      </c>
      <c r="C18" s="160" t="s">
        <v>6</v>
      </c>
      <c r="D18" s="159">
        <v>18976</v>
      </c>
      <c r="E18" s="159">
        <v>15882</v>
      </c>
      <c r="F18" s="159">
        <v>16037</v>
      </c>
      <c r="G18" s="159">
        <f t="shared" si="1"/>
        <v>16965</v>
      </c>
    </row>
    <row r="19" spans="1:8" ht="15.75" x14ac:dyDescent="0.25">
      <c r="A19" s="99"/>
      <c r="B19" s="161" t="s">
        <v>20</v>
      </c>
      <c r="C19" s="160" t="s">
        <v>6</v>
      </c>
      <c r="D19" s="145">
        <v>44359</v>
      </c>
      <c r="E19" s="145">
        <v>37018</v>
      </c>
      <c r="F19" s="145">
        <v>37822</v>
      </c>
      <c r="G19" s="159">
        <f t="shared" si="1"/>
        <v>39733</v>
      </c>
    </row>
    <row r="20" spans="1:8" ht="15.75" x14ac:dyDescent="0.25">
      <c r="A20" s="99"/>
      <c r="B20" s="161" t="s">
        <v>58</v>
      </c>
      <c r="C20" s="160" t="s">
        <v>6</v>
      </c>
      <c r="D20" s="159">
        <v>13378</v>
      </c>
      <c r="E20" s="159">
        <v>9641</v>
      </c>
      <c r="F20" s="159">
        <v>10044</v>
      </c>
      <c r="G20" s="159">
        <f t="shared" si="1"/>
        <v>11021</v>
      </c>
    </row>
    <row r="21" spans="1:8" ht="15.75" x14ac:dyDescent="0.25">
      <c r="A21" s="99"/>
      <c r="B21" s="161" t="s">
        <v>12</v>
      </c>
      <c r="C21" s="160" t="s">
        <v>6</v>
      </c>
      <c r="D21" s="159">
        <v>113181</v>
      </c>
      <c r="E21" s="159">
        <v>113996</v>
      </c>
      <c r="F21" s="159">
        <v>115186</v>
      </c>
      <c r="G21" s="159">
        <f t="shared" si="1"/>
        <v>114121</v>
      </c>
    </row>
    <row r="22" spans="1:8" s="103" customFormat="1" ht="31.5" x14ac:dyDescent="0.25">
      <c r="A22" s="250">
        <v>3</v>
      </c>
      <c r="B22" s="196" t="s">
        <v>229</v>
      </c>
      <c r="C22" s="249" t="s">
        <v>6</v>
      </c>
      <c r="D22" s="166">
        <f>+D23+D24</f>
        <v>560</v>
      </c>
      <c r="E22" s="166">
        <f t="shared" ref="E22:F22" si="3">+E23+E24</f>
        <v>341</v>
      </c>
      <c r="F22" s="166">
        <f t="shared" si="3"/>
        <v>16</v>
      </c>
      <c r="G22" s="166">
        <f t="shared" si="1"/>
        <v>305.66666666666669</v>
      </c>
    </row>
    <row r="23" spans="1:8" ht="31.5" x14ac:dyDescent="0.25">
      <c r="A23" s="162"/>
      <c r="B23" s="195" t="s">
        <v>227</v>
      </c>
      <c r="C23" s="160" t="s">
        <v>6</v>
      </c>
      <c r="D23" s="159">
        <v>0</v>
      </c>
      <c r="E23" s="159">
        <v>0</v>
      </c>
      <c r="F23" s="159">
        <v>0</v>
      </c>
      <c r="G23" s="159">
        <f t="shared" si="1"/>
        <v>0</v>
      </c>
    </row>
    <row r="24" spans="1:8" ht="31.5" x14ac:dyDescent="0.25">
      <c r="A24" s="162"/>
      <c r="B24" s="195" t="s">
        <v>228</v>
      </c>
      <c r="C24" s="160" t="s">
        <v>6</v>
      </c>
      <c r="D24" s="159">
        <v>560</v>
      </c>
      <c r="E24" s="159">
        <v>341</v>
      </c>
      <c r="F24" s="159">
        <v>16</v>
      </c>
      <c r="G24" s="159">
        <f t="shared" si="1"/>
        <v>305.66666666666669</v>
      </c>
    </row>
    <row r="25" spans="1:8" s="103" customFormat="1" ht="15.75" x14ac:dyDescent="0.25">
      <c r="A25" s="262">
        <v>3</v>
      </c>
      <c r="B25" s="163" t="s">
        <v>5</v>
      </c>
      <c r="C25" s="249" t="s">
        <v>7</v>
      </c>
      <c r="D25" s="95">
        <v>9681</v>
      </c>
      <c r="E25" s="95">
        <v>9435</v>
      </c>
      <c r="F25" s="95">
        <v>9478</v>
      </c>
      <c r="G25" s="166">
        <f t="shared" si="1"/>
        <v>9531.3333333333339</v>
      </c>
    </row>
    <row r="26" spans="1:8" ht="16.5" thickBot="1" x14ac:dyDescent="0.3">
      <c r="A26" s="58"/>
      <c r="B26" s="27" t="s">
        <v>86</v>
      </c>
      <c r="C26" s="28" t="s">
        <v>6</v>
      </c>
      <c r="D26" s="76">
        <f>+D13+D16+D22+D25</f>
        <v>211044</v>
      </c>
      <c r="E26" s="76">
        <f t="shared" ref="E26:G26" si="4">+E13+E16+E22+E25</f>
        <v>207468</v>
      </c>
      <c r="F26" s="76">
        <f t="shared" si="4"/>
        <v>210999</v>
      </c>
      <c r="G26" s="76">
        <f t="shared" si="4"/>
        <v>209837</v>
      </c>
    </row>
    <row r="27" spans="1:8" ht="15.75" thickTop="1" x14ac:dyDescent="0.25">
      <c r="A27" s="105" t="s">
        <v>22</v>
      </c>
      <c r="C27" s="105"/>
      <c r="D27" s="71"/>
      <c r="E27" s="71"/>
      <c r="F27" s="71"/>
      <c r="G27" s="105"/>
    </row>
    <row r="28" spans="1:8" x14ac:dyDescent="0.25">
      <c r="A28" s="105" t="s">
        <v>70</v>
      </c>
      <c r="C28" s="105"/>
      <c r="D28" s="71"/>
      <c r="E28" s="71"/>
      <c r="F28" s="71"/>
      <c r="G28" s="105"/>
      <c r="H28" s="105"/>
    </row>
    <row r="29" spans="1:8" x14ac:dyDescent="0.25">
      <c r="A29" s="105" t="s">
        <v>23</v>
      </c>
      <c r="C29" s="105"/>
      <c r="D29" s="71"/>
      <c r="E29" s="71"/>
      <c r="F29" s="71"/>
      <c r="G29" s="105"/>
      <c r="H29" s="105"/>
    </row>
    <row r="30" spans="1:8" x14ac:dyDescent="0.25">
      <c r="A30" s="259" t="s">
        <v>56</v>
      </c>
    </row>
    <row r="31" spans="1:8" x14ac:dyDescent="0.25">
      <c r="C31" s="105"/>
    </row>
    <row r="32" spans="1:8" x14ac:dyDescent="0.25">
      <c r="C32" s="105"/>
    </row>
    <row r="33" spans="1:9" ht="15.75" x14ac:dyDescent="0.25">
      <c r="A33" s="375" t="s">
        <v>37</v>
      </c>
      <c r="B33" s="375"/>
      <c r="C33" s="375"/>
      <c r="D33" s="375"/>
      <c r="E33" s="375"/>
      <c r="F33" s="375"/>
      <c r="G33" s="106"/>
      <c r="H33" s="264"/>
      <c r="I33" s="265"/>
    </row>
    <row r="34" spans="1:9" ht="15.75" x14ac:dyDescent="0.25">
      <c r="A34" s="375" t="s">
        <v>39</v>
      </c>
      <c r="B34" s="375"/>
      <c r="C34" s="375"/>
      <c r="D34" s="375"/>
      <c r="E34" s="375"/>
      <c r="F34" s="375"/>
      <c r="G34" s="106"/>
      <c r="H34" s="264"/>
      <c r="I34" s="265"/>
    </row>
    <row r="35" spans="1:9" ht="15.75" x14ac:dyDescent="0.25">
      <c r="A35" s="378" t="s">
        <v>54</v>
      </c>
      <c r="B35" s="378"/>
      <c r="C35" s="378"/>
      <c r="D35" s="378"/>
      <c r="E35" s="378"/>
      <c r="F35" s="378"/>
      <c r="G35" s="107"/>
      <c r="H35" s="108"/>
      <c r="I35" s="109"/>
    </row>
    <row r="36" spans="1:9" ht="15.75" x14ac:dyDescent="0.25">
      <c r="A36" s="110"/>
      <c r="B36" s="106"/>
      <c r="C36" s="106"/>
      <c r="D36" s="106"/>
      <c r="E36" s="106"/>
      <c r="F36" s="106"/>
      <c r="G36" s="106"/>
      <c r="H36" s="264"/>
      <c r="I36" s="265"/>
    </row>
    <row r="37" spans="1:9" ht="16.5" thickBot="1" x14ac:dyDescent="0.3">
      <c r="A37" s="111" t="s">
        <v>0</v>
      </c>
      <c r="B37" s="111" t="s">
        <v>53</v>
      </c>
      <c r="C37" s="104" t="s">
        <v>15</v>
      </c>
      <c r="D37" s="104" t="s">
        <v>16</v>
      </c>
      <c r="E37" s="104" t="s">
        <v>17</v>
      </c>
      <c r="F37" s="104" t="s">
        <v>258</v>
      </c>
      <c r="G37" s="106"/>
      <c r="H37" s="264"/>
      <c r="I37" s="265"/>
    </row>
    <row r="38" spans="1:9" ht="15.75" x14ac:dyDescent="0.25">
      <c r="A38" s="112">
        <v>1</v>
      </c>
      <c r="B38" s="131" t="s">
        <v>102</v>
      </c>
      <c r="C38" s="344">
        <f>SUM(C55:C70,C79:C82,C85,C90:C95,C111:C112)-C39</f>
        <v>859688494.2221806</v>
      </c>
      <c r="D38" s="344">
        <f t="shared" ref="D38:E38" si="5">SUM(D55:D70,D79:D82,D85,D90:D95,D111:D112)-D39</f>
        <v>2593913690.7156</v>
      </c>
      <c r="E38" s="344">
        <f t="shared" si="5"/>
        <v>3540713851.9817996</v>
      </c>
      <c r="F38" s="344">
        <f>SUM(C38:E38)</f>
        <v>6994316036.9195805</v>
      </c>
      <c r="G38" s="113"/>
      <c r="H38" s="264"/>
      <c r="I38" s="265"/>
    </row>
    <row r="39" spans="1:9" ht="15.75" x14ac:dyDescent="0.25">
      <c r="A39" s="112">
        <v>2</v>
      </c>
      <c r="B39" s="131" t="s">
        <v>104</v>
      </c>
      <c r="C39" s="345">
        <f>+'1 T'!F39</f>
        <v>36595294.337819286</v>
      </c>
      <c r="D39" s="345">
        <f>+'2 T'!F40</f>
        <v>104984582.9244</v>
      </c>
      <c r="E39" s="345">
        <f>+'3 T'!F39</f>
        <v>289188871.54820007</v>
      </c>
      <c r="F39" s="345">
        <f t="shared" ref="F39:F45" si="6">SUM(C39:E39)</f>
        <v>430768748.81041932</v>
      </c>
      <c r="G39" s="113"/>
      <c r="H39" s="264"/>
      <c r="I39" s="265"/>
    </row>
    <row r="40" spans="1:9" ht="15.75" x14ac:dyDescent="0.25">
      <c r="A40" s="112">
        <v>3</v>
      </c>
      <c r="B40" s="131" t="s">
        <v>25</v>
      </c>
      <c r="C40" s="346">
        <f>+'1 T'!F40</f>
        <v>0</v>
      </c>
      <c r="D40" s="346">
        <f>+'2 T'!F41</f>
        <v>4303857556.1999998</v>
      </c>
      <c r="E40" s="346">
        <f>+'3 T'!F40</f>
        <v>1590861239.25</v>
      </c>
      <c r="F40" s="346">
        <f>SUM(C40:E40)</f>
        <v>5894718795.4499998</v>
      </c>
      <c r="G40" s="113"/>
      <c r="H40" s="264"/>
      <c r="I40" s="265"/>
    </row>
    <row r="41" spans="1:9" ht="15.75" x14ac:dyDescent="0.25">
      <c r="A41" s="112">
        <v>4</v>
      </c>
      <c r="B41" s="131" t="s">
        <v>24</v>
      </c>
      <c r="C41" s="347">
        <f>+'1 T'!F41</f>
        <v>504907988</v>
      </c>
      <c r="D41" s="347">
        <f>+'2 T'!F42</f>
        <v>538128200.96000004</v>
      </c>
      <c r="E41" s="347">
        <f>+'3 T'!F41</f>
        <v>219823454</v>
      </c>
      <c r="F41" s="347">
        <f t="shared" si="6"/>
        <v>1262859642.96</v>
      </c>
      <c r="G41" s="113"/>
      <c r="H41" s="264"/>
      <c r="I41" s="265"/>
    </row>
    <row r="42" spans="1:9" ht="15.75" x14ac:dyDescent="0.25">
      <c r="A42" s="112">
        <v>5</v>
      </c>
      <c r="B42" s="131" t="s">
        <v>107</v>
      </c>
      <c r="C42" s="348">
        <f>+'1 T'!F42</f>
        <v>100002374.91</v>
      </c>
      <c r="D42" s="348">
        <f>+'2 T'!F43</f>
        <v>47440975.630000003</v>
      </c>
      <c r="E42" s="348">
        <f>+'3 T'!F42</f>
        <v>50068550.039999999</v>
      </c>
      <c r="F42" s="348">
        <f t="shared" si="6"/>
        <v>197511900.57999998</v>
      </c>
      <c r="G42" s="113"/>
      <c r="H42" s="264"/>
      <c r="I42" s="265"/>
    </row>
    <row r="43" spans="1:9" s="103" customFormat="1" ht="15.75" x14ac:dyDescent="0.25">
      <c r="A43" s="112">
        <v>6</v>
      </c>
      <c r="B43" s="40" t="s">
        <v>105</v>
      </c>
      <c r="C43" s="349">
        <f>+'1 T'!F43</f>
        <v>58465210.649999999</v>
      </c>
      <c r="D43" s="349">
        <f>+'2 T'!F44</f>
        <v>301748874.97000003</v>
      </c>
      <c r="E43" s="349">
        <f>+'3 T'!F43</f>
        <v>158900815.41000003</v>
      </c>
      <c r="F43" s="349">
        <f t="shared" si="6"/>
        <v>519114901.03000003</v>
      </c>
      <c r="G43" s="114"/>
      <c r="H43" s="115"/>
      <c r="I43" s="109"/>
    </row>
    <row r="44" spans="1:9" s="103" customFormat="1" ht="15.75" x14ac:dyDescent="0.25">
      <c r="A44" s="112">
        <v>7</v>
      </c>
      <c r="B44" s="40" t="s">
        <v>219</v>
      </c>
      <c r="C44" s="350">
        <f>+'1 T'!F44</f>
        <v>159031860.44</v>
      </c>
      <c r="D44" s="350">
        <f>+'2 T'!F45</f>
        <v>77509997.879999995</v>
      </c>
      <c r="E44" s="350">
        <f>+'3 T'!F44</f>
        <v>52297301.970000006</v>
      </c>
      <c r="F44" s="350">
        <f t="shared" si="6"/>
        <v>288839160.29000002</v>
      </c>
      <c r="G44" s="114"/>
      <c r="H44" s="115"/>
      <c r="I44" s="109"/>
    </row>
    <row r="45" spans="1:9" s="103" customFormat="1" ht="15.75" x14ac:dyDescent="0.25">
      <c r="A45" s="112">
        <v>8</v>
      </c>
      <c r="B45" s="40" t="s">
        <v>106</v>
      </c>
      <c r="C45" s="351">
        <f>+'1 T'!F45</f>
        <v>0</v>
      </c>
      <c r="D45" s="351">
        <f>+'2 T'!F46</f>
        <v>137797080.25</v>
      </c>
      <c r="E45" s="351">
        <f>+'3 T'!E45</f>
        <v>25086000</v>
      </c>
      <c r="F45" s="351">
        <f t="shared" si="6"/>
        <v>162883080.25</v>
      </c>
      <c r="G45" s="114"/>
      <c r="H45" s="115"/>
      <c r="I45" s="109"/>
    </row>
    <row r="46" spans="1:9" ht="16.5" thickBot="1" x14ac:dyDescent="0.3">
      <c r="A46" s="26"/>
      <c r="B46" s="27" t="s">
        <v>1</v>
      </c>
      <c r="C46" s="136">
        <f>SUM(C38:C45)</f>
        <v>1718691222.5600002</v>
      </c>
      <c r="D46" s="136">
        <f>SUM(D38:D45)</f>
        <v>8105380959.5300007</v>
      </c>
      <c r="E46" s="136">
        <f>SUM(E38:E45)</f>
        <v>5926940084.1999998</v>
      </c>
      <c r="F46" s="136">
        <f>SUM(F38:F45)</f>
        <v>15751012266.290001</v>
      </c>
      <c r="G46" s="106">
        <f>+F46-F115</f>
        <v>0</v>
      </c>
      <c r="I46" s="265"/>
    </row>
    <row r="47" spans="1:9" ht="16.5" thickTop="1" x14ac:dyDescent="0.25">
      <c r="A47" s="381" t="s">
        <v>103</v>
      </c>
      <c r="B47" s="381" t="s">
        <v>67</v>
      </c>
      <c r="C47" s="381" t="s">
        <v>67</v>
      </c>
      <c r="D47" s="381" t="s">
        <v>67</v>
      </c>
      <c r="E47" s="381" t="s">
        <v>67</v>
      </c>
      <c r="F47" s="381"/>
      <c r="G47" s="116"/>
      <c r="H47" s="266"/>
      <c r="I47" s="267"/>
    </row>
    <row r="48" spans="1:9" ht="15.75" x14ac:dyDescent="0.25">
      <c r="A48" s="110"/>
      <c r="B48" s="106"/>
      <c r="C48" s="106"/>
      <c r="D48" s="106"/>
      <c r="E48" s="106"/>
      <c r="F48" s="106"/>
      <c r="G48" s="106"/>
      <c r="I48" s="265"/>
    </row>
    <row r="49" spans="1:9" ht="15.75" x14ac:dyDescent="0.25">
      <c r="A49" s="110"/>
      <c r="B49" s="110"/>
      <c r="C49" s="110"/>
      <c r="D49" s="110"/>
      <c r="E49" s="106"/>
      <c r="F49" s="106"/>
      <c r="G49" s="106"/>
      <c r="I49" s="265"/>
    </row>
    <row r="50" spans="1:9" ht="15.75" x14ac:dyDescent="0.25">
      <c r="A50" s="375" t="s">
        <v>38</v>
      </c>
      <c r="B50" s="375"/>
      <c r="C50" s="375"/>
      <c r="D50" s="375"/>
      <c r="E50" s="375"/>
      <c r="F50" s="375"/>
      <c r="G50" s="106"/>
      <c r="I50" s="265"/>
    </row>
    <row r="51" spans="1:9" ht="15.75" x14ac:dyDescent="0.25">
      <c r="A51" s="375" t="s">
        <v>40</v>
      </c>
      <c r="B51" s="375"/>
      <c r="C51" s="375"/>
      <c r="D51" s="375"/>
      <c r="E51" s="375"/>
      <c r="F51" s="375"/>
      <c r="G51" s="106"/>
      <c r="I51" s="265"/>
    </row>
    <row r="52" spans="1:9" ht="15.75" x14ac:dyDescent="0.25">
      <c r="A52" s="378" t="s">
        <v>54</v>
      </c>
      <c r="B52" s="378"/>
      <c r="C52" s="378"/>
      <c r="D52" s="378"/>
      <c r="E52" s="378"/>
      <c r="F52" s="378"/>
      <c r="G52" s="107"/>
      <c r="H52" s="100"/>
      <c r="I52" s="109"/>
    </row>
    <row r="53" spans="1:9" ht="15.75" x14ac:dyDescent="0.25">
      <c r="A53" s="110"/>
      <c r="B53" s="106"/>
      <c r="C53" s="106"/>
      <c r="D53" s="106"/>
      <c r="E53" s="106"/>
      <c r="F53" s="106"/>
      <c r="G53" s="106"/>
      <c r="I53" s="265"/>
    </row>
    <row r="54" spans="1:9" ht="16.5" thickBot="1" x14ac:dyDescent="0.3">
      <c r="A54" s="111" t="s">
        <v>35</v>
      </c>
      <c r="B54" s="111" t="s">
        <v>36</v>
      </c>
      <c r="C54" s="104" t="s">
        <v>15</v>
      </c>
      <c r="D54" s="104" t="s">
        <v>16</v>
      </c>
      <c r="E54" s="104" t="s">
        <v>17</v>
      </c>
      <c r="F54" s="104" t="s">
        <v>258</v>
      </c>
      <c r="G54" s="106"/>
      <c r="I54" s="265"/>
    </row>
    <row r="55" spans="1:9" ht="15.75" x14ac:dyDescent="0.25">
      <c r="A55" s="14" t="s">
        <v>87</v>
      </c>
      <c r="B55" s="4" t="s">
        <v>108</v>
      </c>
      <c r="C55" s="99">
        <v>24618600</v>
      </c>
      <c r="D55" s="99">
        <v>46389250</v>
      </c>
      <c r="E55" s="99">
        <f>+'[3]3 T'!F56</f>
        <v>32492750</v>
      </c>
      <c r="F55" s="344">
        <f>SUM(C55:E55)</f>
        <v>103500600</v>
      </c>
      <c r="G55" s="113"/>
      <c r="H55" s="264"/>
      <c r="I55" s="265"/>
    </row>
    <row r="56" spans="1:9" ht="15.75" x14ac:dyDescent="0.25">
      <c r="A56" s="14" t="s">
        <v>109</v>
      </c>
      <c r="B56" s="4" t="s">
        <v>110</v>
      </c>
      <c r="C56" s="99">
        <v>51647101.519999996</v>
      </c>
      <c r="D56" s="99">
        <v>70517004.310000002</v>
      </c>
      <c r="E56" s="99">
        <f>+'[3]3 T'!F57</f>
        <v>61377531.379999995</v>
      </c>
      <c r="F56" s="344">
        <f t="shared" ref="F56:F114" si="7">SUM(C56:E56)</f>
        <v>183541637.20999998</v>
      </c>
      <c r="G56" s="113"/>
      <c r="H56" s="264"/>
      <c r="I56" s="265"/>
    </row>
    <row r="57" spans="1:9" ht="15.75" x14ac:dyDescent="0.25">
      <c r="A57" s="14" t="s">
        <v>111</v>
      </c>
      <c r="B57" s="4" t="s">
        <v>112</v>
      </c>
      <c r="C57" s="99">
        <v>40953965.770000003</v>
      </c>
      <c r="D57" s="99">
        <v>55493282.419999994</v>
      </c>
      <c r="E57" s="99">
        <f>+'[3]3 T'!F58</f>
        <v>47457920.899999999</v>
      </c>
      <c r="F57" s="344">
        <f t="shared" si="7"/>
        <v>143905169.09</v>
      </c>
      <c r="G57" s="113"/>
      <c r="H57" s="264"/>
      <c r="I57" s="265"/>
    </row>
    <row r="58" spans="1:9" ht="15.75" x14ac:dyDescent="0.25">
      <c r="A58" s="14" t="s">
        <v>88</v>
      </c>
      <c r="B58" s="4" t="s">
        <v>113</v>
      </c>
      <c r="C58" s="99">
        <v>66488256.149999999</v>
      </c>
      <c r="D58" s="99">
        <v>92927841.460000008</v>
      </c>
      <c r="E58" s="99">
        <f>+'[3]3 T'!F59</f>
        <v>81905590.469999999</v>
      </c>
      <c r="F58" s="344">
        <f t="shared" si="7"/>
        <v>241321688.08000001</v>
      </c>
      <c r="G58" s="113"/>
      <c r="H58" s="264"/>
      <c r="I58" s="265"/>
    </row>
    <row r="59" spans="1:9" ht="15.75" x14ac:dyDescent="0.25">
      <c r="A59" s="14" t="s">
        <v>114</v>
      </c>
      <c r="B59" s="4" t="s">
        <v>115</v>
      </c>
      <c r="C59" s="99">
        <v>38377592.180000007</v>
      </c>
      <c r="D59" s="99">
        <v>14759626.48</v>
      </c>
      <c r="E59" s="99">
        <f>+'[3]3 T'!F60</f>
        <v>27612595.469999999</v>
      </c>
      <c r="F59" s="344">
        <f t="shared" si="7"/>
        <v>80749814.13000001</v>
      </c>
      <c r="G59" s="113"/>
      <c r="H59" s="264"/>
      <c r="I59" s="265"/>
    </row>
    <row r="60" spans="1:9" ht="15.75" x14ac:dyDescent="0.25">
      <c r="A60" s="14" t="s">
        <v>116</v>
      </c>
      <c r="B60" s="4" t="s">
        <v>117</v>
      </c>
      <c r="C60" s="99">
        <v>1179820.55</v>
      </c>
      <c r="D60" s="99">
        <v>2041260.84</v>
      </c>
      <c r="E60" s="99">
        <f>+'[3]3 T'!F61</f>
        <v>1822821.71</v>
      </c>
      <c r="F60" s="344">
        <f t="shared" si="7"/>
        <v>5043903.0999999996</v>
      </c>
      <c r="G60" s="113"/>
      <c r="H60" s="264"/>
      <c r="I60" s="265"/>
    </row>
    <row r="61" spans="1:9" ht="15.75" x14ac:dyDescent="0.25">
      <c r="A61" s="14" t="s">
        <v>118</v>
      </c>
      <c r="B61" s="4" t="s">
        <v>119</v>
      </c>
      <c r="C61" s="99">
        <v>0</v>
      </c>
      <c r="D61" s="99">
        <v>0</v>
      </c>
      <c r="E61" s="99">
        <f>+'[3]3 T'!F62</f>
        <v>0</v>
      </c>
      <c r="F61" s="344">
        <f t="shared" si="7"/>
        <v>0</v>
      </c>
      <c r="G61" s="113"/>
      <c r="H61" s="264"/>
      <c r="I61" s="265"/>
    </row>
    <row r="62" spans="1:9" ht="15.75" x14ac:dyDescent="0.25">
      <c r="A62" s="14" t="s">
        <v>75</v>
      </c>
      <c r="B62" s="4" t="s">
        <v>76</v>
      </c>
      <c r="C62" s="99">
        <v>0</v>
      </c>
      <c r="D62" s="99">
        <v>0</v>
      </c>
      <c r="E62" s="99">
        <f>+'[3]3 T'!F63</f>
        <v>20161460</v>
      </c>
      <c r="F62" s="344">
        <f t="shared" si="7"/>
        <v>20161460</v>
      </c>
      <c r="G62" s="113"/>
      <c r="H62" s="264"/>
      <c r="I62" s="265"/>
    </row>
    <row r="63" spans="1:9" ht="15.75" x14ac:dyDescent="0.25">
      <c r="A63" s="14" t="s">
        <v>120</v>
      </c>
      <c r="B63" s="4" t="s">
        <v>121</v>
      </c>
      <c r="C63" s="99">
        <v>0</v>
      </c>
      <c r="D63" s="99">
        <v>0</v>
      </c>
      <c r="E63" s="99">
        <f>+'[3]3 T'!F64</f>
        <v>0</v>
      </c>
      <c r="F63" s="344">
        <f t="shared" si="7"/>
        <v>0</v>
      </c>
      <c r="G63" s="113"/>
      <c r="H63" s="264"/>
      <c r="I63" s="265"/>
    </row>
    <row r="64" spans="1:9" ht="15.75" x14ac:dyDescent="0.25">
      <c r="A64" s="14" t="s">
        <v>122</v>
      </c>
      <c r="B64" s="4" t="s">
        <v>123</v>
      </c>
      <c r="C64" s="99">
        <v>0</v>
      </c>
      <c r="D64" s="99">
        <v>0</v>
      </c>
      <c r="E64" s="99">
        <f>+'[3]3 T'!F65</f>
        <v>0</v>
      </c>
      <c r="F64" s="344">
        <f t="shared" si="7"/>
        <v>0</v>
      </c>
      <c r="G64" s="113"/>
      <c r="H64" s="264"/>
      <c r="I64" s="265"/>
    </row>
    <row r="65" spans="1:9" ht="15.75" x14ac:dyDescent="0.25">
      <c r="A65" s="14" t="s">
        <v>124</v>
      </c>
      <c r="B65" s="4" t="s">
        <v>125</v>
      </c>
      <c r="C65" s="99">
        <v>0</v>
      </c>
      <c r="D65" s="99">
        <v>3664651.02</v>
      </c>
      <c r="E65" s="99">
        <f>+'[3]3 T'!F66</f>
        <v>3223608.63</v>
      </c>
      <c r="F65" s="344">
        <f t="shared" si="7"/>
        <v>6888259.6500000004</v>
      </c>
      <c r="G65" s="113"/>
      <c r="H65" s="264"/>
      <c r="I65" s="265"/>
    </row>
    <row r="66" spans="1:9" ht="15.75" x14ac:dyDescent="0.25">
      <c r="A66" s="14" t="s">
        <v>126</v>
      </c>
      <c r="B66" s="4" t="s">
        <v>127</v>
      </c>
      <c r="C66" s="99">
        <v>0</v>
      </c>
      <c r="D66" s="99">
        <v>978720</v>
      </c>
      <c r="E66" s="99">
        <f>+'[3]3 T'!F67</f>
        <v>0</v>
      </c>
      <c r="F66" s="344">
        <f t="shared" si="7"/>
        <v>978720</v>
      </c>
      <c r="G66" s="113"/>
      <c r="H66" s="264"/>
      <c r="I66" s="265"/>
    </row>
    <row r="67" spans="1:9" ht="15.75" x14ac:dyDescent="0.25">
      <c r="A67" s="14" t="s">
        <v>128</v>
      </c>
      <c r="B67" s="4" t="s">
        <v>129</v>
      </c>
      <c r="C67" s="99">
        <v>0</v>
      </c>
      <c r="D67" s="99">
        <v>0</v>
      </c>
      <c r="E67" s="99">
        <f>+'[3]3 T'!F68</f>
        <v>0</v>
      </c>
      <c r="F67" s="344">
        <f t="shared" si="7"/>
        <v>0</v>
      </c>
      <c r="G67" s="113"/>
      <c r="H67" s="264"/>
      <c r="I67" s="265"/>
    </row>
    <row r="68" spans="1:9" ht="15.75" x14ac:dyDescent="0.25">
      <c r="A68" s="14" t="s">
        <v>130</v>
      </c>
      <c r="B68" s="4" t="s">
        <v>131</v>
      </c>
      <c r="C68" s="99">
        <v>14225348</v>
      </c>
      <c r="D68" s="99">
        <v>6173235</v>
      </c>
      <c r="E68" s="99">
        <f>+'[3]3 T'!F69</f>
        <v>7528075</v>
      </c>
      <c r="F68" s="344">
        <f t="shared" si="7"/>
        <v>27926658</v>
      </c>
      <c r="G68" s="113"/>
      <c r="H68" s="264"/>
      <c r="I68" s="265"/>
    </row>
    <row r="69" spans="1:9" ht="15.75" x14ac:dyDescent="0.25">
      <c r="A69" s="14" t="s">
        <v>132</v>
      </c>
      <c r="B69" s="4" t="s">
        <v>133</v>
      </c>
      <c r="C69" s="99">
        <v>40469340.539999999</v>
      </c>
      <c r="D69" s="99">
        <v>23253113.259999998</v>
      </c>
      <c r="E69" s="99">
        <f>+'[3]3 T'!F70</f>
        <v>31643098</v>
      </c>
      <c r="F69" s="344">
        <f t="shared" si="7"/>
        <v>95365551.799999997</v>
      </c>
      <c r="G69" s="113"/>
      <c r="H69" s="264"/>
      <c r="I69" s="265"/>
    </row>
    <row r="70" spans="1:9" ht="15.75" x14ac:dyDescent="0.25">
      <c r="A70" s="14" t="s">
        <v>134</v>
      </c>
      <c r="B70" s="4" t="s">
        <v>135</v>
      </c>
      <c r="C70" s="99">
        <v>35968739.399999999</v>
      </c>
      <c r="D70" s="99">
        <v>14077547.040000001</v>
      </c>
      <c r="E70" s="99">
        <f>+'[3]3 T'!F71</f>
        <v>0</v>
      </c>
      <c r="F70" s="344">
        <f t="shared" si="7"/>
        <v>50046286.439999998</v>
      </c>
      <c r="G70" s="113"/>
      <c r="H70" s="264"/>
      <c r="I70" s="265"/>
    </row>
    <row r="71" spans="1:9" ht="15.75" x14ac:dyDescent="0.25">
      <c r="A71" s="14" t="s">
        <v>136</v>
      </c>
      <c r="B71" s="4" t="s">
        <v>137</v>
      </c>
      <c r="C71" s="99">
        <v>0</v>
      </c>
      <c r="D71" s="99">
        <v>0</v>
      </c>
      <c r="E71" s="99">
        <f>+'[3]3 T'!F72</f>
        <v>0</v>
      </c>
      <c r="F71" s="344">
        <f t="shared" si="7"/>
        <v>0</v>
      </c>
      <c r="G71" s="113"/>
      <c r="H71" s="264"/>
      <c r="I71" s="265"/>
    </row>
    <row r="72" spans="1:9" ht="15.75" x14ac:dyDescent="0.25">
      <c r="A72" s="14" t="s">
        <v>65</v>
      </c>
      <c r="B72" s="4" t="s">
        <v>138</v>
      </c>
      <c r="C72" s="99">
        <v>82710956.090000004</v>
      </c>
      <c r="D72" s="99">
        <v>37831396.399999999</v>
      </c>
      <c r="E72" s="99">
        <f>+'[3]3 T'!F73</f>
        <v>35628145.920000002</v>
      </c>
      <c r="F72" s="348">
        <f t="shared" si="7"/>
        <v>156170498.41000003</v>
      </c>
      <c r="G72" s="113"/>
      <c r="H72" s="264"/>
      <c r="I72" s="265"/>
    </row>
    <row r="73" spans="1:9" ht="15.75" x14ac:dyDescent="0.25">
      <c r="A73" s="14" t="s">
        <v>139</v>
      </c>
      <c r="B73" s="4" t="s">
        <v>140</v>
      </c>
      <c r="C73" s="99">
        <v>0</v>
      </c>
      <c r="D73" s="99">
        <v>0</v>
      </c>
      <c r="E73" s="99">
        <f>+'[3]3 T'!F74</f>
        <v>0</v>
      </c>
      <c r="F73" s="348">
        <f t="shared" si="7"/>
        <v>0</v>
      </c>
      <c r="G73" s="113"/>
      <c r="H73" s="264"/>
      <c r="I73" s="265"/>
    </row>
    <row r="74" spans="1:9" ht="15.75" x14ac:dyDescent="0.25">
      <c r="A74" s="14" t="s">
        <v>89</v>
      </c>
      <c r="B74" s="4" t="s">
        <v>141</v>
      </c>
      <c r="C74" s="99">
        <v>17291418.82</v>
      </c>
      <c r="D74" s="99">
        <v>9609579.2300000004</v>
      </c>
      <c r="E74" s="99">
        <f>+'[3]3 T'!F75</f>
        <v>14440404.120000001</v>
      </c>
      <c r="F74" s="348">
        <f t="shared" si="7"/>
        <v>41341402.170000002</v>
      </c>
      <c r="G74" s="113"/>
      <c r="H74" s="264"/>
      <c r="I74" s="265"/>
    </row>
    <row r="75" spans="1:9" ht="15.75" x14ac:dyDescent="0.25">
      <c r="A75" s="14" t="s">
        <v>142</v>
      </c>
      <c r="B75" s="4" t="s">
        <v>143</v>
      </c>
      <c r="C75" s="99">
        <v>0</v>
      </c>
      <c r="D75" s="99">
        <v>0</v>
      </c>
      <c r="E75" s="99">
        <f>+'[3]3 T'!F76</f>
        <v>0</v>
      </c>
      <c r="F75" s="99">
        <f t="shared" si="7"/>
        <v>0</v>
      </c>
      <c r="G75" s="113"/>
      <c r="H75" s="264"/>
      <c r="I75" s="265"/>
    </row>
    <row r="76" spans="1:9" ht="15.75" x14ac:dyDescent="0.25">
      <c r="A76" s="14" t="s">
        <v>144</v>
      </c>
      <c r="B76" s="4" t="s">
        <v>145</v>
      </c>
      <c r="C76" s="99">
        <v>0</v>
      </c>
      <c r="D76" s="99">
        <v>0</v>
      </c>
      <c r="E76" s="99">
        <f>+'[3]3 T'!F77</f>
        <v>0</v>
      </c>
      <c r="F76" s="99">
        <f t="shared" si="7"/>
        <v>0</v>
      </c>
      <c r="G76" s="113"/>
      <c r="H76" s="264"/>
      <c r="I76" s="265"/>
    </row>
    <row r="77" spans="1:9" ht="15.75" x14ac:dyDescent="0.25">
      <c r="A77" s="14" t="s">
        <v>146</v>
      </c>
      <c r="B77" s="4" t="s">
        <v>147</v>
      </c>
      <c r="C77" s="99">
        <v>0</v>
      </c>
      <c r="D77" s="99">
        <v>0</v>
      </c>
      <c r="E77" s="99">
        <f>+'[3]3 T'!F78</f>
        <v>0</v>
      </c>
      <c r="F77" s="99">
        <f t="shared" si="7"/>
        <v>0</v>
      </c>
      <c r="G77" s="113"/>
      <c r="H77" s="264"/>
      <c r="I77" s="265"/>
    </row>
    <row r="78" spans="1:9" ht="15.75" x14ac:dyDescent="0.25">
      <c r="A78" s="14" t="s">
        <v>148</v>
      </c>
      <c r="B78" s="4" t="s">
        <v>149</v>
      </c>
      <c r="C78" s="99">
        <v>0</v>
      </c>
      <c r="D78" s="99">
        <v>0</v>
      </c>
      <c r="E78" s="99">
        <f>+'[3]3 T'!F79</f>
        <v>0</v>
      </c>
      <c r="F78" s="99">
        <f t="shared" si="7"/>
        <v>0</v>
      </c>
      <c r="G78" s="113"/>
      <c r="H78" s="264"/>
      <c r="I78" s="265"/>
    </row>
    <row r="79" spans="1:9" ht="15.75" x14ac:dyDescent="0.25">
      <c r="A79" s="14" t="s">
        <v>150</v>
      </c>
      <c r="B79" s="4" t="s">
        <v>151</v>
      </c>
      <c r="C79" s="99">
        <v>11602851.370000001</v>
      </c>
      <c r="D79" s="99">
        <v>11931631.310000001</v>
      </c>
      <c r="E79" s="99">
        <f>+'[3]3 T'!F80</f>
        <v>9890652.379999999</v>
      </c>
      <c r="F79" s="344">
        <f t="shared" si="7"/>
        <v>33425135.059999999</v>
      </c>
      <c r="G79" s="113"/>
      <c r="H79" s="264"/>
      <c r="I79" s="265"/>
    </row>
    <row r="80" spans="1:9" ht="15.75" x14ac:dyDescent="0.25">
      <c r="A80" s="14" t="s">
        <v>62</v>
      </c>
      <c r="B80" s="4" t="s">
        <v>152</v>
      </c>
      <c r="C80" s="99">
        <v>0</v>
      </c>
      <c r="D80" s="99">
        <v>0</v>
      </c>
      <c r="E80" s="99">
        <f>+'[3]3 T'!F81</f>
        <v>0</v>
      </c>
      <c r="F80" s="344">
        <f t="shared" si="7"/>
        <v>0</v>
      </c>
      <c r="G80" s="113"/>
      <c r="H80" s="264"/>
      <c r="I80" s="265"/>
    </row>
    <row r="81" spans="1:9" ht="15.75" x14ac:dyDescent="0.25">
      <c r="A81" s="14" t="s">
        <v>153</v>
      </c>
      <c r="B81" s="4" t="s">
        <v>154</v>
      </c>
      <c r="C81" s="99">
        <v>260524.74</v>
      </c>
      <c r="D81" s="99">
        <v>0</v>
      </c>
      <c r="E81" s="99">
        <f>+'[3]3 T'!F82</f>
        <v>0</v>
      </c>
      <c r="F81" s="344">
        <f t="shared" si="7"/>
        <v>260524.74</v>
      </c>
      <c r="G81" s="113"/>
      <c r="H81" s="264"/>
      <c r="I81" s="265"/>
    </row>
    <row r="82" spans="1:9" ht="15.75" x14ac:dyDescent="0.25">
      <c r="A82" s="207" t="s">
        <v>235</v>
      </c>
      <c r="B82" s="130" t="s">
        <v>236</v>
      </c>
      <c r="C82" s="99">
        <v>0</v>
      </c>
      <c r="D82" s="99">
        <v>5648757</v>
      </c>
      <c r="F82" s="344">
        <f t="shared" si="7"/>
        <v>5648757</v>
      </c>
      <c r="G82" s="113"/>
      <c r="H82" s="264"/>
      <c r="I82" s="265"/>
    </row>
    <row r="83" spans="1:9" ht="15.75" x14ac:dyDescent="0.25">
      <c r="A83" s="14" t="s">
        <v>2</v>
      </c>
      <c r="B83" s="4" t="s">
        <v>77</v>
      </c>
      <c r="C83" s="99">
        <v>504907988</v>
      </c>
      <c r="D83" s="208">
        <v>538128200.96000004</v>
      </c>
      <c r="E83" s="99">
        <f>+'[3]3 T'!F84</f>
        <v>219823454</v>
      </c>
      <c r="F83" s="347">
        <f t="shared" si="7"/>
        <v>1262859642.96</v>
      </c>
      <c r="G83" s="113"/>
      <c r="H83" s="264"/>
      <c r="I83" s="265"/>
    </row>
    <row r="84" spans="1:9" ht="15.75" x14ac:dyDescent="0.25">
      <c r="A84" s="14" t="s">
        <v>3</v>
      </c>
      <c r="B84" s="4" t="s">
        <v>4</v>
      </c>
      <c r="C84" s="99">
        <v>0</v>
      </c>
      <c r="D84" s="99">
        <v>4303857556.1999998</v>
      </c>
      <c r="E84" s="99">
        <f>+'[3]3 T'!F85</f>
        <v>1590861239.25</v>
      </c>
      <c r="F84" s="346">
        <f t="shared" si="7"/>
        <v>5894718795.4499998</v>
      </c>
      <c r="G84" s="113"/>
      <c r="H84" s="264"/>
      <c r="I84" s="265"/>
    </row>
    <row r="85" spans="1:9" ht="15.75" x14ac:dyDescent="0.25">
      <c r="A85" s="14" t="s">
        <v>155</v>
      </c>
      <c r="B85" s="4" t="s">
        <v>156</v>
      </c>
      <c r="C85" s="99">
        <v>0</v>
      </c>
      <c r="D85" s="99">
        <v>1221176073.1799998</v>
      </c>
      <c r="E85" s="99">
        <f>+'[3]3 T'!F86</f>
        <v>1786427427.6699998</v>
      </c>
      <c r="F85" s="344">
        <f t="shared" si="7"/>
        <v>3007603500.8499994</v>
      </c>
      <c r="G85" s="113"/>
      <c r="H85" s="264"/>
      <c r="I85" s="265"/>
    </row>
    <row r="86" spans="1:9" ht="15.75" x14ac:dyDescent="0.25">
      <c r="A86" s="14" t="s">
        <v>157</v>
      </c>
      <c r="B86" s="4" t="s">
        <v>158</v>
      </c>
      <c r="C86" s="99">
        <v>0</v>
      </c>
      <c r="D86" s="99">
        <v>0</v>
      </c>
      <c r="E86" s="99">
        <f>+'[3]3 T'!F87</f>
        <v>0</v>
      </c>
      <c r="F86" s="344">
        <f t="shared" si="7"/>
        <v>0</v>
      </c>
      <c r="G86" s="113"/>
      <c r="H86" s="264"/>
      <c r="I86" s="265"/>
    </row>
    <row r="87" spans="1:9" ht="15.75" x14ac:dyDescent="0.25">
      <c r="A87" s="14" t="s">
        <v>159</v>
      </c>
      <c r="B87" s="4" t="s">
        <v>160</v>
      </c>
      <c r="C87" s="99">
        <v>0</v>
      </c>
      <c r="D87" s="99">
        <v>0</v>
      </c>
      <c r="E87" s="99">
        <f>+'[3]3 T'!F88</f>
        <v>0</v>
      </c>
      <c r="F87" s="344">
        <f t="shared" si="7"/>
        <v>0</v>
      </c>
      <c r="G87" s="113"/>
      <c r="H87" s="264"/>
      <c r="I87" s="265"/>
    </row>
    <row r="88" spans="1:9" ht="15.75" x14ac:dyDescent="0.25">
      <c r="A88" s="14" t="s">
        <v>78</v>
      </c>
      <c r="B88" s="4" t="s">
        <v>161</v>
      </c>
      <c r="C88" s="99">
        <v>0</v>
      </c>
      <c r="D88" s="99">
        <v>0</v>
      </c>
      <c r="E88" s="99">
        <f>+'[3]3 T'!F89</f>
        <v>0</v>
      </c>
      <c r="F88" s="344">
        <f t="shared" si="7"/>
        <v>0</v>
      </c>
      <c r="G88" s="113"/>
      <c r="H88" s="264"/>
      <c r="I88" s="265"/>
    </row>
    <row r="89" spans="1:9" ht="15.75" x14ac:dyDescent="0.25">
      <c r="A89" s="14" t="s">
        <v>162</v>
      </c>
      <c r="B89" s="4" t="s">
        <v>163</v>
      </c>
      <c r="C89" s="99">
        <v>0</v>
      </c>
      <c r="D89" s="99">
        <v>0</v>
      </c>
      <c r="E89" s="99">
        <f>+'[3]3 T'!F90</f>
        <v>0</v>
      </c>
      <c r="F89" s="344">
        <f t="shared" si="7"/>
        <v>0</v>
      </c>
      <c r="G89" s="113"/>
      <c r="H89" s="264"/>
      <c r="I89" s="265"/>
    </row>
    <row r="90" spans="1:9" ht="15.75" x14ac:dyDescent="0.25">
      <c r="A90" s="14" t="s">
        <v>63</v>
      </c>
      <c r="B90" s="4" t="s">
        <v>164</v>
      </c>
      <c r="C90" s="99">
        <v>0</v>
      </c>
      <c r="D90" s="99">
        <v>0</v>
      </c>
      <c r="E90" s="99">
        <f>+'[3]3 T'!F91</f>
        <v>20169932.520000003</v>
      </c>
      <c r="F90" s="344">
        <f t="shared" si="7"/>
        <v>20169932.520000003</v>
      </c>
      <c r="G90" s="113"/>
      <c r="H90" s="264"/>
      <c r="I90" s="265"/>
    </row>
    <row r="91" spans="1:9" ht="15.75" x14ac:dyDescent="0.25">
      <c r="A91" s="14" t="s">
        <v>165</v>
      </c>
      <c r="B91" s="4" t="s">
        <v>166</v>
      </c>
      <c r="C91" s="99">
        <v>0</v>
      </c>
      <c r="D91" s="99">
        <v>0</v>
      </c>
      <c r="E91" s="99">
        <f>+'[3]3 T'!F92</f>
        <v>0</v>
      </c>
      <c r="F91" s="344">
        <f t="shared" si="7"/>
        <v>0</v>
      </c>
      <c r="G91" s="113"/>
      <c r="H91" s="264"/>
      <c r="I91" s="265"/>
    </row>
    <row r="92" spans="1:9" ht="15.75" x14ac:dyDescent="0.25">
      <c r="A92" s="14" t="s">
        <v>91</v>
      </c>
      <c r="B92" s="4" t="s">
        <v>167</v>
      </c>
      <c r="C92" s="99">
        <v>0</v>
      </c>
      <c r="D92" s="99">
        <v>0</v>
      </c>
      <c r="E92" s="99">
        <f>+'[3]3 T'!F93</f>
        <v>21519769.719999999</v>
      </c>
      <c r="F92" s="344">
        <f t="shared" si="7"/>
        <v>21519769.719999999</v>
      </c>
      <c r="G92" s="113"/>
      <c r="H92" s="264"/>
      <c r="I92" s="265"/>
    </row>
    <row r="93" spans="1:9" ht="15.75" x14ac:dyDescent="0.25">
      <c r="A93" s="14" t="s">
        <v>168</v>
      </c>
      <c r="B93" s="4" t="s">
        <v>169</v>
      </c>
      <c r="C93" s="99">
        <v>0</v>
      </c>
      <c r="D93" s="99">
        <v>0</v>
      </c>
      <c r="E93" s="99">
        <f>+'[3]3 T'!F94</f>
        <v>1682909</v>
      </c>
      <c r="F93" s="344">
        <f t="shared" si="7"/>
        <v>1682909</v>
      </c>
      <c r="G93" s="113"/>
      <c r="H93" s="264"/>
      <c r="I93" s="265"/>
    </row>
    <row r="94" spans="1:9" ht="15.75" x14ac:dyDescent="0.25">
      <c r="A94" s="14" t="s">
        <v>170</v>
      </c>
      <c r="B94" s="4" t="s">
        <v>171</v>
      </c>
      <c r="C94" s="99">
        <v>0</v>
      </c>
      <c r="D94" s="99">
        <v>0</v>
      </c>
      <c r="E94" s="99">
        <f>+'[3]3 T'!F95</f>
        <v>0</v>
      </c>
      <c r="F94" s="344">
        <f t="shared" si="7"/>
        <v>0</v>
      </c>
      <c r="G94" s="113"/>
      <c r="H94" s="264"/>
      <c r="I94" s="265"/>
    </row>
    <row r="95" spans="1:9" ht="15.75" x14ac:dyDescent="0.25">
      <c r="A95" s="14" t="s">
        <v>208</v>
      </c>
      <c r="B95" s="4" t="s">
        <v>209</v>
      </c>
      <c r="C95" s="99">
        <v>0</v>
      </c>
      <c r="D95" s="99">
        <v>0</v>
      </c>
      <c r="E95" s="99">
        <f>+'[3]3 T'!F96</f>
        <v>36102530.119999997</v>
      </c>
      <c r="F95" s="344">
        <f t="shared" si="7"/>
        <v>36102530.119999997</v>
      </c>
      <c r="G95" s="113"/>
      <c r="H95" s="264"/>
      <c r="I95" s="265"/>
    </row>
    <row r="96" spans="1:9" ht="15.75" x14ac:dyDescent="0.25">
      <c r="A96" s="14" t="s">
        <v>202</v>
      </c>
      <c r="B96" s="4" t="s">
        <v>203</v>
      </c>
      <c r="C96" s="99">
        <v>0</v>
      </c>
      <c r="D96" s="99"/>
      <c r="E96" s="99">
        <f>+'[3]3 T'!F97</f>
        <v>0</v>
      </c>
      <c r="F96" s="344">
        <f t="shared" si="7"/>
        <v>0</v>
      </c>
      <c r="G96" s="113"/>
      <c r="H96" s="264"/>
      <c r="I96" s="265"/>
    </row>
    <row r="97" spans="1:9" ht="15.75" x14ac:dyDescent="0.25">
      <c r="A97" s="14" t="s">
        <v>172</v>
      </c>
      <c r="B97" s="4" t="s">
        <v>173</v>
      </c>
      <c r="C97" s="99">
        <v>0</v>
      </c>
      <c r="D97" s="99">
        <v>0</v>
      </c>
      <c r="E97" s="99">
        <f>+'[3]3 T'!F98</f>
        <v>0</v>
      </c>
      <c r="F97" s="351">
        <f t="shared" si="7"/>
        <v>0</v>
      </c>
      <c r="G97" s="113"/>
      <c r="H97" s="264"/>
      <c r="I97" s="265"/>
    </row>
    <row r="98" spans="1:9" ht="15.75" x14ac:dyDescent="0.25">
      <c r="A98" s="14" t="s">
        <v>90</v>
      </c>
      <c r="B98" s="4" t="s">
        <v>174</v>
      </c>
      <c r="C98" s="99">
        <v>0</v>
      </c>
      <c r="D98" s="99">
        <v>0</v>
      </c>
      <c r="E98" s="99">
        <f>+'[3]3 T'!F99</f>
        <v>0</v>
      </c>
      <c r="F98" s="351">
        <f t="shared" si="7"/>
        <v>0</v>
      </c>
      <c r="H98" s="264"/>
      <c r="I98" s="265"/>
    </row>
    <row r="99" spans="1:9" ht="15.75" x14ac:dyDescent="0.25">
      <c r="A99" s="14" t="s">
        <v>175</v>
      </c>
      <c r="B99" s="4" t="s">
        <v>176</v>
      </c>
      <c r="C99" s="99">
        <v>0</v>
      </c>
      <c r="D99" s="99">
        <v>0</v>
      </c>
      <c r="E99" s="99">
        <f>+'[3]3 T'!F100</f>
        <v>0</v>
      </c>
      <c r="F99" s="351">
        <f t="shared" si="7"/>
        <v>0</v>
      </c>
      <c r="G99" s="113"/>
      <c r="H99" s="264"/>
      <c r="I99" s="265"/>
    </row>
    <row r="100" spans="1:9" ht="15.75" x14ac:dyDescent="0.25">
      <c r="A100" s="14" t="s">
        <v>177</v>
      </c>
      <c r="B100" s="4" t="s">
        <v>178</v>
      </c>
      <c r="C100" s="99">
        <v>0</v>
      </c>
      <c r="D100" s="99">
        <v>0</v>
      </c>
      <c r="E100" s="99">
        <f>+'[3]3 T'!F101</f>
        <v>25086000</v>
      </c>
      <c r="F100" s="351">
        <f t="shared" si="7"/>
        <v>25086000</v>
      </c>
      <c r="G100" s="113"/>
      <c r="H100" s="264"/>
      <c r="I100" s="265"/>
    </row>
    <row r="101" spans="1:9" ht="15.75" x14ac:dyDescent="0.25">
      <c r="A101" s="14" t="s">
        <v>92</v>
      </c>
      <c r="B101" s="4" t="s">
        <v>179</v>
      </c>
      <c r="C101" s="99">
        <v>0</v>
      </c>
      <c r="D101" s="99">
        <v>0</v>
      </c>
      <c r="E101" s="99">
        <f>+'[3]3 T'!F102</f>
        <v>0</v>
      </c>
      <c r="F101" s="351">
        <f t="shared" si="7"/>
        <v>0</v>
      </c>
      <c r="G101" s="113"/>
      <c r="H101" s="264"/>
      <c r="I101" s="265"/>
    </row>
    <row r="102" spans="1:9" ht="15.75" x14ac:dyDescent="0.25">
      <c r="A102" s="14" t="s">
        <v>93</v>
      </c>
      <c r="B102" s="4" t="s">
        <v>95</v>
      </c>
      <c r="C102" s="99">
        <v>0</v>
      </c>
      <c r="D102" s="99">
        <v>0</v>
      </c>
      <c r="E102" s="99">
        <f>+'[3]3 T'!F103</f>
        <v>0</v>
      </c>
      <c r="F102" s="351">
        <f t="shared" si="7"/>
        <v>0</v>
      </c>
      <c r="G102" s="113"/>
      <c r="H102" s="264"/>
      <c r="I102" s="265"/>
    </row>
    <row r="103" spans="1:9" ht="15.75" x14ac:dyDescent="0.25">
      <c r="A103" s="14" t="s">
        <v>94</v>
      </c>
      <c r="B103" s="4" t="s">
        <v>180</v>
      </c>
      <c r="C103" s="99">
        <v>0</v>
      </c>
      <c r="D103" s="99">
        <v>21406670.280000001</v>
      </c>
      <c r="E103" s="99">
        <f>+'[3]3 T'!F104</f>
        <v>0</v>
      </c>
      <c r="F103" s="351">
        <f t="shared" si="7"/>
        <v>21406670.280000001</v>
      </c>
      <c r="G103" s="113"/>
      <c r="H103" s="264"/>
      <c r="I103" s="265"/>
    </row>
    <row r="104" spans="1:9" ht="15.75" x14ac:dyDescent="0.25">
      <c r="A104" s="14" t="s">
        <v>181</v>
      </c>
      <c r="B104" s="4" t="s">
        <v>182</v>
      </c>
      <c r="C104" s="99">
        <v>0</v>
      </c>
      <c r="D104" s="99">
        <v>116390409.97</v>
      </c>
      <c r="E104" s="99">
        <f>+'[3]3 T'!F105</f>
        <v>0</v>
      </c>
      <c r="F104" s="351">
        <f t="shared" si="7"/>
        <v>116390409.97</v>
      </c>
      <c r="G104" s="113"/>
      <c r="H104" s="264"/>
      <c r="I104" s="265"/>
    </row>
    <row r="105" spans="1:9" ht="15.75" x14ac:dyDescent="0.25">
      <c r="A105" s="14" t="s">
        <v>100</v>
      </c>
      <c r="B105" s="4" t="s">
        <v>61</v>
      </c>
      <c r="C105" s="99">
        <v>58465210.649999999</v>
      </c>
      <c r="D105" s="99">
        <v>230467221.11000001</v>
      </c>
      <c r="E105" s="99">
        <f>+'[3]3 T'!F106</f>
        <v>93900815.409999996</v>
      </c>
      <c r="F105" s="349">
        <f t="shared" si="7"/>
        <v>382833247.16999996</v>
      </c>
      <c r="G105" s="113"/>
      <c r="H105" s="264"/>
      <c r="I105" s="265"/>
    </row>
    <row r="106" spans="1:9" ht="15.75" x14ac:dyDescent="0.25">
      <c r="A106" s="14" t="s">
        <v>96</v>
      </c>
      <c r="B106" s="4" t="s">
        <v>98</v>
      </c>
      <c r="C106" s="99">
        <v>0</v>
      </c>
      <c r="D106" s="99">
        <v>0</v>
      </c>
      <c r="E106" s="99">
        <f>+'[3]3 T'!F107</f>
        <v>0</v>
      </c>
      <c r="F106" s="99">
        <f t="shared" si="7"/>
        <v>0</v>
      </c>
      <c r="G106" s="113"/>
      <c r="H106" s="264"/>
      <c r="I106" s="265"/>
    </row>
    <row r="107" spans="1:9" ht="15.75" x14ac:dyDescent="0.25">
      <c r="A107" s="14" t="s">
        <v>97</v>
      </c>
      <c r="B107" s="4" t="s">
        <v>99</v>
      </c>
      <c r="C107" s="99">
        <v>0</v>
      </c>
      <c r="D107" s="99">
        <v>0</v>
      </c>
      <c r="E107" s="99">
        <f>+'[3]3 T'!F108</f>
        <v>0</v>
      </c>
      <c r="F107" s="99">
        <f t="shared" si="7"/>
        <v>0</v>
      </c>
      <c r="G107" s="113"/>
      <c r="H107" s="264"/>
      <c r="I107" s="265"/>
    </row>
    <row r="108" spans="1:9" ht="15.75" x14ac:dyDescent="0.25">
      <c r="A108" s="14" t="s">
        <v>64</v>
      </c>
      <c r="B108" s="4" t="s">
        <v>66</v>
      </c>
      <c r="C108" s="99">
        <v>159031860.44</v>
      </c>
      <c r="D108" s="99">
        <v>148791651.74000001</v>
      </c>
      <c r="E108" s="99">
        <f>+'[3]3 T'!F109</f>
        <v>52297301.970000006</v>
      </c>
      <c r="F108" s="350">
        <f t="shared" si="7"/>
        <v>360120814.15000004</v>
      </c>
      <c r="G108" s="113"/>
      <c r="H108" s="264"/>
      <c r="I108" s="265"/>
    </row>
    <row r="109" spans="1:9" ht="15.75" x14ac:dyDescent="0.25">
      <c r="A109" s="14" t="s">
        <v>183</v>
      </c>
      <c r="B109" s="4" t="s">
        <v>184</v>
      </c>
      <c r="C109" s="99">
        <v>0</v>
      </c>
      <c r="D109" s="99">
        <v>0</v>
      </c>
      <c r="E109" s="99">
        <f>+'[3]3 T'!F110</f>
        <v>65000000</v>
      </c>
      <c r="F109" s="349">
        <f t="shared" si="7"/>
        <v>65000000</v>
      </c>
      <c r="G109" s="113"/>
      <c r="H109" s="264"/>
      <c r="I109" s="265"/>
    </row>
    <row r="110" spans="1:9" ht="15.75" x14ac:dyDescent="0.25">
      <c r="A110" s="14" t="s">
        <v>185</v>
      </c>
      <c r="B110" s="4" t="s">
        <v>186</v>
      </c>
      <c r="C110" s="99">
        <v>0</v>
      </c>
      <c r="D110" s="99">
        <v>0</v>
      </c>
      <c r="E110" s="99">
        <f>+'[3]3 T'!F111</f>
        <v>0</v>
      </c>
      <c r="F110" s="99">
        <f t="shared" si="7"/>
        <v>0</v>
      </c>
      <c r="G110" s="113"/>
      <c r="H110" s="264"/>
      <c r="I110" s="265"/>
    </row>
    <row r="111" spans="1:9" ht="15.75" x14ac:dyDescent="0.25">
      <c r="A111" s="14" t="s">
        <v>101</v>
      </c>
      <c r="B111" s="4" t="s">
        <v>187</v>
      </c>
      <c r="C111" s="99">
        <v>0</v>
      </c>
      <c r="D111" s="99">
        <v>194240613.69999999</v>
      </c>
      <c r="E111" s="99">
        <f>+'[3]3 T'!F112</f>
        <v>0</v>
      </c>
      <c r="F111" s="344">
        <f t="shared" si="7"/>
        <v>194240613.69999999</v>
      </c>
      <c r="G111" s="113"/>
      <c r="H111" s="264"/>
      <c r="I111" s="265"/>
    </row>
    <row r="112" spans="1:9" ht="15.75" x14ac:dyDescent="0.25">
      <c r="A112" s="14" t="s">
        <v>79</v>
      </c>
      <c r="B112" s="4" t="s">
        <v>188</v>
      </c>
      <c r="C112" s="99">
        <v>570491648.33999991</v>
      </c>
      <c r="D112" s="99">
        <v>935625666.62</v>
      </c>
      <c r="E112" s="99">
        <f>+'[3]3 T'!F113</f>
        <v>1638884050.5599999</v>
      </c>
      <c r="F112" s="344">
        <f t="shared" si="7"/>
        <v>3145001365.52</v>
      </c>
      <c r="G112" s="113"/>
      <c r="H112" s="264"/>
      <c r="I112" s="265"/>
    </row>
    <row r="113" spans="1:9" ht="15.75" x14ac:dyDescent="0.25">
      <c r="A113" s="14" t="s">
        <v>189</v>
      </c>
      <c r="B113" s="4" t="s">
        <v>190</v>
      </c>
      <c r="C113" s="99">
        <v>0</v>
      </c>
      <c r="D113" s="99">
        <v>0</v>
      </c>
      <c r="E113" s="99">
        <f>+'[3]3 T'!F114</f>
        <v>0</v>
      </c>
      <c r="F113" s="344">
        <f t="shared" si="7"/>
        <v>0</v>
      </c>
      <c r="G113" s="113"/>
      <c r="H113" s="264"/>
      <c r="I113" s="265"/>
    </row>
    <row r="114" spans="1:9" ht="15.75" x14ac:dyDescent="0.25">
      <c r="A114" s="14" t="s">
        <v>191</v>
      </c>
      <c r="B114" s="4" t="s">
        <v>192</v>
      </c>
      <c r="C114" s="99">
        <v>0</v>
      </c>
      <c r="D114" s="99">
        <v>0</v>
      </c>
      <c r="E114" s="99">
        <f>+'[3]3 T'!F115</f>
        <v>0</v>
      </c>
      <c r="F114" s="99">
        <f t="shared" si="7"/>
        <v>0</v>
      </c>
      <c r="G114" s="113"/>
      <c r="H114" s="264"/>
      <c r="I114" s="265"/>
    </row>
    <row r="115" spans="1:9" ht="16.5" thickBot="1" x14ac:dyDescent="0.3">
      <c r="A115" s="26"/>
      <c r="B115" s="27" t="s">
        <v>1</v>
      </c>
      <c r="C115" s="136">
        <f>SUM(C55:C114)</f>
        <v>1718691222.5599999</v>
      </c>
      <c r="D115" s="136">
        <f>SUM(D55:D114)</f>
        <v>8105380959.5299997</v>
      </c>
      <c r="E115" s="136">
        <f>SUM(E55:E114)</f>
        <v>5926940084.1999989</v>
      </c>
      <c r="F115" s="136">
        <f>SUM(F55:F114)</f>
        <v>15751012266.290001</v>
      </c>
      <c r="G115" s="106"/>
      <c r="I115" s="265"/>
    </row>
    <row r="116" spans="1:9" ht="16.5" thickTop="1" x14ac:dyDescent="0.25">
      <c r="A116" s="176" t="str">
        <f>+A47</f>
        <v xml:space="preserve">Fuente:   </v>
      </c>
      <c r="B116" s="176"/>
      <c r="C116" s="176"/>
      <c r="D116" s="176"/>
      <c r="E116" s="176"/>
      <c r="F116" s="176"/>
      <c r="G116" s="117"/>
      <c r="H116" s="268"/>
      <c r="I116" s="265"/>
    </row>
    <row r="117" spans="1:9" ht="15.75" customHeight="1" x14ac:dyDescent="0.25">
      <c r="A117" s="116"/>
      <c r="B117" s="116"/>
      <c r="C117" s="106"/>
      <c r="D117" s="40"/>
      <c r="E117" s="106"/>
      <c r="F117" s="106"/>
      <c r="G117" s="106"/>
      <c r="I117" s="265"/>
    </row>
    <row r="118" spans="1:9" ht="15" customHeight="1" x14ac:dyDescent="0.25">
      <c r="A118" s="110"/>
      <c r="B118" s="106"/>
      <c r="C118" s="106"/>
      <c r="D118" s="106"/>
      <c r="E118" s="106"/>
      <c r="F118" s="106"/>
      <c r="G118" s="106"/>
      <c r="I118" s="265"/>
    </row>
    <row r="119" spans="1:9" ht="15" customHeight="1" x14ac:dyDescent="0.25">
      <c r="A119" s="110"/>
      <c r="B119" s="106"/>
      <c r="C119" s="106"/>
      <c r="D119" s="106"/>
      <c r="E119" s="106"/>
      <c r="F119" s="106"/>
      <c r="G119" s="106"/>
      <c r="I119" s="265"/>
    </row>
    <row r="120" spans="1:9" ht="15" customHeight="1" x14ac:dyDescent="0.25">
      <c r="A120" s="110"/>
      <c r="B120" s="106"/>
      <c r="C120" s="106"/>
      <c r="D120" s="106"/>
      <c r="E120" s="106"/>
      <c r="F120" s="106"/>
      <c r="G120" s="106"/>
      <c r="I120" s="265"/>
    </row>
    <row r="121" spans="1:9" ht="15" customHeight="1" x14ac:dyDescent="0.25">
      <c r="A121" s="110"/>
      <c r="B121" s="106"/>
      <c r="C121" s="106"/>
      <c r="D121" s="106"/>
      <c r="E121" s="106"/>
      <c r="F121" s="106"/>
      <c r="G121" s="106"/>
      <c r="I121" s="265"/>
    </row>
    <row r="122" spans="1:9" ht="15.75" x14ac:dyDescent="0.25">
      <c r="A122" s="375" t="s">
        <v>48</v>
      </c>
      <c r="B122" s="375"/>
      <c r="C122" s="375"/>
      <c r="D122" s="375"/>
      <c r="E122" s="375"/>
      <c r="F122" s="375"/>
      <c r="G122" s="106"/>
      <c r="I122" s="265"/>
    </row>
    <row r="123" spans="1:9" ht="15.75" x14ac:dyDescent="0.25">
      <c r="A123" s="375" t="s">
        <v>47</v>
      </c>
      <c r="B123" s="375"/>
      <c r="C123" s="375"/>
      <c r="D123" s="375"/>
      <c r="E123" s="375"/>
      <c r="F123" s="375"/>
      <c r="G123" s="106"/>
      <c r="I123" s="265"/>
    </row>
    <row r="124" spans="1:9" ht="15.75" x14ac:dyDescent="0.25">
      <c r="A124" s="378" t="s">
        <v>54</v>
      </c>
      <c r="B124" s="378"/>
      <c r="C124" s="378"/>
      <c r="D124" s="378"/>
      <c r="E124" s="378"/>
      <c r="F124" s="378"/>
      <c r="G124" s="107"/>
      <c r="H124" s="100"/>
      <c r="I124" s="109"/>
    </row>
    <row r="125" spans="1:9" ht="16.5" thickBot="1" x14ac:dyDescent="0.3">
      <c r="A125" s="111" t="s">
        <v>0</v>
      </c>
      <c r="B125" s="111" t="s">
        <v>30</v>
      </c>
      <c r="C125" s="104" t="s">
        <v>15</v>
      </c>
      <c r="D125" s="104" t="s">
        <v>16</v>
      </c>
      <c r="E125" s="104" t="s">
        <v>17</v>
      </c>
      <c r="F125" s="104" t="s">
        <v>46</v>
      </c>
      <c r="G125" s="106"/>
      <c r="I125" s="265"/>
    </row>
    <row r="126" spans="1:9" ht="15.75" x14ac:dyDescent="0.25">
      <c r="A126" s="269"/>
      <c r="B126" s="269"/>
      <c r="C126" s="270"/>
      <c r="D126" s="270"/>
      <c r="E126" s="270"/>
      <c r="F126" s="270"/>
      <c r="G126" s="106"/>
      <c r="I126" s="265"/>
    </row>
    <row r="127" spans="1:9" ht="15.75" x14ac:dyDescent="0.25">
      <c r="A127" s="118">
        <v>1</v>
      </c>
      <c r="B127" s="119" t="s">
        <v>41</v>
      </c>
      <c r="C127" s="120">
        <v>8108949857.2799997</v>
      </c>
      <c r="D127" s="120">
        <v>9438646908.8199997</v>
      </c>
      <c r="E127" s="129">
        <v>15962269454.959997</v>
      </c>
      <c r="F127" s="120"/>
      <c r="G127" s="106"/>
      <c r="H127" s="121"/>
      <c r="I127" s="265"/>
    </row>
    <row r="128" spans="1:9" ht="15.75" x14ac:dyDescent="0.25">
      <c r="A128" s="122">
        <v>2</v>
      </c>
      <c r="B128" s="119" t="s">
        <v>42</v>
      </c>
      <c r="C128" s="120">
        <v>7120083810.2199993</v>
      </c>
      <c r="D128" s="120">
        <v>13828390003.309999</v>
      </c>
      <c r="E128" s="120">
        <v>10219365191.18</v>
      </c>
      <c r="F128" s="120">
        <f>SUM(F129:F137)</f>
        <v>0</v>
      </c>
      <c r="G128" s="106"/>
      <c r="H128" s="121"/>
      <c r="I128" s="265"/>
    </row>
    <row r="129" spans="1:10" ht="15.75" x14ac:dyDescent="0.25">
      <c r="A129" s="122"/>
      <c r="B129" s="119" t="s">
        <v>199</v>
      </c>
      <c r="C129" s="120">
        <v>4219734592.23</v>
      </c>
      <c r="D129" s="120">
        <v>6975784731.2600002</v>
      </c>
      <c r="E129" s="129">
        <v>4486264806.4099998</v>
      </c>
      <c r="F129" s="120">
        <v>0</v>
      </c>
      <c r="G129" s="106"/>
      <c r="H129" s="121"/>
      <c r="I129" s="265"/>
    </row>
    <row r="130" spans="1:10" ht="15.75" x14ac:dyDescent="0.25">
      <c r="A130" s="122"/>
      <c r="B130" s="119" t="s">
        <v>198</v>
      </c>
      <c r="C130" s="120">
        <v>325960466.91000003</v>
      </c>
      <c r="D130" s="120">
        <v>289382025.75</v>
      </c>
      <c r="E130" s="129">
        <v>1416626025.75</v>
      </c>
      <c r="F130" s="120">
        <v>0</v>
      </c>
      <c r="G130" s="106"/>
      <c r="H130" s="121"/>
      <c r="I130" s="265"/>
    </row>
    <row r="131" spans="1:10" ht="15.75" x14ac:dyDescent="0.25">
      <c r="A131" s="122"/>
      <c r="B131" s="119" t="s">
        <v>197</v>
      </c>
      <c r="C131" s="120">
        <v>1751545445.3499999</v>
      </c>
      <c r="D131" s="120">
        <v>2246433760.6700001</v>
      </c>
      <c r="E131" s="129">
        <v>2429988798</v>
      </c>
      <c r="F131" s="120">
        <v>0</v>
      </c>
      <c r="G131" s="106"/>
      <c r="H131" s="121"/>
      <c r="I131" s="265"/>
    </row>
    <row r="132" spans="1:10" ht="15.75" x14ac:dyDescent="0.25">
      <c r="A132" s="122"/>
      <c r="B132" s="119" t="s">
        <v>196</v>
      </c>
      <c r="C132" s="120">
        <v>422326025.40999997</v>
      </c>
      <c r="D132" s="120">
        <v>716201420.71000004</v>
      </c>
      <c r="E132" s="129">
        <v>780133081</v>
      </c>
      <c r="F132" s="120">
        <v>0</v>
      </c>
      <c r="G132" s="106"/>
      <c r="H132" s="121"/>
      <c r="I132" s="265"/>
    </row>
    <row r="133" spans="1:10" ht="15.75" x14ac:dyDescent="0.25">
      <c r="A133" s="122"/>
      <c r="B133" s="119" t="s">
        <v>200</v>
      </c>
      <c r="C133" s="120">
        <v>0</v>
      </c>
      <c r="D133" s="120">
        <v>384000000</v>
      </c>
      <c r="E133" s="129">
        <v>0</v>
      </c>
      <c r="F133" s="120">
        <v>0</v>
      </c>
      <c r="G133" s="106"/>
      <c r="H133" s="121"/>
      <c r="I133" s="265"/>
    </row>
    <row r="134" spans="1:10" ht="15.75" x14ac:dyDescent="0.25">
      <c r="A134" s="122"/>
      <c r="B134" s="119" t="s">
        <v>195</v>
      </c>
      <c r="C134" s="120">
        <v>0</v>
      </c>
      <c r="D134" s="120">
        <v>2023201064.9200001</v>
      </c>
      <c r="E134" s="129">
        <v>1106352480.02</v>
      </c>
      <c r="F134" s="120">
        <v>0</v>
      </c>
      <c r="G134" s="106"/>
      <c r="H134" s="121"/>
      <c r="I134" s="265"/>
    </row>
    <row r="135" spans="1:10" ht="15.75" x14ac:dyDescent="0.25">
      <c r="A135" s="122"/>
      <c r="B135" s="119" t="s">
        <v>219</v>
      </c>
      <c r="C135" s="120">
        <v>398900000</v>
      </c>
      <c r="D135" s="120">
        <v>1193387000</v>
      </c>
      <c r="E135" s="129"/>
      <c r="F135" s="120">
        <v>0</v>
      </c>
      <c r="G135" s="106"/>
      <c r="H135" s="121"/>
      <c r="I135" s="265"/>
    </row>
    <row r="136" spans="1:10" ht="15.75" x14ac:dyDescent="0.25">
      <c r="A136" s="122"/>
      <c r="B136" s="119" t="s">
        <v>106</v>
      </c>
      <c r="C136" s="120">
        <v>0</v>
      </c>
      <c r="D136" s="120">
        <v>0</v>
      </c>
      <c r="E136" s="129">
        <v>0</v>
      </c>
      <c r="F136" s="120">
        <f t="shared" ref="F136" si="8">+C136+D136+E136</f>
        <v>0</v>
      </c>
      <c r="G136" s="106"/>
      <c r="H136" s="121"/>
      <c r="I136" s="265"/>
    </row>
    <row r="137" spans="1:10" ht="15.75" x14ac:dyDescent="0.25">
      <c r="A137" s="122"/>
      <c r="B137" s="119" t="s">
        <v>194</v>
      </c>
      <c r="C137" s="120">
        <v>1617280.32</v>
      </c>
      <c r="D137" s="120">
        <v>0</v>
      </c>
      <c r="E137" s="129">
        <v>0</v>
      </c>
      <c r="F137" s="120">
        <v>0</v>
      </c>
      <c r="G137" s="123"/>
      <c r="I137" s="265"/>
      <c r="J137" s="271"/>
    </row>
    <row r="138" spans="1:10" ht="15.75" x14ac:dyDescent="0.25">
      <c r="A138" s="122">
        <v>3</v>
      </c>
      <c r="B138" s="124" t="s">
        <v>43</v>
      </c>
      <c r="C138" s="120">
        <v>15229033667.5</v>
      </c>
      <c r="D138" s="120">
        <v>23267036912.129997</v>
      </c>
      <c r="E138" s="120">
        <v>26181634646.139999</v>
      </c>
      <c r="F138" s="120">
        <f t="shared" ref="F138" si="9">+F127+F128</f>
        <v>0</v>
      </c>
      <c r="G138" s="123"/>
      <c r="I138" s="265"/>
      <c r="J138" s="271"/>
    </row>
    <row r="139" spans="1:10" ht="15.75" x14ac:dyDescent="0.25">
      <c r="A139" s="122">
        <v>4</v>
      </c>
      <c r="B139" s="124" t="s">
        <v>224</v>
      </c>
      <c r="D139" s="120"/>
      <c r="E139" s="120">
        <v>0</v>
      </c>
      <c r="F139" s="120"/>
      <c r="G139" s="123"/>
      <c r="I139" s="265"/>
      <c r="J139" s="271"/>
    </row>
    <row r="140" spans="1:10" ht="15.75" x14ac:dyDescent="0.25">
      <c r="A140" s="122">
        <v>5</v>
      </c>
      <c r="B140" s="124" t="s">
        <v>44</v>
      </c>
      <c r="C140" s="120">
        <v>5790386758.6800003</v>
      </c>
      <c r="D140" s="120">
        <v>7304767457.1700001</v>
      </c>
      <c r="E140" s="129">
        <v>6539078761.8299999</v>
      </c>
      <c r="F140" s="120">
        <f>+F115</f>
        <v>15751012266.290001</v>
      </c>
      <c r="G140" s="123"/>
      <c r="I140" s="265"/>
    </row>
    <row r="141" spans="1:10" ht="15.75" x14ac:dyDescent="0.25">
      <c r="A141" s="122">
        <v>6</v>
      </c>
      <c r="B141" s="119" t="s">
        <v>45</v>
      </c>
      <c r="C141" s="120">
        <v>9438646908.8199997</v>
      </c>
      <c r="D141" s="120">
        <v>15962269454.959997</v>
      </c>
      <c r="E141" s="120">
        <v>19642555884.309998</v>
      </c>
      <c r="F141" s="120">
        <f t="shared" ref="F141" si="10">+F138-F139-F140</f>
        <v>-15751012266.290001</v>
      </c>
      <c r="G141" s="123"/>
      <c r="I141" s="265"/>
    </row>
    <row r="142" spans="1:10" ht="16.5" thickBot="1" x14ac:dyDescent="0.3">
      <c r="A142" s="26"/>
      <c r="B142" s="27"/>
      <c r="C142" s="28"/>
      <c r="D142" s="125"/>
      <c r="E142" s="30"/>
      <c r="F142" s="30"/>
      <c r="G142" s="164"/>
      <c r="H142" s="272"/>
      <c r="I142" s="265"/>
    </row>
    <row r="143" spans="1:10" ht="15.75" thickTop="1" x14ac:dyDescent="0.25">
      <c r="A143" s="379" t="str">
        <f>+A116</f>
        <v xml:space="preserve">Fuente:   </v>
      </c>
      <c r="B143" s="379" t="s">
        <v>67</v>
      </c>
      <c r="C143" s="379" t="s">
        <v>67</v>
      </c>
      <c r="D143" s="379" t="s">
        <v>67</v>
      </c>
      <c r="E143" s="379" t="s">
        <v>67</v>
      </c>
      <c r="F143" s="379"/>
      <c r="G143" s="379" t="s">
        <v>67</v>
      </c>
      <c r="H143" s="379" t="s">
        <v>67</v>
      </c>
      <c r="I143" s="379" t="s">
        <v>67</v>
      </c>
    </row>
    <row r="144" spans="1:10" x14ac:dyDescent="0.25">
      <c r="A144" s="175"/>
      <c r="B144" s="175"/>
      <c r="C144" s="175"/>
      <c r="D144" s="175"/>
      <c r="E144" s="273"/>
      <c r="F144" s="175"/>
      <c r="G144" s="175"/>
      <c r="H144" s="175"/>
      <c r="I144" s="274"/>
    </row>
    <row r="145" spans="1:9" x14ac:dyDescent="0.25">
      <c r="A145" s="380" t="s">
        <v>59</v>
      </c>
      <c r="B145" s="380"/>
      <c r="C145" s="380"/>
      <c r="D145" s="380"/>
      <c r="E145" s="380"/>
      <c r="F145" s="380"/>
      <c r="G145" s="175"/>
      <c r="H145" s="175"/>
      <c r="I145" s="274"/>
    </row>
    <row r="146" spans="1:9" x14ac:dyDescent="0.25">
      <c r="A146" s="126" t="s">
        <v>55</v>
      </c>
      <c r="I146" s="265"/>
    </row>
    <row r="147" spans="1:9" x14ac:dyDescent="0.25">
      <c r="A147" s="127"/>
      <c r="B147" s="128"/>
      <c r="C147" s="128"/>
      <c r="D147" s="128"/>
      <c r="E147" s="128"/>
      <c r="F147" s="128"/>
    </row>
    <row r="148" spans="1:9" x14ac:dyDescent="0.25">
      <c r="A148" s="127"/>
      <c r="B148" s="128"/>
      <c r="C148" s="128"/>
      <c r="D148" s="128"/>
      <c r="E148" s="128"/>
      <c r="F148" s="128"/>
    </row>
    <row r="149" spans="1:9" x14ac:dyDescent="0.25">
      <c r="A149" s="127"/>
      <c r="B149" s="128"/>
      <c r="C149" s="128"/>
      <c r="D149" s="128"/>
      <c r="E149" s="128"/>
      <c r="F149" s="128"/>
    </row>
    <row r="150" spans="1:9" x14ac:dyDescent="0.25">
      <c r="A150" s="127"/>
      <c r="B150" s="128"/>
      <c r="C150" s="128"/>
      <c r="D150" s="128"/>
      <c r="E150" s="128"/>
      <c r="F150" s="128"/>
    </row>
    <row r="151" spans="1:9" x14ac:dyDescent="0.25">
      <c r="A151" s="127"/>
      <c r="B151" s="128"/>
      <c r="C151" s="128"/>
      <c r="D151" s="128"/>
      <c r="E151" s="128"/>
      <c r="F151" s="128"/>
    </row>
    <row r="152" spans="1:9" x14ac:dyDescent="0.25">
      <c r="A152" s="127"/>
      <c r="B152" s="128"/>
      <c r="C152" s="128"/>
      <c r="D152" s="128"/>
      <c r="E152" s="128"/>
      <c r="F152" s="128"/>
    </row>
    <row r="153" spans="1:9" x14ac:dyDescent="0.25">
      <c r="A153" s="127"/>
      <c r="B153" s="128"/>
      <c r="C153" s="128"/>
      <c r="D153" s="128"/>
      <c r="E153" s="128"/>
      <c r="F153" s="128"/>
    </row>
    <row r="154" spans="1:9" x14ac:dyDescent="0.25">
      <c r="A154" s="127"/>
      <c r="B154" s="128"/>
      <c r="C154" s="128"/>
      <c r="D154" s="128"/>
      <c r="E154" s="128"/>
      <c r="F154" s="128"/>
    </row>
    <row r="155" spans="1:9" x14ac:dyDescent="0.25">
      <c r="A155" s="127"/>
      <c r="B155" s="128"/>
      <c r="C155" s="128"/>
      <c r="D155" s="128"/>
      <c r="E155" s="128"/>
      <c r="F155" s="128"/>
    </row>
    <row r="156" spans="1:9" x14ac:dyDescent="0.25">
      <c r="A156" s="127"/>
      <c r="B156" s="128"/>
      <c r="C156" s="128"/>
      <c r="D156" s="128"/>
      <c r="E156" s="128"/>
      <c r="F156" s="128"/>
    </row>
    <row r="157" spans="1:9" x14ac:dyDescent="0.25">
      <c r="A157" s="127"/>
      <c r="B157" s="128"/>
      <c r="C157" s="128"/>
      <c r="D157" s="128"/>
      <c r="E157" s="128"/>
      <c r="F157" s="128"/>
    </row>
    <row r="158" spans="1:9" x14ac:dyDescent="0.25">
      <c r="A158" s="127"/>
      <c r="B158" s="128"/>
      <c r="C158" s="128"/>
      <c r="D158" s="128"/>
      <c r="E158" s="128"/>
      <c r="F158" s="128"/>
    </row>
    <row r="159" spans="1:9" x14ac:dyDescent="0.25">
      <c r="A159" s="127"/>
      <c r="B159" s="128"/>
      <c r="C159" s="128"/>
      <c r="D159" s="128"/>
      <c r="E159" s="128"/>
      <c r="F159" s="128"/>
    </row>
    <row r="160" spans="1:9" x14ac:dyDescent="0.25">
      <c r="A160" s="127"/>
      <c r="B160" s="128"/>
      <c r="C160" s="128"/>
      <c r="D160" s="128"/>
      <c r="E160" s="128"/>
      <c r="F160" s="128"/>
    </row>
    <row r="161" spans="1:6" x14ac:dyDescent="0.25">
      <c r="A161" s="127"/>
      <c r="B161" s="128"/>
      <c r="C161" s="128"/>
      <c r="D161" s="128"/>
      <c r="E161" s="128"/>
      <c r="F161" s="128"/>
    </row>
    <row r="162" spans="1:6" x14ac:dyDescent="0.25">
      <c r="A162" s="127"/>
      <c r="B162" s="128"/>
      <c r="C162" s="128"/>
      <c r="D162" s="128"/>
      <c r="E162" s="128"/>
      <c r="F162" s="128"/>
    </row>
    <row r="163" spans="1:6" x14ac:dyDescent="0.25">
      <c r="A163" s="127"/>
      <c r="B163" s="128"/>
      <c r="C163" s="128"/>
      <c r="D163" s="128"/>
      <c r="E163" s="128"/>
      <c r="F163" s="128"/>
    </row>
    <row r="164" spans="1:6" x14ac:dyDescent="0.25">
      <c r="A164" s="127"/>
      <c r="B164" s="128"/>
      <c r="C164" s="128"/>
      <c r="D164" s="128"/>
      <c r="E164" s="128"/>
      <c r="F164" s="128"/>
    </row>
    <row r="165" spans="1:6" x14ac:dyDescent="0.25">
      <c r="A165" s="127"/>
      <c r="B165" s="128"/>
      <c r="C165" s="128"/>
      <c r="D165" s="128"/>
      <c r="E165" s="128"/>
      <c r="F165" s="128"/>
    </row>
    <row r="166" spans="1:6" x14ac:dyDescent="0.25">
      <c r="A166" s="127"/>
      <c r="B166" s="128"/>
      <c r="C166" s="128"/>
      <c r="D166" s="128"/>
      <c r="E166" s="128"/>
      <c r="F166" s="128"/>
    </row>
    <row r="167" spans="1:6" x14ac:dyDescent="0.25">
      <c r="A167" s="127"/>
      <c r="B167" s="128"/>
      <c r="C167" s="128"/>
      <c r="D167" s="128"/>
      <c r="E167" s="128"/>
      <c r="F167" s="128"/>
    </row>
    <row r="168" spans="1:6" x14ac:dyDescent="0.25">
      <c r="A168" s="127"/>
      <c r="B168" s="128"/>
      <c r="C168" s="128"/>
      <c r="D168" s="128"/>
      <c r="E168" s="128"/>
      <c r="F168" s="128"/>
    </row>
    <row r="169" spans="1:6" x14ac:dyDescent="0.25">
      <c r="A169" s="127"/>
      <c r="B169" s="128"/>
      <c r="C169" s="128"/>
      <c r="D169" s="128"/>
      <c r="E169" s="128"/>
      <c r="F169" s="128"/>
    </row>
    <row r="170" spans="1:6" x14ac:dyDescent="0.25">
      <c r="A170" s="127"/>
      <c r="B170" s="128"/>
      <c r="C170" s="128"/>
      <c r="D170" s="128"/>
      <c r="E170" s="128"/>
      <c r="F170" s="128"/>
    </row>
    <row r="171" spans="1:6" x14ac:dyDescent="0.25">
      <c r="A171" s="127"/>
      <c r="B171" s="128"/>
      <c r="C171" s="128"/>
      <c r="D171" s="128"/>
      <c r="E171" s="128"/>
      <c r="F171" s="128"/>
    </row>
    <row r="172" spans="1:6" x14ac:dyDescent="0.25">
      <c r="A172" s="127"/>
      <c r="B172" s="128"/>
      <c r="C172" s="128"/>
      <c r="D172" s="128"/>
      <c r="E172" s="128"/>
      <c r="F172" s="128"/>
    </row>
    <row r="173" spans="1:6" x14ac:dyDescent="0.25">
      <c r="A173" s="127"/>
      <c r="B173" s="128"/>
      <c r="C173" s="128"/>
      <c r="D173" s="128"/>
      <c r="E173" s="128"/>
      <c r="F173" s="128"/>
    </row>
    <row r="174" spans="1:6" x14ac:dyDescent="0.25">
      <c r="A174" s="127"/>
      <c r="B174" s="128"/>
      <c r="C174" s="128"/>
      <c r="D174" s="128"/>
      <c r="E174" s="128"/>
      <c r="F174" s="128"/>
    </row>
    <row r="175" spans="1:6" x14ac:dyDescent="0.25">
      <c r="A175" s="127"/>
      <c r="B175" s="128"/>
      <c r="C175" s="128"/>
      <c r="D175" s="128"/>
      <c r="E175" s="128"/>
      <c r="F175" s="128"/>
    </row>
    <row r="176" spans="1:6" x14ac:dyDescent="0.25">
      <c r="A176" s="127"/>
      <c r="B176" s="128"/>
      <c r="C176" s="128"/>
      <c r="D176" s="128"/>
      <c r="E176" s="128"/>
      <c r="F176" s="128"/>
    </row>
    <row r="177" spans="1:6" x14ac:dyDescent="0.25">
      <c r="A177" s="127"/>
      <c r="B177" s="128"/>
      <c r="C177" s="128"/>
      <c r="D177" s="128"/>
      <c r="E177" s="128"/>
      <c r="F177" s="128"/>
    </row>
    <row r="178" spans="1:6" x14ac:dyDescent="0.25">
      <c r="A178" s="127"/>
      <c r="B178" s="128"/>
      <c r="C178" s="128"/>
      <c r="D178" s="128"/>
      <c r="E178" s="128"/>
      <c r="F178" s="128"/>
    </row>
    <row r="179" spans="1:6" x14ac:dyDescent="0.25">
      <c r="A179" s="127"/>
      <c r="B179" s="128"/>
      <c r="C179" s="128"/>
      <c r="D179" s="128"/>
      <c r="E179" s="128"/>
      <c r="F179" s="128"/>
    </row>
    <row r="180" spans="1:6" x14ac:dyDescent="0.25">
      <c r="A180" s="127"/>
      <c r="B180" s="128"/>
      <c r="C180" s="128"/>
      <c r="D180" s="128"/>
      <c r="E180" s="128"/>
      <c r="F180" s="128"/>
    </row>
    <row r="181" spans="1:6" x14ac:dyDescent="0.25">
      <c r="A181" s="127"/>
      <c r="B181" s="128"/>
      <c r="C181" s="128"/>
      <c r="D181" s="128"/>
      <c r="E181" s="128"/>
      <c r="F181" s="128"/>
    </row>
    <row r="182" spans="1:6" x14ac:dyDescent="0.25">
      <c r="A182" s="127"/>
      <c r="B182" s="128"/>
      <c r="C182" s="128"/>
      <c r="D182" s="128"/>
      <c r="E182" s="128"/>
      <c r="F182" s="128"/>
    </row>
    <row r="183" spans="1:6" x14ac:dyDescent="0.25">
      <c r="A183" s="127"/>
      <c r="B183" s="128"/>
      <c r="C183" s="128"/>
      <c r="D183" s="128"/>
      <c r="E183" s="128"/>
      <c r="F183" s="128"/>
    </row>
    <row r="184" spans="1:6" x14ac:dyDescent="0.25">
      <c r="A184" s="127"/>
      <c r="B184" s="128"/>
      <c r="C184" s="128"/>
      <c r="D184" s="128"/>
      <c r="E184" s="128"/>
      <c r="F184" s="128"/>
    </row>
    <row r="185" spans="1:6" x14ac:dyDescent="0.25">
      <c r="A185" s="127"/>
      <c r="B185" s="128"/>
      <c r="C185" s="128"/>
      <c r="D185" s="128"/>
      <c r="E185" s="128"/>
      <c r="F185" s="128"/>
    </row>
    <row r="186" spans="1:6" x14ac:dyDescent="0.25">
      <c r="A186" s="127"/>
      <c r="B186" s="128"/>
      <c r="C186" s="128"/>
      <c r="D186" s="128"/>
      <c r="E186" s="128"/>
      <c r="F186" s="128"/>
    </row>
    <row r="187" spans="1:6" x14ac:dyDescent="0.25">
      <c r="A187" s="127"/>
      <c r="B187" s="128"/>
      <c r="C187" s="128"/>
      <c r="D187" s="128"/>
      <c r="E187" s="128"/>
      <c r="F187" s="128"/>
    </row>
    <row r="188" spans="1:6" x14ac:dyDescent="0.25">
      <c r="A188" s="127"/>
      <c r="B188" s="128"/>
      <c r="C188" s="128"/>
      <c r="D188" s="128"/>
      <c r="E188" s="128"/>
      <c r="F188" s="128"/>
    </row>
    <row r="189" spans="1:6" x14ac:dyDescent="0.25">
      <c r="A189" s="127"/>
      <c r="B189" s="128"/>
      <c r="C189" s="128"/>
      <c r="D189" s="128"/>
      <c r="E189" s="128"/>
      <c r="F189" s="128"/>
    </row>
    <row r="190" spans="1:6" x14ac:dyDescent="0.25">
      <c r="A190" s="127"/>
      <c r="B190" s="128"/>
      <c r="C190" s="128"/>
      <c r="D190" s="128"/>
      <c r="E190" s="128"/>
      <c r="F190" s="128"/>
    </row>
    <row r="191" spans="1:6" x14ac:dyDescent="0.25">
      <c r="A191" s="127"/>
      <c r="B191" s="128"/>
      <c r="C191" s="128"/>
      <c r="D191" s="128"/>
      <c r="E191" s="128"/>
      <c r="F191" s="128"/>
    </row>
    <row r="192" spans="1:6" x14ac:dyDescent="0.25">
      <c r="A192" s="127"/>
      <c r="B192" s="128"/>
      <c r="C192" s="128"/>
      <c r="D192" s="128"/>
      <c r="E192" s="128"/>
      <c r="F192" s="128"/>
    </row>
    <row r="193" spans="1:6" x14ac:dyDescent="0.25">
      <c r="A193" s="127"/>
      <c r="B193" s="128"/>
      <c r="C193" s="128"/>
      <c r="D193" s="128"/>
      <c r="E193" s="128"/>
      <c r="F193" s="128"/>
    </row>
    <row r="194" spans="1:6" x14ac:dyDescent="0.25">
      <c r="A194" s="127"/>
      <c r="B194" s="128"/>
      <c r="C194" s="128"/>
      <c r="D194" s="128"/>
      <c r="E194" s="128"/>
      <c r="F194" s="128"/>
    </row>
    <row r="195" spans="1:6" x14ac:dyDescent="0.25">
      <c r="A195" s="127"/>
      <c r="B195" s="128"/>
      <c r="C195" s="128"/>
      <c r="D195" s="128"/>
      <c r="E195" s="128"/>
      <c r="F195" s="128"/>
    </row>
    <row r="196" spans="1:6" x14ac:dyDescent="0.25">
      <c r="A196" s="127"/>
      <c r="B196" s="128"/>
      <c r="C196" s="128"/>
      <c r="D196" s="128"/>
      <c r="E196" s="128"/>
      <c r="F196" s="128"/>
    </row>
    <row r="197" spans="1:6" x14ac:dyDescent="0.25">
      <c r="A197" s="127"/>
      <c r="B197" s="128"/>
      <c r="C197" s="128"/>
      <c r="D197" s="128"/>
      <c r="E197" s="128"/>
      <c r="F197" s="128"/>
    </row>
    <row r="198" spans="1:6" x14ac:dyDescent="0.25">
      <c r="A198" s="127"/>
      <c r="B198" s="128"/>
      <c r="C198" s="128"/>
      <c r="D198" s="128"/>
      <c r="E198" s="128"/>
      <c r="F198" s="128"/>
    </row>
    <row r="199" spans="1:6" x14ac:dyDescent="0.25">
      <c r="A199" s="127"/>
      <c r="B199" s="128"/>
      <c r="C199" s="128"/>
      <c r="D199" s="128"/>
      <c r="E199" s="128"/>
      <c r="F199" s="128"/>
    </row>
    <row r="200" spans="1:6" x14ac:dyDescent="0.25">
      <c r="A200" s="127"/>
      <c r="B200" s="128"/>
      <c r="C200" s="128"/>
      <c r="D200" s="128"/>
      <c r="E200" s="128"/>
      <c r="F200" s="128"/>
    </row>
    <row r="201" spans="1:6" x14ac:dyDescent="0.25">
      <c r="A201" s="127"/>
      <c r="B201" s="128"/>
      <c r="C201" s="128"/>
      <c r="D201" s="128"/>
      <c r="E201" s="128"/>
      <c r="F201" s="128"/>
    </row>
    <row r="202" spans="1:6" x14ac:dyDescent="0.25">
      <c r="A202" s="127"/>
      <c r="B202" s="128"/>
      <c r="C202" s="128"/>
      <c r="D202" s="128"/>
      <c r="E202" s="128"/>
      <c r="F202" s="128"/>
    </row>
    <row r="203" spans="1:6" x14ac:dyDescent="0.25">
      <c r="A203" s="127"/>
      <c r="B203" s="128"/>
      <c r="C203" s="128"/>
      <c r="D203" s="128"/>
      <c r="E203" s="128"/>
      <c r="F203" s="128"/>
    </row>
    <row r="204" spans="1:6" x14ac:dyDescent="0.25">
      <c r="A204" s="127"/>
      <c r="B204" s="128"/>
      <c r="C204" s="128"/>
      <c r="D204" s="128"/>
      <c r="E204" s="128"/>
      <c r="F204" s="128"/>
    </row>
    <row r="205" spans="1:6" x14ac:dyDescent="0.25">
      <c r="A205" s="127"/>
      <c r="B205" s="128"/>
      <c r="C205" s="128"/>
      <c r="D205" s="128"/>
      <c r="E205" s="128"/>
      <c r="F205" s="128"/>
    </row>
    <row r="206" spans="1:6" x14ac:dyDescent="0.25">
      <c r="A206" s="127"/>
      <c r="B206" s="128"/>
      <c r="C206" s="128"/>
      <c r="D206" s="128"/>
      <c r="E206" s="128"/>
      <c r="F206" s="128"/>
    </row>
    <row r="207" spans="1:6" x14ac:dyDescent="0.25">
      <c r="A207" s="127"/>
      <c r="B207" s="128"/>
      <c r="C207" s="128"/>
      <c r="D207" s="128"/>
      <c r="E207" s="128"/>
      <c r="F207" s="128"/>
    </row>
    <row r="208" spans="1:6" x14ac:dyDescent="0.25">
      <c r="A208" s="127"/>
      <c r="B208" s="128"/>
      <c r="C208" s="128"/>
      <c r="D208" s="128"/>
      <c r="E208" s="128"/>
      <c r="F208" s="128"/>
    </row>
    <row r="209" spans="1:6" x14ac:dyDescent="0.25">
      <c r="A209" s="127"/>
      <c r="B209" s="128"/>
      <c r="C209" s="128"/>
      <c r="D209" s="128"/>
      <c r="E209" s="128"/>
      <c r="F209" s="128"/>
    </row>
  </sheetData>
  <mergeCells count="16">
    <mergeCell ref="A123:F123"/>
    <mergeCell ref="A124:F124"/>
    <mergeCell ref="A143:I143"/>
    <mergeCell ref="A145:F145"/>
    <mergeCell ref="A35:F35"/>
    <mergeCell ref="A47:F47"/>
    <mergeCell ref="A50:F50"/>
    <mergeCell ref="A51:F51"/>
    <mergeCell ref="A52:F52"/>
    <mergeCell ref="A122:F122"/>
    <mergeCell ref="A34:F34"/>
    <mergeCell ref="A1:G1"/>
    <mergeCell ref="A6:G6"/>
    <mergeCell ref="A8:G8"/>
    <mergeCell ref="A9:G9"/>
    <mergeCell ref="A33:F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169"/>
  <sheetViews>
    <sheetView zoomScale="60" zoomScaleNormal="60" workbookViewId="0">
      <selection sqref="A1:G1"/>
    </sheetView>
  </sheetViews>
  <sheetFormatPr baseColWidth="10" defaultColWidth="11.42578125" defaultRowHeight="15" x14ac:dyDescent="0.25"/>
  <cols>
    <col min="1" max="1" width="12.28515625" style="1" customWidth="1"/>
    <col min="2" max="2" width="65" style="8" customWidth="1"/>
    <col min="3" max="3" width="30" style="5" bestFit="1" customWidth="1"/>
    <col min="4" max="5" width="20.7109375" style="5" bestFit="1" customWidth="1"/>
    <col min="6" max="6" width="22.140625" style="5" customWidth="1"/>
    <col min="7" max="7" width="29.140625" style="50" customWidth="1"/>
    <col min="8" max="8" width="17" style="5" customWidth="1"/>
    <col min="9" max="9" width="14.42578125" style="5" customWidth="1"/>
    <col min="10" max="10" width="15.140625" style="5" bestFit="1" customWidth="1"/>
    <col min="11" max="11" width="15" style="5" customWidth="1"/>
    <col min="12" max="16384" width="11.42578125" style="5"/>
  </cols>
  <sheetData>
    <row r="1" spans="1:9" ht="15.75" x14ac:dyDescent="0.25">
      <c r="A1" s="354" t="s">
        <v>26</v>
      </c>
      <c r="B1" s="354"/>
      <c r="C1" s="354"/>
      <c r="D1" s="354"/>
      <c r="E1" s="354"/>
      <c r="F1" s="354"/>
      <c r="G1" s="354"/>
      <c r="H1" s="64"/>
      <c r="I1" s="64"/>
    </row>
    <row r="2" spans="1:9" ht="15.75" x14ac:dyDescent="0.25">
      <c r="A2" s="277"/>
      <c r="B2" s="7" t="s">
        <v>80</v>
      </c>
      <c r="C2" s="277" t="s">
        <v>81</v>
      </c>
      <c r="D2" s="277"/>
      <c r="E2" s="277"/>
      <c r="F2" s="277"/>
      <c r="G2" s="277"/>
      <c r="H2" s="64"/>
      <c r="I2" s="64"/>
    </row>
    <row r="3" spans="1:9" ht="15.75" x14ac:dyDescent="0.25">
      <c r="A3" s="277"/>
      <c r="B3" s="7" t="s">
        <v>82</v>
      </c>
      <c r="C3" s="277" t="s">
        <v>83</v>
      </c>
      <c r="D3" s="277"/>
      <c r="E3" s="277"/>
      <c r="F3" s="277"/>
      <c r="G3" s="277"/>
      <c r="H3" s="62"/>
      <c r="I3" s="64"/>
    </row>
    <row r="4" spans="1:9" ht="15.75" x14ac:dyDescent="0.25">
      <c r="A4" s="277"/>
      <c r="B4" s="7" t="s">
        <v>28</v>
      </c>
      <c r="C4" s="277" t="s">
        <v>74</v>
      </c>
      <c r="D4" s="277"/>
      <c r="E4" s="277"/>
      <c r="F4" s="277"/>
      <c r="G4" s="277"/>
      <c r="H4" s="64"/>
      <c r="I4" s="64"/>
    </row>
    <row r="5" spans="1:9" ht="15.75" x14ac:dyDescent="0.25">
      <c r="A5" s="277"/>
      <c r="B5" s="7" t="s">
        <v>27</v>
      </c>
      <c r="C5" s="277" t="s">
        <v>242</v>
      </c>
      <c r="D5" s="277"/>
      <c r="E5" s="277"/>
      <c r="F5" s="277"/>
      <c r="G5" s="277"/>
      <c r="H5" s="64"/>
      <c r="I5" s="64"/>
    </row>
    <row r="6" spans="1:9" x14ac:dyDescent="0.25">
      <c r="A6" s="374"/>
      <c r="B6" s="374"/>
      <c r="C6" s="374"/>
      <c r="D6" s="374"/>
      <c r="E6" s="374"/>
      <c r="F6" s="374"/>
      <c r="G6" s="374"/>
      <c r="H6" s="64"/>
      <c r="I6" s="64"/>
    </row>
    <row r="7" spans="1:9" x14ac:dyDescent="0.25">
      <c r="A7" s="65"/>
      <c r="B7" s="62"/>
      <c r="C7" s="64"/>
      <c r="D7" s="64"/>
      <c r="E7" s="64"/>
      <c r="F7" s="64"/>
      <c r="G7" s="68"/>
      <c r="H7" s="64"/>
      <c r="I7" s="64"/>
    </row>
    <row r="8" spans="1:9" s="64" customFormat="1" ht="15.75" x14ac:dyDescent="0.25">
      <c r="A8" s="361" t="s">
        <v>29</v>
      </c>
      <c r="B8" s="361"/>
      <c r="C8" s="361"/>
      <c r="D8" s="361"/>
      <c r="E8" s="361"/>
      <c r="F8" s="361"/>
      <c r="G8" s="361"/>
    </row>
    <row r="9" spans="1:9" s="64" customFormat="1" ht="15.75" x14ac:dyDescent="0.25">
      <c r="A9" s="361" t="s">
        <v>49</v>
      </c>
      <c r="B9" s="361"/>
      <c r="C9" s="361"/>
      <c r="D9" s="361"/>
      <c r="E9" s="361"/>
      <c r="F9" s="361"/>
      <c r="G9" s="361"/>
    </row>
    <row r="10" spans="1:9" s="64" customFormat="1" ht="15.75" x14ac:dyDescent="0.25">
      <c r="A10" s="9"/>
      <c r="B10" s="10"/>
      <c r="C10" s="11"/>
      <c r="D10" s="11"/>
      <c r="E10" s="11"/>
      <c r="F10" s="11"/>
      <c r="G10" s="11"/>
    </row>
    <row r="11" spans="1:9" s="174" customFormat="1" ht="16.5" thickBot="1" x14ac:dyDescent="0.3">
      <c r="A11" s="12" t="s">
        <v>0</v>
      </c>
      <c r="B11" s="12" t="s">
        <v>53</v>
      </c>
      <c r="C11" s="12" t="s">
        <v>31</v>
      </c>
      <c r="D11" s="12" t="s">
        <v>205</v>
      </c>
      <c r="E11" s="12" t="s">
        <v>206</v>
      </c>
      <c r="F11" s="12" t="s">
        <v>207</v>
      </c>
      <c r="G11" s="12" t="s">
        <v>232</v>
      </c>
    </row>
    <row r="12" spans="1:9" s="174" customFormat="1" ht="15.75" x14ac:dyDescent="0.25">
      <c r="A12" s="14"/>
      <c r="B12" s="4"/>
      <c r="C12" s="15"/>
      <c r="D12" s="15"/>
      <c r="E12" s="15"/>
      <c r="F12" s="15"/>
      <c r="G12" s="159"/>
    </row>
    <row r="13" spans="1:9" s="174" customFormat="1" ht="15.75" x14ac:dyDescent="0.25">
      <c r="A13" s="15">
        <v>1</v>
      </c>
      <c r="B13" s="17" t="s">
        <v>18</v>
      </c>
      <c r="C13" s="18" t="s">
        <v>6</v>
      </c>
      <c r="D13" s="147">
        <f>D14+D15</f>
        <v>43028</v>
      </c>
      <c r="E13" s="147">
        <f>E14+E15</f>
        <v>44612</v>
      </c>
      <c r="F13" s="147">
        <f>F14+F15</f>
        <v>46290</v>
      </c>
      <c r="G13" s="147">
        <f>AVERAGE(D13:E13:F13)</f>
        <v>44643.333333333336</v>
      </c>
    </row>
    <row r="14" spans="1:9" s="174" customFormat="1" ht="47.25" x14ac:dyDescent="0.25">
      <c r="A14" s="15"/>
      <c r="B14" s="19" t="s">
        <v>60</v>
      </c>
      <c r="C14" s="18" t="s">
        <v>6</v>
      </c>
      <c r="D14" s="165">
        <v>43028</v>
      </c>
      <c r="E14" s="165">
        <v>44455</v>
      </c>
      <c r="F14" s="165">
        <v>46157</v>
      </c>
      <c r="G14" s="147">
        <f>AVERAGE(D14:E14:F14)</f>
        <v>44546.666666666664</v>
      </c>
    </row>
    <row r="15" spans="1:9" s="64" customFormat="1" ht="15.75" x14ac:dyDescent="0.25">
      <c r="A15" s="15"/>
      <c r="B15" s="20" t="s">
        <v>8</v>
      </c>
      <c r="C15" s="18" t="s">
        <v>6</v>
      </c>
      <c r="D15" s="165">
        <v>0</v>
      </c>
      <c r="E15" s="165">
        <v>157</v>
      </c>
      <c r="F15" s="165">
        <v>133</v>
      </c>
      <c r="G15" s="147">
        <f>AVERAGE(D15:E15:F15)</f>
        <v>96.666666666666671</v>
      </c>
    </row>
    <row r="16" spans="1:9" s="64" customFormat="1" ht="18" x14ac:dyDescent="0.25">
      <c r="A16" s="15">
        <v>2</v>
      </c>
      <c r="B16" s="193" t="s">
        <v>19</v>
      </c>
      <c r="C16" s="194" t="s">
        <v>85</v>
      </c>
      <c r="D16" s="147">
        <f>D17+D18+D20+D21</f>
        <v>161155</v>
      </c>
      <c r="E16" s="147">
        <f>E17+E18+E20+E21</f>
        <v>160048</v>
      </c>
      <c r="F16" s="147">
        <f>F17+F18+F20+F21</f>
        <v>163858</v>
      </c>
      <c r="G16" s="147">
        <f>AVERAGE(D16:E16:F16)</f>
        <v>161687</v>
      </c>
    </row>
    <row r="17" spans="1:9" s="64" customFormat="1" ht="15.75" x14ac:dyDescent="0.25">
      <c r="A17" s="15"/>
      <c r="B17" s="195" t="s">
        <v>193</v>
      </c>
      <c r="C17" s="194" t="s">
        <v>6</v>
      </c>
      <c r="D17" s="165">
        <v>17189</v>
      </c>
      <c r="E17" s="165">
        <v>17818</v>
      </c>
      <c r="F17" s="165">
        <v>18060</v>
      </c>
      <c r="G17" s="147">
        <f>AVERAGE(D17:E17:F17)</f>
        <v>17689</v>
      </c>
    </row>
    <row r="18" spans="1:9" s="64" customFormat="1" ht="15.75" x14ac:dyDescent="0.25">
      <c r="A18" s="15"/>
      <c r="B18" s="195" t="s">
        <v>57</v>
      </c>
      <c r="C18" s="194" t="s">
        <v>6</v>
      </c>
      <c r="D18" s="165">
        <v>16438</v>
      </c>
      <c r="E18" s="165">
        <v>16958</v>
      </c>
      <c r="F18" s="165">
        <v>16913</v>
      </c>
      <c r="G18" s="147">
        <f>AVERAGE(D18:E18:F18)</f>
        <v>16769.666666666668</v>
      </c>
    </row>
    <row r="19" spans="1:9" s="64" customFormat="1" ht="15.75" x14ac:dyDescent="0.25">
      <c r="A19" s="15"/>
      <c r="B19" s="195" t="s">
        <v>20</v>
      </c>
      <c r="C19" s="194" t="s">
        <v>6</v>
      </c>
      <c r="D19" s="137">
        <v>38773</v>
      </c>
      <c r="E19" s="137">
        <v>39848</v>
      </c>
      <c r="F19" s="137">
        <v>40102</v>
      </c>
      <c r="G19" s="147">
        <f>AVERAGE(D19:E19:F19)</f>
        <v>39574.333333333336</v>
      </c>
    </row>
    <row r="20" spans="1:9" s="64" customFormat="1" ht="15.75" x14ac:dyDescent="0.25">
      <c r="A20" s="15"/>
      <c r="B20" s="195" t="s">
        <v>58</v>
      </c>
      <c r="C20" s="194" t="s">
        <v>6</v>
      </c>
      <c r="D20" s="165">
        <v>10063</v>
      </c>
      <c r="E20" s="165">
        <v>10178</v>
      </c>
      <c r="F20" s="165">
        <v>10315</v>
      </c>
      <c r="G20" s="147">
        <f>AVERAGE(D20:E20:F20)</f>
        <v>10185.333333333334</v>
      </c>
    </row>
    <row r="21" spans="1:9" s="64" customFormat="1" ht="15.75" x14ac:dyDescent="0.25">
      <c r="A21" s="162"/>
      <c r="B21" s="195" t="s">
        <v>12</v>
      </c>
      <c r="C21" s="194" t="s">
        <v>6</v>
      </c>
      <c r="D21" s="165">
        <v>117465</v>
      </c>
      <c r="E21" s="165">
        <v>115094</v>
      </c>
      <c r="F21" s="165">
        <v>118570</v>
      </c>
      <c r="G21" s="147">
        <f>AVERAGE(D21:E21:F21)</f>
        <v>117043</v>
      </c>
    </row>
    <row r="22" spans="1:9" s="64" customFormat="1" ht="15.75" x14ac:dyDescent="0.25">
      <c r="A22" s="162">
        <v>3</v>
      </c>
      <c r="B22" s="163" t="s">
        <v>229</v>
      </c>
      <c r="C22" s="164" t="s">
        <v>6</v>
      </c>
      <c r="D22" s="275">
        <v>2</v>
      </c>
      <c r="E22" s="275">
        <v>1</v>
      </c>
      <c r="F22" s="275">
        <v>0</v>
      </c>
      <c r="G22" s="147">
        <f>AVERAGE(D22:E22)</f>
        <v>1.5</v>
      </c>
    </row>
    <row r="23" spans="1:9" s="64" customFormat="1" ht="15.75" customHeight="1" x14ac:dyDescent="0.25">
      <c r="A23" s="162"/>
      <c r="B23" s="161" t="s">
        <v>227</v>
      </c>
      <c r="C23" s="160" t="s">
        <v>6</v>
      </c>
      <c r="D23" s="165" t="s">
        <v>241</v>
      </c>
      <c r="E23" s="165"/>
      <c r="F23" s="165"/>
      <c r="G23" s="147"/>
    </row>
    <row r="24" spans="1:9" s="64" customFormat="1" ht="15.75" customHeight="1" x14ac:dyDescent="0.25">
      <c r="A24" s="162"/>
      <c r="B24" s="161" t="s">
        <v>228</v>
      </c>
      <c r="C24" s="160" t="s">
        <v>6</v>
      </c>
      <c r="D24" s="165">
        <v>2</v>
      </c>
      <c r="E24" s="165">
        <v>1</v>
      </c>
      <c r="F24" s="165">
        <v>0</v>
      </c>
      <c r="G24" s="147">
        <f>AVERAGE(D24:F24)</f>
        <v>1</v>
      </c>
    </row>
    <row r="25" spans="1:9" s="64" customFormat="1" ht="15.75" customHeight="1" x14ac:dyDescent="0.25">
      <c r="A25" s="99">
        <v>4</v>
      </c>
      <c r="B25" s="196" t="s">
        <v>5</v>
      </c>
      <c r="C25" s="194" t="s">
        <v>7</v>
      </c>
      <c r="D25" s="139">
        <v>9849</v>
      </c>
      <c r="E25" s="139">
        <v>9560</v>
      </c>
      <c r="F25" s="139">
        <v>10068</v>
      </c>
      <c r="G25" s="147">
        <f>AVERAGE(D25:E25:F25)</f>
        <v>9825.6666666666661</v>
      </c>
      <c r="H25" s="66"/>
    </row>
    <row r="26" spans="1:9" s="64" customFormat="1" ht="15.75" customHeight="1" thickBot="1" x14ac:dyDescent="0.3">
      <c r="A26" s="26"/>
      <c r="B26" s="27" t="s">
        <v>86</v>
      </c>
      <c r="C26" s="28" t="s">
        <v>6</v>
      </c>
      <c r="D26" s="276">
        <f>+D14+D21+D22</f>
        <v>160495</v>
      </c>
      <c r="E26" s="276">
        <f>+E14+E21+E22</f>
        <v>159550</v>
      </c>
      <c r="F26" s="276">
        <f>+F14+F21+F22</f>
        <v>164727</v>
      </c>
      <c r="G26" s="276">
        <f>+G14+G21+G22</f>
        <v>161591.16666666666</v>
      </c>
      <c r="H26" s="66"/>
    </row>
    <row r="27" spans="1:9" s="64" customFormat="1" ht="16.5" thickTop="1" x14ac:dyDescent="0.25">
      <c r="A27" s="4" t="s">
        <v>22</v>
      </c>
      <c r="B27" s="10"/>
      <c r="C27" s="18"/>
      <c r="D27" s="18"/>
      <c r="E27" s="18"/>
      <c r="F27" s="18"/>
      <c r="G27" s="18"/>
      <c r="H27" s="66"/>
      <c r="I27" s="68"/>
    </row>
    <row r="28" spans="1:9" s="64" customFormat="1" ht="15.75" x14ac:dyDescent="0.25">
      <c r="A28" s="4" t="s">
        <v>69</v>
      </c>
      <c r="B28" s="10"/>
      <c r="C28" s="18"/>
      <c r="D28" s="18"/>
      <c r="E28" s="18"/>
      <c r="F28" s="18"/>
      <c r="G28" s="18"/>
      <c r="H28" s="66"/>
      <c r="I28" s="68"/>
    </row>
    <row r="29" spans="1:9" s="64" customFormat="1" ht="15.75" x14ac:dyDescent="0.25">
      <c r="A29" s="201" t="s">
        <v>23</v>
      </c>
      <c r="B29" s="10"/>
      <c r="C29" s="18"/>
      <c r="D29" s="18"/>
      <c r="E29" s="18"/>
      <c r="F29" s="18"/>
      <c r="G29" s="18"/>
      <c r="H29" s="66"/>
      <c r="I29" s="68"/>
    </row>
    <row r="30" spans="1:9" s="64" customFormat="1" ht="15.75" x14ac:dyDescent="0.25">
      <c r="A30" s="201"/>
      <c r="B30" s="10"/>
      <c r="C30" s="18"/>
      <c r="D30" s="18"/>
      <c r="E30" s="18"/>
      <c r="F30" s="18"/>
      <c r="G30" s="18"/>
      <c r="H30" s="66"/>
      <c r="I30" s="68"/>
    </row>
    <row r="31" spans="1:9" ht="15.75" x14ac:dyDescent="0.25">
      <c r="A31" s="361" t="s">
        <v>37</v>
      </c>
      <c r="B31" s="361"/>
      <c r="C31" s="361"/>
      <c r="D31" s="361"/>
      <c r="E31" s="361"/>
      <c r="F31" s="361"/>
      <c r="G31" s="11"/>
      <c r="H31" s="32"/>
      <c r="I31" s="50"/>
    </row>
    <row r="32" spans="1:9" ht="15.75" x14ac:dyDescent="0.25">
      <c r="A32" s="361" t="s">
        <v>39</v>
      </c>
      <c r="B32" s="361"/>
      <c r="C32" s="361"/>
      <c r="D32" s="361"/>
      <c r="E32" s="361"/>
      <c r="F32" s="361"/>
      <c r="G32" s="11"/>
      <c r="H32" s="32"/>
      <c r="I32" s="50"/>
    </row>
    <row r="33" spans="1:9" ht="15.75" x14ac:dyDescent="0.25">
      <c r="A33" s="354" t="s">
        <v>54</v>
      </c>
      <c r="B33" s="354"/>
      <c r="C33" s="354"/>
      <c r="D33" s="354"/>
      <c r="E33" s="354"/>
      <c r="F33" s="354"/>
      <c r="G33" s="6"/>
      <c r="H33" s="33"/>
      <c r="I33" s="77"/>
    </row>
    <row r="34" spans="1:9" ht="15.75" x14ac:dyDescent="0.25">
      <c r="A34" s="9"/>
      <c r="B34" s="10"/>
      <c r="C34" s="11"/>
      <c r="D34" s="11"/>
      <c r="E34" s="11"/>
      <c r="F34" s="11"/>
      <c r="G34" s="11"/>
      <c r="H34" s="32"/>
      <c r="I34" s="50"/>
    </row>
    <row r="35" spans="1:9" ht="16.5" thickBot="1" x14ac:dyDescent="0.3">
      <c r="A35" s="12" t="s">
        <v>0</v>
      </c>
      <c r="B35" s="12" t="s">
        <v>53</v>
      </c>
      <c r="C35" s="12" t="s">
        <v>205</v>
      </c>
      <c r="D35" s="12" t="s">
        <v>206</v>
      </c>
      <c r="E35" s="12" t="s">
        <v>207</v>
      </c>
      <c r="F35" s="12" t="s">
        <v>218</v>
      </c>
      <c r="G35" s="11"/>
      <c r="H35" s="32"/>
      <c r="I35" s="50"/>
    </row>
    <row r="36" spans="1:9" ht="15.75" x14ac:dyDescent="0.25">
      <c r="A36" s="207">
        <v>1</v>
      </c>
      <c r="B36" s="130" t="s">
        <v>102</v>
      </c>
      <c r="C36" s="309">
        <f>SUM(C54:C70,C81,C86:C97,C112:C113)-C37</f>
        <v>764310003</v>
      </c>
      <c r="D36" s="309">
        <f t="shared" ref="D36:E36" si="0">SUM(D54:D70,D81,D86:D97,D112:D113)-D37</f>
        <v>3280679908.3500004</v>
      </c>
      <c r="E36" s="309">
        <f t="shared" si="0"/>
        <v>5711303472.2000008</v>
      </c>
      <c r="F36" s="309">
        <f>SUM(F54:F70,F81:F83,F91:F97)+F112+F113+F86-F37</f>
        <v>9756293383.5500011</v>
      </c>
      <c r="G36" s="35"/>
      <c r="H36" s="32"/>
      <c r="I36" s="50"/>
    </row>
    <row r="37" spans="1:9" ht="15.75" x14ac:dyDescent="0.25">
      <c r="A37" s="207">
        <v>2</v>
      </c>
      <c r="B37" s="130" t="s">
        <v>104</v>
      </c>
      <c r="C37" s="311">
        <f>+'[4]Saldos por servicio Mensual'!$EW$698</f>
        <v>74128568.209999993</v>
      </c>
      <c r="D37" s="311">
        <f>+'[4]Saldos por servicio Mensual'!$EX$698</f>
        <v>461078424.68000001</v>
      </c>
      <c r="E37" s="311">
        <f>+'[4]Saldos por servicio Mensual'!$EY$698</f>
        <v>156176153.24000001</v>
      </c>
      <c r="F37" s="311">
        <f t="shared" ref="F37:F42" si="1">SUM(C37:E37)</f>
        <v>691383146.13</v>
      </c>
      <c r="G37" s="32"/>
      <c r="H37" s="32"/>
      <c r="I37" s="50"/>
    </row>
    <row r="38" spans="1:9" ht="15.75" x14ac:dyDescent="0.25">
      <c r="A38" s="207">
        <v>3</v>
      </c>
      <c r="B38" s="130" t="s">
        <v>25</v>
      </c>
      <c r="C38" s="312">
        <f>+C85</f>
        <v>956409874.89999998</v>
      </c>
      <c r="D38" s="312">
        <f t="shared" ref="D38:E38" si="2">+D85</f>
        <v>227184619.63</v>
      </c>
      <c r="E38" s="312">
        <f t="shared" si="2"/>
        <v>1582738071.0899999</v>
      </c>
      <c r="F38" s="313">
        <f t="shared" si="1"/>
        <v>2766332565.6199999</v>
      </c>
      <c r="G38" s="32"/>
      <c r="H38" s="32"/>
      <c r="I38" s="50"/>
    </row>
    <row r="39" spans="1:9" ht="15.75" x14ac:dyDescent="0.25">
      <c r="A39" s="207">
        <v>4</v>
      </c>
      <c r="B39" s="130" t="s">
        <v>24</v>
      </c>
      <c r="C39" s="327">
        <v>0</v>
      </c>
      <c r="D39" s="327">
        <v>0</v>
      </c>
      <c r="E39" s="310">
        <v>0</v>
      </c>
      <c r="F39" s="310">
        <f t="shared" si="1"/>
        <v>0</v>
      </c>
      <c r="G39" s="35"/>
      <c r="H39" s="32"/>
      <c r="I39" s="50"/>
    </row>
    <row r="40" spans="1:9" ht="15.75" x14ac:dyDescent="0.25">
      <c r="A40" s="207">
        <v>5</v>
      </c>
      <c r="B40" s="130" t="s">
        <v>107</v>
      </c>
      <c r="C40" s="314">
        <f>SUM(C72:C78)</f>
        <v>632655.76</v>
      </c>
      <c r="D40" s="314">
        <f t="shared" ref="D40:E40" si="3">SUM(D72:D78)</f>
        <v>15301068.359999999</v>
      </c>
      <c r="E40" s="314">
        <f t="shared" si="3"/>
        <v>44368691.240000002</v>
      </c>
      <c r="F40" s="315">
        <f t="shared" si="1"/>
        <v>60302415.359999999</v>
      </c>
      <c r="G40" s="35"/>
      <c r="H40" s="32"/>
      <c r="I40" s="50"/>
    </row>
    <row r="41" spans="1:9" s="63" customFormat="1" ht="15.75" x14ac:dyDescent="0.25">
      <c r="A41" s="207">
        <v>6</v>
      </c>
      <c r="B41" s="130" t="s">
        <v>105</v>
      </c>
      <c r="C41" s="316">
        <f>+C106</f>
        <v>0</v>
      </c>
      <c r="D41" s="316">
        <f t="shared" ref="D41:E41" si="4">+D106</f>
        <v>0</v>
      </c>
      <c r="E41" s="316">
        <f t="shared" si="4"/>
        <v>60845166.700000003</v>
      </c>
      <c r="F41" s="317">
        <f t="shared" si="1"/>
        <v>60845166.700000003</v>
      </c>
      <c r="G41" s="84"/>
      <c r="H41" s="85"/>
      <c r="I41" s="86"/>
    </row>
    <row r="42" spans="1:9" s="63" customFormat="1" ht="15.75" x14ac:dyDescent="0.25">
      <c r="A42" s="207">
        <v>7</v>
      </c>
      <c r="B42" s="130" t="s">
        <v>219</v>
      </c>
      <c r="C42" s="320">
        <f>+C109</f>
        <v>33879130.43</v>
      </c>
      <c r="D42" s="320">
        <f t="shared" ref="D42:E42" si="5">+D109</f>
        <v>24540652.170000002</v>
      </c>
      <c r="E42" s="320">
        <f t="shared" si="5"/>
        <v>84940841.109999999</v>
      </c>
      <c r="F42" s="321">
        <f t="shared" si="1"/>
        <v>143360623.71000001</v>
      </c>
      <c r="G42" s="84"/>
      <c r="H42" s="85"/>
      <c r="I42" s="86"/>
    </row>
    <row r="43" spans="1:9" s="63" customFormat="1" ht="15.75" x14ac:dyDescent="0.25">
      <c r="A43" s="207">
        <v>8</v>
      </c>
      <c r="B43" s="130" t="s">
        <v>106</v>
      </c>
      <c r="C43" s="318">
        <f>SUM(C99:C105)</f>
        <v>34103535.600000001</v>
      </c>
      <c r="D43" s="318">
        <f t="shared" ref="D43:F43" si="6">SUM(D99:D105)</f>
        <v>13488810</v>
      </c>
      <c r="E43" s="318">
        <f t="shared" si="6"/>
        <v>143938472.63999999</v>
      </c>
      <c r="F43" s="318">
        <f t="shared" si="6"/>
        <v>191530818.24000001</v>
      </c>
      <c r="G43" s="84"/>
      <c r="H43" s="85"/>
      <c r="I43" s="86"/>
    </row>
    <row r="44" spans="1:9" ht="16.5" thickBot="1" x14ac:dyDescent="0.3">
      <c r="A44" s="300"/>
      <c r="B44" s="211" t="s">
        <v>1</v>
      </c>
      <c r="C44" s="213">
        <f>SUM(C36:C43)</f>
        <v>1863463767.9000001</v>
      </c>
      <c r="D44" s="213">
        <f>SUM(D36:D43)</f>
        <v>4022273483.1900005</v>
      </c>
      <c r="E44" s="213">
        <f>SUM(E36:E43)</f>
        <v>7784310868.2200003</v>
      </c>
      <c r="F44" s="213">
        <f>SUM(F36:F43)</f>
        <v>13670048119.309999</v>
      </c>
      <c r="G44" s="11">
        <f>+F44-F116</f>
        <v>0</v>
      </c>
      <c r="I44" s="50"/>
    </row>
    <row r="45" spans="1:9" ht="16.5" thickTop="1" x14ac:dyDescent="0.25">
      <c r="A45" s="356" t="s">
        <v>103</v>
      </c>
      <c r="B45" s="356" t="s">
        <v>67</v>
      </c>
      <c r="C45" s="356" t="s">
        <v>67</v>
      </c>
      <c r="D45" s="356" t="s">
        <v>67</v>
      </c>
      <c r="E45" s="356" t="s">
        <v>67</v>
      </c>
      <c r="F45" s="356" t="s">
        <v>67</v>
      </c>
      <c r="G45" s="37"/>
      <c r="H45" s="38"/>
      <c r="I45" s="88"/>
    </row>
    <row r="46" spans="1:9" ht="15.75" hidden="1" x14ac:dyDescent="0.25">
      <c r="A46" s="188"/>
      <c r="B46" s="189"/>
      <c r="C46" s="191">
        <f>+C44-C116</f>
        <v>0</v>
      </c>
      <c r="D46" s="191">
        <f t="shared" ref="D46:F46" si="7">+D44-D116</f>
        <v>0</v>
      </c>
      <c r="E46" s="191">
        <f t="shared" si="7"/>
        <v>0</v>
      </c>
      <c r="F46" s="191">
        <f t="shared" si="7"/>
        <v>0</v>
      </c>
      <c r="G46" s="11"/>
      <c r="I46" s="50"/>
    </row>
    <row r="47" spans="1:9" ht="15.75" hidden="1" x14ac:dyDescent="0.25">
      <c r="A47" s="188"/>
      <c r="B47" s="188"/>
      <c r="C47" s="188"/>
      <c r="D47" s="188"/>
      <c r="E47" s="191"/>
      <c r="F47" s="188"/>
      <c r="G47" s="11"/>
      <c r="I47" s="50"/>
    </row>
    <row r="48" spans="1:9" ht="15.75" x14ac:dyDescent="0.25">
      <c r="A48" s="358" t="s">
        <v>38</v>
      </c>
      <c r="B48" s="358"/>
      <c r="C48" s="358"/>
      <c r="D48" s="358"/>
      <c r="E48" s="358"/>
      <c r="F48" s="358"/>
      <c r="G48" s="11"/>
      <c r="I48" s="50"/>
    </row>
    <row r="49" spans="1:9" ht="15.75" x14ac:dyDescent="0.25">
      <c r="A49" s="358" t="s">
        <v>40</v>
      </c>
      <c r="B49" s="358"/>
      <c r="C49" s="358"/>
      <c r="D49" s="358"/>
      <c r="E49" s="358"/>
      <c r="F49" s="358"/>
      <c r="G49" s="11"/>
      <c r="I49" s="50"/>
    </row>
    <row r="50" spans="1:9" ht="15.75" x14ac:dyDescent="0.25">
      <c r="A50" s="360" t="s">
        <v>54</v>
      </c>
      <c r="B50" s="360"/>
      <c r="C50" s="360"/>
      <c r="D50" s="360"/>
      <c r="E50" s="360"/>
      <c r="F50" s="360"/>
      <c r="G50" s="6"/>
      <c r="H50" s="34"/>
      <c r="I50" s="77"/>
    </row>
    <row r="51" spans="1:9" ht="15.75" x14ac:dyDescent="0.25">
      <c r="A51" s="188"/>
      <c r="B51" s="189"/>
      <c r="C51" s="191"/>
      <c r="D51" s="191"/>
      <c r="E51" s="191"/>
      <c r="F51" s="191"/>
      <c r="G51" s="11"/>
      <c r="I51" s="50"/>
    </row>
    <row r="52" spans="1:9" ht="15.75" x14ac:dyDescent="0.25">
      <c r="A52" s="188"/>
      <c r="B52" s="189"/>
      <c r="C52" s="191"/>
      <c r="D52" s="191"/>
      <c r="E52" s="191"/>
      <c r="F52" s="191"/>
      <c r="G52" s="11"/>
      <c r="I52" s="50"/>
    </row>
    <row r="53" spans="1:9" ht="16.5" thickBot="1" x14ac:dyDescent="0.3">
      <c r="A53" s="301" t="s">
        <v>35</v>
      </c>
      <c r="B53" s="301" t="s">
        <v>36</v>
      </c>
      <c r="C53" s="301" t="s">
        <v>205</v>
      </c>
      <c r="D53" s="301" t="s">
        <v>206</v>
      </c>
      <c r="E53" s="301" t="s">
        <v>207</v>
      </c>
      <c r="F53" s="301" t="s">
        <v>257</v>
      </c>
      <c r="G53" s="11"/>
      <c r="I53" s="50"/>
    </row>
    <row r="54" spans="1:9" ht="15.75" x14ac:dyDescent="0.25">
      <c r="A54" s="207" t="s">
        <v>87</v>
      </c>
      <c r="B54" s="130" t="s">
        <v>108</v>
      </c>
      <c r="C54" s="305">
        <v>17136450</v>
      </c>
      <c r="D54" s="305">
        <v>18408383.32</v>
      </c>
      <c r="E54" s="305">
        <v>15781646.720000001</v>
      </c>
      <c r="F54" s="309">
        <f t="shared" ref="F54:F115" si="8">SUM(C54:E54)</f>
        <v>51326480.039999999</v>
      </c>
      <c r="G54" s="35"/>
      <c r="H54" s="32"/>
      <c r="I54" s="50"/>
    </row>
    <row r="55" spans="1:9" ht="15.75" x14ac:dyDescent="0.25">
      <c r="A55" s="207" t="s">
        <v>109</v>
      </c>
      <c r="B55" s="130" t="s">
        <v>110</v>
      </c>
      <c r="C55" s="305">
        <v>20813401.52</v>
      </c>
      <c r="D55" s="305">
        <v>20952835.739999998</v>
      </c>
      <c r="E55" s="305">
        <v>35982377.869999997</v>
      </c>
      <c r="F55" s="309">
        <f t="shared" si="8"/>
        <v>77748615.129999995</v>
      </c>
      <c r="G55" s="35"/>
      <c r="H55" s="32"/>
      <c r="I55" s="50"/>
    </row>
    <row r="56" spans="1:9" ht="15.75" x14ac:dyDescent="0.25">
      <c r="A56" s="207" t="s">
        <v>111</v>
      </c>
      <c r="B56" s="130" t="s">
        <v>112</v>
      </c>
      <c r="C56" s="305">
        <v>14840902.039999999</v>
      </c>
      <c r="D56" s="305">
        <v>15558927.199999999</v>
      </c>
      <c r="E56" s="305">
        <v>14086204.98</v>
      </c>
      <c r="F56" s="309">
        <f t="shared" si="8"/>
        <v>44486034.219999999</v>
      </c>
      <c r="G56" s="35"/>
      <c r="H56" s="32"/>
      <c r="I56" s="50"/>
    </row>
    <row r="57" spans="1:9" ht="15.75" x14ac:dyDescent="0.25">
      <c r="A57" s="207" t="s">
        <v>88</v>
      </c>
      <c r="B57" s="130" t="s">
        <v>113</v>
      </c>
      <c r="C57" s="305">
        <v>20685810.359999999</v>
      </c>
      <c r="D57" s="305">
        <v>15446715.390000001</v>
      </c>
      <c r="E57" s="305">
        <v>18832294.789999999</v>
      </c>
      <c r="F57" s="309">
        <f t="shared" si="8"/>
        <v>54964820.539999999</v>
      </c>
      <c r="G57" s="35"/>
      <c r="H57" s="32"/>
      <c r="I57" s="50"/>
    </row>
    <row r="58" spans="1:9" ht="15.75" x14ac:dyDescent="0.25">
      <c r="A58" s="207" t="s">
        <v>114</v>
      </c>
      <c r="B58" s="130" t="s">
        <v>115</v>
      </c>
      <c r="C58" s="305">
        <v>15430010.4</v>
      </c>
      <c r="D58" s="305">
        <v>15535930.210000001</v>
      </c>
      <c r="E58" s="305">
        <v>15914618</v>
      </c>
      <c r="F58" s="309">
        <f t="shared" si="8"/>
        <v>46880558.609999999</v>
      </c>
      <c r="G58" s="35"/>
      <c r="H58" s="32"/>
      <c r="I58" s="50"/>
    </row>
    <row r="59" spans="1:9" ht="15.75" x14ac:dyDescent="0.25">
      <c r="A59" s="207" t="s">
        <v>116</v>
      </c>
      <c r="B59" s="130" t="s">
        <v>117</v>
      </c>
      <c r="C59" s="305">
        <v>358805.4</v>
      </c>
      <c r="D59" s="305">
        <v>357672.11</v>
      </c>
      <c r="E59" s="305">
        <v>794495.43</v>
      </c>
      <c r="F59" s="309">
        <f t="shared" si="8"/>
        <v>1510972.94</v>
      </c>
      <c r="G59" s="35"/>
      <c r="H59" s="32"/>
      <c r="I59" s="50"/>
    </row>
    <row r="60" spans="1:9" ht="15.75" hidden="1" x14ac:dyDescent="0.25">
      <c r="A60" s="207" t="s">
        <v>118</v>
      </c>
      <c r="B60" s="130" t="s">
        <v>119</v>
      </c>
      <c r="C60" s="153"/>
      <c r="D60" s="153"/>
      <c r="E60" s="153"/>
      <c r="F60" s="309">
        <f t="shared" si="8"/>
        <v>0</v>
      </c>
      <c r="G60" s="35"/>
      <c r="H60" s="32"/>
      <c r="I60" s="50"/>
    </row>
    <row r="61" spans="1:9" ht="15.75" x14ac:dyDescent="0.25">
      <c r="A61" s="207" t="s">
        <v>75</v>
      </c>
      <c r="B61" s="130" t="s">
        <v>76</v>
      </c>
      <c r="C61" s="305">
        <v>10495440</v>
      </c>
      <c r="D61" s="305">
        <v>11936190</v>
      </c>
      <c r="E61" s="305">
        <v>6947240</v>
      </c>
      <c r="F61" s="309">
        <f t="shared" si="8"/>
        <v>29378870</v>
      </c>
      <c r="G61" s="35"/>
      <c r="H61" s="32"/>
      <c r="I61" s="50"/>
    </row>
    <row r="62" spans="1:9" ht="15.75" hidden="1" x14ac:dyDescent="0.25">
      <c r="A62" s="207" t="s">
        <v>120</v>
      </c>
      <c r="B62" s="130" t="s">
        <v>121</v>
      </c>
      <c r="C62" s="153"/>
      <c r="D62" s="153"/>
      <c r="E62" s="153"/>
      <c r="F62" s="309">
        <f t="shared" si="8"/>
        <v>0</v>
      </c>
      <c r="G62" s="35"/>
      <c r="H62" s="32"/>
      <c r="I62" s="50"/>
    </row>
    <row r="63" spans="1:9" ht="15.75" hidden="1" x14ac:dyDescent="0.25">
      <c r="A63" s="207" t="s">
        <v>122</v>
      </c>
      <c r="B63" s="130" t="s">
        <v>123</v>
      </c>
      <c r="C63" s="153"/>
      <c r="D63" s="153"/>
      <c r="E63" s="153"/>
      <c r="F63" s="309">
        <f t="shared" si="8"/>
        <v>0</v>
      </c>
      <c r="G63" s="35"/>
      <c r="H63" s="32"/>
      <c r="I63" s="50"/>
    </row>
    <row r="64" spans="1:9" ht="15.75" x14ac:dyDescent="0.25">
      <c r="A64" s="207" t="s">
        <v>243</v>
      </c>
      <c r="B64" s="130" t="s">
        <v>244</v>
      </c>
      <c r="C64" s="305">
        <v>0</v>
      </c>
      <c r="D64" s="305">
        <v>0</v>
      </c>
      <c r="E64" s="305">
        <v>24000000</v>
      </c>
      <c r="F64" s="309">
        <f t="shared" si="8"/>
        <v>24000000</v>
      </c>
      <c r="G64" s="35"/>
      <c r="H64" s="32"/>
      <c r="I64" s="50"/>
    </row>
    <row r="65" spans="1:9" ht="15.75" x14ac:dyDescent="0.25">
      <c r="A65" s="207" t="s">
        <v>124</v>
      </c>
      <c r="B65" s="130" t="s">
        <v>125</v>
      </c>
      <c r="C65" s="305">
        <v>592897.43999999994</v>
      </c>
      <c r="D65" s="305">
        <v>0</v>
      </c>
      <c r="E65" s="305">
        <v>2676621.96</v>
      </c>
      <c r="F65" s="309">
        <f t="shared" si="8"/>
        <v>3269519.4</v>
      </c>
      <c r="G65" s="35"/>
      <c r="H65" s="32"/>
      <c r="I65" s="50"/>
    </row>
    <row r="66" spans="1:9" ht="15.75" hidden="1" x14ac:dyDescent="0.25">
      <c r="A66" s="207" t="s">
        <v>126</v>
      </c>
      <c r="B66" s="130" t="s">
        <v>127</v>
      </c>
      <c r="C66" s="305">
        <v>0</v>
      </c>
      <c r="D66" s="305">
        <v>0</v>
      </c>
      <c r="E66" s="305">
        <v>0</v>
      </c>
      <c r="F66" s="309">
        <f t="shared" si="8"/>
        <v>0</v>
      </c>
      <c r="G66" s="35"/>
      <c r="H66" s="32"/>
      <c r="I66" s="50"/>
    </row>
    <row r="67" spans="1:9" ht="15.75" hidden="1" x14ac:dyDescent="0.25">
      <c r="A67" s="207" t="s">
        <v>128</v>
      </c>
      <c r="B67" s="130" t="s">
        <v>129</v>
      </c>
      <c r="C67" s="153"/>
      <c r="D67" s="153"/>
      <c r="E67" s="153"/>
      <c r="F67" s="309">
        <f t="shared" si="8"/>
        <v>0</v>
      </c>
      <c r="G67" s="35"/>
      <c r="H67" s="32"/>
      <c r="I67" s="50"/>
    </row>
    <row r="68" spans="1:9" ht="15.75" x14ac:dyDescent="0.25">
      <c r="A68" s="207" t="s">
        <v>130</v>
      </c>
      <c r="B68" s="130" t="s">
        <v>131</v>
      </c>
      <c r="C68" s="305">
        <v>3551590</v>
      </c>
      <c r="D68" s="305">
        <v>3255825</v>
      </c>
      <c r="E68" s="305">
        <v>4301961</v>
      </c>
      <c r="F68" s="309">
        <f t="shared" si="8"/>
        <v>11109376</v>
      </c>
      <c r="G68" s="35"/>
      <c r="H68" s="32"/>
      <c r="I68" s="50"/>
    </row>
    <row r="69" spans="1:9" ht="15.75" x14ac:dyDescent="0.25">
      <c r="A69" s="207" t="s">
        <v>132</v>
      </c>
      <c r="B69" s="130" t="s">
        <v>133</v>
      </c>
      <c r="C69" s="305">
        <v>13912400</v>
      </c>
      <c r="D69" s="305">
        <v>15429100</v>
      </c>
      <c r="E69" s="305">
        <v>24920390.199999999</v>
      </c>
      <c r="F69" s="309">
        <f t="shared" si="8"/>
        <v>54261890.200000003</v>
      </c>
      <c r="G69" s="35"/>
      <c r="H69" s="32"/>
      <c r="I69" s="50"/>
    </row>
    <row r="70" spans="1:9" ht="15.75" x14ac:dyDescent="0.25">
      <c r="A70" s="207" t="s">
        <v>134</v>
      </c>
      <c r="B70" s="130" t="s">
        <v>135</v>
      </c>
      <c r="C70" s="305">
        <v>10449074</v>
      </c>
      <c r="D70" s="305">
        <v>0</v>
      </c>
      <c r="E70" s="305">
        <v>0</v>
      </c>
      <c r="F70" s="309">
        <f t="shared" si="8"/>
        <v>10449074</v>
      </c>
      <c r="G70" s="35"/>
      <c r="H70" s="32"/>
      <c r="I70" s="50"/>
    </row>
    <row r="71" spans="1:9" ht="15.75" hidden="1" x14ac:dyDescent="0.25">
      <c r="A71" s="207" t="s">
        <v>136</v>
      </c>
      <c r="B71" s="130" t="s">
        <v>137</v>
      </c>
      <c r="C71" s="153"/>
      <c r="D71" s="153"/>
      <c r="E71" s="153"/>
      <c r="F71" s="153">
        <f t="shared" si="8"/>
        <v>0</v>
      </c>
      <c r="G71" s="35"/>
      <c r="H71" s="32"/>
      <c r="I71" s="50"/>
    </row>
    <row r="72" spans="1:9" ht="15.75" x14ac:dyDescent="0.25">
      <c r="A72" s="207" t="s">
        <v>65</v>
      </c>
      <c r="B72" s="130" t="s">
        <v>138</v>
      </c>
      <c r="C72" s="305">
        <v>0</v>
      </c>
      <c r="D72" s="305">
        <v>8617990.1999999993</v>
      </c>
      <c r="E72" s="305">
        <v>28957026.34</v>
      </c>
      <c r="F72" s="315">
        <f t="shared" si="8"/>
        <v>37575016.539999999</v>
      </c>
      <c r="G72" s="35"/>
      <c r="H72" s="32"/>
      <c r="I72" s="50"/>
    </row>
    <row r="73" spans="1:9" ht="15.75" hidden="1" x14ac:dyDescent="0.25">
      <c r="A73" s="207" t="s">
        <v>139</v>
      </c>
      <c r="B73" s="130" t="s">
        <v>140</v>
      </c>
      <c r="C73" s="153"/>
      <c r="D73" s="153"/>
      <c r="E73" s="153"/>
      <c r="F73" s="315">
        <f t="shared" si="8"/>
        <v>0</v>
      </c>
      <c r="G73" s="35"/>
      <c r="H73" s="32"/>
      <c r="I73" s="50"/>
    </row>
    <row r="74" spans="1:9" ht="15.75" x14ac:dyDescent="0.25">
      <c r="A74" s="207" t="s">
        <v>245</v>
      </c>
      <c r="B74" s="130" t="s">
        <v>247</v>
      </c>
      <c r="C74" s="305">
        <v>0</v>
      </c>
      <c r="D74" s="305">
        <v>0</v>
      </c>
      <c r="E74" s="305">
        <v>6000000</v>
      </c>
      <c r="F74" s="315">
        <f t="shared" si="8"/>
        <v>6000000</v>
      </c>
      <c r="G74" s="35"/>
      <c r="H74" s="32"/>
      <c r="I74" s="50"/>
    </row>
    <row r="75" spans="1:9" ht="15.75" x14ac:dyDescent="0.25">
      <c r="A75" s="207" t="s">
        <v>89</v>
      </c>
      <c r="B75" s="130" t="s">
        <v>141</v>
      </c>
      <c r="C75" s="305">
        <v>0</v>
      </c>
      <c r="D75" s="305">
        <v>2208899.66</v>
      </c>
      <c r="E75" s="305">
        <v>6413487.6699999999</v>
      </c>
      <c r="F75" s="315">
        <f t="shared" si="8"/>
        <v>8622387.3300000001</v>
      </c>
      <c r="G75" s="35"/>
      <c r="H75" s="32"/>
      <c r="I75" s="50"/>
    </row>
    <row r="76" spans="1:9" ht="15.75" hidden="1" x14ac:dyDescent="0.25">
      <c r="A76" s="207" t="s">
        <v>142</v>
      </c>
      <c r="B76" s="130" t="s">
        <v>143</v>
      </c>
      <c r="C76" s="153"/>
      <c r="D76" s="153"/>
      <c r="E76" s="153"/>
      <c r="F76" s="315">
        <f t="shared" si="8"/>
        <v>0</v>
      </c>
      <c r="G76" s="35"/>
      <c r="H76" s="32"/>
      <c r="I76" s="50"/>
    </row>
    <row r="77" spans="1:9" ht="15.75" x14ac:dyDescent="0.25">
      <c r="A77" s="207" t="s">
        <v>144</v>
      </c>
      <c r="B77" s="130" t="s">
        <v>145</v>
      </c>
      <c r="C77" s="305">
        <v>632655.76</v>
      </c>
      <c r="D77" s="305">
        <v>474204.5</v>
      </c>
      <c r="E77" s="305">
        <v>2998177.23</v>
      </c>
      <c r="F77" s="315">
        <f t="shared" si="8"/>
        <v>4105037.49</v>
      </c>
      <c r="G77" s="35"/>
      <c r="H77" s="32"/>
      <c r="I77" s="50"/>
    </row>
    <row r="78" spans="1:9" ht="15.75" x14ac:dyDescent="0.25">
      <c r="A78" s="207" t="s">
        <v>246</v>
      </c>
      <c r="B78" s="130" t="s">
        <v>248</v>
      </c>
      <c r="C78" s="305">
        <v>0</v>
      </c>
      <c r="D78" s="305">
        <v>3999974</v>
      </c>
      <c r="E78" s="305">
        <v>0</v>
      </c>
      <c r="F78" s="315">
        <f t="shared" si="8"/>
        <v>3999974</v>
      </c>
      <c r="G78" s="35"/>
      <c r="H78" s="32"/>
      <c r="I78" s="50"/>
    </row>
    <row r="79" spans="1:9" ht="15.75" hidden="1" x14ac:dyDescent="0.25">
      <c r="A79" s="207" t="s">
        <v>146</v>
      </c>
      <c r="B79" s="130" t="s">
        <v>147</v>
      </c>
      <c r="C79" s="153"/>
      <c r="D79" s="153"/>
      <c r="E79" s="153"/>
      <c r="F79" s="153">
        <f t="shared" si="8"/>
        <v>0</v>
      </c>
      <c r="G79" s="35"/>
      <c r="H79" s="32"/>
      <c r="I79" s="50"/>
    </row>
    <row r="80" spans="1:9" ht="15.75" hidden="1" x14ac:dyDescent="0.25">
      <c r="A80" s="207" t="s">
        <v>148</v>
      </c>
      <c r="B80" s="130" t="s">
        <v>149</v>
      </c>
      <c r="C80" s="153"/>
      <c r="D80" s="153"/>
      <c r="E80" s="153"/>
      <c r="F80" s="153">
        <f t="shared" si="8"/>
        <v>0</v>
      </c>
      <c r="G80" s="35"/>
      <c r="H80" s="32"/>
      <c r="I80" s="50"/>
    </row>
    <row r="81" spans="1:9" ht="15.75" x14ac:dyDescent="0.25">
      <c r="A81" s="207" t="s">
        <v>150</v>
      </c>
      <c r="B81" s="130" t="s">
        <v>151</v>
      </c>
      <c r="C81" s="305">
        <v>4419405</v>
      </c>
      <c r="D81" s="305">
        <v>4020351</v>
      </c>
      <c r="E81" s="305">
        <v>3800225.66</v>
      </c>
      <c r="F81" s="309">
        <f t="shared" si="8"/>
        <v>12239981.66</v>
      </c>
      <c r="G81" s="35"/>
      <c r="H81" s="32"/>
      <c r="I81" s="50"/>
    </row>
    <row r="82" spans="1:9" ht="15.75" hidden="1" x14ac:dyDescent="0.25">
      <c r="A82" s="207" t="s">
        <v>62</v>
      </c>
      <c r="B82" s="130" t="s">
        <v>152</v>
      </c>
      <c r="C82" s="153"/>
      <c r="D82" s="153"/>
      <c r="E82" s="153"/>
      <c r="F82" s="153">
        <f t="shared" si="8"/>
        <v>0</v>
      </c>
      <c r="G82" s="35"/>
      <c r="H82" s="32"/>
      <c r="I82" s="50"/>
    </row>
    <row r="83" spans="1:9" ht="20.25" customHeight="1" x14ac:dyDescent="0.25">
      <c r="A83" s="207" t="s">
        <v>153</v>
      </c>
      <c r="B83" s="130" t="s">
        <v>154</v>
      </c>
      <c r="C83" s="153"/>
      <c r="D83" s="153"/>
      <c r="E83" s="153"/>
      <c r="F83" s="153">
        <f t="shared" si="8"/>
        <v>0</v>
      </c>
      <c r="G83" s="35"/>
      <c r="H83" s="32"/>
      <c r="I83" s="50"/>
    </row>
    <row r="84" spans="1:9" ht="11.25" customHeight="1" x14ac:dyDescent="0.25">
      <c r="A84" s="207" t="s">
        <v>2</v>
      </c>
      <c r="B84" s="130" t="s">
        <v>77</v>
      </c>
      <c r="C84" s="153"/>
      <c r="D84" s="153"/>
      <c r="E84" s="153"/>
      <c r="F84" s="153">
        <f t="shared" si="8"/>
        <v>0</v>
      </c>
      <c r="G84" s="35"/>
      <c r="H84" s="32"/>
      <c r="I84" s="50"/>
    </row>
    <row r="85" spans="1:9" ht="15.75" x14ac:dyDescent="0.25">
      <c r="A85" s="207" t="s">
        <v>3</v>
      </c>
      <c r="B85" s="130" t="s">
        <v>4</v>
      </c>
      <c r="C85" s="153">
        <v>956409874.89999998</v>
      </c>
      <c r="D85" s="153">
        <v>227184619.63</v>
      </c>
      <c r="E85" s="153">
        <v>1582738071.0899999</v>
      </c>
      <c r="F85" s="313">
        <f t="shared" si="8"/>
        <v>2766332565.6199999</v>
      </c>
      <c r="G85" s="35"/>
      <c r="H85" s="32"/>
      <c r="I85" s="50"/>
    </row>
    <row r="86" spans="1:9" ht="15.75" x14ac:dyDescent="0.25">
      <c r="A86" s="207" t="s">
        <v>155</v>
      </c>
      <c r="B86" s="130" t="s">
        <v>156</v>
      </c>
      <c r="C86" s="153">
        <v>297217650.11000001</v>
      </c>
      <c r="D86" s="153">
        <v>873543606.33000004</v>
      </c>
      <c r="E86" s="153">
        <v>3874160241.3899999</v>
      </c>
      <c r="F86" s="309">
        <f t="shared" si="8"/>
        <v>5044921497.8299999</v>
      </c>
      <c r="G86" s="35"/>
      <c r="H86" s="32"/>
      <c r="I86" s="50"/>
    </row>
    <row r="87" spans="1:9" ht="15.75" hidden="1" x14ac:dyDescent="0.25">
      <c r="A87" s="207" t="s">
        <v>157</v>
      </c>
      <c r="B87" s="130" t="s">
        <v>158</v>
      </c>
      <c r="C87" s="153"/>
      <c r="D87" s="153"/>
      <c r="E87" s="153"/>
      <c r="F87" s="309">
        <f t="shared" si="8"/>
        <v>0</v>
      </c>
      <c r="G87" s="35"/>
      <c r="H87" s="32"/>
      <c r="I87" s="50"/>
    </row>
    <row r="88" spans="1:9" ht="15.75" hidden="1" x14ac:dyDescent="0.25">
      <c r="A88" s="207" t="s">
        <v>159</v>
      </c>
      <c r="B88" s="130" t="s">
        <v>160</v>
      </c>
      <c r="C88" s="153"/>
      <c r="D88" s="153"/>
      <c r="E88" s="153"/>
      <c r="F88" s="309">
        <f t="shared" si="8"/>
        <v>0</v>
      </c>
      <c r="G88" s="35"/>
      <c r="H88" s="32"/>
      <c r="I88" s="50"/>
    </row>
    <row r="89" spans="1:9" ht="15.75" hidden="1" x14ac:dyDescent="0.25">
      <c r="A89" s="207" t="s">
        <v>78</v>
      </c>
      <c r="B89" s="130" t="s">
        <v>161</v>
      </c>
      <c r="C89" s="153"/>
      <c r="D89" s="153"/>
      <c r="E89" s="153"/>
      <c r="F89" s="309">
        <f t="shared" si="8"/>
        <v>0</v>
      </c>
      <c r="G89" s="35"/>
      <c r="H89" s="32"/>
      <c r="I89" s="50"/>
    </row>
    <row r="90" spans="1:9" ht="15.75" hidden="1" x14ac:dyDescent="0.25">
      <c r="A90" s="207" t="s">
        <v>162</v>
      </c>
      <c r="B90" s="130" t="s">
        <v>163</v>
      </c>
      <c r="C90" s="153"/>
      <c r="D90" s="153"/>
      <c r="E90" s="153"/>
      <c r="F90" s="309">
        <f t="shared" si="8"/>
        <v>0</v>
      </c>
      <c r="G90" s="35"/>
      <c r="H90" s="32"/>
      <c r="I90" s="50"/>
    </row>
    <row r="91" spans="1:9" ht="15.75" x14ac:dyDescent="0.25">
      <c r="A91" s="207" t="s">
        <v>63</v>
      </c>
      <c r="B91" s="130" t="s">
        <v>164</v>
      </c>
      <c r="C91" s="305">
        <v>12437062.5</v>
      </c>
      <c r="D91" s="305">
        <v>0</v>
      </c>
      <c r="E91" s="305">
        <v>67337953.150000006</v>
      </c>
      <c r="F91" s="309">
        <f t="shared" si="8"/>
        <v>79775015.650000006</v>
      </c>
      <c r="G91" s="35"/>
      <c r="H91" s="32"/>
      <c r="I91" s="50"/>
    </row>
    <row r="92" spans="1:9" ht="15.75" x14ac:dyDescent="0.25">
      <c r="A92" s="207" t="s">
        <v>165</v>
      </c>
      <c r="B92" s="130" t="s">
        <v>166</v>
      </c>
      <c r="C92" s="305">
        <v>0</v>
      </c>
      <c r="D92" s="305">
        <v>2709107.83</v>
      </c>
      <c r="E92" s="305">
        <v>9337562.3399999999</v>
      </c>
      <c r="F92" s="309">
        <f t="shared" si="8"/>
        <v>12046670.17</v>
      </c>
      <c r="G92" s="35"/>
      <c r="H92" s="32"/>
      <c r="I92" s="50"/>
    </row>
    <row r="93" spans="1:9" ht="15.75" x14ac:dyDescent="0.25">
      <c r="A93" s="207" t="s">
        <v>91</v>
      </c>
      <c r="B93" s="130" t="s">
        <v>167</v>
      </c>
      <c r="C93" s="305">
        <v>0</v>
      </c>
      <c r="D93" s="305">
        <v>0</v>
      </c>
      <c r="E93" s="305">
        <v>9534106.0600000005</v>
      </c>
      <c r="F93" s="309">
        <f t="shared" si="8"/>
        <v>9534106.0600000005</v>
      </c>
      <c r="G93" s="35"/>
      <c r="H93" s="32"/>
      <c r="I93" s="50"/>
    </row>
    <row r="94" spans="1:9" ht="15.75" x14ac:dyDescent="0.25">
      <c r="A94" s="207" t="s">
        <v>168</v>
      </c>
      <c r="B94" s="130" t="s">
        <v>169</v>
      </c>
      <c r="C94" s="305">
        <v>0</v>
      </c>
      <c r="D94" s="305">
        <v>0</v>
      </c>
      <c r="E94" s="305">
        <v>73461511.030000001</v>
      </c>
      <c r="F94" s="309">
        <f t="shared" si="8"/>
        <v>73461511.030000001</v>
      </c>
      <c r="G94" s="35"/>
      <c r="H94" s="32"/>
      <c r="I94" s="50"/>
    </row>
    <row r="95" spans="1:9" ht="15.75" x14ac:dyDescent="0.25">
      <c r="A95" s="207" t="s">
        <v>170</v>
      </c>
      <c r="B95" s="130" t="s">
        <v>171</v>
      </c>
      <c r="C95" s="305">
        <v>0</v>
      </c>
      <c r="D95" s="305">
        <v>2175905.4</v>
      </c>
      <c r="E95" s="305">
        <v>7638800</v>
      </c>
      <c r="F95" s="309">
        <f t="shared" si="8"/>
        <v>9814705.4000000004</v>
      </c>
      <c r="G95" s="35"/>
      <c r="H95" s="32"/>
      <c r="I95" s="50"/>
    </row>
    <row r="96" spans="1:9" ht="15.75" hidden="1" x14ac:dyDescent="0.25">
      <c r="A96" s="207" t="s">
        <v>208</v>
      </c>
      <c r="B96" s="130" t="s">
        <v>209</v>
      </c>
      <c r="C96" s="305">
        <v>0</v>
      </c>
      <c r="D96" s="305">
        <v>0</v>
      </c>
      <c r="E96" s="305">
        <v>0</v>
      </c>
      <c r="F96" s="309">
        <f t="shared" si="8"/>
        <v>0</v>
      </c>
      <c r="G96" s="35"/>
      <c r="H96" s="32"/>
      <c r="I96" s="50"/>
    </row>
    <row r="97" spans="1:9" ht="15.75" x14ac:dyDescent="0.25">
      <c r="A97" s="207" t="s">
        <v>202</v>
      </c>
      <c r="B97" s="130" t="s">
        <v>203</v>
      </c>
      <c r="C97" s="305">
        <v>0</v>
      </c>
      <c r="D97" s="305">
        <v>0</v>
      </c>
      <c r="E97" s="305">
        <v>37104252.859999999</v>
      </c>
      <c r="F97" s="309">
        <f t="shared" si="8"/>
        <v>37104252.859999999</v>
      </c>
      <c r="G97" s="35"/>
      <c r="H97" s="32"/>
      <c r="I97" s="50"/>
    </row>
    <row r="98" spans="1:9" ht="15.75" hidden="1" x14ac:dyDescent="0.25">
      <c r="A98" s="207" t="s">
        <v>172</v>
      </c>
      <c r="B98" s="130" t="s">
        <v>173</v>
      </c>
      <c r="C98" s="153"/>
      <c r="D98" s="153"/>
      <c r="E98" s="153"/>
      <c r="F98" s="153">
        <f t="shared" si="8"/>
        <v>0</v>
      </c>
      <c r="G98" s="35"/>
      <c r="H98" s="32"/>
      <c r="I98" s="50"/>
    </row>
    <row r="99" spans="1:9" ht="15.75" x14ac:dyDescent="0.25">
      <c r="A99" s="207" t="s">
        <v>90</v>
      </c>
      <c r="B99" s="130" t="s">
        <v>174</v>
      </c>
      <c r="C99" s="305">
        <v>0</v>
      </c>
      <c r="D99" s="305">
        <v>0</v>
      </c>
      <c r="E99" s="305">
        <v>62408924.799999997</v>
      </c>
      <c r="F99" s="319">
        <f t="shared" si="8"/>
        <v>62408924.799999997</v>
      </c>
      <c r="G99" s="35"/>
      <c r="H99" s="32"/>
      <c r="I99" s="50"/>
    </row>
    <row r="100" spans="1:9" ht="15.75" hidden="1" x14ac:dyDescent="0.25">
      <c r="A100" s="207" t="s">
        <v>175</v>
      </c>
      <c r="B100" s="130" t="s">
        <v>176</v>
      </c>
      <c r="C100" s="153"/>
      <c r="D100" s="153"/>
      <c r="E100" s="153"/>
      <c r="F100" s="319">
        <f t="shared" si="8"/>
        <v>0</v>
      </c>
      <c r="G100" s="35"/>
      <c r="H100" s="32"/>
      <c r="I100" s="50"/>
    </row>
    <row r="101" spans="1:9" ht="15.75" x14ac:dyDescent="0.25">
      <c r="A101" s="207" t="s">
        <v>177</v>
      </c>
      <c r="B101" s="130" t="s">
        <v>178</v>
      </c>
      <c r="C101" s="305">
        <v>34103535.600000001</v>
      </c>
      <c r="D101" s="305">
        <v>0</v>
      </c>
      <c r="E101" s="305">
        <v>0</v>
      </c>
      <c r="F101" s="319">
        <f t="shared" si="8"/>
        <v>34103535.600000001</v>
      </c>
      <c r="G101" s="35"/>
      <c r="H101" s="32"/>
      <c r="I101" s="50"/>
    </row>
    <row r="102" spans="1:9" ht="15.75" x14ac:dyDescent="0.25">
      <c r="A102" s="207" t="s">
        <v>92</v>
      </c>
      <c r="B102" s="130" t="s">
        <v>179</v>
      </c>
      <c r="C102" s="305">
        <v>0</v>
      </c>
      <c r="D102" s="305">
        <v>0</v>
      </c>
      <c r="E102" s="305">
        <v>62374542.479999997</v>
      </c>
      <c r="F102" s="319">
        <f t="shared" si="8"/>
        <v>62374542.479999997</v>
      </c>
      <c r="G102" s="35"/>
      <c r="H102" s="32"/>
      <c r="I102" s="50"/>
    </row>
    <row r="103" spans="1:9" ht="15.75" x14ac:dyDescent="0.25">
      <c r="A103" s="207" t="s">
        <v>93</v>
      </c>
      <c r="B103" s="130" t="s">
        <v>95</v>
      </c>
      <c r="C103" s="305">
        <v>0</v>
      </c>
      <c r="D103" s="305">
        <v>0</v>
      </c>
      <c r="E103" s="305">
        <v>19155005.359999999</v>
      </c>
      <c r="F103" s="319">
        <f t="shared" si="8"/>
        <v>19155005.359999999</v>
      </c>
      <c r="G103" s="35"/>
      <c r="H103" s="32"/>
      <c r="I103" s="50"/>
    </row>
    <row r="104" spans="1:9" ht="15.75" hidden="1" x14ac:dyDescent="0.25">
      <c r="A104" s="207" t="s">
        <v>94</v>
      </c>
      <c r="B104" s="130" t="s">
        <v>180</v>
      </c>
      <c r="C104" s="305">
        <v>0</v>
      </c>
      <c r="D104" s="305">
        <v>0</v>
      </c>
      <c r="E104" s="305">
        <v>0</v>
      </c>
      <c r="F104" s="319">
        <f t="shared" si="8"/>
        <v>0</v>
      </c>
      <c r="G104" s="35"/>
      <c r="H104" s="32"/>
      <c r="I104" s="50"/>
    </row>
    <row r="105" spans="1:9" ht="15.75" x14ac:dyDescent="0.25">
      <c r="A105" s="207" t="s">
        <v>181</v>
      </c>
      <c r="B105" s="130" t="s">
        <v>182</v>
      </c>
      <c r="C105" s="305">
        <v>0</v>
      </c>
      <c r="D105" s="305">
        <v>13488810</v>
      </c>
      <c r="E105" s="305">
        <v>0</v>
      </c>
      <c r="F105" s="319">
        <f t="shared" si="8"/>
        <v>13488810</v>
      </c>
      <c r="G105" s="35"/>
      <c r="H105" s="32"/>
      <c r="I105" s="50"/>
    </row>
    <row r="106" spans="1:9" ht="15.75" x14ac:dyDescent="0.25">
      <c r="A106" s="207" t="s">
        <v>100</v>
      </c>
      <c r="B106" s="130" t="s">
        <v>61</v>
      </c>
      <c r="C106" s="305">
        <v>0</v>
      </c>
      <c r="D106" s="305">
        <v>0</v>
      </c>
      <c r="E106" s="305">
        <v>60845166.700000003</v>
      </c>
      <c r="F106" s="324">
        <f t="shared" si="8"/>
        <v>60845166.700000003</v>
      </c>
      <c r="G106" s="35"/>
      <c r="H106" s="32"/>
      <c r="I106" s="50"/>
    </row>
    <row r="107" spans="1:9" ht="15.75" hidden="1" x14ac:dyDescent="0.25">
      <c r="A107" s="207" t="s">
        <v>96</v>
      </c>
      <c r="B107" s="130" t="s">
        <v>98</v>
      </c>
      <c r="C107" s="153"/>
      <c r="D107" s="153"/>
      <c r="E107" s="153"/>
      <c r="F107" s="153">
        <f t="shared" si="8"/>
        <v>0</v>
      </c>
      <c r="G107" s="35"/>
      <c r="H107" s="32"/>
      <c r="I107" s="50"/>
    </row>
    <row r="108" spans="1:9" ht="15.75" hidden="1" x14ac:dyDescent="0.25">
      <c r="A108" s="207" t="s">
        <v>97</v>
      </c>
      <c r="B108" s="130" t="s">
        <v>99</v>
      </c>
      <c r="C108" s="153"/>
      <c r="D108" s="153"/>
      <c r="E108" s="153"/>
      <c r="F108" s="153">
        <f t="shared" si="8"/>
        <v>0</v>
      </c>
      <c r="G108" s="35"/>
      <c r="H108" s="32"/>
      <c r="I108" s="50"/>
    </row>
    <row r="109" spans="1:9" ht="15.75" x14ac:dyDescent="0.25">
      <c r="A109" s="207" t="s">
        <v>64</v>
      </c>
      <c r="B109" s="130" t="s">
        <v>66</v>
      </c>
      <c r="C109" s="305">
        <v>33879130.43</v>
      </c>
      <c r="D109" s="305">
        <v>24540652.170000002</v>
      </c>
      <c r="E109" s="305">
        <v>84940841.109999999</v>
      </c>
      <c r="F109" s="321">
        <f t="shared" si="8"/>
        <v>143360623.71000001</v>
      </c>
      <c r="G109" s="35"/>
      <c r="H109" s="32"/>
      <c r="I109" s="50"/>
    </row>
    <row r="110" spans="1:9" ht="15.75" hidden="1" x14ac:dyDescent="0.25">
      <c r="A110" s="207" t="s">
        <v>183</v>
      </c>
      <c r="B110" s="130" t="s">
        <v>184</v>
      </c>
      <c r="C110" s="305">
        <v>0</v>
      </c>
      <c r="D110" s="305">
        <v>0</v>
      </c>
      <c r="E110" s="305">
        <v>0</v>
      </c>
      <c r="F110" s="153">
        <f t="shared" si="8"/>
        <v>0</v>
      </c>
      <c r="G110" s="35"/>
      <c r="H110" s="32"/>
      <c r="I110" s="50"/>
    </row>
    <row r="111" spans="1:9" ht="15.75" hidden="1" x14ac:dyDescent="0.25">
      <c r="A111" s="207" t="s">
        <v>185</v>
      </c>
      <c r="B111" s="130" t="s">
        <v>186</v>
      </c>
      <c r="C111" s="153"/>
      <c r="D111" s="153"/>
      <c r="E111" s="153"/>
      <c r="F111" s="153">
        <f t="shared" si="8"/>
        <v>0</v>
      </c>
      <c r="G111" s="35"/>
      <c r="H111" s="32"/>
      <c r="I111" s="50"/>
    </row>
    <row r="112" spans="1:9" ht="15.75" x14ac:dyDescent="0.25">
      <c r="A112" s="207" t="s">
        <v>101</v>
      </c>
      <c r="B112" s="130" t="s">
        <v>187</v>
      </c>
      <c r="C112" s="305">
        <v>0</v>
      </c>
      <c r="D112" s="305">
        <f>2342276532.86+392949132.64</f>
        <v>2735225665.5</v>
      </c>
      <c r="E112" s="305">
        <v>0</v>
      </c>
      <c r="F112" s="309">
        <f t="shared" si="8"/>
        <v>2735225665.5</v>
      </c>
      <c r="G112" s="35"/>
      <c r="H112" s="32"/>
      <c r="I112" s="50"/>
    </row>
    <row r="113" spans="1:10" ht="15.75" x14ac:dyDescent="0.25">
      <c r="A113" s="207" t="s">
        <v>79</v>
      </c>
      <c r="B113" s="130" t="s">
        <v>188</v>
      </c>
      <c r="C113" s="305">
        <v>396097672.44</v>
      </c>
      <c r="D113" s="305">
        <v>7202118</v>
      </c>
      <c r="E113" s="305">
        <v>1620867122</v>
      </c>
      <c r="F113" s="309">
        <f t="shared" si="8"/>
        <v>2024166912.4400001</v>
      </c>
      <c r="G113" s="15"/>
      <c r="H113" s="32"/>
      <c r="I113" s="50"/>
    </row>
    <row r="114" spans="1:10" ht="15.75" hidden="1" x14ac:dyDescent="0.25">
      <c r="A114" s="207" t="s">
        <v>189</v>
      </c>
      <c r="B114" s="130" t="s">
        <v>190</v>
      </c>
      <c r="C114" s="153"/>
      <c r="D114" s="153"/>
      <c r="E114" s="153"/>
      <c r="F114" s="153">
        <f t="shared" si="8"/>
        <v>0</v>
      </c>
      <c r="G114" s="35"/>
      <c r="I114" s="50"/>
    </row>
    <row r="115" spans="1:10" ht="15.75" hidden="1" x14ac:dyDescent="0.25">
      <c r="A115" s="207" t="s">
        <v>191</v>
      </c>
      <c r="B115" s="130" t="s">
        <v>192</v>
      </c>
      <c r="C115" s="153"/>
      <c r="D115" s="153"/>
      <c r="E115" s="153"/>
      <c r="F115" s="153">
        <f t="shared" si="8"/>
        <v>0</v>
      </c>
      <c r="G115" s="35"/>
      <c r="I115" s="50"/>
    </row>
    <row r="116" spans="1:10" ht="16.5" thickBot="1" x14ac:dyDescent="0.3">
      <c r="A116" s="300"/>
      <c r="B116" s="211" t="s">
        <v>1</v>
      </c>
      <c r="C116" s="213">
        <f>SUM(C54:C115)</f>
        <v>1863463767.8999999</v>
      </c>
      <c r="D116" s="213">
        <f t="shared" ref="D116:F116" si="9">SUM(D54:D115)</f>
        <v>4022273483.1900001</v>
      </c>
      <c r="E116" s="213">
        <f t="shared" si="9"/>
        <v>7784310868.2199984</v>
      </c>
      <c r="F116" s="213">
        <f t="shared" si="9"/>
        <v>13670048119.309999</v>
      </c>
      <c r="G116" s="11"/>
      <c r="I116" s="50"/>
    </row>
    <row r="117" spans="1:10" ht="16.5" thickTop="1" x14ac:dyDescent="0.25">
      <c r="A117" s="133" t="str">
        <f>+A45</f>
        <v xml:space="preserve">Fuente:   </v>
      </c>
      <c r="B117" s="133"/>
      <c r="C117" s="14"/>
      <c r="D117" s="14"/>
      <c r="E117" s="14"/>
      <c r="F117" s="14">
        <f>+C116+D116+E116-F116</f>
        <v>0</v>
      </c>
      <c r="G117" s="36"/>
      <c r="H117" s="39"/>
      <c r="I117" s="50"/>
    </row>
    <row r="118" spans="1:10" ht="15.75" x14ac:dyDescent="0.25">
      <c r="A118" s="37"/>
      <c r="B118" s="37"/>
      <c r="C118" s="11"/>
      <c r="D118" s="14"/>
      <c r="E118" s="11"/>
      <c r="F118" s="11"/>
      <c r="G118" s="11"/>
      <c r="I118" s="50"/>
    </row>
    <row r="119" spans="1:10" ht="15.75" x14ac:dyDescent="0.25">
      <c r="A119" s="9"/>
      <c r="B119" s="10"/>
      <c r="C119" s="11"/>
      <c r="D119" s="11"/>
      <c r="E119" s="11"/>
      <c r="F119" s="11"/>
      <c r="G119" s="11"/>
      <c r="I119" s="50"/>
    </row>
    <row r="120" spans="1:10" ht="15.75" x14ac:dyDescent="0.25">
      <c r="A120" s="361" t="s">
        <v>48</v>
      </c>
      <c r="B120" s="361"/>
      <c r="C120" s="361"/>
      <c r="D120" s="361"/>
      <c r="E120" s="361"/>
      <c r="F120" s="361"/>
      <c r="G120" s="11"/>
      <c r="I120" s="50"/>
    </row>
    <row r="121" spans="1:10" ht="15.75" x14ac:dyDescent="0.25">
      <c r="A121" s="361" t="s">
        <v>47</v>
      </c>
      <c r="B121" s="361"/>
      <c r="C121" s="361"/>
      <c r="D121" s="361"/>
      <c r="E121" s="361"/>
      <c r="F121" s="361"/>
      <c r="G121" s="11"/>
      <c r="I121" s="50"/>
    </row>
    <row r="122" spans="1:10" ht="15.75" x14ac:dyDescent="0.25">
      <c r="A122" s="354" t="s">
        <v>54</v>
      </c>
      <c r="B122" s="354"/>
      <c r="C122" s="354"/>
      <c r="D122" s="354"/>
      <c r="E122" s="354"/>
      <c r="F122" s="354"/>
      <c r="G122" s="6"/>
      <c r="H122" s="34"/>
      <c r="I122" s="77"/>
    </row>
    <row r="123" spans="1:10" ht="15.75" x14ac:dyDescent="0.25">
      <c r="A123" s="151"/>
      <c r="B123" s="151"/>
      <c r="C123" s="151"/>
      <c r="D123" s="151"/>
      <c r="E123" s="151"/>
      <c r="F123" s="151"/>
      <c r="G123" s="6"/>
      <c r="H123" s="34"/>
      <c r="I123" s="77"/>
    </row>
    <row r="124" spans="1:10" ht="15.75" x14ac:dyDescent="0.25">
      <c r="A124" s="9"/>
      <c r="B124" s="10"/>
      <c r="C124" s="11"/>
      <c r="D124" s="11"/>
      <c r="E124" s="11"/>
      <c r="F124" s="11"/>
      <c r="G124" s="11"/>
      <c r="I124" s="50"/>
    </row>
    <row r="125" spans="1:10" ht="16.5" thickBot="1" x14ac:dyDescent="0.3">
      <c r="A125" s="12" t="s">
        <v>0</v>
      </c>
      <c r="B125" s="12" t="s">
        <v>30</v>
      </c>
      <c r="C125" s="12" t="s">
        <v>205</v>
      </c>
      <c r="D125" s="12" t="s">
        <v>206</v>
      </c>
      <c r="E125" s="12" t="s">
        <v>207</v>
      </c>
      <c r="F125" s="12" t="s">
        <v>218</v>
      </c>
      <c r="G125" s="11"/>
      <c r="I125" s="50"/>
    </row>
    <row r="126" spans="1:10" ht="15.75" x14ac:dyDescent="0.25">
      <c r="A126" s="14"/>
      <c r="B126" s="4"/>
      <c r="C126" s="18"/>
      <c r="D126" s="18"/>
      <c r="E126" s="18"/>
      <c r="F126" s="18"/>
      <c r="G126" s="11"/>
      <c r="I126" s="50"/>
    </row>
    <row r="127" spans="1:10" ht="15.75" x14ac:dyDescent="0.25">
      <c r="A127" s="41">
        <v>1</v>
      </c>
      <c r="B127" s="42" t="s">
        <v>41</v>
      </c>
      <c r="C127" s="18">
        <f>+'3 T'!F144</f>
        <v>19642555884.310001</v>
      </c>
      <c r="D127" s="18">
        <f>+C140</f>
        <v>21237678800.630001</v>
      </c>
      <c r="E127" s="18">
        <f>+D140</f>
        <v>20292066252.470001</v>
      </c>
      <c r="F127" s="18">
        <f>C127</f>
        <v>19642555884.310001</v>
      </c>
      <c r="G127" s="11"/>
      <c r="H127" s="43"/>
      <c r="I127" s="50"/>
    </row>
    <row r="128" spans="1:10" ht="15.75" x14ac:dyDescent="0.25">
      <c r="A128" s="44">
        <v>2</v>
      </c>
      <c r="B128" s="42" t="s">
        <v>42</v>
      </c>
      <c r="C128" s="18">
        <f>SUM(C129:C132)</f>
        <v>3028731261.48</v>
      </c>
      <c r="D128" s="18">
        <f>SUM(D129:D137)</f>
        <v>3576797106.75</v>
      </c>
      <c r="E128" s="18">
        <f>SUM(E129:E137)</f>
        <v>3576384.48</v>
      </c>
      <c r="F128" s="18">
        <f>SUM(F129:F137)</f>
        <v>6609104752.71</v>
      </c>
      <c r="G128" s="45"/>
      <c r="I128" s="50"/>
      <c r="J128" s="46"/>
    </row>
    <row r="129" spans="1:10" ht="15.75" x14ac:dyDescent="0.25">
      <c r="A129" s="44"/>
      <c r="B129" s="42" t="s">
        <v>199</v>
      </c>
      <c r="C129" s="18">
        <v>1850879939.23</v>
      </c>
      <c r="D129" s="18">
        <v>1855879939.23</v>
      </c>
      <c r="E129" s="18"/>
      <c r="F129" s="18">
        <f>+C129+D129+E129</f>
        <v>3706759878.46</v>
      </c>
      <c r="G129" s="45"/>
      <c r="I129" s="50"/>
      <c r="J129" s="46"/>
    </row>
    <row r="130" spans="1:10" ht="15.75" x14ac:dyDescent="0.25">
      <c r="A130" s="44"/>
      <c r="B130" s="42" t="s">
        <v>198</v>
      </c>
      <c r="C130" s="18">
        <v>96460675.25</v>
      </c>
      <c r="D130" s="18">
        <v>96460675.25</v>
      </c>
      <c r="E130" s="18"/>
      <c r="F130" s="18">
        <f t="shared" ref="F130:F136" si="10">+C130+D130+E130</f>
        <v>192921350.5</v>
      </c>
      <c r="G130" s="45"/>
      <c r="I130" s="50"/>
      <c r="J130" s="46"/>
    </row>
    <row r="131" spans="1:10" ht="15.75" x14ac:dyDescent="0.25">
      <c r="A131" s="44"/>
      <c r="B131" s="42" t="s">
        <v>197</v>
      </c>
      <c r="C131" s="18">
        <v>819118597</v>
      </c>
      <c r="D131" s="18">
        <v>819118597</v>
      </c>
      <c r="E131" s="18"/>
      <c r="F131" s="18">
        <f t="shared" si="10"/>
        <v>1638237194</v>
      </c>
      <c r="G131" s="45"/>
      <c r="I131" s="50"/>
      <c r="J131" s="46"/>
    </row>
    <row r="132" spans="1:10" ht="15.75" x14ac:dyDescent="0.25">
      <c r="A132" s="44"/>
      <c r="B132" s="42" t="s">
        <v>196</v>
      </c>
      <c r="C132" s="18">
        <v>262272050</v>
      </c>
      <c r="D132" s="18">
        <v>262272050</v>
      </c>
      <c r="E132" s="18"/>
      <c r="F132" s="18">
        <f t="shared" si="10"/>
        <v>524544100</v>
      </c>
      <c r="G132" s="45"/>
      <c r="I132" s="50"/>
      <c r="J132" s="46"/>
    </row>
    <row r="133" spans="1:10" ht="15.75" x14ac:dyDescent="0.25">
      <c r="A133" s="44"/>
      <c r="B133" s="42" t="s">
        <v>200</v>
      </c>
      <c r="C133" s="18"/>
      <c r="D133" s="18"/>
      <c r="E133" s="18"/>
      <c r="F133" s="18">
        <f t="shared" si="10"/>
        <v>0</v>
      </c>
      <c r="G133" s="45"/>
      <c r="I133" s="50"/>
      <c r="J133" s="46"/>
    </row>
    <row r="134" spans="1:10" ht="15.75" x14ac:dyDescent="0.25">
      <c r="A134" s="44"/>
      <c r="B134" s="42" t="s">
        <v>195</v>
      </c>
      <c r="C134" s="18"/>
      <c r="D134" s="18"/>
      <c r="E134" s="18"/>
      <c r="F134" s="18">
        <f t="shared" si="10"/>
        <v>0</v>
      </c>
      <c r="G134" s="45"/>
      <c r="I134" s="50"/>
      <c r="J134" s="46"/>
    </row>
    <row r="135" spans="1:10" ht="15.75" x14ac:dyDescent="0.25">
      <c r="A135" s="44"/>
      <c r="B135" s="42" t="s">
        <v>219</v>
      </c>
      <c r="C135" s="18"/>
      <c r="D135" s="18"/>
      <c r="E135" s="18"/>
      <c r="F135" s="18"/>
      <c r="G135" s="45"/>
      <c r="I135" s="50"/>
      <c r="J135" s="46"/>
    </row>
    <row r="136" spans="1:10" ht="15.75" x14ac:dyDescent="0.25">
      <c r="A136" s="44"/>
      <c r="B136" s="42" t="s">
        <v>106</v>
      </c>
      <c r="C136" s="18"/>
      <c r="D136" s="18"/>
      <c r="E136" s="18"/>
      <c r="F136" s="18">
        <f t="shared" si="10"/>
        <v>0</v>
      </c>
      <c r="G136" s="45"/>
      <c r="I136" s="50"/>
      <c r="J136" s="46"/>
    </row>
    <row r="137" spans="1:10" ht="15.75" x14ac:dyDescent="0.25">
      <c r="A137" s="44"/>
      <c r="B137" s="42" t="s">
        <v>194</v>
      </c>
      <c r="C137" s="18"/>
      <c r="D137" s="18">
        <v>543065845.26999998</v>
      </c>
      <c r="E137" s="18">
        <v>3576384.48</v>
      </c>
      <c r="F137" s="18">
        <f>+C137+D137+E137</f>
        <v>546642229.75</v>
      </c>
      <c r="G137" s="45"/>
      <c r="I137" s="50"/>
      <c r="J137" s="46"/>
    </row>
    <row r="138" spans="1:10" ht="15.75" x14ac:dyDescent="0.25">
      <c r="A138" s="44">
        <v>3</v>
      </c>
      <c r="B138" s="135" t="s">
        <v>43</v>
      </c>
      <c r="C138" s="18">
        <f>+C127+C128</f>
        <v>22671287145.790001</v>
      </c>
      <c r="D138" s="18">
        <f>+D127+D128</f>
        <v>24814475907.380001</v>
      </c>
      <c r="E138" s="18">
        <f>+E127+E128</f>
        <v>20295642636.950001</v>
      </c>
      <c r="F138" s="18">
        <f>+F127+F128</f>
        <v>26251660637.02</v>
      </c>
      <c r="G138" s="45"/>
      <c r="I138" s="50"/>
      <c r="J138" s="46"/>
    </row>
    <row r="139" spans="1:10" ht="15.75" x14ac:dyDescent="0.25">
      <c r="A139" s="44">
        <v>4</v>
      </c>
      <c r="B139" s="135" t="s">
        <v>44</v>
      </c>
      <c r="C139" s="18">
        <v>1433608345.1600001</v>
      </c>
      <c r="D139" s="18">
        <v>4522409654.9099998</v>
      </c>
      <c r="E139" s="18">
        <v>3942864161.52</v>
      </c>
      <c r="F139" s="18">
        <f>SUM(C139:E139)</f>
        <v>9898882161.5900002</v>
      </c>
      <c r="G139" s="45"/>
      <c r="I139" s="50"/>
    </row>
    <row r="140" spans="1:10" ht="15.75" x14ac:dyDescent="0.25">
      <c r="A140" s="44">
        <v>5</v>
      </c>
      <c r="B140" s="42" t="s">
        <v>45</v>
      </c>
      <c r="C140" s="18">
        <f>+C138-C139</f>
        <v>21237678800.630001</v>
      </c>
      <c r="D140" s="18">
        <f t="shared" ref="D140:E140" si="11">+D138-D139</f>
        <v>20292066252.470001</v>
      </c>
      <c r="E140" s="18">
        <f t="shared" si="11"/>
        <v>16352778475.43</v>
      </c>
      <c r="F140" s="18">
        <f>+F138-F139</f>
        <v>16352778475.43</v>
      </c>
      <c r="G140" s="45"/>
      <c r="I140" s="50"/>
    </row>
    <row r="141" spans="1:10" ht="16.5" thickBot="1" x14ac:dyDescent="0.3">
      <c r="A141" s="26"/>
      <c r="B141" s="27"/>
      <c r="C141" s="28"/>
      <c r="D141" s="29"/>
      <c r="E141" s="30"/>
      <c r="F141" s="27"/>
      <c r="G141" s="22"/>
      <c r="H141" s="87"/>
      <c r="I141" s="50"/>
    </row>
    <row r="142" spans="1:10" ht="15.75" thickTop="1" x14ac:dyDescent="0.25">
      <c r="A142" s="134" t="s">
        <v>255</v>
      </c>
      <c r="B142" s="92"/>
      <c r="C142" s="96">
        <f>+C128-3028731261.48</f>
        <v>0</v>
      </c>
      <c r="D142" s="53"/>
      <c r="E142" s="96"/>
      <c r="F142" s="96">
        <f>+F140-16352778475.43</f>
        <v>0</v>
      </c>
      <c r="G142" s="93"/>
      <c r="H142" s="92"/>
      <c r="I142" s="89"/>
    </row>
    <row r="143" spans="1:10" ht="20.25" customHeight="1" x14ac:dyDescent="0.25">
      <c r="A143" s="382" t="s">
        <v>256</v>
      </c>
      <c r="B143" s="382"/>
      <c r="C143" s="382"/>
      <c r="D143" s="382"/>
      <c r="E143" s="382"/>
      <c r="F143" s="382"/>
      <c r="G143" s="92"/>
      <c r="H143" s="92"/>
      <c r="I143" s="89"/>
    </row>
    <row r="144" spans="1:10" x14ac:dyDescent="0.25">
      <c r="A144" s="48" t="s">
        <v>250</v>
      </c>
      <c r="F144" s="43"/>
      <c r="G144" s="64"/>
      <c r="I144" s="50"/>
    </row>
    <row r="155" spans="3:7" x14ac:dyDescent="0.25">
      <c r="C155" s="288"/>
    </row>
    <row r="156" spans="3:7" x14ac:dyDescent="0.25">
      <c r="C156" s="288"/>
    </row>
    <row r="157" spans="3:7" x14ac:dyDescent="0.25">
      <c r="C157" s="288"/>
      <c r="F157" s="289"/>
      <c r="G157" s="289"/>
    </row>
    <row r="158" spans="3:7" x14ac:dyDescent="0.25">
      <c r="C158" s="288"/>
      <c r="F158" s="289"/>
      <c r="G158" s="289"/>
    </row>
    <row r="159" spans="3:7" x14ac:dyDescent="0.25">
      <c r="C159" s="288"/>
      <c r="F159" s="289"/>
      <c r="G159" s="289"/>
    </row>
    <row r="160" spans="3:7" x14ac:dyDescent="0.25">
      <c r="C160" s="288"/>
      <c r="F160" s="289"/>
      <c r="G160" s="289"/>
    </row>
    <row r="161" spans="3:7" x14ac:dyDescent="0.25">
      <c r="C161" s="288"/>
      <c r="F161" s="289"/>
      <c r="G161" s="289"/>
    </row>
    <row r="162" spans="3:7" x14ac:dyDescent="0.25">
      <c r="C162" s="288"/>
      <c r="F162" s="289"/>
      <c r="G162" s="289"/>
    </row>
    <row r="163" spans="3:7" x14ac:dyDescent="0.25">
      <c r="C163" s="288"/>
      <c r="F163" s="289"/>
      <c r="G163" s="289"/>
    </row>
    <row r="164" spans="3:7" x14ac:dyDescent="0.25">
      <c r="C164" s="288"/>
      <c r="F164" s="289"/>
      <c r="G164" s="289"/>
    </row>
    <row r="165" spans="3:7" x14ac:dyDescent="0.25">
      <c r="C165" s="288"/>
      <c r="F165" s="289"/>
      <c r="G165" s="289"/>
    </row>
    <row r="166" spans="3:7" x14ac:dyDescent="0.25">
      <c r="C166" s="288"/>
      <c r="F166" s="289"/>
      <c r="G166" s="289"/>
    </row>
    <row r="167" spans="3:7" x14ac:dyDescent="0.25">
      <c r="G167" s="289"/>
    </row>
    <row r="169" spans="3:7" x14ac:dyDescent="0.25">
      <c r="G169" s="86"/>
    </row>
  </sheetData>
  <mergeCells count="15">
    <mergeCell ref="A33:F33"/>
    <mergeCell ref="A1:G1"/>
    <mergeCell ref="A6:G6"/>
    <mergeCell ref="A8:G8"/>
    <mergeCell ref="A9:G9"/>
    <mergeCell ref="A32:F32"/>
    <mergeCell ref="A31:F31"/>
    <mergeCell ref="A143:F143"/>
    <mergeCell ref="A50:F50"/>
    <mergeCell ref="A45:F45"/>
    <mergeCell ref="A48:F48"/>
    <mergeCell ref="A49:F49"/>
    <mergeCell ref="A120:F120"/>
    <mergeCell ref="A121:F121"/>
    <mergeCell ref="A122:F122"/>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0"/>
  <sheetViews>
    <sheetView zoomScale="70" zoomScaleNormal="70" workbookViewId="0">
      <selection sqref="A1:G1"/>
    </sheetView>
  </sheetViews>
  <sheetFormatPr baseColWidth="10" defaultColWidth="15.140625" defaultRowHeight="15" x14ac:dyDescent="0.25"/>
  <cols>
    <col min="1" max="1" width="15.140625" style="1"/>
    <col min="2" max="2" width="48" style="8" customWidth="1"/>
    <col min="3" max="3" width="30.85546875" style="5" bestFit="1" customWidth="1"/>
    <col min="4" max="4" width="25.5703125" style="5" customWidth="1"/>
    <col min="5" max="5" width="31.5703125" style="5" customWidth="1"/>
    <col min="6" max="6" width="25.5703125" style="5" customWidth="1"/>
    <col min="7" max="7" width="28.42578125" style="83" customWidth="1"/>
    <col min="8" max="8" width="19.5703125" style="5" customWidth="1"/>
    <col min="9" max="9" width="18.42578125" style="5" customWidth="1"/>
    <col min="10" max="16384" width="15.140625" style="5"/>
  </cols>
  <sheetData>
    <row r="1" spans="1:8" x14ac:dyDescent="0.25">
      <c r="A1" s="369" t="s">
        <v>26</v>
      </c>
      <c r="B1" s="369"/>
      <c r="C1" s="369"/>
      <c r="D1" s="369"/>
      <c r="E1" s="369"/>
      <c r="F1" s="369"/>
      <c r="G1" s="369"/>
      <c r="H1" s="70"/>
    </row>
    <row r="2" spans="1:8" s="13" customFormat="1" x14ac:dyDescent="0.25">
      <c r="A2" s="34"/>
      <c r="B2" s="51" t="s">
        <v>80</v>
      </c>
      <c r="C2" s="34" t="s">
        <v>81</v>
      </c>
      <c r="D2" s="34"/>
      <c r="E2" s="34"/>
      <c r="F2" s="34"/>
      <c r="G2" s="78"/>
    </row>
    <row r="3" spans="1:8" s="13" customFormat="1" x14ac:dyDescent="0.25">
      <c r="A3" s="34"/>
      <c r="B3" s="51" t="s">
        <v>82</v>
      </c>
      <c r="C3" s="34" t="s">
        <v>83</v>
      </c>
      <c r="D3" s="34"/>
      <c r="E3" s="34"/>
      <c r="F3" s="34"/>
      <c r="G3" s="78"/>
    </row>
    <row r="4" spans="1:8" s="13" customFormat="1" x14ac:dyDescent="0.25">
      <c r="A4" s="34"/>
      <c r="B4" s="51" t="s">
        <v>28</v>
      </c>
      <c r="C4" s="34" t="s">
        <v>72</v>
      </c>
      <c r="D4" s="34"/>
      <c r="E4" s="34"/>
      <c r="F4" s="34"/>
      <c r="G4" s="78"/>
    </row>
    <row r="5" spans="1:8" s="13" customFormat="1" x14ac:dyDescent="0.25">
      <c r="A5" s="34"/>
      <c r="B5" s="51" t="s">
        <v>27</v>
      </c>
      <c r="C5" s="75">
        <v>2020</v>
      </c>
      <c r="D5" s="34"/>
      <c r="E5" s="34"/>
      <c r="F5" s="34"/>
      <c r="G5" s="78"/>
    </row>
    <row r="6" spans="1:8" s="13" customFormat="1" x14ac:dyDescent="0.25">
      <c r="A6" s="370"/>
      <c r="B6" s="370"/>
      <c r="C6" s="370"/>
      <c r="D6" s="370"/>
      <c r="E6" s="370"/>
      <c r="F6" s="370"/>
      <c r="G6" s="370"/>
    </row>
    <row r="7" spans="1:8" x14ac:dyDescent="0.25">
      <c r="A7" s="69"/>
      <c r="B7" s="70"/>
      <c r="C7" s="63"/>
      <c r="D7" s="63"/>
      <c r="E7" s="63"/>
      <c r="F7" s="63"/>
      <c r="G7" s="79"/>
    </row>
    <row r="8" spans="1:8" x14ac:dyDescent="0.25">
      <c r="A8" s="370" t="s">
        <v>29</v>
      </c>
      <c r="B8" s="370"/>
      <c r="C8" s="370"/>
      <c r="D8" s="370"/>
      <c r="E8" s="370"/>
      <c r="F8" s="370"/>
      <c r="G8" s="370"/>
    </row>
    <row r="9" spans="1:8" x14ac:dyDescent="0.25">
      <c r="A9" s="370" t="s">
        <v>49</v>
      </c>
      <c r="B9" s="370"/>
      <c r="C9" s="370"/>
      <c r="D9" s="370"/>
      <c r="E9" s="370"/>
      <c r="F9" s="370"/>
      <c r="G9" s="370"/>
    </row>
    <row r="10" spans="1:8" x14ac:dyDescent="0.25">
      <c r="A10" s="69"/>
      <c r="B10" s="70"/>
      <c r="C10" s="69"/>
      <c r="D10" s="69"/>
      <c r="E10" s="69"/>
      <c r="F10" s="69"/>
      <c r="G10" s="80"/>
    </row>
    <row r="11" spans="1:8" s="13" customFormat="1" ht="15.75" thickBot="1" x14ac:dyDescent="0.3">
      <c r="A11" s="52" t="s">
        <v>0</v>
      </c>
      <c r="B11" s="52" t="s">
        <v>53</v>
      </c>
      <c r="C11" s="52" t="s">
        <v>31</v>
      </c>
      <c r="D11" s="52" t="s">
        <v>15</v>
      </c>
      <c r="E11" s="52" t="s">
        <v>16</v>
      </c>
      <c r="F11" s="52" t="s">
        <v>17</v>
      </c>
      <c r="G11" s="81" t="s">
        <v>46</v>
      </c>
      <c r="H11" s="52" t="s">
        <v>52</v>
      </c>
    </row>
    <row r="12" spans="1:8" s="296" customFormat="1" ht="15.75" x14ac:dyDescent="0.25">
      <c r="A12" s="14"/>
      <c r="B12" s="4"/>
      <c r="C12" s="15"/>
      <c r="D12" s="15"/>
      <c r="E12" s="15"/>
      <c r="F12" s="15"/>
      <c r="G12" s="159"/>
    </row>
    <row r="13" spans="1:8" s="296" customFormat="1" ht="15.75" x14ac:dyDescent="0.25">
      <c r="A13" s="15">
        <v>1</v>
      </c>
      <c r="B13" s="17" t="s">
        <v>18</v>
      </c>
      <c r="C13" s="18" t="s">
        <v>6</v>
      </c>
      <c r="D13" s="147">
        <f>+'1 T'!G13</f>
        <v>29577.666666666668</v>
      </c>
      <c r="E13" s="147">
        <f>+'2 T'!G13</f>
        <v>38093</v>
      </c>
      <c r="F13" s="147">
        <f>+'3 T'!G13</f>
        <v>41872</v>
      </c>
      <c r="G13" s="147">
        <f>+'4 T'!G13</f>
        <v>44643.333333333336</v>
      </c>
      <c r="H13" s="147">
        <f>AVERAGE(D13:F13:G13)</f>
        <v>38546.5</v>
      </c>
    </row>
    <row r="14" spans="1:8" s="296" customFormat="1" ht="47.25" x14ac:dyDescent="0.25">
      <c r="A14" s="15"/>
      <c r="B14" s="19" t="s">
        <v>60</v>
      </c>
      <c r="C14" s="18" t="s">
        <v>6</v>
      </c>
      <c r="D14" s="165">
        <f>+'1 T'!G14</f>
        <v>15965.666666666666</v>
      </c>
      <c r="E14" s="165">
        <f>+'2 T'!G14</f>
        <v>37823.333333333336</v>
      </c>
      <c r="F14" s="165">
        <f>+'3 T'!G14</f>
        <v>41372.666666666664</v>
      </c>
      <c r="G14" s="147">
        <f>+'4 T'!G14</f>
        <v>44546.666666666664</v>
      </c>
      <c r="H14" s="147">
        <f>AVERAGE(D14:F14:G14)</f>
        <v>34927.083333333328</v>
      </c>
    </row>
    <row r="15" spans="1:8" s="64" customFormat="1" ht="15.75" x14ac:dyDescent="0.25">
      <c r="A15" s="15"/>
      <c r="B15" s="20" t="s">
        <v>8</v>
      </c>
      <c r="C15" s="18" t="s">
        <v>6</v>
      </c>
      <c r="D15" s="165">
        <f>+'1 T'!G15</f>
        <v>13612</v>
      </c>
      <c r="E15" s="165">
        <f>+'2 T'!G15</f>
        <v>269.66666666666669</v>
      </c>
      <c r="F15" s="165">
        <f>+'3 T'!G15</f>
        <v>84.666666666666671</v>
      </c>
      <c r="G15" s="147">
        <f>+'4 T'!G15</f>
        <v>96.666666666666671</v>
      </c>
      <c r="H15" s="147">
        <f>AVERAGE(D15:F15:G15)</f>
        <v>3515.7499999999995</v>
      </c>
    </row>
    <row r="16" spans="1:8" s="64" customFormat="1" ht="18" x14ac:dyDescent="0.25">
      <c r="A16" s="15">
        <v>2</v>
      </c>
      <c r="B16" s="193" t="s">
        <v>19</v>
      </c>
      <c r="C16" s="194" t="s">
        <v>85</v>
      </c>
      <c r="D16" s="147">
        <f>+'1 T'!G16</f>
        <v>123429.66666666667</v>
      </c>
      <c r="E16" s="147">
        <f>+'2 T'!G16</f>
        <v>148414.33333333334</v>
      </c>
      <c r="F16" s="147">
        <f>+'3 T'!G16</f>
        <v>157805</v>
      </c>
      <c r="G16" s="147">
        <f>+'4 T'!G16</f>
        <v>161687</v>
      </c>
      <c r="H16" s="147">
        <f>AVERAGE(D16:F16:G16)</f>
        <v>147834</v>
      </c>
    </row>
    <row r="17" spans="1:9" s="64" customFormat="1" ht="15.75" x14ac:dyDescent="0.25">
      <c r="A17" s="15"/>
      <c r="B17" s="195" t="s">
        <v>193</v>
      </c>
      <c r="C17" s="194" t="s">
        <v>6</v>
      </c>
      <c r="D17" s="165">
        <f>+'1 T'!G17</f>
        <v>8632.3333333333339</v>
      </c>
      <c r="E17" s="165">
        <f>+'2 T'!G17</f>
        <v>14829.333333333334</v>
      </c>
      <c r="F17" s="165">
        <f>+'3 T'!G17</f>
        <v>15698</v>
      </c>
      <c r="G17" s="147">
        <f>+'4 T'!G17</f>
        <v>17689</v>
      </c>
      <c r="H17" s="147">
        <f>AVERAGE(D17:F17:G17)</f>
        <v>14212.166666666668</v>
      </c>
    </row>
    <row r="18" spans="1:9" s="64" customFormat="1" ht="15.75" x14ac:dyDescent="0.25">
      <c r="A18" s="15"/>
      <c r="B18" s="195" t="s">
        <v>57</v>
      </c>
      <c r="C18" s="194" t="s">
        <v>6</v>
      </c>
      <c r="D18" s="165">
        <f>+'1 T'!G18</f>
        <v>13769.333333333334</v>
      </c>
      <c r="E18" s="165">
        <f>+'2 T'!G18</f>
        <v>14654.666666666666</v>
      </c>
      <c r="F18" s="165">
        <f>+'3 T'!G18</f>
        <v>16965</v>
      </c>
      <c r="G18" s="147">
        <f>+'4 T'!G18</f>
        <v>16769.666666666668</v>
      </c>
      <c r="H18" s="147">
        <f>AVERAGE(D18:F18:G18)</f>
        <v>15539.666666666668</v>
      </c>
    </row>
    <row r="19" spans="1:9" s="64" customFormat="1" ht="15.75" x14ac:dyDescent="0.25">
      <c r="A19" s="15"/>
      <c r="B19" s="195" t="s">
        <v>20</v>
      </c>
      <c r="C19" s="194" t="s">
        <v>6</v>
      </c>
      <c r="D19" s="165">
        <f>+'1 T'!G19</f>
        <v>28525</v>
      </c>
      <c r="E19" s="137">
        <f>+'2 T'!G19</f>
        <v>34552</v>
      </c>
      <c r="F19" s="137">
        <f>+'3 T'!G19</f>
        <v>39733</v>
      </c>
      <c r="G19" s="147">
        <f>+'4 T'!G19</f>
        <v>39574.333333333336</v>
      </c>
      <c r="H19" s="147">
        <f>AVERAGE(D19:F19:G19)</f>
        <v>35596.083333333336</v>
      </c>
    </row>
    <row r="20" spans="1:9" s="64" customFormat="1" ht="15.75" x14ac:dyDescent="0.25">
      <c r="A20" s="15"/>
      <c r="B20" s="195" t="s">
        <v>58</v>
      </c>
      <c r="C20" s="194" t="s">
        <v>6</v>
      </c>
      <c r="D20" s="165">
        <f>+'1 T'!G20</f>
        <v>8279.3333333333339</v>
      </c>
      <c r="E20" s="165">
        <f>+'2 T'!G20</f>
        <v>9124.3333333333339</v>
      </c>
      <c r="F20" s="165">
        <f>+'3 T'!G20</f>
        <v>11021</v>
      </c>
      <c r="G20" s="147">
        <f>+'4 T'!G20</f>
        <v>10185.333333333334</v>
      </c>
      <c r="H20" s="147">
        <f>AVERAGE(D20:F20:G20)</f>
        <v>9652.5</v>
      </c>
    </row>
    <row r="21" spans="1:9" s="64" customFormat="1" ht="15.75" x14ac:dyDescent="0.25">
      <c r="A21" s="162"/>
      <c r="B21" s="195" t="s">
        <v>12</v>
      </c>
      <c r="C21" s="194" t="s">
        <v>6</v>
      </c>
      <c r="D21" s="165">
        <f>+'1 T'!G21</f>
        <v>92748.666666666672</v>
      </c>
      <c r="E21" s="165">
        <f>+'2 T'!G21</f>
        <v>109806</v>
      </c>
      <c r="F21" s="165">
        <f>+'3 T'!G21</f>
        <v>114121</v>
      </c>
      <c r="G21" s="147">
        <f>+'4 T'!G21</f>
        <v>117043</v>
      </c>
      <c r="H21" s="147">
        <f>AVERAGE(D21:F21:G21)</f>
        <v>108429.66666666667</v>
      </c>
    </row>
    <row r="22" spans="1:9" s="64" customFormat="1" ht="15.75" x14ac:dyDescent="0.25">
      <c r="A22" s="162">
        <v>3</v>
      </c>
      <c r="B22" s="163" t="s">
        <v>229</v>
      </c>
      <c r="C22" s="164" t="s">
        <v>6</v>
      </c>
      <c r="D22" s="275">
        <f>+'1 T'!G22</f>
        <v>11266.666666666666</v>
      </c>
      <c r="E22" s="275">
        <f>+'2 T'!G22</f>
        <v>1653</v>
      </c>
      <c r="F22" s="275">
        <f>+'3 T'!G22</f>
        <v>305.66666666666669</v>
      </c>
      <c r="G22" s="147">
        <f>+'4 T'!G22</f>
        <v>1.5</v>
      </c>
      <c r="H22" s="147">
        <f>AVERAGE(D22:F22:G22)</f>
        <v>3306.708333333333</v>
      </c>
    </row>
    <row r="23" spans="1:9" s="64" customFormat="1" ht="15.75" customHeight="1" x14ac:dyDescent="0.25">
      <c r="A23" s="162"/>
      <c r="B23" s="161" t="s">
        <v>227</v>
      </c>
      <c r="C23" s="160" t="s">
        <v>6</v>
      </c>
      <c r="D23" s="165">
        <f>+'1 T'!G23</f>
        <v>0</v>
      </c>
      <c r="E23" s="165">
        <f>+'2 T'!G23</f>
        <v>0</v>
      </c>
      <c r="F23" s="165">
        <f>+'3 T'!G23</f>
        <v>0</v>
      </c>
      <c r="G23" s="147">
        <f>+'4 T'!G23</f>
        <v>0</v>
      </c>
      <c r="H23" s="147">
        <f>AVERAGE(D23:F23:G23)</f>
        <v>0</v>
      </c>
    </row>
    <row r="24" spans="1:9" s="64" customFormat="1" ht="15.75" customHeight="1" x14ac:dyDescent="0.25">
      <c r="A24" s="162"/>
      <c r="B24" s="161" t="s">
        <v>228</v>
      </c>
      <c r="C24" s="160" t="s">
        <v>6</v>
      </c>
      <c r="D24" s="165">
        <f>+'1 T'!G24</f>
        <v>11266.666666666666</v>
      </c>
      <c r="E24" s="165">
        <f>+'2 T'!G24</f>
        <v>1653</v>
      </c>
      <c r="F24" s="165">
        <f>+'3 T'!G24</f>
        <v>305.66666666666669</v>
      </c>
      <c r="G24" s="147">
        <f>+'4 T'!G24</f>
        <v>1</v>
      </c>
      <c r="H24" s="147">
        <f>AVERAGE(D24:F24:G24)</f>
        <v>3306.583333333333</v>
      </c>
    </row>
    <row r="25" spans="1:9" s="64" customFormat="1" ht="15.75" customHeight="1" x14ac:dyDescent="0.25">
      <c r="A25" s="99">
        <v>4</v>
      </c>
      <c r="B25" s="196" t="s">
        <v>5</v>
      </c>
      <c r="C25" s="194" t="s">
        <v>7</v>
      </c>
      <c r="D25" s="139">
        <f>+'1 T'!G25</f>
        <v>8551</v>
      </c>
      <c r="E25" s="139">
        <f>+'2 T'!G25</f>
        <v>9206.6666666666661</v>
      </c>
      <c r="F25" s="139">
        <f>+'3 T'!G25</f>
        <v>9531.3333333333339</v>
      </c>
      <c r="G25" s="147">
        <f>+'4 T'!G25</f>
        <v>9825.6666666666661</v>
      </c>
      <c r="H25" s="147">
        <f>AVERAGE(D25:F25:G25)</f>
        <v>9278.6666666666661</v>
      </c>
    </row>
    <row r="26" spans="1:9" s="64" customFormat="1" ht="15.75" customHeight="1" thickBot="1" x14ac:dyDescent="0.3">
      <c r="A26" s="26"/>
      <c r="B26" s="27" t="s">
        <v>86</v>
      </c>
      <c r="C26" s="28" t="s">
        <v>6</v>
      </c>
      <c r="D26" s="276">
        <f>+D14+D21+D22</f>
        <v>119981.00000000001</v>
      </c>
      <c r="E26" s="276">
        <f t="shared" ref="E26:H26" si="0">+E14+E21+E22</f>
        <v>149282.33333333334</v>
      </c>
      <c r="F26" s="276">
        <f t="shared" si="0"/>
        <v>155799.33333333331</v>
      </c>
      <c r="G26" s="276">
        <f t="shared" si="0"/>
        <v>161591.16666666666</v>
      </c>
      <c r="H26" s="276">
        <f t="shared" si="0"/>
        <v>146663.45833333334</v>
      </c>
    </row>
    <row r="27" spans="1:9" ht="15.75" thickTop="1" x14ac:dyDescent="0.25">
      <c r="A27" s="278"/>
      <c r="B27" s="279"/>
      <c r="C27" s="280"/>
      <c r="D27" s="281"/>
      <c r="E27" s="281"/>
      <c r="F27" s="281"/>
      <c r="G27" s="282"/>
      <c r="H27" s="283"/>
    </row>
    <row r="28" spans="1:9" x14ac:dyDescent="0.25">
      <c r="A28" s="3" t="s">
        <v>22</v>
      </c>
      <c r="C28" s="54"/>
      <c r="D28" s="71"/>
      <c r="E28" s="71"/>
      <c r="F28" s="71"/>
      <c r="G28" s="82"/>
      <c r="H28" s="54"/>
    </row>
    <row r="29" spans="1:9" x14ac:dyDescent="0.25">
      <c r="A29" s="2" t="s">
        <v>71</v>
      </c>
      <c r="C29" s="54"/>
      <c r="D29" s="71"/>
      <c r="E29" s="71"/>
      <c r="F29" s="71"/>
      <c r="G29" s="82"/>
      <c r="H29" s="54"/>
      <c r="I29" s="54"/>
    </row>
    <row r="30" spans="1:9" x14ac:dyDescent="0.25">
      <c r="A30" s="3" t="s">
        <v>23</v>
      </c>
      <c r="C30" s="54"/>
      <c r="D30" s="71"/>
      <c r="E30" s="71"/>
      <c r="F30" s="71"/>
      <c r="G30" s="82"/>
      <c r="H30" s="54"/>
      <c r="I30" s="54"/>
    </row>
    <row r="31" spans="1:9" x14ac:dyDescent="0.25">
      <c r="A31" s="8" t="s">
        <v>56</v>
      </c>
    </row>
    <row r="34" spans="1:9" ht="15.75" x14ac:dyDescent="0.25">
      <c r="A34" s="361" t="s">
        <v>37</v>
      </c>
      <c r="B34" s="361"/>
      <c r="C34" s="361"/>
      <c r="D34" s="361"/>
      <c r="E34" s="361"/>
      <c r="F34" s="361"/>
      <c r="G34" s="11"/>
      <c r="H34" s="32"/>
      <c r="I34" s="50"/>
    </row>
    <row r="35" spans="1:9" ht="15.75" x14ac:dyDescent="0.25">
      <c r="A35" s="361" t="s">
        <v>39</v>
      </c>
      <c r="B35" s="361"/>
      <c r="C35" s="361"/>
      <c r="D35" s="361"/>
      <c r="E35" s="361"/>
      <c r="F35" s="361"/>
      <c r="G35" s="11"/>
      <c r="H35" s="32"/>
      <c r="I35" s="50"/>
    </row>
    <row r="36" spans="1:9" ht="15.75" x14ac:dyDescent="0.25">
      <c r="A36" s="354" t="s">
        <v>54</v>
      </c>
      <c r="B36" s="354"/>
      <c r="C36" s="354"/>
      <c r="D36" s="354"/>
      <c r="E36" s="354"/>
      <c r="F36" s="354"/>
      <c r="G36" s="6"/>
      <c r="H36" s="33"/>
      <c r="I36" s="77"/>
    </row>
    <row r="37" spans="1:9" ht="15.75" x14ac:dyDescent="0.25">
      <c r="A37" s="9"/>
      <c r="B37" s="10"/>
      <c r="C37" s="11"/>
      <c r="D37" s="11"/>
      <c r="E37" s="11"/>
      <c r="F37" s="11"/>
      <c r="G37" s="11"/>
      <c r="H37" s="32"/>
      <c r="I37" s="50"/>
    </row>
    <row r="38" spans="1:9" ht="16.5" thickBot="1" x14ac:dyDescent="0.3">
      <c r="A38" s="12" t="s">
        <v>0</v>
      </c>
      <c r="B38" s="12" t="s">
        <v>53</v>
      </c>
      <c r="C38" s="52" t="s">
        <v>15</v>
      </c>
      <c r="D38" s="52" t="s">
        <v>16</v>
      </c>
      <c r="E38" s="52" t="s">
        <v>17</v>
      </c>
      <c r="F38" s="81" t="s">
        <v>46</v>
      </c>
      <c r="G38" s="52" t="s">
        <v>52</v>
      </c>
      <c r="H38" s="32"/>
      <c r="I38" s="50"/>
    </row>
    <row r="39" spans="1:9" ht="15.75" x14ac:dyDescent="0.25">
      <c r="A39" s="14">
        <v>1</v>
      </c>
      <c r="B39" s="4" t="s">
        <v>102</v>
      </c>
      <c r="C39" s="309">
        <f>SUM(C56:C72,C82:C84,C87:C98,C113:C114)-C40</f>
        <v>859688494.2221806</v>
      </c>
      <c r="D39" s="309">
        <f t="shared" ref="D39:F39" si="1">SUM(D56:D72,D82:D84,D87:D98,D113:D114)-D40</f>
        <v>2593913690.7156</v>
      </c>
      <c r="E39" s="309">
        <f t="shared" si="1"/>
        <v>3540713851.9817996</v>
      </c>
      <c r="F39" s="309">
        <f t="shared" si="1"/>
        <v>9756293383.5499992</v>
      </c>
      <c r="G39" s="309">
        <f>SUM(C39:F39)</f>
        <v>16750609420.46958</v>
      </c>
      <c r="H39" s="32"/>
      <c r="I39" s="50"/>
    </row>
    <row r="40" spans="1:9" ht="15.75" x14ac:dyDescent="0.25">
      <c r="A40" s="14">
        <v>2</v>
      </c>
      <c r="B40" s="130" t="s">
        <v>104</v>
      </c>
      <c r="C40" s="311">
        <f>+'1 T'!F39</f>
        <v>36595294.337819286</v>
      </c>
      <c r="D40" s="311">
        <f>+'2 T'!F40</f>
        <v>104984582.9244</v>
      </c>
      <c r="E40" s="311">
        <f>+'3 T'!F39</f>
        <v>289188871.54820007</v>
      </c>
      <c r="F40" s="311">
        <f>+'4 T'!F37</f>
        <v>691383146.13</v>
      </c>
      <c r="G40" s="311">
        <f t="shared" ref="G40:G46" si="2">SUM(C40:F40)</f>
        <v>1122151894.9404192</v>
      </c>
      <c r="H40" s="32"/>
      <c r="I40" s="50"/>
    </row>
    <row r="41" spans="1:9" ht="15.75" x14ac:dyDescent="0.25">
      <c r="A41" s="14">
        <v>3</v>
      </c>
      <c r="B41" s="130" t="s">
        <v>25</v>
      </c>
      <c r="C41" s="313">
        <f>+C86</f>
        <v>0</v>
      </c>
      <c r="D41" s="313">
        <f t="shared" ref="D41:F41" si="3">+D86</f>
        <v>4303857556.1999998</v>
      </c>
      <c r="E41" s="313">
        <f t="shared" si="3"/>
        <v>1590861239.25</v>
      </c>
      <c r="F41" s="313">
        <f t="shared" si="3"/>
        <v>2766332565.6199999</v>
      </c>
      <c r="G41" s="313">
        <f t="shared" si="2"/>
        <v>8661051361.0699997</v>
      </c>
      <c r="H41" s="32"/>
      <c r="I41" s="50"/>
    </row>
    <row r="42" spans="1:9" ht="15.75" x14ac:dyDescent="0.25">
      <c r="A42" s="14">
        <v>4</v>
      </c>
      <c r="B42" s="130" t="s">
        <v>24</v>
      </c>
      <c r="C42" s="310">
        <f>+C85</f>
        <v>504907988</v>
      </c>
      <c r="D42" s="310">
        <f t="shared" ref="D42:F42" si="4">+D85</f>
        <v>538128200.96000004</v>
      </c>
      <c r="E42" s="310">
        <f t="shared" si="4"/>
        <v>219823454</v>
      </c>
      <c r="F42" s="310">
        <f t="shared" si="4"/>
        <v>0</v>
      </c>
      <c r="G42" s="310">
        <f t="shared" si="2"/>
        <v>1262859642.96</v>
      </c>
      <c r="H42" s="32"/>
      <c r="I42" s="50"/>
    </row>
    <row r="43" spans="1:9" ht="15.75" x14ac:dyDescent="0.25">
      <c r="A43" s="14">
        <v>5</v>
      </c>
      <c r="B43" s="4" t="s">
        <v>107</v>
      </c>
      <c r="C43" s="315">
        <f>SUM(C74:C79)</f>
        <v>100002374.91</v>
      </c>
      <c r="D43" s="315">
        <f t="shared" ref="D43:F43" si="5">SUM(D74:D79)</f>
        <v>47440975.629999995</v>
      </c>
      <c r="E43" s="315">
        <f t="shared" si="5"/>
        <v>50068550.040000007</v>
      </c>
      <c r="F43" s="315">
        <f t="shared" si="5"/>
        <v>60302415.359999999</v>
      </c>
      <c r="G43" s="315">
        <f t="shared" si="2"/>
        <v>257814315.94</v>
      </c>
      <c r="H43" s="32"/>
      <c r="I43" s="50"/>
    </row>
    <row r="44" spans="1:9" s="63" customFormat="1" ht="15.75" x14ac:dyDescent="0.25">
      <c r="A44" s="14">
        <v>6</v>
      </c>
      <c r="B44" s="4" t="s">
        <v>105</v>
      </c>
      <c r="C44" s="317">
        <f>+C107+C111</f>
        <v>58465210.649999999</v>
      </c>
      <c r="D44" s="317">
        <f t="shared" ref="D44:F44" si="6">+D107+D111</f>
        <v>301748874.97000003</v>
      </c>
      <c r="E44" s="317">
        <f t="shared" si="6"/>
        <v>158900815.41</v>
      </c>
      <c r="F44" s="317">
        <f t="shared" si="6"/>
        <v>60845166.700000003</v>
      </c>
      <c r="G44" s="317">
        <f t="shared" si="2"/>
        <v>579960067.73000002</v>
      </c>
      <c r="H44" s="32"/>
      <c r="I44" s="86"/>
    </row>
    <row r="45" spans="1:9" s="63" customFormat="1" ht="15.75" x14ac:dyDescent="0.25">
      <c r="A45" s="14">
        <v>7</v>
      </c>
      <c r="B45" s="4" t="s">
        <v>219</v>
      </c>
      <c r="C45" s="321">
        <f>+C110</f>
        <v>159031860.44</v>
      </c>
      <c r="D45" s="321">
        <f t="shared" ref="D45:F45" si="7">+D110</f>
        <v>77509997.879999995</v>
      </c>
      <c r="E45" s="321">
        <f t="shared" si="7"/>
        <v>52297301.970000006</v>
      </c>
      <c r="F45" s="321">
        <f t="shared" si="7"/>
        <v>143360623.71000001</v>
      </c>
      <c r="G45" s="321">
        <f t="shared" si="2"/>
        <v>432199784</v>
      </c>
      <c r="H45" s="32"/>
      <c r="I45" s="86"/>
    </row>
    <row r="46" spans="1:9" s="63" customFormat="1" ht="15.75" x14ac:dyDescent="0.25">
      <c r="A46" s="14">
        <v>8</v>
      </c>
      <c r="B46" s="4" t="s">
        <v>106</v>
      </c>
      <c r="C46" s="319">
        <f>SUM(C99:C106)</f>
        <v>0</v>
      </c>
      <c r="D46" s="319">
        <f t="shared" ref="D46:F46" si="8">SUM(D99:D106)</f>
        <v>137797080.25</v>
      </c>
      <c r="E46" s="319">
        <f t="shared" si="8"/>
        <v>25086000</v>
      </c>
      <c r="F46" s="319">
        <f t="shared" si="8"/>
        <v>191530818.24000001</v>
      </c>
      <c r="G46" s="319">
        <f t="shared" si="2"/>
        <v>354413898.49000001</v>
      </c>
      <c r="H46" s="32"/>
      <c r="I46" s="86"/>
    </row>
    <row r="47" spans="1:9" ht="16.5" thickBot="1" x14ac:dyDescent="0.3">
      <c r="A47" s="26"/>
      <c r="B47" s="27" t="s">
        <v>1</v>
      </c>
      <c r="C47" s="28">
        <f>SUM(C39:C46)</f>
        <v>1718691222.5600002</v>
      </c>
      <c r="D47" s="28">
        <f>SUM(D39:D46)</f>
        <v>8105380959.5300007</v>
      </c>
      <c r="E47" s="28">
        <f>SUM(E39:E46)</f>
        <v>5926940084.1999998</v>
      </c>
      <c r="F47" s="28">
        <f>SUM(F39:F46)</f>
        <v>13670048119.309999</v>
      </c>
      <c r="G47" s="28">
        <f t="shared" ref="G47" si="9">SUM(C47:F47)</f>
        <v>29421060385.599998</v>
      </c>
      <c r="I47" s="50"/>
    </row>
    <row r="48" spans="1:9" ht="16.5" thickTop="1" x14ac:dyDescent="0.25">
      <c r="A48" s="372" t="s">
        <v>259</v>
      </c>
      <c r="B48" s="372" t="s">
        <v>67</v>
      </c>
      <c r="C48" s="372" t="s">
        <v>67</v>
      </c>
      <c r="D48" s="372" t="s">
        <v>67</v>
      </c>
      <c r="E48" s="372" t="s">
        <v>67</v>
      </c>
      <c r="F48" s="372" t="s">
        <v>67</v>
      </c>
      <c r="G48" s="37"/>
      <c r="H48" s="38"/>
      <c r="I48" s="88"/>
    </row>
    <row r="49" spans="1:9" ht="15.75" x14ac:dyDescent="0.25">
      <c r="A49" s="9"/>
      <c r="B49" s="10"/>
      <c r="C49" s="11"/>
      <c r="D49" s="11"/>
      <c r="E49" s="11">
        <f>+E46-E103-E104</f>
        <v>0</v>
      </c>
      <c r="F49" s="11"/>
      <c r="G49" s="11"/>
      <c r="I49" s="50"/>
    </row>
    <row r="50" spans="1:9" ht="15.75" x14ac:dyDescent="0.25">
      <c r="A50" s="9"/>
      <c r="B50" s="9"/>
      <c r="C50" s="9"/>
      <c r="D50" s="9"/>
      <c r="E50" s="11"/>
      <c r="F50" s="9"/>
      <c r="G50" s="11"/>
      <c r="I50" s="50"/>
    </row>
    <row r="51" spans="1:9" ht="15.75" x14ac:dyDescent="0.25">
      <c r="A51" s="361" t="s">
        <v>38</v>
      </c>
      <c r="B51" s="361"/>
      <c r="C51" s="361"/>
      <c r="D51" s="361"/>
      <c r="E51" s="361"/>
      <c r="F51" s="361"/>
      <c r="G51" s="11"/>
      <c r="I51" s="50"/>
    </row>
    <row r="52" spans="1:9" ht="15.75" x14ac:dyDescent="0.25">
      <c r="A52" s="361" t="s">
        <v>40</v>
      </c>
      <c r="B52" s="361"/>
      <c r="C52" s="361"/>
      <c r="D52" s="361"/>
      <c r="E52" s="361"/>
      <c r="F52" s="361"/>
      <c r="G52" s="11"/>
      <c r="I52" s="50"/>
    </row>
    <row r="53" spans="1:9" ht="15.75" x14ac:dyDescent="0.25">
      <c r="A53" s="354" t="s">
        <v>54</v>
      </c>
      <c r="B53" s="354"/>
      <c r="C53" s="354"/>
      <c r="D53" s="354"/>
      <c r="E53" s="354"/>
      <c r="F53" s="354"/>
      <c r="G53" s="6"/>
      <c r="H53" s="34"/>
      <c r="I53" s="77"/>
    </row>
    <row r="54" spans="1:9" ht="15.75" x14ac:dyDescent="0.25">
      <c r="A54" s="9"/>
      <c r="B54" s="10"/>
      <c r="C54" s="11"/>
      <c r="D54" s="11"/>
      <c r="E54" s="11"/>
      <c r="F54" s="11"/>
      <c r="G54" s="11"/>
      <c r="I54" s="50"/>
    </row>
    <row r="55" spans="1:9" ht="16.5" thickBot="1" x14ac:dyDescent="0.3">
      <c r="A55" s="12" t="s">
        <v>35</v>
      </c>
      <c r="B55" s="12" t="s">
        <v>36</v>
      </c>
      <c r="C55" s="52" t="s">
        <v>15</v>
      </c>
      <c r="D55" s="52" t="s">
        <v>16</v>
      </c>
      <c r="E55" s="52" t="s">
        <v>17</v>
      </c>
      <c r="F55" s="81" t="s">
        <v>46</v>
      </c>
      <c r="G55" s="52" t="s">
        <v>52</v>
      </c>
      <c r="I55" s="50"/>
    </row>
    <row r="56" spans="1:9" s="152" customFormat="1" ht="15.75" x14ac:dyDescent="0.25">
      <c r="A56" s="207" t="s">
        <v>87</v>
      </c>
      <c r="B56" s="130" t="s">
        <v>108</v>
      </c>
      <c r="C56" s="153">
        <f>+'1 T'!F56</f>
        <v>24618600</v>
      </c>
      <c r="D56" s="153">
        <f>+'2 T'!F57</f>
        <v>46389250</v>
      </c>
      <c r="E56" s="153">
        <f>+'3 T'!F56</f>
        <v>32492750</v>
      </c>
      <c r="F56" s="153">
        <f>+'4 T'!F54</f>
        <v>51326480.039999999</v>
      </c>
      <c r="G56" s="309">
        <f>SUM(C56:F56)</f>
        <v>154827080.03999999</v>
      </c>
      <c r="H56" s="202"/>
      <c r="I56" s="181"/>
    </row>
    <row r="57" spans="1:9" s="152" customFormat="1" ht="15.75" x14ac:dyDescent="0.25">
      <c r="A57" s="207" t="s">
        <v>109</v>
      </c>
      <c r="B57" s="130" t="s">
        <v>110</v>
      </c>
      <c r="C57" s="153">
        <f>+'1 T'!F57</f>
        <v>51647101.519999996</v>
      </c>
      <c r="D57" s="153">
        <f>+'2 T'!F58</f>
        <v>70517004.310000002</v>
      </c>
      <c r="E57" s="153">
        <f>+'3 T'!F57</f>
        <v>61377531.379999995</v>
      </c>
      <c r="F57" s="153">
        <f>+'4 T'!F55</f>
        <v>77748615.129999995</v>
      </c>
      <c r="G57" s="309">
        <f t="shared" ref="G57:G114" si="10">SUM(C57:F57)</f>
        <v>261290252.33999997</v>
      </c>
      <c r="H57" s="202"/>
      <c r="I57" s="181"/>
    </row>
    <row r="58" spans="1:9" s="152" customFormat="1" ht="15.75" x14ac:dyDescent="0.25">
      <c r="A58" s="207" t="s">
        <v>111</v>
      </c>
      <c r="B58" s="130" t="s">
        <v>112</v>
      </c>
      <c r="C58" s="153">
        <f>+'1 T'!F58</f>
        <v>40953965.770000003</v>
      </c>
      <c r="D58" s="153">
        <f>+'2 T'!F59</f>
        <v>55493282.419999994</v>
      </c>
      <c r="E58" s="153">
        <f>+'3 T'!F58</f>
        <v>47457920.899999999</v>
      </c>
      <c r="F58" s="153">
        <f>+'4 T'!F56</f>
        <v>44486034.219999999</v>
      </c>
      <c r="G58" s="309">
        <f t="shared" si="10"/>
        <v>188391203.31</v>
      </c>
      <c r="H58" s="202"/>
      <c r="I58" s="181"/>
    </row>
    <row r="59" spans="1:9" s="152" customFormat="1" ht="15.75" x14ac:dyDescent="0.25">
      <c r="A59" s="207" t="s">
        <v>88</v>
      </c>
      <c r="B59" s="130" t="s">
        <v>113</v>
      </c>
      <c r="C59" s="153">
        <f>+'1 T'!F59</f>
        <v>66488256.149999999</v>
      </c>
      <c r="D59" s="153">
        <f>+'2 T'!F60</f>
        <v>92927841.460000008</v>
      </c>
      <c r="E59" s="153">
        <f>+'3 T'!F59</f>
        <v>81905590.469999999</v>
      </c>
      <c r="F59" s="153">
        <f>+'4 T'!F57</f>
        <v>54964820.539999999</v>
      </c>
      <c r="G59" s="309">
        <f t="shared" si="10"/>
        <v>296286508.62</v>
      </c>
      <c r="H59" s="202"/>
      <c r="I59" s="181"/>
    </row>
    <row r="60" spans="1:9" s="152" customFormat="1" ht="15.75" x14ac:dyDescent="0.25">
      <c r="A60" s="207" t="s">
        <v>114</v>
      </c>
      <c r="B60" s="130" t="s">
        <v>115</v>
      </c>
      <c r="C60" s="153">
        <f>+'1 T'!F60</f>
        <v>38377592.180000007</v>
      </c>
      <c r="D60" s="153">
        <f>+'2 T'!F61</f>
        <v>14759626.48</v>
      </c>
      <c r="E60" s="153">
        <f>+'3 T'!F60</f>
        <v>27612595.469999999</v>
      </c>
      <c r="F60" s="153">
        <f>+'4 T'!F58</f>
        <v>46880558.609999999</v>
      </c>
      <c r="G60" s="309">
        <f t="shared" si="10"/>
        <v>127630372.74000001</v>
      </c>
      <c r="H60" s="202"/>
      <c r="I60" s="181"/>
    </row>
    <row r="61" spans="1:9" s="152" customFormat="1" ht="15.75" x14ac:dyDescent="0.25">
      <c r="A61" s="207" t="s">
        <v>116</v>
      </c>
      <c r="B61" s="130" t="s">
        <v>117</v>
      </c>
      <c r="C61" s="153">
        <f>+'1 T'!F61</f>
        <v>1179820.55</v>
      </c>
      <c r="D61" s="153">
        <f>+'2 T'!F62</f>
        <v>2041260.84</v>
      </c>
      <c r="E61" s="153">
        <f>+'3 T'!F61</f>
        <v>1822821.71</v>
      </c>
      <c r="F61" s="153">
        <f>+'4 T'!F59</f>
        <v>1510972.94</v>
      </c>
      <c r="G61" s="309">
        <f t="shared" si="10"/>
        <v>6554876.0399999991</v>
      </c>
      <c r="H61" s="202"/>
      <c r="I61" s="181"/>
    </row>
    <row r="62" spans="1:9" s="152" customFormat="1" ht="15.75" x14ac:dyDescent="0.25">
      <c r="A62" s="207" t="s">
        <v>118</v>
      </c>
      <c r="B62" s="130" t="s">
        <v>119</v>
      </c>
      <c r="C62" s="153">
        <f>+'1 T'!F62</f>
        <v>0</v>
      </c>
      <c r="D62" s="153">
        <f>+'2 T'!F63</f>
        <v>0</v>
      </c>
      <c r="E62" s="153">
        <f>+'3 T'!F62</f>
        <v>0</v>
      </c>
      <c r="F62" s="153">
        <f>+'4 T'!F60</f>
        <v>0</v>
      </c>
      <c r="G62" s="309">
        <f t="shared" si="10"/>
        <v>0</v>
      </c>
      <c r="H62" s="202"/>
      <c r="I62" s="181"/>
    </row>
    <row r="63" spans="1:9" s="152" customFormat="1" ht="15.75" x14ac:dyDescent="0.25">
      <c r="A63" s="207" t="s">
        <v>75</v>
      </c>
      <c r="B63" s="130" t="s">
        <v>76</v>
      </c>
      <c r="C63" s="153">
        <f>+'1 T'!F63</f>
        <v>0</v>
      </c>
      <c r="D63" s="153">
        <f>+'2 T'!F64</f>
        <v>0</v>
      </c>
      <c r="E63" s="153">
        <f>+'3 T'!F63</f>
        <v>20161460</v>
      </c>
      <c r="F63" s="153">
        <f>+'4 T'!F61</f>
        <v>29378870</v>
      </c>
      <c r="G63" s="309">
        <f t="shared" si="10"/>
        <v>49540330</v>
      </c>
      <c r="H63" s="202"/>
      <c r="I63" s="181"/>
    </row>
    <row r="64" spans="1:9" s="152" customFormat="1" ht="15.75" x14ac:dyDescent="0.25">
      <c r="A64" s="207" t="s">
        <v>120</v>
      </c>
      <c r="B64" s="130" t="s">
        <v>121</v>
      </c>
      <c r="C64" s="153">
        <f>+'1 T'!F64</f>
        <v>0</v>
      </c>
      <c r="D64" s="153">
        <f>+'2 T'!F65</f>
        <v>0</v>
      </c>
      <c r="E64" s="153">
        <f>+'3 T'!F64</f>
        <v>0</v>
      </c>
      <c r="F64" s="153">
        <f>+'4 T'!F62</f>
        <v>0</v>
      </c>
      <c r="G64" s="309">
        <f t="shared" si="10"/>
        <v>0</v>
      </c>
      <c r="H64" s="202"/>
      <c r="I64" s="181"/>
    </row>
    <row r="65" spans="1:9" s="152" customFormat="1" ht="15.75" x14ac:dyDescent="0.25">
      <c r="A65" s="207" t="s">
        <v>122</v>
      </c>
      <c r="B65" s="130" t="s">
        <v>123</v>
      </c>
      <c r="C65" s="153">
        <f>+'1 T'!F65</f>
        <v>0</v>
      </c>
      <c r="D65" s="153">
        <f>+'2 T'!F66</f>
        <v>0</v>
      </c>
      <c r="E65" s="153">
        <f>+'3 T'!F65</f>
        <v>0</v>
      </c>
      <c r="F65" s="153">
        <f>+'4 T'!F63</f>
        <v>0</v>
      </c>
      <c r="G65" s="309">
        <f t="shared" si="10"/>
        <v>0</v>
      </c>
      <c r="H65" s="202"/>
      <c r="I65" s="181"/>
    </row>
    <row r="66" spans="1:9" s="152" customFormat="1" ht="15.75" x14ac:dyDescent="0.25">
      <c r="A66" s="207" t="s">
        <v>243</v>
      </c>
      <c r="B66" s="130" t="s">
        <v>244</v>
      </c>
      <c r="C66" s="153">
        <v>0</v>
      </c>
      <c r="D66" s="153">
        <v>0</v>
      </c>
      <c r="E66" s="153">
        <v>0</v>
      </c>
      <c r="F66" s="153">
        <f>+'4 T'!F64</f>
        <v>24000000</v>
      </c>
      <c r="G66" s="309">
        <f t="shared" si="10"/>
        <v>24000000</v>
      </c>
      <c r="H66" s="202"/>
      <c r="I66" s="181"/>
    </row>
    <row r="67" spans="1:9" s="152" customFormat="1" ht="15.75" x14ac:dyDescent="0.25">
      <c r="A67" s="207" t="s">
        <v>124</v>
      </c>
      <c r="B67" s="130" t="s">
        <v>125</v>
      </c>
      <c r="C67" s="153">
        <f>+'1 T'!F66</f>
        <v>0</v>
      </c>
      <c r="D67" s="153">
        <f>+'2 T'!F67</f>
        <v>3664651.02</v>
      </c>
      <c r="E67" s="153">
        <f>+'3 T'!F66</f>
        <v>3223608.63</v>
      </c>
      <c r="F67" s="153">
        <f>+'4 T'!F65</f>
        <v>3269519.4</v>
      </c>
      <c r="G67" s="309">
        <f t="shared" si="10"/>
        <v>10157779.050000001</v>
      </c>
      <c r="H67" s="202"/>
      <c r="I67" s="181"/>
    </row>
    <row r="68" spans="1:9" s="152" customFormat="1" ht="15.75" x14ac:dyDescent="0.25">
      <c r="A68" s="207" t="s">
        <v>126</v>
      </c>
      <c r="B68" s="130" t="s">
        <v>127</v>
      </c>
      <c r="C68" s="153">
        <f>+'1 T'!F67</f>
        <v>0</v>
      </c>
      <c r="D68" s="153">
        <f>+'2 T'!F68</f>
        <v>978720</v>
      </c>
      <c r="E68" s="153">
        <f>+'3 T'!F67</f>
        <v>0</v>
      </c>
      <c r="F68" s="153">
        <f>+'4 T'!F66</f>
        <v>0</v>
      </c>
      <c r="G68" s="309">
        <f t="shared" si="10"/>
        <v>978720</v>
      </c>
      <c r="H68" s="202"/>
      <c r="I68" s="181"/>
    </row>
    <row r="69" spans="1:9" s="152" customFormat="1" ht="15.75" x14ac:dyDescent="0.25">
      <c r="A69" s="207" t="s">
        <v>128</v>
      </c>
      <c r="B69" s="130" t="s">
        <v>129</v>
      </c>
      <c r="C69" s="153">
        <f>+'1 T'!F68</f>
        <v>0</v>
      </c>
      <c r="D69" s="153">
        <f>+'2 T'!F69</f>
        <v>0</v>
      </c>
      <c r="E69" s="153">
        <f>+'3 T'!F68</f>
        <v>0</v>
      </c>
      <c r="F69" s="153">
        <f>+'4 T'!F67</f>
        <v>0</v>
      </c>
      <c r="G69" s="309">
        <f t="shared" si="10"/>
        <v>0</v>
      </c>
      <c r="H69" s="202"/>
      <c r="I69" s="181"/>
    </row>
    <row r="70" spans="1:9" s="152" customFormat="1" ht="15.75" x14ac:dyDescent="0.25">
      <c r="A70" s="207" t="s">
        <v>130</v>
      </c>
      <c r="B70" s="130" t="s">
        <v>131</v>
      </c>
      <c r="C70" s="153">
        <f>+'1 T'!F69</f>
        <v>14225348</v>
      </c>
      <c r="D70" s="153">
        <f>+'2 T'!F70</f>
        <v>6173235</v>
      </c>
      <c r="E70" s="153">
        <f>+'3 T'!F69</f>
        <v>7528075</v>
      </c>
      <c r="F70" s="153">
        <f>+'4 T'!F68</f>
        <v>11109376</v>
      </c>
      <c r="G70" s="309">
        <f t="shared" si="10"/>
        <v>39036034</v>
      </c>
      <c r="H70" s="202"/>
      <c r="I70" s="181"/>
    </row>
    <row r="71" spans="1:9" s="152" customFormat="1" ht="15.75" x14ac:dyDescent="0.25">
      <c r="A71" s="207" t="s">
        <v>132</v>
      </c>
      <c r="B71" s="130" t="s">
        <v>133</v>
      </c>
      <c r="C71" s="153">
        <f>+'1 T'!F70</f>
        <v>40469340.539999999</v>
      </c>
      <c r="D71" s="153">
        <f>+'2 T'!F71</f>
        <v>23253113.259999998</v>
      </c>
      <c r="E71" s="153">
        <f>+'3 T'!F70</f>
        <v>31643098</v>
      </c>
      <c r="F71" s="153">
        <f>+'4 T'!F69</f>
        <v>54261890.200000003</v>
      </c>
      <c r="G71" s="309">
        <f t="shared" si="10"/>
        <v>149627442</v>
      </c>
      <c r="H71" s="202"/>
      <c r="I71" s="181"/>
    </row>
    <row r="72" spans="1:9" s="152" customFormat="1" ht="15.75" x14ac:dyDescent="0.25">
      <c r="A72" s="207" t="s">
        <v>134</v>
      </c>
      <c r="B72" s="130" t="s">
        <v>135</v>
      </c>
      <c r="C72" s="153">
        <f>+'1 T'!F71</f>
        <v>35968739.399999999</v>
      </c>
      <c r="D72" s="153">
        <f>+'2 T'!F72</f>
        <v>14077547.040000001</v>
      </c>
      <c r="E72" s="153">
        <f>+'3 T'!F71</f>
        <v>0</v>
      </c>
      <c r="F72" s="153">
        <f>+'4 T'!F70</f>
        <v>10449074</v>
      </c>
      <c r="G72" s="309">
        <f t="shared" si="10"/>
        <v>60495360.439999998</v>
      </c>
      <c r="H72" s="202"/>
      <c r="I72" s="181"/>
    </row>
    <row r="73" spans="1:9" s="152" customFormat="1" ht="15.75" x14ac:dyDescent="0.25">
      <c r="A73" s="207" t="s">
        <v>136</v>
      </c>
      <c r="B73" s="130" t="s">
        <v>137</v>
      </c>
      <c r="C73" s="153">
        <f>+'1 T'!F72</f>
        <v>0</v>
      </c>
      <c r="D73" s="153">
        <f>+'2 T'!F73</f>
        <v>0</v>
      </c>
      <c r="E73" s="153">
        <f>+'3 T'!F72</f>
        <v>0</v>
      </c>
      <c r="F73" s="153">
        <f>+'4 T'!F71</f>
        <v>0</v>
      </c>
      <c r="G73" s="153">
        <f t="shared" si="10"/>
        <v>0</v>
      </c>
      <c r="H73" s="202"/>
      <c r="I73" s="181"/>
    </row>
    <row r="74" spans="1:9" s="152" customFormat="1" ht="15.75" x14ac:dyDescent="0.25">
      <c r="A74" s="207" t="s">
        <v>65</v>
      </c>
      <c r="B74" s="130" t="s">
        <v>138</v>
      </c>
      <c r="C74" s="153">
        <f>+'1 T'!F73</f>
        <v>82710956.090000004</v>
      </c>
      <c r="D74" s="153">
        <f>+'2 T'!F74</f>
        <v>37831396.399999999</v>
      </c>
      <c r="E74" s="153">
        <f>+'3 T'!F73</f>
        <v>35628145.920000002</v>
      </c>
      <c r="F74" s="153">
        <f>+'4 T'!F72</f>
        <v>37575016.539999999</v>
      </c>
      <c r="G74" s="315">
        <f t="shared" si="10"/>
        <v>193745514.95000002</v>
      </c>
      <c r="H74" s="330"/>
      <c r="I74" s="181"/>
    </row>
    <row r="75" spans="1:9" s="152" customFormat="1" ht="15.75" x14ac:dyDescent="0.25">
      <c r="A75" s="207" t="s">
        <v>139</v>
      </c>
      <c r="B75" s="130" t="s">
        <v>140</v>
      </c>
      <c r="C75" s="153">
        <f>+'1 T'!F74</f>
        <v>0</v>
      </c>
      <c r="D75" s="153">
        <f>+'2 T'!F75</f>
        <v>0</v>
      </c>
      <c r="E75" s="153">
        <f>+'3 T'!F74</f>
        <v>0</v>
      </c>
      <c r="F75" s="153">
        <f>+'4 T'!F74</f>
        <v>6000000</v>
      </c>
      <c r="G75" s="315">
        <f t="shared" si="10"/>
        <v>6000000</v>
      </c>
      <c r="H75" s="202"/>
      <c r="I75" s="181"/>
    </row>
    <row r="76" spans="1:9" s="152" customFormat="1" ht="15.75" x14ac:dyDescent="0.25">
      <c r="A76" s="207" t="s">
        <v>89</v>
      </c>
      <c r="B76" s="130" t="s">
        <v>141</v>
      </c>
      <c r="C76" s="153">
        <f>+'1 T'!F75</f>
        <v>17291418.82</v>
      </c>
      <c r="D76" s="153">
        <f>+'2 T'!F76</f>
        <v>9609579.2300000004</v>
      </c>
      <c r="E76" s="153">
        <f>+'3 T'!F75</f>
        <v>14440404.120000001</v>
      </c>
      <c r="F76" s="153">
        <f>+'4 T'!F75</f>
        <v>8622387.3300000001</v>
      </c>
      <c r="G76" s="315">
        <f t="shared" si="10"/>
        <v>49963789.5</v>
      </c>
      <c r="H76" s="202"/>
      <c r="I76" s="181"/>
    </row>
    <row r="77" spans="1:9" s="152" customFormat="1" ht="15.75" x14ac:dyDescent="0.25">
      <c r="A77" s="207" t="s">
        <v>142</v>
      </c>
      <c r="B77" s="130" t="s">
        <v>143</v>
      </c>
      <c r="C77" s="153">
        <f>+'1 T'!F76</f>
        <v>0</v>
      </c>
      <c r="D77" s="153">
        <f>+'2 T'!F77</f>
        <v>0</v>
      </c>
      <c r="E77" s="153">
        <f>+'3 T'!F76</f>
        <v>0</v>
      </c>
      <c r="F77" s="153">
        <f>+'4 T'!F76</f>
        <v>0</v>
      </c>
      <c r="G77" s="315">
        <f t="shared" si="10"/>
        <v>0</v>
      </c>
      <c r="H77" s="202"/>
      <c r="I77" s="181"/>
    </row>
    <row r="78" spans="1:9" s="152" customFormat="1" ht="15.75" x14ac:dyDescent="0.25">
      <c r="A78" s="207" t="s">
        <v>144</v>
      </c>
      <c r="B78" s="130" t="s">
        <v>145</v>
      </c>
      <c r="C78" s="153">
        <f>+'1 T'!F77</f>
        <v>0</v>
      </c>
      <c r="D78" s="153">
        <f>+'2 T'!F78</f>
        <v>0</v>
      </c>
      <c r="E78" s="153">
        <f>+'3 T'!F77</f>
        <v>0</v>
      </c>
      <c r="F78" s="153">
        <f>+'4 T'!F77</f>
        <v>4105037.49</v>
      </c>
      <c r="G78" s="315">
        <f t="shared" si="10"/>
        <v>4105037.49</v>
      </c>
      <c r="H78" s="202"/>
      <c r="I78" s="181"/>
    </row>
    <row r="79" spans="1:9" s="152" customFormat="1" ht="15.75" x14ac:dyDescent="0.25">
      <c r="A79" s="207" t="s">
        <v>246</v>
      </c>
      <c r="B79" s="4" t="s">
        <v>248</v>
      </c>
      <c r="C79" s="153"/>
      <c r="D79" s="153"/>
      <c r="E79" s="153"/>
      <c r="F79" s="153">
        <f>+'4 T'!F78</f>
        <v>3999974</v>
      </c>
      <c r="G79" s="315">
        <f t="shared" si="10"/>
        <v>3999974</v>
      </c>
      <c r="H79" s="202"/>
      <c r="I79" s="181"/>
    </row>
    <row r="80" spans="1:9" s="152" customFormat="1" ht="15.75" x14ac:dyDescent="0.25">
      <c r="A80" s="207" t="s">
        <v>146</v>
      </c>
      <c r="B80" s="130" t="s">
        <v>147</v>
      </c>
      <c r="C80" s="153">
        <f>+'1 T'!F78</f>
        <v>0</v>
      </c>
      <c r="D80" s="153">
        <f>+'2 T'!F79</f>
        <v>0</v>
      </c>
      <c r="E80" s="153">
        <f>+'3 T'!F78</f>
        <v>0</v>
      </c>
      <c r="F80" s="153">
        <f>+'4 T'!F79</f>
        <v>0</v>
      </c>
      <c r="G80" s="153">
        <f t="shared" si="10"/>
        <v>0</v>
      </c>
      <c r="H80" s="202"/>
      <c r="I80" s="181"/>
    </row>
    <row r="81" spans="1:9" s="152" customFormat="1" ht="15.75" x14ac:dyDescent="0.25">
      <c r="A81" s="207" t="s">
        <v>148</v>
      </c>
      <c r="B81" s="130" t="s">
        <v>149</v>
      </c>
      <c r="C81" s="153">
        <f>+'1 T'!F79</f>
        <v>0</v>
      </c>
      <c r="D81" s="153">
        <f>+'2 T'!F80</f>
        <v>0</v>
      </c>
      <c r="E81" s="153">
        <f>+'3 T'!F79</f>
        <v>0</v>
      </c>
      <c r="F81" s="153">
        <f>+'4 T'!F80</f>
        <v>0</v>
      </c>
      <c r="G81" s="153">
        <f t="shared" si="10"/>
        <v>0</v>
      </c>
      <c r="H81" s="202"/>
      <c r="I81" s="181"/>
    </row>
    <row r="82" spans="1:9" s="152" customFormat="1" ht="15.75" x14ac:dyDescent="0.25">
      <c r="A82" s="207" t="s">
        <v>150</v>
      </c>
      <c r="B82" s="130" t="s">
        <v>151</v>
      </c>
      <c r="C82" s="153">
        <f>+'1 T'!F80</f>
        <v>11602851.370000001</v>
      </c>
      <c r="D82" s="153">
        <f>+'2 T'!F81</f>
        <v>11931631.310000001</v>
      </c>
      <c r="E82" s="153">
        <f>+'3 T'!F80</f>
        <v>9890652.379999999</v>
      </c>
      <c r="F82" s="153">
        <f>+'4 T'!F81</f>
        <v>12239981.66</v>
      </c>
      <c r="G82" s="309">
        <f t="shared" si="10"/>
        <v>45665116.719999999</v>
      </c>
      <c r="H82" s="202"/>
      <c r="I82" s="181"/>
    </row>
    <row r="83" spans="1:9" s="152" customFormat="1" ht="15.75" x14ac:dyDescent="0.25">
      <c r="A83" s="207" t="s">
        <v>62</v>
      </c>
      <c r="B83" s="130" t="s">
        <v>152</v>
      </c>
      <c r="C83" s="153">
        <f>+'1 T'!F81</f>
        <v>0</v>
      </c>
      <c r="D83" s="153">
        <f>+'2 T'!F82</f>
        <v>0</v>
      </c>
      <c r="E83" s="153">
        <f>+'3 T'!F81</f>
        <v>0</v>
      </c>
      <c r="F83" s="153">
        <f>+'4 T'!F82</f>
        <v>0</v>
      </c>
      <c r="G83" s="309">
        <f t="shared" si="10"/>
        <v>0</v>
      </c>
      <c r="H83" s="202"/>
      <c r="I83" s="181"/>
    </row>
    <row r="84" spans="1:9" s="152" customFormat="1" ht="15.75" x14ac:dyDescent="0.25">
      <c r="A84" s="207" t="s">
        <v>153</v>
      </c>
      <c r="B84" s="130" t="s">
        <v>154</v>
      </c>
      <c r="C84" s="153">
        <f>+'1 T'!F82</f>
        <v>260524.74</v>
      </c>
      <c r="D84" s="153">
        <f>+'2 T'!F84</f>
        <v>5648757</v>
      </c>
      <c r="E84" s="153">
        <f>+'3 T'!F82</f>
        <v>0</v>
      </c>
      <c r="F84" s="153">
        <f>+'4 T'!F83</f>
        <v>0</v>
      </c>
      <c r="G84" s="309">
        <f t="shared" si="10"/>
        <v>5909281.7400000002</v>
      </c>
      <c r="H84" s="202"/>
      <c r="I84" s="181"/>
    </row>
    <row r="85" spans="1:9" s="152" customFormat="1" ht="15.75" x14ac:dyDescent="0.25">
      <c r="A85" s="207" t="s">
        <v>2</v>
      </c>
      <c r="B85" s="130" t="s">
        <v>77</v>
      </c>
      <c r="C85" s="153">
        <f>+'1 T'!F83</f>
        <v>504907988</v>
      </c>
      <c r="D85" s="153">
        <f>+'2 T'!F85</f>
        <v>538128200.96000004</v>
      </c>
      <c r="E85" s="153">
        <f>+'3 T'!F84</f>
        <v>219823454</v>
      </c>
      <c r="G85" s="310">
        <f>SUM(C85:F85)</f>
        <v>1262859642.96</v>
      </c>
      <c r="H85" s="202"/>
      <c r="I85" s="181"/>
    </row>
    <row r="86" spans="1:9" s="152" customFormat="1" ht="15.75" x14ac:dyDescent="0.25">
      <c r="A86" s="207" t="s">
        <v>3</v>
      </c>
      <c r="B86" s="130" t="s">
        <v>4</v>
      </c>
      <c r="C86" s="153">
        <f>+'1 T'!F84</f>
        <v>0</v>
      </c>
      <c r="D86" s="153">
        <f>+'2 T'!F86</f>
        <v>4303857556.1999998</v>
      </c>
      <c r="E86" s="153">
        <f>+'3 T'!F85</f>
        <v>1590861239.25</v>
      </c>
      <c r="F86" s="153">
        <f>+'4 T'!F85</f>
        <v>2766332565.6199999</v>
      </c>
      <c r="G86" s="313">
        <f t="shared" si="10"/>
        <v>8661051361.0699997</v>
      </c>
      <c r="H86" s="202"/>
      <c r="I86" s="181"/>
    </row>
    <row r="87" spans="1:9" s="152" customFormat="1" ht="15.75" x14ac:dyDescent="0.25">
      <c r="A87" s="207" t="s">
        <v>155</v>
      </c>
      <c r="B87" s="130" t="s">
        <v>156</v>
      </c>
      <c r="C87" s="153">
        <f>+'1 T'!F85</f>
        <v>0</v>
      </c>
      <c r="D87" s="153">
        <f>+'2 T'!F87</f>
        <v>1221176073.1799998</v>
      </c>
      <c r="E87" s="153">
        <f>+'3 T'!F86</f>
        <v>1786427427.6699998</v>
      </c>
      <c r="F87" s="153">
        <f>+'4 T'!F86</f>
        <v>5044921497.8299999</v>
      </c>
      <c r="G87" s="309">
        <f>SUM(C87:F87)</f>
        <v>8052524998.6799994</v>
      </c>
      <c r="H87" s="202"/>
      <c r="I87" s="181"/>
    </row>
    <row r="88" spans="1:9" s="152" customFormat="1" ht="15.75" x14ac:dyDescent="0.25">
      <c r="A88" s="207" t="s">
        <v>157</v>
      </c>
      <c r="B88" s="130" t="s">
        <v>158</v>
      </c>
      <c r="C88" s="153">
        <f>+'1 T'!F86</f>
        <v>0</v>
      </c>
      <c r="F88" s="153">
        <f>+'4 T'!F87</f>
        <v>0</v>
      </c>
      <c r="G88" s="309">
        <f t="shared" si="10"/>
        <v>0</v>
      </c>
      <c r="H88" s="202"/>
      <c r="I88" s="181"/>
    </row>
    <row r="89" spans="1:9" s="152" customFormat="1" ht="15.75" x14ac:dyDescent="0.25">
      <c r="A89" s="207" t="s">
        <v>159</v>
      </c>
      <c r="B89" s="130" t="s">
        <v>160</v>
      </c>
      <c r="C89" s="153">
        <f>+'1 T'!F87</f>
        <v>0</v>
      </c>
      <c r="D89" s="153">
        <f>+'2 T'!F88</f>
        <v>0</v>
      </c>
      <c r="E89" s="153">
        <f>+'3 T'!F87</f>
        <v>0</v>
      </c>
      <c r="F89" s="153">
        <f>+'4 T'!F88</f>
        <v>0</v>
      </c>
      <c r="G89" s="153">
        <f t="shared" si="10"/>
        <v>0</v>
      </c>
      <c r="H89" s="202"/>
      <c r="I89" s="181"/>
    </row>
    <row r="90" spans="1:9" s="152" customFormat="1" ht="15.75" x14ac:dyDescent="0.25">
      <c r="A90" s="207" t="s">
        <v>78</v>
      </c>
      <c r="B90" s="130" t="s">
        <v>161</v>
      </c>
      <c r="C90" s="153">
        <f>+'1 T'!F88</f>
        <v>0</v>
      </c>
      <c r="D90" s="153">
        <f>+'2 T'!F89</f>
        <v>0</v>
      </c>
      <c r="E90" s="153">
        <f>+'3 T'!F88</f>
        <v>0</v>
      </c>
      <c r="F90" s="153">
        <f>+'4 T'!F89</f>
        <v>0</v>
      </c>
      <c r="G90" s="153">
        <f t="shared" si="10"/>
        <v>0</v>
      </c>
      <c r="H90" s="202"/>
      <c r="I90" s="181"/>
    </row>
    <row r="91" spans="1:9" s="152" customFormat="1" ht="15.75" x14ac:dyDescent="0.25">
      <c r="A91" s="207" t="s">
        <v>162</v>
      </c>
      <c r="B91" s="130" t="s">
        <v>163</v>
      </c>
      <c r="C91" s="153">
        <f>+'1 T'!F89</f>
        <v>0</v>
      </c>
      <c r="D91" s="153">
        <f>+'2 T'!F90</f>
        <v>0</v>
      </c>
      <c r="E91" s="153">
        <f>+'3 T'!F89</f>
        <v>0</v>
      </c>
      <c r="F91" s="153">
        <f>+'4 T'!F90</f>
        <v>0</v>
      </c>
      <c r="G91" s="153">
        <f t="shared" si="10"/>
        <v>0</v>
      </c>
      <c r="H91" s="202"/>
      <c r="I91" s="181"/>
    </row>
    <row r="92" spans="1:9" s="152" customFormat="1" ht="15.75" x14ac:dyDescent="0.25">
      <c r="A92" s="207" t="s">
        <v>63</v>
      </c>
      <c r="B92" s="130" t="s">
        <v>164</v>
      </c>
      <c r="C92" s="153">
        <f>+'1 T'!F90</f>
        <v>0</v>
      </c>
      <c r="D92" s="153">
        <f>+'2 T'!F91</f>
        <v>0</v>
      </c>
      <c r="E92" s="153">
        <f>+'3 T'!F90</f>
        <v>0</v>
      </c>
      <c r="F92" s="153">
        <f>+'4 T'!F91</f>
        <v>79775015.650000006</v>
      </c>
      <c r="G92" s="309">
        <f t="shared" si="10"/>
        <v>79775015.650000006</v>
      </c>
      <c r="H92" s="202"/>
      <c r="I92" s="181"/>
    </row>
    <row r="93" spans="1:9" s="152" customFormat="1" ht="15.75" x14ac:dyDescent="0.25">
      <c r="A93" s="207" t="s">
        <v>165</v>
      </c>
      <c r="B93" s="130" t="s">
        <v>166</v>
      </c>
      <c r="C93" s="153">
        <f>+'1 T'!F91</f>
        <v>0</v>
      </c>
      <c r="D93" s="153">
        <f>+'2 T'!F92</f>
        <v>0</v>
      </c>
      <c r="E93" s="153">
        <f>+'3 T'!F91</f>
        <v>20169932.520000003</v>
      </c>
      <c r="F93" s="153">
        <f>+'4 T'!F92</f>
        <v>12046670.17</v>
      </c>
      <c r="G93" s="309">
        <f t="shared" si="10"/>
        <v>32216602.690000005</v>
      </c>
      <c r="H93" s="202"/>
      <c r="I93" s="181"/>
    </row>
    <row r="94" spans="1:9" s="152" customFormat="1" ht="15.75" x14ac:dyDescent="0.25">
      <c r="A94" s="207" t="s">
        <v>91</v>
      </c>
      <c r="B94" s="130" t="s">
        <v>167</v>
      </c>
      <c r="C94" s="153">
        <f>+'1 T'!F92</f>
        <v>0</v>
      </c>
      <c r="D94" s="153">
        <f>+'2 T'!F93</f>
        <v>0</v>
      </c>
      <c r="E94" s="153">
        <f>+'3 T'!F92</f>
        <v>0</v>
      </c>
      <c r="F94" s="153">
        <f>+'4 T'!F93</f>
        <v>9534106.0600000005</v>
      </c>
      <c r="G94" s="309">
        <f t="shared" si="10"/>
        <v>9534106.0600000005</v>
      </c>
      <c r="H94" s="202"/>
      <c r="I94" s="181"/>
    </row>
    <row r="95" spans="1:9" s="152" customFormat="1" ht="15.75" x14ac:dyDescent="0.25">
      <c r="A95" s="207" t="s">
        <v>168</v>
      </c>
      <c r="B95" s="130" t="s">
        <v>169</v>
      </c>
      <c r="C95" s="153">
        <f>+'1 T'!F93</f>
        <v>0</v>
      </c>
      <c r="D95" s="153">
        <f>+'2 T'!F94</f>
        <v>0</v>
      </c>
      <c r="E95" s="153">
        <f>+'3 T'!F93</f>
        <v>21519769.719999999</v>
      </c>
      <c r="F95" s="153">
        <f>+'4 T'!F94</f>
        <v>73461511.030000001</v>
      </c>
      <c r="G95" s="309">
        <f t="shared" si="10"/>
        <v>94981280.75</v>
      </c>
      <c r="H95" s="202"/>
      <c r="I95" s="181"/>
    </row>
    <row r="96" spans="1:9" s="152" customFormat="1" ht="15.75" x14ac:dyDescent="0.25">
      <c r="A96" s="207" t="s">
        <v>170</v>
      </c>
      <c r="B96" s="130" t="s">
        <v>171</v>
      </c>
      <c r="C96" s="153">
        <f>+'1 T'!F94</f>
        <v>0</v>
      </c>
      <c r="D96" s="153">
        <f>+'2 T'!F95</f>
        <v>0</v>
      </c>
      <c r="E96" s="153">
        <f>+'3 T'!F94</f>
        <v>1682909</v>
      </c>
      <c r="F96" s="153">
        <f>+'4 T'!F95</f>
        <v>9814705.4000000004</v>
      </c>
      <c r="G96" s="309">
        <f t="shared" si="10"/>
        <v>11497614.4</v>
      </c>
      <c r="H96" s="202"/>
      <c r="I96" s="181"/>
    </row>
    <row r="97" spans="1:9" s="152" customFormat="1" ht="15.75" x14ac:dyDescent="0.25">
      <c r="A97" s="207" t="s">
        <v>208</v>
      </c>
      <c r="B97" s="130" t="s">
        <v>209</v>
      </c>
      <c r="C97" s="153">
        <f>+'1 T'!F95</f>
        <v>0</v>
      </c>
      <c r="D97" s="153">
        <f>+'2 T'!F96</f>
        <v>0</v>
      </c>
      <c r="E97" s="153">
        <f>+'3 T'!F95</f>
        <v>0</v>
      </c>
      <c r="F97" s="153">
        <f>+'4 T'!F96</f>
        <v>0</v>
      </c>
      <c r="G97" s="309">
        <f t="shared" si="10"/>
        <v>0</v>
      </c>
      <c r="H97" s="202"/>
      <c r="I97" s="181"/>
    </row>
    <row r="98" spans="1:9" s="152" customFormat="1" ht="15.75" x14ac:dyDescent="0.25">
      <c r="A98" s="207" t="s">
        <v>202</v>
      </c>
      <c r="B98" s="130" t="s">
        <v>203</v>
      </c>
      <c r="C98" s="153">
        <f>+'1 T'!F96</f>
        <v>0</v>
      </c>
      <c r="D98" s="153">
        <f>+'2 T'!F97</f>
        <v>0</v>
      </c>
      <c r="E98" s="153">
        <f>+'3 T'!F96</f>
        <v>36102530.119999997</v>
      </c>
      <c r="F98" s="153">
        <f>+'4 T'!F97</f>
        <v>37104252.859999999</v>
      </c>
      <c r="G98" s="309">
        <f t="shared" si="10"/>
        <v>73206782.979999989</v>
      </c>
      <c r="H98" s="322"/>
      <c r="I98" s="181"/>
    </row>
    <row r="99" spans="1:9" s="152" customFormat="1" ht="15.75" x14ac:dyDescent="0.25">
      <c r="A99" s="207" t="s">
        <v>172</v>
      </c>
      <c r="B99" s="130" t="s">
        <v>173</v>
      </c>
      <c r="C99" s="153">
        <f>+'1 T'!F97</f>
        <v>0</v>
      </c>
      <c r="D99" s="153">
        <f>+'2 T'!F98</f>
        <v>0</v>
      </c>
      <c r="E99" s="153">
        <f>+'3 T'!F97</f>
        <v>0</v>
      </c>
      <c r="F99" s="153">
        <f>+'4 T'!F98</f>
        <v>0</v>
      </c>
      <c r="G99" s="319">
        <f t="shared" si="10"/>
        <v>0</v>
      </c>
      <c r="H99" s="202"/>
      <c r="I99" s="181"/>
    </row>
    <row r="100" spans="1:9" s="152" customFormat="1" ht="15.75" x14ac:dyDescent="0.25">
      <c r="A100" s="207" t="s">
        <v>90</v>
      </c>
      <c r="B100" s="130" t="s">
        <v>174</v>
      </c>
      <c r="C100" s="153">
        <f>+'1 T'!F98</f>
        <v>0</v>
      </c>
      <c r="D100" s="153">
        <f>+'2 T'!F99</f>
        <v>0</v>
      </c>
      <c r="E100" s="153">
        <f>+'3 T'!F98</f>
        <v>0</v>
      </c>
      <c r="F100" s="153">
        <f>+'4 T'!F99</f>
        <v>62408924.799999997</v>
      </c>
      <c r="G100" s="319">
        <f t="shared" si="10"/>
        <v>62408924.799999997</v>
      </c>
      <c r="H100" s="202"/>
      <c r="I100" s="181"/>
    </row>
    <row r="101" spans="1:9" s="152" customFormat="1" ht="15.75" x14ac:dyDescent="0.25">
      <c r="A101" s="207" t="s">
        <v>175</v>
      </c>
      <c r="B101" s="130" t="s">
        <v>176</v>
      </c>
      <c r="C101" s="153">
        <f>+'1 T'!F99</f>
        <v>0</v>
      </c>
      <c r="D101" s="153">
        <f>+'2 T'!F100</f>
        <v>0</v>
      </c>
      <c r="E101" s="153">
        <f>+'3 T'!F99</f>
        <v>0</v>
      </c>
      <c r="F101" s="153">
        <f>+'4 T'!F100</f>
        <v>0</v>
      </c>
      <c r="G101" s="319">
        <f t="shared" si="10"/>
        <v>0</v>
      </c>
      <c r="H101" s="202"/>
      <c r="I101" s="181"/>
    </row>
    <row r="102" spans="1:9" s="152" customFormat="1" ht="15.75" x14ac:dyDescent="0.25">
      <c r="A102" s="207" t="s">
        <v>177</v>
      </c>
      <c r="B102" s="130" t="s">
        <v>178</v>
      </c>
      <c r="C102" s="153">
        <f>+'1 T'!F100</f>
        <v>0</v>
      </c>
      <c r="D102" s="153">
        <f>+'2 T'!F101</f>
        <v>0</v>
      </c>
      <c r="E102" s="153">
        <f>+'3 T'!F100</f>
        <v>0</v>
      </c>
      <c r="F102" s="153">
        <f>+'4 T'!F101</f>
        <v>34103535.600000001</v>
      </c>
      <c r="G102" s="319">
        <f t="shared" si="10"/>
        <v>34103535.600000001</v>
      </c>
      <c r="H102" s="202"/>
      <c r="I102" s="181"/>
    </row>
    <row r="103" spans="1:9" s="152" customFormat="1" ht="15.75" x14ac:dyDescent="0.25">
      <c r="A103" s="207" t="s">
        <v>92</v>
      </c>
      <c r="B103" s="130" t="s">
        <v>179</v>
      </c>
      <c r="C103" s="153">
        <f>+'1 T'!F101</f>
        <v>0</v>
      </c>
      <c r="D103" s="153">
        <f>+'2 T'!F102</f>
        <v>0</v>
      </c>
      <c r="E103" s="153">
        <f>+'3 T'!F101</f>
        <v>25086000</v>
      </c>
      <c r="F103" s="153">
        <f>+'4 T'!F102</f>
        <v>62374542.479999997</v>
      </c>
      <c r="G103" s="319">
        <f t="shared" si="10"/>
        <v>87460542.479999989</v>
      </c>
      <c r="H103" s="202"/>
      <c r="I103" s="181"/>
    </row>
    <row r="104" spans="1:9" s="152" customFormat="1" ht="15.75" x14ac:dyDescent="0.25">
      <c r="A104" s="207" t="s">
        <v>93</v>
      </c>
      <c r="B104" s="130" t="s">
        <v>95</v>
      </c>
      <c r="C104" s="153">
        <f>+'1 T'!F102</f>
        <v>0</v>
      </c>
      <c r="E104" s="153">
        <f>+'3 T'!F102</f>
        <v>0</v>
      </c>
      <c r="F104" s="153">
        <f>+'4 T'!F103</f>
        <v>19155005.359999999</v>
      </c>
      <c r="G104" s="319">
        <f t="shared" si="10"/>
        <v>19155005.359999999</v>
      </c>
      <c r="H104" s="202"/>
      <c r="I104" s="181"/>
    </row>
    <row r="105" spans="1:9" s="152" customFormat="1" ht="15.75" x14ac:dyDescent="0.25">
      <c r="A105" s="207" t="s">
        <v>94</v>
      </c>
      <c r="B105" s="130" t="s">
        <v>180</v>
      </c>
      <c r="C105" s="153">
        <f>+'1 T'!F103</f>
        <v>0</v>
      </c>
      <c r="D105" s="153">
        <f>+'2 T'!F105</f>
        <v>21406670.280000001</v>
      </c>
      <c r="F105" s="153">
        <f>+'4 T'!F104</f>
        <v>0</v>
      </c>
      <c r="G105" s="319">
        <f t="shared" si="10"/>
        <v>21406670.280000001</v>
      </c>
      <c r="H105" s="202"/>
      <c r="I105" s="181"/>
    </row>
    <row r="106" spans="1:9" s="152" customFormat="1" ht="15.75" x14ac:dyDescent="0.25">
      <c r="A106" s="207" t="s">
        <v>181</v>
      </c>
      <c r="B106" s="130" t="s">
        <v>182</v>
      </c>
      <c r="C106" s="153">
        <f>+'1 T'!F104</f>
        <v>0</v>
      </c>
      <c r="D106" s="153">
        <f>+'2 T'!F106</f>
        <v>116390409.97</v>
      </c>
      <c r="E106" s="153">
        <f>+'3 T'!F105</f>
        <v>0</v>
      </c>
      <c r="F106" s="153">
        <f>+'4 T'!F105</f>
        <v>13488810</v>
      </c>
      <c r="G106" s="319">
        <f t="shared" si="10"/>
        <v>129879219.97</v>
      </c>
      <c r="H106" s="331"/>
      <c r="I106" s="181"/>
    </row>
    <row r="107" spans="1:9" s="152" customFormat="1" ht="15.75" x14ac:dyDescent="0.25">
      <c r="A107" s="207" t="s">
        <v>100</v>
      </c>
      <c r="B107" s="130" t="s">
        <v>61</v>
      </c>
      <c r="C107" s="153">
        <f>+'1 T'!F105</f>
        <v>58465210.649999999</v>
      </c>
      <c r="D107" s="153">
        <f>+'2 T'!F107</f>
        <v>301748874.97000003</v>
      </c>
      <c r="E107" s="153">
        <f>+'3 T'!F106</f>
        <v>93900815.409999996</v>
      </c>
      <c r="F107" s="153">
        <f>+'4 T'!F106</f>
        <v>60845166.700000003</v>
      </c>
      <c r="G107" s="324">
        <f>SUM(C107:F107)</f>
        <v>514960067.72999996</v>
      </c>
      <c r="H107" s="202"/>
      <c r="I107" s="181"/>
    </row>
    <row r="108" spans="1:9" s="152" customFormat="1" ht="15.75" x14ac:dyDescent="0.25">
      <c r="A108" s="207" t="s">
        <v>96</v>
      </c>
      <c r="B108" s="130" t="s">
        <v>98</v>
      </c>
      <c r="C108" s="153">
        <f>+'1 T'!F106</f>
        <v>0</v>
      </c>
      <c r="F108" s="153">
        <f>+'4 T'!F107</f>
        <v>0</v>
      </c>
      <c r="G108" s="153">
        <f t="shared" si="10"/>
        <v>0</v>
      </c>
      <c r="H108" s="202"/>
      <c r="I108" s="181"/>
    </row>
    <row r="109" spans="1:9" s="152" customFormat="1" ht="15.75" x14ac:dyDescent="0.25">
      <c r="A109" s="207" t="s">
        <v>97</v>
      </c>
      <c r="B109" s="130" t="s">
        <v>99</v>
      </c>
      <c r="C109" s="153">
        <f>+'1 T'!F107</f>
        <v>0</v>
      </c>
      <c r="D109" s="153">
        <f>+'2 T'!F108</f>
        <v>0</v>
      </c>
      <c r="E109" s="153">
        <f>+'3 T'!F107</f>
        <v>0</v>
      </c>
      <c r="F109" s="153">
        <f>+'4 T'!F108</f>
        <v>0</v>
      </c>
      <c r="G109" s="153">
        <f t="shared" si="10"/>
        <v>0</v>
      </c>
      <c r="H109" s="202"/>
      <c r="I109" s="181"/>
    </row>
    <row r="110" spans="1:9" s="152" customFormat="1" ht="15.75" x14ac:dyDescent="0.25">
      <c r="A110" s="207" t="s">
        <v>64</v>
      </c>
      <c r="B110" s="130" t="s">
        <v>66</v>
      </c>
      <c r="C110" s="153">
        <f>+'1 T'!F108</f>
        <v>159031860.44</v>
      </c>
      <c r="D110" s="153">
        <f>+'2 T'!F110</f>
        <v>77509997.879999995</v>
      </c>
      <c r="E110" s="153">
        <f>+'3 T'!F109</f>
        <v>52297301.970000006</v>
      </c>
      <c r="F110" s="153">
        <f>+'4 T'!F109</f>
        <v>143360623.71000001</v>
      </c>
      <c r="G110" s="321">
        <f t="shared" si="10"/>
        <v>432199784</v>
      </c>
      <c r="H110" s="202"/>
      <c r="I110" s="181"/>
    </row>
    <row r="111" spans="1:9" s="152" customFormat="1" ht="15.75" x14ac:dyDescent="0.25">
      <c r="A111" s="207" t="s">
        <v>183</v>
      </c>
      <c r="B111" s="130" t="s">
        <v>184</v>
      </c>
      <c r="C111" s="153">
        <f>+'1 T'!F110</f>
        <v>0</v>
      </c>
      <c r="D111" s="153">
        <f>+'2 T'!F111</f>
        <v>0</v>
      </c>
      <c r="E111" s="153">
        <f>+'3 T'!F110</f>
        <v>65000000</v>
      </c>
      <c r="F111" s="153">
        <f>+'4 T'!F111</f>
        <v>0</v>
      </c>
      <c r="G111" s="324">
        <f>SUM(C111:F111)</f>
        <v>65000000</v>
      </c>
      <c r="H111" s="202"/>
      <c r="I111" s="181"/>
    </row>
    <row r="112" spans="1:9" s="152" customFormat="1" ht="15.75" x14ac:dyDescent="0.25">
      <c r="A112" s="207" t="s">
        <v>185</v>
      </c>
      <c r="B112" s="130" t="s">
        <v>186</v>
      </c>
      <c r="H112" s="202"/>
      <c r="I112" s="181"/>
    </row>
    <row r="113" spans="1:9" s="152" customFormat="1" ht="15.75" x14ac:dyDescent="0.25">
      <c r="A113" s="207" t="s">
        <v>101</v>
      </c>
      <c r="B113" s="130" t="s">
        <v>187</v>
      </c>
      <c r="C113" s="153">
        <f>+'1 T'!F111</f>
        <v>0</v>
      </c>
      <c r="D113" s="153">
        <f>+'2 T'!F113</f>
        <v>194240613.69999999</v>
      </c>
      <c r="E113" s="153">
        <f>+'3 T'!F111</f>
        <v>0</v>
      </c>
      <c r="F113" s="153">
        <f>+'4 T'!F112</f>
        <v>2735225665.5</v>
      </c>
      <c r="G113" s="309">
        <f t="shared" si="10"/>
        <v>2929466279.1999998</v>
      </c>
      <c r="H113" s="202"/>
      <c r="I113" s="181"/>
    </row>
    <row r="114" spans="1:9" s="152" customFormat="1" ht="15.75" x14ac:dyDescent="0.25">
      <c r="A114" s="207" t="s">
        <v>79</v>
      </c>
      <c r="B114" s="130" t="s">
        <v>188</v>
      </c>
      <c r="C114" s="153">
        <f>+'1 T'!F112</f>
        <v>570491648.33999991</v>
      </c>
      <c r="D114" s="153">
        <f>+'2 T'!F114</f>
        <v>935625666.62</v>
      </c>
      <c r="E114" s="153">
        <f>+'3 T'!F113</f>
        <v>1638884050.5599999</v>
      </c>
      <c r="F114" s="153">
        <f>+'4 T'!F113</f>
        <v>2024166912.4400001</v>
      </c>
      <c r="G114" s="309">
        <f t="shared" si="10"/>
        <v>5169168277.96</v>
      </c>
      <c r="H114" s="202"/>
      <c r="I114" s="181"/>
    </row>
    <row r="115" spans="1:9" ht="16.5" thickBot="1" x14ac:dyDescent="0.3">
      <c r="A115" s="26"/>
      <c r="B115" s="27" t="s">
        <v>1</v>
      </c>
      <c r="C115" s="136">
        <f>SUM(C56:C114)</f>
        <v>1718691222.5599999</v>
      </c>
      <c r="D115" s="136">
        <f>SUM(D56:D114)</f>
        <v>8105380959.5300007</v>
      </c>
      <c r="E115" s="136">
        <f>SUM(E56:E114)</f>
        <v>5926940084.1999989</v>
      </c>
      <c r="F115" s="136">
        <f>SUM(F56:F114)</f>
        <v>13670048119.309999</v>
      </c>
      <c r="G115" s="136">
        <f>SUM(G56:G114)</f>
        <v>29421060385.599998</v>
      </c>
      <c r="I115" s="50"/>
    </row>
    <row r="116" spans="1:9" ht="16.5" thickTop="1" x14ac:dyDescent="0.25">
      <c r="A116" s="294" t="s">
        <v>201</v>
      </c>
      <c r="B116" s="294"/>
      <c r="C116" s="294"/>
      <c r="D116" s="294"/>
      <c r="E116" s="294"/>
      <c r="F116" s="294"/>
      <c r="G116" s="98"/>
      <c r="H116" s="39"/>
      <c r="I116" s="50"/>
    </row>
    <row r="117" spans="1:9" ht="15.75" customHeight="1" x14ac:dyDescent="0.25">
      <c r="A117" s="37"/>
      <c r="B117" s="37"/>
      <c r="C117" s="11"/>
      <c r="D117" s="40"/>
      <c r="E117" s="11"/>
      <c r="F117" s="11"/>
      <c r="G117" s="11"/>
      <c r="I117" s="50"/>
    </row>
    <row r="118" spans="1:9" ht="15.75" x14ac:dyDescent="0.25">
      <c r="A118" s="9"/>
      <c r="B118" s="10"/>
      <c r="C118" s="11"/>
      <c r="D118" s="11"/>
      <c r="E118" s="11"/>
      <c r="F118" s="11"/>
      <c r="G118" s="11"/>
      <c r="I118" s="50"/>
    </row>
    <row r="119" spans="1:9" ht="15.75" x14ac:dyDescent="0.25">
      <c r="A119" s="361" t="s">
        <v>48</v>
      </c>
      <c r="B119" s="361"/>
      <c r="C119" s="361"/>
      <c r="D119" s="361"/>
      <c r="E119" s="361"/>
      <c r="F119" s="361"/>
      <c r="G119" s="11"/>
      <c r="I119" s="50"/>
    </row>
    <row r="120" spans="1:9" ht="15.75" x14ac:dyDescent="0.25">
      <c r="A120" s="361" t="s">
        <v>47</v>
      </c>
      <c r="B120" s="361"/>
      <c r="C120" s="361"/>
      <c r="D120" s="361"/>
      <c r="E120" s="361"/>
      <c r="F120" s="361"/>
      <c r="G120" s="11"/>
      <c r="I120" s="50"/>
    </row>
    <row r="121" spans="1:9" ht="15.75" x14ac:dyDescent="0.25">
      <c r="A121" s="354" t="s">
        <v>54</v>
      </c>
      <c r="B121" s="354"/>
      <c r="C121" s="354"/>
      <c r="D121" s="354"/>
      <c r="E121" s="354"/>
      <c r="F121" s="354"/>
      <c r="G121" s="6"/>
      <c r="H121" s="34"/>
      <c r="I121" s="77"/>
    </row>
    <row r="122" spans="1:9" ht="15.75" x14ac:dyDescent="0.25">
      <c r="A122" s="293"/>
      <c r="B122" s="293"/>
      <c r="C122" s="293"/>
      <c r="D122" s="293"/>
      <c r="E122" s="293"/>
      <c r="F122" s="293"/>
      <c r="G122" s="6"/>
      <c r="H122" s="34"/>
      <c r="I122" s="77"/>
    </row>
    <row r="123" spans="1:9" ht="15.75" x14ac:dyDescent="0.25">
      <c r="A123" s="293"/>
      <c r="B123" s="293"/>
      <c r="C123" s="293"/>
      <c r="D123" s="293"/>
      <c r="E123" s="293"/>
      <c r="F123" s="293"/>
      <c r="G123" s="6"/>
      <c r="H123" s="34"/>
      <c r="I123" s="77"/>
    </row>
    <row r="124" spans="1:9" ht="15.75" x14ac:dyDescent="0.25">
      <c r="A124" s="9"/>
      <c r="B124" s="10"/>
      <c r="C124" s="11"/>
      <c r="D124" s="11"/>
      <c r="E124" s="11"/>
      <c r="F124" s="11"/>
      <c r="G124" s="11"/>
      <c r="I124" s="50"/>
    </row>
    <row r="125" spans="1:9" ht="16.5" thickBot="1" x14ac:dyDescent="0.3">
      <c r="A125" s="12" t="s">
        <v>0</v>
      </c>
      <c r="B125" s="12" t="s">
        <v>30</v>
      </c>
      <c r="C125" s="52" t="s">
        <v>15</v>
      </c>
      <c r="D125" s="52" t="s">
        <v>16</v>
      </c>
      <c r="E125" s="52" t="s">
        <v>17</v>
      </c>
      <c r="F125" s="81" t="s">
        <v>46</v>
      </c>
      <c r="G125" s="52" t="s">
        <v>52</v>
      </c>
      <c r="I125" s="50"/>
    </row>
    <row r="126" spans="1:9" ht="15.75" x14ac:dyDescent="0.25">
      <c r="A126" s="14"/>
      <c r="B126" s="4"/>
      <c r="C126" s="18"/>
      <c r="D126" s="18"/>
      <c r="E126" s="18"/>
      <c r="F126" s="18"/>
      <c r="G126" s="11"/>
      <c r="I126" s="50"/>
    </row>
    <row r="127" spans="1:9" ht="15.75" x14ac:dyDescent="0.25">
      <c r="A127" s="41">
        <v>1</v>
      </c>
      <c r="B127" s="42" t="s">
        <v>41</v>
      </c>
      <c r="C127" s="138">
        <f>+'1 T'!F126</f>
        <v>8108949857.2799997</v>
      </c>
      <c r="D127" s="138">
        <f>+'2 T'!F126</f>
        <v>13510342444.940001</v>
      </c>
      <c r="E127" s="138">
        <f>+'3 T'!F131</f>
        <v>19233351488.720001</v>
      </c>
      <c r="F127" s="138">
        <f>+'4 T'!F127</f>
        <v>19642555884.310001</v>
      </c>
      <c r="G127" s="138">
        <f>+C127</f>
        <v>8108949857.2799997</v>
      </c>
      <c r="H127" s="43"/>
      <c r="I127" s="50"/>
    </row>
    <row r="128" spans="1:9" ht="15.75" x14ac:dyDescent="0.25">
      <c r="A128" s="44">
        <v>2</v>
      </c>
      <c r="B128" s="42" t="s">
        <v>42</v>
      </c>
      <c r="C128" s="138">
        <f>+'1 T'!F127</f>
        <v>7120083810.2199993</v>
      </c>
      <c r="D128" s="138">
        <f>+'2 T'!F127</f>
        <v>13828390003.309999</v>
      </c>
      <c r="E128" s="138">
        <f>+'3 T'!F132</f>
        <v>10219365191.18</v>
      </c>
      <c r="F128" s="138">
        <f>+'4 T'!F128</f>
        <v>6609104752.71</v>
      </c>
      <c r="G128" s="138">
        <f>SUM(C128:F128)</f>
        <v>37776943757.419998</v>
      </c>
      <c r="H128" s="43"/>
      <c r="I128" s="50"/>
    </row>
    <row r="129" spans="1:10" ht="15.75" x14ac:dyDescent="0.25">
      <c r="A129" s="44"/>
      <c r="B129" s="42" t="s">
        <v>199</v>
      </c>
      <c r="C129" s="138">
        <f>+'1 T'!F128</f>
        <v>4219734592.23</v>
      </c>
      <c r="D129" s="138">
        <f>+'2 T'!F128</f>
        <v>6975784731.2600002</v>
      </c>
      <c r="E129" s="138">
        <f>+'3 T'!F133</f>
        <v>4486264806.4099998</v>
      </c>
      <c r="F129" s="138">
        <f>+'4 T'!F129</f>
        <v>3706759878.46</v>
      </c>
      <c r="G129" s="138">
        <f t="shared" ref="G129:G137" si="11">SUM(C129:F129)</f>
        <v>19388544008.360001</v>
      </c>
      <c r="H129" s="43"/>
      <c r="I129" s="50"/>
    </row>
    <row r="130" spans="1:10" ht="15.75" x14ac:dyDescent="0.25">
      <c r="A130" s="44"/>
      <c r="B130" s="42" t="s">
        <v>198</v>
      </c>
      <c r="C130" s="138">
        <f>+'1 T'!F129</f>
        <v>325960466.91000003</v>
      </c>
      <c r="D130" s="138">
        <f>+'2 T'!F129</f>
        <v>289382025.75</v>
      </c>
      <c r="E130" s="138">
        <f>+'3 T'!F134</f>
        <v>1416626025.75</v>
      </c>
      <c r="F130" s="138">
        <f>+'4 T'!F130</f>
        <v>192921350.5</v>
      </c>
      <c r="G130" s="138">
        <f t="shared" si="11"/>
        <v>2224889868.9099998</v>
      </c>
      <c r="H130" s="43"/>
      <c r="I130" s="50"/>
    </row>
    <row r="131" spans="1:10" ht="15.75" x14ac:dyDescent="0.25">
      <c r="A131" s="44"/>
      <c r="B131" s="42" t="s">
        <v>197</v>
      </c>
      <c r="C131" s="138">
        <f>+'1 T'!F130</f>
        <v>1751545445.3499999</v>
      </c>
      <c r="D131" s="138">
        <f>+'2 T'!F130</f>
        <v>2246433760.6700001</v>
      </c>
      <c r="E131" s="138">
        <f>+'3 T'!F135</f>
        <v>2429988798</v>
      </c>
      <c r="F131" s="138">
        <f>+'4 T'!F131</f>
        <v>1638237194</v>
      </c>
      <c r="G131" s="138">
        <f t="shared" si="11"/>
        <v>8066205198.0200005</v>
      </c>
      <c r="H131" s="43"/>
      <c r="I131" s="50"/>
    </row>
    <row r="132" spans="1:10" ht="15.75" x14ac:dyDescent="0.25">
      <c r="A132" s="44"/>
      <c r="B132" s="42" t="s">
        <v>196</v>
      </c>
      <c r="C132" s="138">
        <f>+'1 T'!F131</f>
        <v>422326025.40999997</v>
      </c>
      <c r="D132" s="138">
        <f>+'2 T'!F131</f>
        <v>716201420.71000004</v>
      </c>
      <c r="E132" s="138">
        <f>+'3 T'!F136</f>
        <v>780133081</v>
      </c>
      <c r="F132" s="138">
        <f>+'4 T'!F132</f>
        <v>524544100</v>
      </c>
      <c r="G132" s="138">
        <f t="shared" si="11"/>
        <v>2443204627.1199999</v>
      </c>
      <c r="H132" s="43"/>
      <c r="I132" s="50"/>
    </row>
    <row r="133" spans="1:10" ht="15.75" x14ac:dyDescent="0.25">
      <c r="A133" s="44"/>
      <c r="B133" s="42" t="s">
        <v>200</v>
      </c>
      <c r="C133" s="138">
        <f>+'1 T'!F132</f>
        <v>0</v>
      </c>
      <c r="D133" s="138">
        <f>+'2 T'!F132</f>
        <v>384000000</v>
      </c>
      <c r="E133" s="138">
        <f>+'3 T'!F137</f>
        <v>0</v>
      </c>
      <c r="F133" s="138">
        <f>+'4 T'!F133</f>
        <v>0</v>
      </c>
      <c r="G133" s="138">
        <f t="shared" si="11"/>
        <v>384000000</v>
      </c>
      <c r="H133" s="43"/>
      <c r="I133" s="50"/>
    </row>
    <row r="134" spans="1:10" ht="15.75" x14ac:dyDescent="0.25">
      <c r="A134" s="44"/>
      <c r="B134" s="42" t="s">
        <v>195</v>
      </c>
      <c r="C134" s="138">
        <f>+'1 T'!F133</f>
        <v>0</v>
      </c>
      <c r="D134" s="138">
        <f>+'2 T'!F133</f>
        <v>2023201064.9200001</v>
      </c>
      <c r="E134" s="138">
        <f>+'3 T'!F138</f>
        <v>1106352480.02</v>
      </c>
      <c r="F134" s="138">
        <f>+'4 T'!F134</f>
        <v>0</v>
      </c>
      <c r="G134" s="138">
        <f t="shared" si="11"/>
        <v>3129553544.9400001</v>
      </c>
      <c r="H134" s="43"/>
      <c r="I134" s="50"/>
    </row>
    <row r="135" spans="1:10" ht="15.75" x14ac:dyDescent="0.25">
      <c r="A135" s="44"/>
      <c r="B135" s="42" t="s">
        <v>219</v>
      </c>
      <c r="C135" s="138">
        <f>+'1 T'!F134</f>
        <v>398900000</v>
      </c>
      <c r="D135" s="138">
        <f>+'2 T'!F134</f>
        <v>1193387000</v>
      </c>
      <c r="E135" s="138">
        <f>+'3 T'!F139</f>
        <v>0</v>
      </c>
      <c r="F135" s="138">
        <f>+'4 T'!F135</f>
        <v>0</v>
      </c>
      <c r="G135" s="138">
        <f t="shared" si="11"/>
        <v>1592287000</v>
      </c>
      <c r="H135" s="43"/>
      <c r="I135" s="50"/>
    </row>
    <row r="136" spans="1:10" ht="15.75" x14ac:dyDescent="0.25">
      <c r="A136" s="44"/>
      <c r="B136" s="42" t="s">
        <v>106</v>
      </c>
      <c r="C136" s="138">
        <f>+'1 T'!F135</f>
        <v>0</v>
      </c>
      <c r="D136" s="138">
        <f>+'2 T'!F135</f>
        <v>0</v>
      </c>
      <c r="E136" s="138">
        <f>+'3 T'!F140</f>
        <v>0</v>
      </c>
      <c r="F136" s="138">
        <f>+'4 T'!F136</f>
        <v>0</v>
      </c>
      <c r="G136" s="138">
        <f t="shared" si="11"/>
        <v>0</v>
      </c>
      <c r="H136" s="43"/>
      <c r="I136" s="50"/>
    </row>
    <row r="137" spans="1:10" ht="15.75" x14ac:dyDescent="0.25">
      <c r="A137" s="44"/>
      <c r="B137" s="42" t="s">
        <v>194</v>
      </c>
      <c r="C137" s="138">
        <f>+'1 T'!F136</f>
        <v>1617280.32</v>
      </c>
      <c r="D137" s="138">
        <f>+'2 T'!F136</f>
        <v>0</v>
      </c>
      <c r="E137" s="138">
        <f>+'3 T'!F141</f>
        <v>0</v>
      </c>
      <c r="F137" s="138">
        <f>+'4 T'!F137</f>
        <v>546642229.75</v>
      </c>
      <c r="G137" s="138">
        <f t="shared" si="11"/>
        <v>548259510.07000005</v>
      </c>
      <c r="H137" s="43"/>
      <c r="I137" s="50"/>
    </row>
    <row r="138" spans="1:10" ht="15.75" x14ac:dyDescent="0.25">
      <c r="A138" s="44"/>
      <c r="B138" s="297" t="s">
        <v>43</v>
      </c>
      <c r="C138" s="138">
        <f>+'1 T'!F137</f>
        <v>15229033667.5</v>
      </c>
      <c r="D138" s="138">
        <f>+'2 T'!F137</f>
        <v>27338732448.25</v>
      </c>
      <c r="E138" s="138">
        <f>+'3 T'!F142</f>
        <v>29452716679.900002</v>
      </c>
      <c r="F138" s="138">
        <f>+'4 T'!F138</f>
        <v>26251660637.02</v>
      </c>
      <c r="G138" s="138">
        <f>+G127+G128</f>
        <v>45885893614.699997</v>
      </c>
      <c r="I138" s="50"/>
      <c r="J138" s="46"/>
    </row>
    <row r="139" spans="1:10" ht="15.75" x14ac:dyDescent="0.25">
      <c r="A139" s="44">
        <v>3</v>
      </c>
      <c r="B139" s="297" t="s">
        <v>44</v>
      </c>
      <c r="C139" s="138">
        <f>+'1 T'!F138</f>
        <v>1718691222.5599999</v>
      </c>
      <c r="D139" s="138">
        <f>+'2 T'!F138</f>
        <v>8105380959.5299997</v>
      </c>
      <c r="E139" s="138">
        <f>+'3 T'!F143</f>
        <v>9810160795.5900002</v>
      </c>
      <c r="F139" s="138">
        <f>+'4 T'!F139</f>
        <v>9898882161.5900002</v>
      </c>
      <c r="G139" s="138">
        <f>SUM(C139:F139)</f>
        <v>29533115139.27</v>
      </c>
      <c r="I139" s="50"/>
      <c r="J139" s="46"/>
    </row>
    <row r="140" spans="1:10" ht="15.75" x14ac:dyDescent="0.25">
      <c r="A140" s="44">
        <v>4</v>
      </c>
      <c r="B140" s="42" t="s">
        <v>45</v>
      </c>
      <c r="C140" s="138">
        <f>+C138-C139</f>
        <v>13510342444.940001</v>
      </c>
      <c r="D140" s="138">
        <f>+'2 T'!F139</f>
        <v>19233351488.720001</v>
      </c>
      <c r="E140" s="138">
        <f>+'3 T'!E144</f>
        <v>19642555884.310001</v>
      </c>
      <c r="F140" s="138">
        <f>+'4 T'!F140</f>
        <v>16352778475.43</v>
      </c>
      <c r="G140" s="138">
        <f>+G138-G139</f>
        <v>16352778475.429996</v>
      </c>
      <c r="I140" s="50"/>
    </row>
    <row r="141" spans="1:10" ht="16.5" thickBot="1" x14ac:dyDescent="0.3">
      <c r="A141" s="26"/>
      <c r="B141" s="27"/>
      <c r="C141" s="28"/>
      <c r="D141" s="29"/>
      <c r="E141" s="30"/>
      <c r="F141" s="27"/>
      <c r="G141" s="27"/>
      <c r="H141" s="87"/>
      <c r="I141" s="50"/>
    </row>
    <row r="142" spans="1:10" ht="16.5" thickTop="1" x14ac:dyDescent="0.25">
      <c r="A142" s="383" t="s">
        <v>204</v>
      </c>
      <c r="B142" s="383" t="s">
        <v>67</v>
      </c>
      <c r="C142" s="383" t="s">
        <v>67</v>
      </c>
      <c r="D142" s="383" t="s">
        <v>67</v>
      </c>
      <c r="E142" s="383" t="s">
        <v>67</v>
      </c>
      <c r="F142" s="383" t="s">
        <v>67</v>
      </c>
      <c r="G142" s="383" t="s">
        <v>67</v>
      </c>
      <c r="H142" s="383" t="s">
        <v>67</v>
      </c>
      <c r="I142" s="383" t="s">
        <v>67</v>
      </c>
    </row>
    <row r="143" spans="1:10" x14ac:dyDescent="0.25">
      <c r="A143" s="295"/>
      <c r="B143" s="92"/>
      <c r="C143" s="92"/>
      <c r="D143" s="92"/>
      <c r="E143" s="92"/>
      <c r="F143" s="92"/>
      <c r="G143" s="5"/>
      <c r="H143" s="92"/>
      <c r="I143" s="89"/>
    </row>
    <row r="144" spans="1:10" x14ac:dyDescent="0.25">
      <c r="A144" s="352"/>
      <c r="B144" s="352"/>
      <c r="C144" s="352"/>
      <c r="D144" s="352"/>
      <c r="E144" s="352"/>
      <c r="F144" s="352"/>
      <c r="G144" s="93"/>
      <c r="H144" s="92"/>
      <c r="I144" s="89"/>
    </row>
    <row r="145" spans="1:9" x14ac:dyDescent="0.25">
      <c r="A145" s="48" t="s">
        <v>210</v>
      </c>
      <c r="G145" s="5"/>
      <c r="I145" s="50"/>
    </row>
    <row r="146" spans="1:9" x14ac:dyDescent="0.25">
      <c r="A146" s="72"/>
      <c r="B146" s="73"/>
      <c r="C146" s="74"/>
      <c r="D146" s="74"/>
      <c r="E146" s="74"/>
      <c r="F146" s="74"/>
    </row>
    <row r="147" spans="1:9" x14ac:dyDescent="0.25">
      <c r="A147" s="72"/>
      <c r="B147" s="73"/>
      <c r="C147" s="74"/>
      <c r="D147" s="74"/>
      <c r="E147" s="74"/>
      <c r="F147" s="74"/>
    </row>
    <row r="148" spans="1:9" x14ac:dyDescent="0.25">
      <c r="A148" s="72"/>
      <c r="B148" s="73"/>
      <c r="C148" s="74"/>
      <c r="D148" s="74"/>
      <c r="E148" s="74"/>
      <c r="F148" s="74"/>
    </row>
    <row r="149" spans="1:9" x14ac:dyDescent="0.25">
      <c r="A149" s="72"/>
      <c r="B149" s="73"/>
      <c r="C149" s="74"/>
      <c r="D149" s="74"/>
      <c r="E149" s="74"/>
      <c r="F149" s="74"/>
    </row>
    <row r="150" spans="1:9" x14ac:dyDescent="0.25">
      <c r="A150" s="72"/>
      <c r="B150" s="73"/>
      <c r="C150" s="74"/>
      <c r="D150" s="74"/>
      <c r="E150" s="74"/>
      <c r="F150" s="74"/>
    </row>
    <row r="151" spans="1:9" x14ac:dyDescent="0.25">
      <c r="A151" s="72"/>
      <c r="B151" s="73"/>
      <c r="C151" s="74"/>
      <c r="D151" s="74"/>
      <c r="E151" s="74"/>
      <c r="F151" s="74"/>
    </row>
    <row r="152" spans="1:9" x14ac:dyDescent="0.25">
      <c r="A152" s="72"/>
      <c r="B152" s="73"/>
      <c r="C152" s="74"/>
      <c r="D152" s="74"/>
      <c r="E152" s="74"/>
      <c r="F152" s="74"/>
    </row>
    <row r="153" spans="1:9" x14ac:dyDescent="0.25">
      <c r="A153" s="72"/>
      <c r="B153" s="73"/>
      <c r="C153" s="74"/>
      <c r="D153" s="74"/>
      <c r="E153" s="74"/>
      <c r="F153" s="74"/>
    </row>
    <row r="154" spans="1:9" x14ac:dyDescent="0.25">
      <c r="A154" s="72"/>
      <c r="B154" s="73"/>
      <c r="C154" s="74"/>
      <c r="D154" s="74"/>
      <c r="E154" s="74"/>
      <c r="F154" s="74"/>
    </row>
    <row r="155" spans="1:9" x14ac:dyDescent="0.25">
      <c r="A155" s="72"/>
      <c r="B155" s="73"/>
      <c r="C155" s="74"/>
      <c r="D155" s="74"/>
      <c r="E155" s="74"/>
      <c r="F155" s="74"/>
    </row>
    <row r="156" spans="1:9" x14ac:dyDescent="0.25">
      <c r="A156" s="72"/>
      <c r="B156" s="73"/>
      <c r="C156" s="74"/>
      <c r="D156" s="74"/>
      <c r="E156" s="74"/>
      <c r="F156" s="74"/>
    </row>
    <row r="157" spans="1:9" x14ac:dyDescent="0.25">
      <c r="A157" s="72"/>
      <c r="B157" s="73"/>
      <c r="C157" s="74"/>
      <c r="D157" s="74"/>
      <c r="E157" s="74"/>
      <c r="F157" s="74"/>
    </row>
    <row r="158" spans="1:9" x14ac:dyDescent="0.25">
      <c r="A158" s="72"/>
      <c r="B158" s="73"/>
      <c r="C158" s="74"/>
      <c r="D158" s="74"/>
      <c r="E158" s="74"/>
      <c r="F158" s="74"/>
    </row>
    <row r="159" spans="1:9" x14ac:dyDescent="0.25">
      <c r="A159" s="72"/>
      <c r="B159" s="73"/>
      <c r="C159" s="74"/>
      <c r="D159" s="74"/>
      <c r="E159" s="74"/>
      <c r="F159" s="74"/>
    </row>
    <row r="160" spans="1:9" x14ac:dyDescent="0.25">
      <c r="A160" s="72"/>
      <c r="B160" s="73"/>
      <c r="C160" s="74"/>
      <c r="D160" s="74"/>
      <c r="E160" s="74"/>
      <c r="F160" s="74"/>
    </row>
    <row r="161" spans="1:6" x14ac:dyDescent="0.25">
      <c r="A161" s="72"/>
      <c r="B161" s="73"/>
      <c r="C161" s="74"/>
      <c r="D161" s="74"/>
      <c r="E161" s="74"/>
      <c r="F161" s="74"/>
    </row>
    <row r="162" spans="1:6" x14ac:dyDescent="0.25">
      <c r="A162" s="72"/>
      <c r="B162" s="73"/>
      <c r="C162" s="74"/>
      <c r="D162" s="74"/>
      <c r="E162" s="74"/>
      <c r="F162" s="74"/>
    </row>
    <row r="163" spans="1:6" x14ac:dyDescent="0.25">
      <c r="A163" s="72"/>
      <c r="B163" s="73"/>
      <c r="C163" s="74"/>
      <c r="D163" s="74"/>
      <c r="E163" s="74"/>
      <c r="F163" s="74"/>
    </row>
    <row r="164" spans="1:6" x14ac:dyDescent="0.25">
      <c r="A164" s="72"/>
      <c r="B164" s="73"/>
      <c r="C164" s="74"/>
      <c r="D164" s="74"/>
      <c r="E164" s="74"/>
      <c r="F164" s="74"/>
    </row>
    <row r="165" spans="1:6" x14ac:dyDescent="0.25">
      <c r="A165" s="72"/>
      <c r="B165" s="73"/>
      <c r="C165" s="74"/>
      <c r="D165" s="74"/>
      <c r="E165" s="74"/>
      <c r="F165" s="74"/>
    </row>
    <row r="166" spans="1:6" x14ac:dyDescent="0.25">
      <c r="A166" s="72"/>
      <c r="B166" s="73"/>
      <c r="C166" s="74"/>
      <c r="D166" s="74"/>
      <c r="E166" s="74"/>
      <c r="F166" s="74"/>
    </row>
    <row r="167" spans="1:6" x14ac:dyDescent="0.25">
      <c r="A167" s="72"/>
      <c r="B167" s="73"/>
      <c r="C167" s="74"/>
      <c r="D167" s="74"/>
      <c r="E167" s="74"/>
      <c r="F167" s="74"/>
    </row>
    <row r="168" spans="1:6" x14ac:dyDescent="0.25">
      <c r="A168" s="72"/>
      <c r="B168" s="73"/>
      <c r="C168" s="74"/>
      <c r="D168" s="74"/>
      <c r="E168" s="74"/>
      <c r="F168" s="74"/>
    </row>
    <row r="169" spans="1:6" x14ac:dyDescent="0.25">
      <c r="A169" s="72"/>
      <c r="B169" s="73"/>
      <c r="C169" s="74"/>
      <c r="D169" s="74"/>
      <c r="E169" s="74"/>
      <c r="F169" s="74"/>
    </row>
    <row r="170" spans="1:6" x14ac:dyDescent="0.25">
      <c r="A170" s="72"/>
      <c r="B170" s="73"/>
      <c r="C170" s="74"/>
      <c r="D170" s="74"/>
      <c r="E170" s="74"/>
      <c r="F170" s="74"/>
    </row>
    <row r="171" spans="1:6" x14ac:dyDescent="0.25">
      <c r="A171" s="72"/>
      <c r="B171" s="73"/>
      <c r="C171" s="74"/>
      <c r="D171" s="74"/>
      <c r="E171" s="74"/>
      <c r="F171" s="74"/>
    </row>
    <row r="172" spans="1:6" x14ac:dyDescent="0.25">
      <c r="A172" s="72"/>
      <c r="B172" s="73"/>
      <c r="C172" s="74"/>
      <c r="D172" s="74"/>
      <c r="E172" s="74"/>
      <c r="F172" s="74"/>
    </row>
    <row r="173" spans="1:6" x14ac:dyDescent="0.25">
      <c r="A173" s="72"/>
      <c r="B173" s="73"/>
      <c r="C173" s="74"/>
      <c r="D173" s="74"/>
      <c r="E173" s="74"/>
      <c r="F173" s="74"/>
    </row>
    <row r="174" spans="1:6" x14ac:dyDescent="0.25">
      <c r="A174" s="72"/>
      <c r="B174" s="73"/>
      <c r="C174" s="74"/>
      <c r="D174" s="74"/>
      <c r="E174" s="74"/>
      <c r="F174" s="74"/>
    </row>
    <row r="175" spans="1:6" x14ac:dyDescent="0.25">
      <c r="A175" s="72"/>
      <c r="B175" s="73"/>
      <c r="C175" s="74"/>
      <c r="D175" s="74"/>
      <c r="E175" s="74"/>
      <c r="F175" s="74"/>
    </row>
    <row r="176" spans="1:6" x14ac:dyDescent="0.25">
      <c r="A176" s="72"/>
      <c r="B176" s="73"/>
      <c r="C176" s="74"/>
      <c r="D176" s="74"/>
      <c r="E176" s="74"/>
      <c r="F176" s="74"/>
    </row>
    <row r="177" spans="1:6" x14ac:dyDescent="0.25">
      <c r="A177" s="72"/>
      <c r="B177" s="73"/>
      <c r="C177" s="74"/>
      <c r="D177" s="74"/>
      <c r="E177" s="74"/>
      <c r="F177" s="74"/>
    </row>
    <row r="178" spans="1:6" x14ac:dyDescent="0.25">
      <c r="A178" s="72"/>
      <c r="B178" s="73"/>
      <c r="C178" s="74"/>
      <c r="D178" s="74"/>
      <c r="E178" s="74"/>
      <c r="F178" s="74"/>
    </row>
    <row r="179" spans="1:6" x14ac:dyDescent="0.25">
      <c r="A179" s="72"/>
      <c r="B179" s="73"/>
      <c r="C179" s="74"/>
      <c r="D179" s="74"/>
      <c r="E179" s="74"/>
      <c r="F179" s="74"/>
    </row>
    <row r="180" spans="1:6" x14ac:dyDescent="0.25">
      <c r="A180" s="72"/>
      <c r="B180" s="73"/>
      <c r="C180" s="74"/>
      <c r="D180" s="74"/>
      <c r="E180" s="74"/>
      <c r="F180" s="74"/>
    </row>
    <row r="181" spans="1:6" x14ac:dyDescent="0.25">
      <c r="A181" s="72"/>
      <c r="B181" s="73"/>
      <c r="C181" s="74"/>
      <c r="D181" s="74"/>
      <c r="E181" s="74"/>
      <c r="F181" s="74"/>
    </row>
    <row r="182" spans="1:6" x14ac:dyDescent="0.25">
      <c r="A182" s="72"/>
      <c r="B182" s="73"/>
      <c r="C182" s="74"/>
      <c r="D182" s="74"/>
      <c r="E182" s="74"/>
      <c r="F182" s="74"/>
    </row>
    <row r="183" spans="1:6" x14ac:dyDescent="0.25">
      <c r="A183" s="72"/>
      <c r="B183" s="73"/>
      <c r="C183" s="74"/>
      <c r="D183" s="74"/>
      <c r="E183" s="74"/>
      <c r="F183" s="74"/>
    </row>
    <row r="184" spans="1:6" x14ac:dyDescent="0.25">
      <c r="A184" s="72"/>
      <c r="B184" s="73"/>
      <c r="C184" s="74"/>
      <c r="D184" s="74"/>
      <c r="E184" s="74"/>
      <c r="F184" s="74"/>
    </row>
    <row r="185" spans="1:6" x14ac:dyDescent="0.25">
      <c r="A185" s="72"/>
      <c r="B185" s="73"/>
      <c r="C185" s="74"/>
      <c r="D185" s="74"/>
      <c r="E185" s="74"/>
      <c r="F185" s="74"/>
    </row>
    <row r="186" spans="1:6" x14ac:dyDescent="0.25">
      <c r="A186" s="72"/>
      <c r="B186" s="73"/>
      <c r="C186" s="74"/>
      <c r="D186" s="74"/>
      <c r="E186" s="74"/>
      <c r="F186" s="74"/>
    </row>
    <row r="187" spans="1:6" x14ac:dyDescent="0.25">
      <c r="A187" s="72"/>
      <c r="B187" s="73"/>
      <c r="C187" s="74"/>
      <c r="D187" s="74"/>
      <c r="E187" s="74"/>
      <c r="F187" s="74"/>
    </row>
    <row r="188" spans="1:6" x14ac:dyDescent="0.25">
      <c r="A188" s="72"/>
      <c r="B188" s="73"/>
      <c r="C188" s="74"/>
      <c r="D188" s="74"/>
      <c r="E188" s="74"/>
      <c r="F188" s="74"/>
    </row>
    <row r="189" spans="1:6" x14ac:dyDescent="0.25">
      <c r="A189" s="72"/>
      <c r="B189" s="73"/>
      <c r="C189" s="74"/>
      <c r="D189" s="74"/>
      <c r="E189" s="74"/>
      <c r="F189" s="74"/>
    </row>
    <row r="190" spans="1:6" x14ac:dyDescent="0.25">
      <c r="A190" s="72"/>
      <c r="B190" s="73"/>
      <c r="C190" s="74"/>
      <c r="D190" s="74"/>
      <c r="E190" s="74"/>
      <c r="F190" s="74"/>
    </row>
    <row r="191" spans="1:6" x14ac:dyDescent="0.25">
      <c r="A191" s="72"/>
      <c r="B191" s="73"/>
      <c r="C191" s="74"/>
      <c r="D191" s="74"/>
      <c r="E191" s="74"/>
      <c r="F191" s="74"/>
    </row>
    <row r="192" spans="1:6" x14ac:dyDescent="0.25">
      <c r="A192" s="72"/>
      <c r="B192" s="73"/>
      <c r="C192" s="74"/>
      <c r="D192" s="74"/>
      <c r="E192" s="74"/>
      <c r="F192" s="74"/>
    </row>
    <row r="193" spans="1:6" x14ac:dyDescent="0.25">
      <c r="A193" s="72"/>
      <c r="B193" s="73"/>
      <c r="C193" s="74"/>
      <c r="D193" s="74"/>
      <c r="E193" s="74"/>
      <c r="F193" s="74"/>
    </row>
    <row r="194" spans="1:6" x14ac:dyDescent="0.25">
      <c r="A194" s="72"/>
      <c r="B194" s="73"/>
      <c r="C194" s="74"/>
      <c r="D194" s="74"/>
      <c r="E194" s="74"/>
      <c r="F194" s="74"/>
    </row>
    <row r="195" spans="1:6" x14ac:dyDescent="0.25">
      <c r="A195" s="72"/>
      <c r="B195" s="73"/>
      <c r="C195" s="74"/>
      <c r="D195" s="74"/>
      <c r="E195" s="74"/>
      <c r="F195" s="74"/>
    </row>
    <row r="196" spans="1:6" x14ac:dyDescent="0.25">
      <c r="A196" s="72"/>
      <c r="B196" s="73"/>
      <c r="C196" s="74"/>
      <c r="D196" s="74"/>
      <c r="E196" s="74"/>
      <c r="F196" s="74"/>
    </row>
    <row r="197" spans="1:6" x14ac:dyDescent="0.25">
      <c r="A197" s="72"/>
      <c r="B197" s="73"/>
      <c r="C197" s="74"/>
      <c r="D197" s="74"/>
      <c r="E197" s="74"/>
      <c r="F197" s="74"/>
    </row>
    <row r="198" spans="1:6" x14ac:dyDescent="0.25">
      <c r="A198" s="72"/>
      <c r="B198" s="73"/>
      <c r="C198" s="74"/>
      <c r="D198" s="74"/>
      <c r="E198" s="74"/>
      <c r="F198" s="74"/>
    </row>
    <row r="199" spans="1:6" x14ac:dyDescent="0.25">
      <c r="A199" s="72"/>
      <c r="B199" s="73"/>
      <c r="C199" s="74"/>
      <c r="D199" s="74"/>
      <c r="E199" s="74"/>
      <c r="F199" s="74"/>
    </row>
    <row r="200" spans="1:6" x14ac:dyDescent="0.25">
      <c r="A200" s="72"/>
      <c r="B200" s="73"/>
      <c r="C200" s="74"/>
      <c r="D200" s="74"/>
      <c r="E200" s="74"/>
      <c r="F200" s="74"/>
    </row>
    <row r="201" spans="1:6" x14ac:dyDescent="0.25">
      <c r="A201" s="72"/>
      <c r="B201" s="73"/>
      <c r="C201" s="74"/>
      <c r="D201" s="74"/>
      <c r="E201" s="74"/>
      <c r="F201" s="74"/>
    </row>
    <row r="202" spans="1:6" x14ac:dyDescent="0.25">
      <c r="A202" s="72"/>
      <c r="B202" s="73"/>
      <c r="C202" s="74"/>
      <c r="D202" s="74"/>
      <c r="E202" s="74"/>
      <c r="F202" s="74"/>
    </row>
    <row r="203" spans="1:6" x14ac:dyDescent="0.25">
      <c r="A203" s="72"/>
      <c r="B203" s="73"/>
      <c r="C203" s="74"/>
      <c r="D203" s="74"/>
      <c r="E203" s="74"/>
      <c r="F203" s="74"/>
    </row>
    <row r="204" spans="1:6" x14ac:dyDescent="0.25">
      <c r="A204" s="72"/>
      <c r="B204" s="73"/>
      <c r="C204" s="74"/>
      <c r="D204" s="74"/>
      <c r="E204" s="74"/>
      <c r="F204" s="74"/>
    </row>
    <row r="205" spans="1:6" x14ac:dyDescent="0.25">
      <c r="A205" s="72"/>
      <c r="B205" s="73"/>
      <c r="C205" s="74"/>
      <c r="D205" s="74"/>
      <c r="E205" s="74"/>
      <c r="F205" s="74"/>
    </row>
    <row r="206" spans="1:6" x14ac:dyDescent="0.25">
      <c r="A206" s="72"/>
      <c r="B206" s="73"/>
      <c r="C206" s="74"/>
      <c r="D206" s="74"/>
      <c r="E206" s="74"/>
      <c r="F206" s="74"/>
    </row>
    <row r="207" spans="1:6" x14ac:dyDescent="0.25">
      <c r="A207" s="72"/>
      <c r="B207" s="73"/>
      <c r="C207" s="74"/>
      <c r="D207" s="74"/>
      <c r="E207" s="74"/>
      <c r="F207" s="74"/>
    </row>
    <row r="208" spans="1:6" x14ac:dyDescent="0.25">
      <c r="A208" s="72"/>
      <c r="B208" s="73"/>
      <c r="C208" s="74"/>
      <c r="D208" s="74"/>
      <c r="E208" s="74"/>
      <c r="F208" s="74"/>
    </row>
    <row r="209" spans="1:6" x14ac:dyDescent="0.25">
      <c r="A209" s="72"/>
      <c r="B209" s="73"/>
      <c r="C209" s="74"/>
      <c r="D209" s="74"/>
      <c r="E209" s="74"/>
      <c r="F209" s="74"/>
    </row>
    <row r="210" spans="1:6" x14ac:dyDescent="0.25">
      <c r="A210" s="72"/>
      <c r="B210" s="73"/>
      <c r="C210" s="74"/>
      <c r="D210" s="74"/>
      <c r="E210" s="74"/>
      <c r="F210" s="74"/>
    </row>
    <row r="211" spans="1:6" x14ac:dyDescent="0.25">
      <c r="A211" s="72"/>
      <c r="B211" s="73"/>
      <c r="C211" s="74"/>
      <c r="D211" s="74"/>
      <c r="E211" s="74"/>
      <c r="F211" s="74"/>
    </row>
    <row r="212" spans="1:6" x14ac:dyDescent="0.25">
      <c r="A212" s="72"/>
      <c r="B212" s="73"/>
      <c r="C212" s="74"/>
      <c r="D212" s="74"/>
      <c r="E212" s="74"/>
      <c r="F212" s="74"/>
    </row>
    <row r="213" spans="1:6" x14ac:dyDescent="0.25">
      <c r="A213" s="72"/>
      <c r="B213" s="73"/>
      <c r="C213" s="74"/>
      <c r="D213" s="74"/>
      <c r="E213" s="74"/>
      <c r="F213" s="74"/>
    </row>
    <row r="214" spans="1:6" x14ac:dyDescent="0.25">
      <c r="A214" s="72"/>
      <c r="B214" s="73"/>
      <c r="C214" s="74"/>
      <c r="D214" s="74"/>
      <c r="E214" s="74"/>
      <c r="F214" s="74"/>
    </row>
    <row r="215" spans="1:6" x14ac:dyDescent="0.25">
      <c r="A215" s="72"/>
      <c r="B215" s="73"/>
      <c r="C215" s="74"/>
      <c r="D215" s="74"/>
      <c r="E215" s="74"/>
      <c r="F215" s="74"/>
    </row>
    <row r="216" spans="1:6" x14ac:dyDescent="0.25">
      <c r="A216" s="72"/>
      <c r="B216" s="73"/>
      <c r="C216" s="74"/>
      <c r="D216" s="74"/>
      <c r="E216" s="74"/>
      <c r="F216" s="74"/>
    </row>
    <row r="217" spans="1:6" x14ac:dyDescent="0.25">
      <c r="A217" s="72"/>
      <c r="B217" s="73"/>
      <c r="C217" s="74"/>
      <c r="D217" s="74"/>
      <c r="E217" s="74"/>
      <c r="F217" s="74"/>
    </row>
    <row r="218" spans="1:6" x14ac:dyDescent="0.25">
      <c r="A218" s="72"/>
      <c r="B218" s="73"/>
      <c r="C218" s="74"/>
      <c r="D218" s="74"/>
      <c r="E218" s="74"/>
      <c r="F218" s="74"/>
    </row>
    <row r="219" spans="1:6" x14ac:dyDescent="0.25">
      <c r="A219" s="72"/>
      <c r="B219" s="73"/>
      <c r="C219" s="74"/>
      <c r="D219" s="74"/>
      <c r="E219" s="74"/>
      <c r="F219" s="74"/>
    </row>
    <row r="220" spans="1:6" x14ac:dyDescent="0.25">
      <c r="A220" s="72"/>
      <c r="B220" s="73"/>
      <c r="C220" s="74"/>
      <c r="D220" s="74"/>
      <c r="E220" s="74"/>
      <c r="F220" s="74"/>
    </row>
    <row r="221" spans="1:6" x14ac:dyDescent="0.25">
      <c r="A221" s="72"/>
      <c r="B221" s="73"/>
      <c r="C221" s="74"/>
      <c r="D221" s="74"/>
      <c r="E221" s="74"/>
      <c r="F221" s="74"/>
    </row>
    <row r="222" spans="1:6" x14ac:dyDescent="0.25">
      <c r="A222" s="72"/>
      <c r="B222" s="73"/>
      <c r="C222" s="74"/>
      <c r="D222" s="74"/>
      <c r="E222" s="74"/>
      <c r="F222" s="74"/>
    </row>
    <row r="223" spans="1:6" x14ac:dyDescent="0.25">
      <c r="A223" s="72"/>
      <c r="B223" s="73"/>
      <c r="C223" s="74"/>
      <c r="D223" s="74"/>
      <c r="E223" s="74"/>
      <c r="F223" s="74"/>
    </row>
    <row r="224" spans="1:6" x14ac:dyDescent="0.25">
      <c r="A224" s="72"/>
      <c r="B224" s="73"/>
      <c r="C224" s="74"/>
      <c r="D224" s="74"/>
      <c r="E224" s="74"/>
      <c r="F224" s="74"/>
    </row>
    <row r="225" spans="1:6" x14ac:dyDescent="0.25">
      <c r="A225" s="72"/>
      <c r="B225" s="73"/>
      <c r="C225" s="74"/>
      <c r="D225" s="74"/>
      <c r="E225" s="74"/>
      <c r="F225" s="74"/>
    </row>
    <row r="226" spans="1:6" x14ac:dyDescent="0.25">
      <c r="A226" s="72"/>
      <c r="B226" s="73"/>
      <c r="C226" s="74"/>
      <c r="D226" s="74"/>
      <c r="E226" s="74"/>
      <c r="F226" s="74"/>
    </row>
    <row r="227" spans="1:6" x14ac:dyDescent="0.25">
      <c r="A227" s="72"/>
      <c r="B227" s="73"/>
      <c r="C227" s="74"/>
      <c r="D227" s="74"/>
      <c r="E227" s="74"/>
      <c r="F227" s="74"/>
    </row>
    <row r="228" spans="1:6" x14ac:dyDescent="0.25">
      <c r="A228" s="72"/>
      <c r="B228" s="73"/>
      <c r="C228" s="74"/>
      <c r="D228" s="74"/>
      <c r="E228" s="74"/>
      <c r="F228" s="74"/>
    </row>
    <row r="229" spans="1:6" x14ac:dyDescent="0.25">
      <c r="A229" s="72"/>
      <c r="B229" s="73"/>
      <c r="C229" s="74"/>
      <c r="D229" s="74"/>
      <c r="E229" s="74"/>
      <c r="F229" s="74"/>
    </row>
    <row r="230" spans="1:6" x14ac:dyDescent="0.25">
      <c r="A230" s="72"/>
      <c r="B230" s="73"/>
      <c r="C230" s="74"/>
      <c r="D230" s="74"/>
      <c r="E230" s="74"/>
      <c r="F230" s="74"/>
    </row>
  </sheetData>
  <mergeCells count="16">
    <mergeCell ref="A119:F119"/>
    <mergeCell ref="A120:F120"/>
    <mergeCell ref="A121:F121"/>
    <mergeCell ref="A142:I142"/>
    <mergeCell ref="A144:F144"/>
    <mergeCell ref="A51:F51"/>
    <mergeCell ref="A52:F52"/>
    <mergeCell ref="A53:F53"/>
    <mergeCell ref="A1:G1"/>
    <mergeCell ref="A48:F48"/>
    <mergeCell ref="A6:G6"/>
    <mergeCell ref="A8:G8"/>
    <mergeCell ref="A9:G9"/>
    <mergeCell ref="A34:F34"/>
    <mergeCell ref="A35:F35"/>
    <mergeCell ref="A36:F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DBF75A957ECB4BAD8A7E83B5CCD6A5" ma:contentTypeVersion="6" ma:contentTypeDescription="Create a new document." ma:contentTypeScope="" ma:versionID="90056c0a29f063f7847603a56600ed68">
  <xsd:schema xmlns:xsd="http://www.w3.org/2001/XMLSchema" xmlns:xs="http://www.w3.org/2001/XMLSchema" xmlns:p="http://schemas.microsoft.com/office/2006/metadata/properties" xmlns:ns3="22c2b5ae-01ec-4837-9b3b-599f9f7d2007" xmlns:ns4="ec0bce77-e5bc-455c-aac0-95c89ec4335f" targetNamespace="http://schemas.microsoft.com/office/2006/metadata/properties" ma:root="true" ma:fieldsID="6a5c56c2b8ac633055619b68787abf0b" ns3:_="" ns4:_="">
    <xsd:import namespace="22c2b5ae-01ec-4837-9b3b-599f9f7d2007"/>
    <xsd:import namespace="ec0bce77-e5bc-455c-aac0-95c89ec4335f"/>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2b5ae-01ec-4837-9b3b-599f9f7d20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0bce77-e5bc-455c-aac0-95c89ec4335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9DD75D-0D12-4808-92A8-D91F9CA9D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2b5ae-01ec-4837-9b3b-599f9f7d2007"/>
    <ds:schemaRef ds:uri="ec0bce77-e5bc-455c-aac0-95c89ec43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63C034-E7A4-4C48-A624-8C5662CACD8B}">
  <ds:schemaRefs>
    <ds:schemaRef ds:uri="http://schemas.microsoft.com/sharepoint/v3/contenttype/forms"/>
  </ds:schemaRefs>
</ds:datastoreItem>
</file>

<file path=customXml/itemProps3.xml><?xml version="1.0" encoding="utf-8"?>
<ds:datastoreItem xmlns:ds="http://schemas.openxmlformats.org/officeDocument/2006/customXml" ds:itemID="{A545F3AB-30E8-425E-A140-1CE4B3793639}">
  <ds:schemaRefs>
    <ds:schemaRef ds:uri="http://purl.org/dc/elements/1.1/"/>
    <ds:schemaRef ds:uri="http://purl.org/dc/dcmitype/"/>
    <ds:schemaRef ds:uri="ec0bce77-e5bc-455c-aac0-95c89ec4335f"/>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2c2b5ae-01ec-4837-9b3b-599f9f7d20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1 T</vt:lpstr>
      <vt:lpstr>2 T</vt:lpstr>
      <vt:lpstr>Semestral</vt:lpstr>
      <vt:lpstr>3 T</vt:lpstr>
      <vt:lpstr>3 T acumulado</vt:lpstr>
      <vt:lpstr>4 T</vt:lpstr>
      <vt:lpstr>Anual</vt:lpstr>
      <vt:lpstr>'3 T'!Área_de_impresión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Fernandez Barboza</dc:creator>
  <cp:lastModifiedBy>Stephanie Tatiana Salas Soto</cp:lastModifiedBy>
  <cp:lastPrinted>2021-04-14T14:39:01Z</cp:lastPrinted>
  <dcterms:created xsi:type="dcterms:W3CDTF">2011-04-12T15:44:09Z</dcterms:created>
  <dcterms:modified xsi:type="dcterms:W3CDTF">2021-05-04T14:56:49Z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0x010100F6DBF75A957ECB4BAD8A7E83B5CCD6A5</vt:lpwstr>
  </property>
</Properties>
</file>