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phanieTatiana\Desktop\PÁGINA WEB 2020\"/>
    </mc:Choice>
  </mc:AlternateContent>
  <bookViews>
    <workbookView xWindow="0" yWindow="0" windowWidth="10005" windowHeight="7740"/>
  </bookViews>
  <sheets>
    <sheet name="Cuadro 1" sheetId="6" r:id="rId1"/>
    <sheet name="Cuadro 2" sheetId="2" r:id="rId2"/>
    <sheet name="Cuadro 3" sheetId="7" r:id="rId3"/>
    <sheet name="Cuadro 4" sheetId="8" r:id="rId4"/>
  </sheets>
  <externalReferences>
    <externalReference r:id="rId5"/>
  </externalReferences>
  <definedNames>
    <definedName name="_xlnm.Print_Area" localSheetId="0">'Cuadro 1'!$A$1:$V$18</definedName>
    <definedName name="_xlnm.Print_Area" localSheetId="1">'Cuadro 2'!$A$1:$T$22</definedName>
    <definedName name="_xlnm.Print_Area" localSheetId="2">'Cuadro 3'!$A$1:$T$23</definedName>
    <definedName name="_xlnm.Print_Area" localSheetId="3">'Cuadro 4'!$A$1:$T$20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21" i="7" l="1"/>
  <c r="Q21" i="7"/>
  <c r="P21" i="7"/>
  <c r="V14" i="6" l="1"/>
  <c r="V11" i="6"/>
  <c r="U12" i="6"/>
  <c r="U13" i="6"/>
  <c r="U14" i="6"/>
  <c r="U11" i="6"/>
  <c r="R16" i="6"/>
  <c r="S11" i="6"/>
  <c r="T11" i="6"/>
  <c r="R11" i="6"/>
  <c r="T13" i="8" l="1"/>
  <c r="O13" i="8"/>
  <c r="J13" i="8"/>
  <c r="R13" i="8"/>
  <c r="Q13" i="8"/>
  <c r="P13" i="8"/>
  <c r="S13" i="8" s="1"/>
  <c r="G15" i="8"/>
  <c r="H15" i="8"/>
  <c r="F15" i="8"/>
  <c r="H13" i="8"/>
  <c r="G13" i="8"/>
  <c r="F13" i="8"/>
  <c r="D13" i="8"/>
  <c r="C13" i="8"/>
  <c r="B13" i="8"/>
  <c r="B14" i="8" s="1"/>
  <c r="R20" i="7"/>
  <c r="Q20" i="7"/>
  <c r="Q19" i="7"/>
  <c r="R19" i="7"/>
  <c r="P20" i="7"/>
  <c r="P19" i="7"/>
  <c r="S19" i="7" s="1"/>
  <c r="S15" i="7"/>
  <c r="R14" i="7"/>
  <c r="R13" i="7"/>
  <c r="R15" i="8" s="1"/>
  <c r="Q14" i="7"/>
  <c r="Q12" i="7" s="1"/>
  <c r="Q13" i="7"/>
  <c r="S13" i="7" s="1"/>
  <c r="P14" i="7"/>
  <c r="S14" i="7" s="1"/>
  <c r="P13" i="7"/>
  <c r="J15" i="7"/>
  <c r="O15" i="7" s="1"/>
  <c r="D20" i="7"/>
  <c r="C20" i="7"/>
  <c r="B20" i="7"/>
  <c r="D19" i="7"/>
  <c r="C19" i="7"/>
  <c r="B19" i="7"/>
  <c r="D14" i="7"/>
  <c r="C14" i="7"/>
  <c r="B14" i="7"/>
  <c r="D13" i="7"/>
  <c r="C13" i="7"/>
  <c r="C12" i="7" s="1"/>
  <c r="C21" i="7" s="1"/>
  <c r="C15" i="8" s="1"/>
  <c r="B13" i="7"/>
  <c r="S12" i="2"/>
  <c r="T12" i="2" s="1"/>
  <c r="S15" i="2"/>
  <c r="T15" i="2" s="1"/>
  <c r="Q16" i="2"/>
  <c r="R16" i="2"/>
  <c r="P16" i="2"/>
  <c r="M16" i="2"/>
  <c r="N16" i="2"/>
  <c r="S17" i="2"/>
  <c r="T17" i="2" s="1"/>
  <c r="S18" i="2"/>
  <c r="T18" i="2" s="1"/>
  <c r="N12" i="2"/>
  <c r="Q14" i="2"/>
  <c r="R14" i="2"/>
  <c r="S14" i="2" s="1"/>
  <c r="T14" i="2" s="1"/>
  <c r="Q13" i="2"/>
  <c r="S13" i="2" s="1"/>
  <c r="T13" i="2" s="1"/>
  <c r="R13" i="2"/>
  <c r="P14" i="2"/>
  <c r="P13" i="2"/>
  <c r="S16" i="6"/>
  <c r="T16" i="6"/>
  <c r="L16" i="6"/>
  <c r="K16" i="6"/>
  <c r="I16" i="6"/>
  <c r="J16" i="6"/>
  <c r="H16" i="6"/>
  <c r="G16" i="6"/>
  <c r="F16" i="6"/>
  <c r="D16" i="6"/>
  <c r="E16" i="6"/>
  <c r="C16" i="6"/>
  <c r="L14" i="6"/>
  <c r="K14" i="6"/>
  <c r="J13" i="6"/>
  <c r="K13" i="6" s="1"/>
  <c r="I13" i="6"/>
  <c r="H13" i="6"/>
  <c r="K12" i="6"/>
  <c r="L11" i="6"/>
  <c r="K11" i="6"/>
  <c r="G14" i="6"/>
  <c r="G11" i="6"/>
  <c r="F14" i="6"/>
  <c r="E13" i="6"/>
  <c r="D13" i="6"/>
  <c r="F13" i="6" s="1"/>
  <c r="C13" i="6"/>
  <c r="F12" i="6"/>
  <c r="F11" i="6"/>
  <c r="T15" i="7" l="1"/>
  <c r="P12" i="7"/>
  <c r="S20" i="7"/>
  <c r="S21" i="7" s="1"/>
  <c r="E13" i="7"/>
  <c r="J13" i="7" s="1"/>
  <c r="P15" i="8"/>
  <c r="U16" i="6"/>
  <c r="V16" i="6"/>
  <c r="I13" i="8"/>
  <c r="E13" i="8"/>
  <c r="I15" i="8"/>
  <c r="F14" i="8"/>
  <c r="F16" i="8" s="1"/>
  <c r="G12" i="8" s="1"/>
  <c r="G14" i="8" s="1"/>
  <c r="G16" i="8" s="1"/>
  <c r="H12" i="8" s="1"/>
  <c r="H14" i="8" s="1"/>
  <c r="H16" i="8" s="1"/>
  <c r="K12" i="8" s="1"/>
  <c r="Q15" i="8"/>
  <c r="R12" i="7"/>
  <c r="D12" i="7"/>
  <c r="D21" i="7" s="1"/>
  <c r="D15" i="8" s="1"/>
  <c r="E20" i="7"/>
  <c r="J20" i="7" s="1"/>
  <c r="E14" i="7"/>
  <c r="J14" i="7" s="1"/>
  <c r="E19" i="7"/>
  <c r="J19" i="7" s="1"/>
  <c r="B12" i="7"/>
  <c r="S16" i="2"/>
  <c r="S20" i="2" s="1"/>
  <c r="P20" i="2"/>
  <c r="Q20" i="2"/>
  <c r="R20" i="2"/>
  <c r="J15" i="2"/>
  <c r="J20" i="2"/>
  <c r="K20" i="2"/>
  <c r="B20" i="2"/>
  <c r="C20" i="2"/>
  <c r="D20" i="2"/>
  <c r="E20" i="2"/>
  <c r="F20" i="2"/>
  <c r="G20" i="2"/>
  <c r="H20" i="2"/>
  <c r="I20" i="2"/>
  <c r="M20" i="2"/>
  <c r="O16" i="2"/>
  <c r="O17" i="2"/>
  <c r="O18" i="2"/>
  <c r="O12" i="2"/>
  <c r="J12" i="2"/>
  <c r="I18" i="2"/>
  <c r="I17" i="2"/>
  <c r="H16" i="2"/>
  <c r="G16" i="2"/>
  <c r="F16" i="2"/>
  <c r="I16" i="2" s="1"/>
  <c r="I15" i="2"/>
  <c r="H14" i="2"/>
  <c r="G14" i="2"/>
  <c r="F14" i="2"/>
  <c r="I13" i="2"/>
  <c r="H13" i="2"/>
  <c r="G13" i="2"/>
  <c r="F13" i="2"/>
  <c r="I12" i="2"/>
  <c r="I14" i="2" s="1"/>
  <c r="S15" i="8" l="1"/>
  <c r="S12" i="7"/>
  <c r="E21" i="7"/>
  <c r="J21" i="7" s="1"/>
  <c r="E12" i="7"/>
  <c r="J12" i="7" s="1"/>
  <c r="B21" i="7"/>
  <c r="B15" i="8" s="1"/>
  <c r="T16" i="2"/>
  <c r="T20" i="2" s="1"/>
  <c r="E15" i="8" l="1"/>
  <c r="J15" i="8" s="1"/>
  <c r="B16" i="8"/>
  <c r="C12" i="8" s="1"/>
  <c r="C14" i="8" s="1"/>
  <c r="C16" i="8" s="1"/>
  <c r="D12" i="8" s="1"/>
  <c r="D14" i="8" s="1"/>
  <c r="D16" i="8" s="1"/>
  <c r="J13" i="2"/>
  <c r="J14" i="2"/>
  <c r="J16" i="2"/>
  <c r="J17" i="2"/>
  <c r="J18" i="2"/>
  <c r="E12" i="2"/>
  <c r="E14" i="2" s="1"/>
  <c r="D18" i="2"/>
  <c r="D16" i="2" s="1"/>
  <c r="C18" i="2"/>
  <c r="C16" i="2" s="1"/>
  <c r="B18" i="2"/>
  <c r="E18" i="2" s="1"/>
  <c r="E17" i="2"/>
  <c r="B16" i="2"/>
  <c r="E15" i="2"/>
  <c r="D14" i="2"/>
  <c r="C14" i="2"/>
  <c r="B14" i="2"/>
  <c r="D13" i="2"/>
  <c r="C13" i="2"/>
  <c r="B13" i="2"/>
  <c r="E13" i="2" l="1"/>
  <c r="E16" i="2"/>
  <c r="M13" i="8" l="1"/>
  <c r="L13" i="8"/>
  <c r="K13" i="8"/>
  <c r="N13" i="8" s="1"/>
  <c r="K13" i="7"/>
  <c r="M13" i="6"/>
  <c r="N17" i="2"/>
  <c r="P11" i="6"/>
  <c r="M13" i="2" l="1"/>
  <c r="L13" i="2"/>
  <c r="L14" i="2"/>
  <c r="M14" i="2"/>
  <c r="K14" i="2"/>
  <c r="K13" i="2"/>
  <c r="L16" i="2" l="1"/>
  <c r="K16" i="2"/>
  <c r="L20" i="7" l="1"/>
  <c r="M20" i="7"/>
  <c r="K20" i="7"/>
  <c r="L19" i="7"/>
  <c r="M19" i="7"/>
  <c r="K19" i="7"/>
  <c r="L14" i="7"/>
  <c r="M14" i="7"/>
  <c r="L13" i="7"/>
  <c r="M13" i="7"/>
  <c r="M12" i="7" s="1"/>
  <c r="K14" i="7"/>
  <c r="K12" i="7" s="1"/>
  <c r="M21" i="7" l="1"/>
  <c r="M15" i="8" s="1"/>
  <c r="K14" i="8" l="1"/>
  <c r="N20" i="7"/>
  <c r="O20" i="7" s="1"/>
  <c r="T20" i="7" s="1"/>
  <c r="N19" i="7"/>
  <c r="O19" i="7" s="1"/>
  <c r="T19" i="7" s="1"/>
  <c r="N14" i="7"/>
  <c r="O14" i="7" s="1"/>
  <c r="T14" i="7" s="1"/>
  <c r="N13" i="7"/>
  <c r="L12" i="7"/>
  <c r="L21" i="7" s="1"/>
  <c r="L15" i="8" s="1"/>
  <c r="N15" i="2"/>
  <c r="O15" i="2" s="1"/>
  <c r="O20" i="2" s="1"/>
  <c r="N21" i="7" l="1"/>
  <c r="O21" i="7" s="1"/>
  <c r="O13" i="7"/>
  <c r="T13" i="7" s="1"/>
  <c r="T21" i="7" s="1"/>
  <c r="N12" i="7"/>
  <c r="O12" i="7" s="1"/>
  <c r="T12" i="7" s="1"/>
  <c r="K21" i="7"/>
  <c r="L20" i="2"/>
  <c r="N18" i="2"/>
  <c r="O16" i="6"/>
  <c r="N16" i="6"/>
  <c r="M16" i="6"/>
  <c r="Q14" i="6"/>
  <c r="P14" i="6"/>
  <c r="O13" i="6"/>
  <c r="N13" i="6"/>
  <c r="P12" i="6"/>
  <c r="Q11" i="6"/>
  <c r="K15" i="8" l="1"/>
  <c r="N15" i="8" s="1"/>
  <c r="O15" i="8" s="1"/>
  <c r="T15" i="8" s="1"/>
  <c r="N14" i="2"/>
  <c r="O14" i="2" s="1"/>
  <c r="N13" i="2"/>
  <c r="O13" i="2" s="1"/>
  <c r="P16" i="6"/>
  <c r="N20" i="2"/>
  <c r="P13" i="6"/>
  <c r="Q16" i="6"/>
  <c r="K16" i="8" l="1"/>
  <c r="L12" i="8" s="1"/>
  <c r="L14" i="8" s="1"/>
  <c r="L16" i="8" s="1"/>
  <c r="M12" i="8" s="1"/>
  <c r="M14" i="8"/>
  <c r="M16" i="8" s="1"/>
  <c r="P12" i="8" s="1"/>
  <c r="P14" i="8" s="1"/>
  <c r="P16" i="8" s="1"/>
  <c r="Q12" i="8" s="1"/>
  <c r="Q14" i="8" s="1"/>
  <c r="Q16" i="8" s="1"/>
  <c r="R12" i="8" s="1"/>
  <c r="R14" i="8" s="1"/>
  <c r="R16" i="8" s="1"/>
</calcChain>
</file>

<file path=xl/sharedStrings.xml><?xml version="1.0" encoding="utf-8"?>
<sst xmlns="http://schemas.openxmlformats.org/spreadsheetml/2006/main" count="192" uniqueCount="83">
  <si>
    <t xml:space="preserve">Programa: </t>
  </si>
  <si>
    <t>Institución:</t>
  </si>
  <si>
    <t>Trimestre:</t>
  </si>
  <si>
    <t>Año:</t>
  </si>
  <si>
    <t>Producto</t>
  </si>
  <si>
    <t>Unidad</t>
  </si>
  <si>
    <t>Personas</t>
  </si>
  <si>
    <t>Cuadro 1</t>
  </si>
  <si>
    <t xml:space="preserve">Unidad: </t>
  </si>
  <si>
    <t>Rubro por objeto de gasto</t>
  </si>
  <si>
    <t>Unidad Ejecutora:</t>
  </si>
  <si>
    <t>Reporte de beneficiarios efectivos financiados por el Fondo de Desarrollo Social y Asignaciones Familiares</t>
  </si>
  <si>
    <t>Total</t>
  </si>
  <si>
    <t>Cuadro 2</t>
  </si>
  <si>
    <t>Cuadro 3</t>
  </si>
  <si>
    <t>Reporte de ingresos efectivos girados por el Fondo de Desarrollo Social y Asignaciones Familiares</t>
  </si>
  <si>
    <t xml:space="preserve">3. Recursos disponibles (1+2) </t>
  </si>
  <si>
    <t>4. Egresos efectivos pagados</t>
  </si>
  <si>
    <t xml:space="preserve">5. Saldo en caja final   (3-4) </t>
  </si>
  <si>
    <t>Cuadro 4</t>
  </si>
  <si>
    <t>Caja Costarricense de Seguro Social (CCSS)</t>
  </si>
  <si>
    <t xml:space="preserve">Régimen no Contributivo de Pensiones </t>
  </si>
  <si>
    <t>Gerencia de Pensiones, Departamento del Régimen No Contributivo</t>
  </si>
  <si>
    <t>Pensiones ordinarias para adultos mayores (65 o más años)</t>
  </si>
  <si>
    <t>Pensiones ordinarias para otros beneficiarios</t>
  </si>
  <si>
    <t>1. Pensiones ordinarias para adultos mayores y otros beneficiarios</t>
  </si>
  <si>
    <t>2. Pensiones parálisis cerebral profunda</t>
  </si>
  <si>
    <t>3. Gastos generales</t>
  </si>
  <si>
    <t>n.d</t>
  </si>
  <si>
    <t>Servicios Médicos</t>
  </si>
  <si>
    <t>Servicios Administrativos</t>
  </si>
  <si>
    <t>Pensiones Parálisis Cerebral</t>
  </si>
  <si>
    <t>Décimo Tercer Mes</t>
  </si>
  <si>
    <t xml:space="preserve">6.03. Prestaciones </t>
  </si>
  <si>
    <t>6.01.03. Transferencias corrientes al SP- IDNE (cuota SEM)</t>
  </si>
  <si>
    <t>1.04. Servicios diversos (servicios administrativos)</t>
  </si>
  <si>
    <t>Fuente: Área Régimen No Contributivo</t>
  </si>
  <si>
    <t>Pensiones Ordinarias</t>
  </si>
  <si>
    <t>Reporte de gastos efectivos financiados por el Fondo de Desarrollo Social y Asignaciones Familiares y otras fuentes de financiamiento</t>
  </si>
  <si>
    <t>2. Ingresos efectivos recibidos*</t>
  </si>
  <si>
    <r>
      <t xml:space="preserve">1. Saldo en caja inicial  (5 </t>
    </r>
    <r>
      <rPr>
        <b/>
        <sz val="11"/>
        <color rgb="FF000000"/>
        <rFont val="Times New Roman"/>
        <family val="1"/>
      </rPr>
      <t xml:space="preserve">t-1) </t>
    </r>
  </si>
  <si>
    <t>Miles de Colones</t>
  </si>
  <si>
    <t>*Estimación realizada de acuerdo con el gasto en pensiones ordinarias del mes.</t>
  </si>
  <si>
    <t>*Pensiones ordinarias para adultos mayores (65 o más años)</t>
  </si>
  <si>
    <t>*Pensiones ordinarias para otros beneficiarios</t>
  </si>
  <si>
    <t xml:space="preserve">Fuente: Flujo de Efectivo 2020, Area de Tesorería General </t>
  </si>
  <si>
    <t>Julio</t>
  </si>
  <si>
    <t>Agosto</t>
  </si>
  <si>
    <t xml:space="preserve">Setiembre </t>
  </si>
  <si>
    <t>III Trimestre</t>
  </si>
  <si>
    <t xml:space="preserve">Agosto </t>
  </si>
  <si>
    <t xml:space="preserve">Julio </t>
  </si>
  <si>
    <t>* Incluye: Recargo sobre planillas, Art. 15 Ley 8783 (Impuesto de Ventas), Ley 7983 Art.77 y Art. 87 "Ley de Protección al Trabajador", Reintegro de unidades ejecutoras y Superavit Fodesaf</t>
  </si>
  <si>
    <t>Enero</t>
  </si>
  <si>
    <t>Febrero</t>
  </si>
  <si>
    <t>Marzo</t>
  </si>
  <si>
    <t>Abril</t>
  </si>
  <si>
    <t>Mayo</t>
  </si>
  <si>
    <t>Junio</t>
  </si>
  <si>
    <t>I Trimestre</t>
  </si>
  <si>
    <t>II Trimestre</t>
  </si>
  <si>
    <t>Acumulado II Trimestre</t>
  </si>
  <si>
    <t xml:space="preserve">Acumulado III Trimestre </t>
  </si>
  <si>
    <t xml:space="preserve">Octubre </t>
  </si>
  <si>
    <t xml:space="preserve">Noviembre </t>
  </si>
  <si>
    <t xml:space="preserve">Diciembre </t>
  </si>
  <si>
    <t xml:space="preserve">IV Trimestre </t>
  </si>
  <si>
    <t xml:space="preserve">Acumulado anual </t>
  </si>
  <si>
    <t>Acumulado Anual</t>
  </si>
  <si>
    <t>Cuarto</t>
  </si>
  <si>
    <t xml:space="preserve">Abril </t>
  </si>
  <si>
    <t xml:space="preserve">Mayo </t>
  </si>
  <si>
    <t>IV Trimestre</t>
  </si>
  <si>
    <t>Promedio I Trim.</t>
  </si>
  <si>
    <t>Promedio II Trim.</t>
  </si>
  <si>
    <t>Promedio III Trim.</t>
  </si>
  <si>
    <t>Promedio IV Trim.</t>
  </si>
  <si>
    <t xml:space="preserve">Junio </t>
  </si>
  <si>
    <t>Acumulado III Trimestre</t>
  </si>
  <si>
    <t>*RNC adultos mayores de 65 años</t>
  </si>
  <si>
    <t>*RNC otros beneficiarios</t>
  </si>
  <si>
    <t xml:space="preserve">*Estimación realizada de acuerdo con la cantidad de pensionados por tipología </t>
  </si>
  <si>
    <t>*PCP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</si>
</sst>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#,##0.0_);\(#,##0.0\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name val="Times New Roman"/>
      <family val="1"/>
    </font>
    <font>
      <b/>
      <sz val="11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2" xfId="0" applyFont="1" applyBorder="1"/>
    <xf numFmtId="0" fontId="1" fillId="0" borderId="0" xfId="0" applyFont="1" applyFill="1"/>
    <xf numFmtId="0" fontId="1" fillId="0" borderId="2" xfId="0" applyFont="1" applyFill="1" applyBorder="1"/>
    <xf numFmtId="0" fontId="1" fillId="0" borderId="0" xfId="0" applyFont="1" applyFill="1" applyBorder="1"/>
    <xf numFmtId="4" fontId="1" fillId="0" borderId="0" xfId="0" applyNumberFormat="1" applyFont="1"/>
    <xf numFmtId="164" fontId="1" fillId="0" borderId="0" xfId="1" applyFont="1"/>
    <xf numFmtId="39" fontId="1" fillId="0" borderId="0" xfId="1" applyNumberFormat="1" applyFont="1"/>
    <xf numFmtId="39" fontId="1" fillId="0" borderId="2" xfId="1" applyNumberFormat="1" applyFont="1" applyBorder="1"/>
    <xf numFmtId="39" fontId="1" fillId="0" borderId="0" xfId="0" applyNumberFormat="1" applyFont="1"/>
    <xf numFmtId="165" fontId="1" fillId="0" borderId="0" xfId="1" applyNumberFormat="1" applyFont="1"/>
    <xf numFmtId="0" fontId="1" fillId="2" borderId="0" xfId="0" applyFont="1" applyFill="1"/>
    <xf numFmtId="164" fontId="3" fillId="2" borderId="0" xfId="1" applyFont="1" applyFill="1" applyAlignment="1">
      <alignment horizontal="center"/>
    </xf>
    <xf numFmtId="165" fontId="3" fillId="0" borderId="0" xfId="1" applyNumberFormat="1" applyFont="1" applyFill="1" applyAlignment="1">
      <alignment horizontal="center"/>
    </xf>
    <xf numFmtId="165" fontId="1" fillId="0" borderId="0" xfId="1" applyNumberFormat="1" applyFont="1" applyFill="1" applyAlignment="1">
      <alignment horizontal="center"/>
    </xf>
    <xf numFmtId="0" fontId="4" fillId="0" borderId="0" xfId="0" applyFont="1" applyFill="1" applyAlignment="1">
      <alignment horizontal="right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6" fillId="0" borderId="0" xfId="0" applyFont="1" applyFill="1" applyAlignment="1">
      <alignment horizontal="right" wrapText="1" readingOrder="1"/>
    </xf>
    <xf numFmtId="0" fontId="1" fillId="0" borderId="0" xfId="0" applyFont="1" applyFill="1" applyBorder="1" applyAlignment="1">
      <alignment vertical="center" wrapText="1"/>
    </xf>
    <xf numFmtId="0" fontId="5" fillId="0" borderId="0" xfId="0" applyFont="1" applyFill="1"/>
    <xf numFmtId="9" fontId="1" fillId="0" borderId="0" xfId="2" applyNumberFormat="1" applyFont="1" applyBorder="1"/>
    <xf numFmtId="0" fontId="5" fillId="0" borderId="0" xfId="0" applyFont="1" applyFill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Fill="1"/>
    <xf numFmtId="0" fontId="1" fillId="0" borderId="0" xfId="0" applyFont="1" applyBorder="1" applyAlignment="1">
      <alignment horizontal="left" wrapText="1"/>
    </xf>
    <xf numFmtId="0" fontId="1" fillId="2" borderId="0" xfId="0" applyFont="1" applyFill="1" applyBorder="1" applyAlignment="1">
      <alignment horizontal="left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left" wrapText="1"/>
    </xf>
    <xf numFmtId="0" fontId="1" fillId="0" borderId="2" xfId="0" applyFont="1" applyFill="1" applyBorder="1" applyAlignment="1">
      <alignment wrapText="1"/>
    </xf>
    <xf numFmtId="4" fontId="4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164" fontId="3" fillId="2" borderId="0" xfId="1" applyFont="1" applyFill="1" applyAlignment="1">
      <alignment horizontal="center" vertical="center"/>
    </xf>
    <xf numFmtId="164" fontId="8" fillId="2" borderId="0" xfId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0" fontId="1" fillId="2" borderId="0" xfId="0" applyFont="1" applyFill="1" applyBorder="1" applyAlignment="1">
      <alignment horizontal="left" wrapText="1" indent="3"/>
    </xf>
    <xf numFmtId="0" fontId="4" fillId="0" borderId="2" xfId="0" applyFont="1" applyFill="1" applyBorder="1"/>
    <xf numFmtId="0" fontId="4" fillId="0" borderId="2" xfId="0" applyFont="1" applyBorder="1"/>
    <xf numFmtId="165" fontId="4" fillId="0" borderId="2" xfId="0" applyNumberFormat="1" applyFont="1" applyBorder="1"/>
    <xf numFmtId="165" fontId="4" fillId="0" borderId="2" xfId="0" applyNumberFormat="1" applyFont="1" applyFill="1" applyBorder="1"/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39" fontId="4" fillId="0" borderId="0" xfId="1" applyNumberFormat="1" applyFont="1"/>
    <xf numFmtId="39" fontId="4" fillId="0" borderId="2" xfId="1" applyNumberFormat="1" applyFont="1" applyBorder="1"/>
    <xf numFmtId="0" fontId="4" fillId="0" borderId="0" xfId="0" applyFont="1" applyAlignment="1">
      <alignment horizontal="left"/>
    </xf>
    <xf numFmtId="39" fontId="4" fillId="0" borderId="0" xfId="0" applyNumberFormat="1" applyFont="1"/>
    <xf numFmtId="164" fontId="4" fillId="0" borderId="0" xfId="0" applyNumberFormat="1" applyFont="1"/>
    <xf numFmtId="164" fontId="1" fillId="0" borderId="0" xfId="0" applyNumberFormat="1" applyFont="1"/>
    <xf numFmtId="166" fontId="1" fillId="0" borderId="0" xfId="0" applyNumberFormat="1" applyFont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164" fontId="8" fillId="0" borderId="0" xfId="1" applyFont="1" applyAlignment="1">
      <alignment horizontal="center"/>
    </xf>
    <xf numFmtId="164" fontId="4" fillId="0" borderId="0" xfId="1" applyFont="1"/>
    <xf numFmtId="0" fontId="5" fillId="0" borderId="0" xfId="0" applyFont="1" applyBorder="1" applyAlignment="1">
      <alignment horizontal="left" wrapText="1"/>
    </xf>
    <xf numFmtId="165" fontId="3" fillId="2" borderId="0" xfId="1" applyNumberFormat="1" applyFont="1" applyFill="1" applyAlignment="1">
      <alignment horizontal="center"/>
    </xf>
    <xf numFmtId="0" fontId="4" fillId="0" borderId="0" xfId="0" applyFont="1" applyFill="1" applyAlignment="1">
      <alignment horizontal="left" indent="2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Alignment="1">
      <alignment horizontal="left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center" vertical="center" wrapText="1"/>
    </xf>
    <xf numFmtId="0" fontId="5" fillId="0" borderId="3" xfId="0" applyFont="1" applyBorder="1" applyAlignment="1">
      <alignment horizontal="left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mabarca/Desktop/PRESUPUESTO%20CINDY%202017/PERIODO%202020/RNC/Cuadros%20Informe%20I%20Trimestre%202020%20Desa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1"/>
      <sheetName val="Cuadro 2"/>
      <sheetName val="Cuadro 3"/>
      <sheetName val="Cuadro 4"/>
    </sheetNames>
    <sheetDataSet>
      <sheetData sheetId="0"/>
      <sheetData sheetId="1">
        <row r="12">
          <cell r="B12">
            <v>10023707.6</v>
          </cell>
          <cell r="C12">
            <v>10054588.4</v>
          </cell>
          <cell r="D12">
            <v>10629097</v>
          </cell>
        </row>
        <row r="15">
          <cell r="B15">
            <v>1318682.2</v>
          </cell>
          <cell r="C15">
            <v>1317103.2</v>
          </cell>
          <cell r="D15">
            <v>1391852.1</v>
          </cell>
        </row>
        <row r="17">
          <cell r="B17">
            <v>942444.9</v>
          </cell>
          <cell r="C17">
            <v>1546336.6</v>
          </cell>
          <cell r="D17">
            <v>1552910.3</v>
          </cell>
        </row>
        <row r="18">
          <cell r="B18">
            <v>435191.7</v>
          </cell>
          <cell r="C18">
            <v>560808.4</v>
          </cell>
          <cell r="D18">
            <v>498012.7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0"/>
  <sheetViews>
    <sheetView tabSelected="1" zoomScaleNormal="100" zoomScaleSheetLayoutView="80" workbookViewId="0">
      <selection sqref="A1:Q1"/>
    </sheetView>
  </sheetViews>
  <sheetFormatPr baseColWidth="10" defaultColWidth="11.5703125" defaultRowHeight="15" customHeight="1" x14ac:dyDescent="0.25"/>
  <cols>
    <col min="1" max="1" width="35.28515625" style="4" customWidth="1"/>
    <col min="2" max="2" width="10.28515625" style="1" customWidth="1"/>
    <col min="3" max="5" width="9.5703125" style="1" bestFit="1" customWidth="1"/>
    <col min="6" max="6" width="10.7109375" style="1" bestFit="1" customWidth="1"/>
    <col min="7" max="7" width="11.42578125" style="1" bestFit="1" customWidth="1"/>
    <col min="8" max="10" width="9.5703125" style="1" bestFit="1" customWidth="1"/>
    <col min="11" max="11" width="10.7109375" style="1" bestFit="1" customWidth="1"/>
    <col min="12" max="12" width="10.140625" style="1" bestFit="1" customWidth="1"/>
    <col min="13" max="14" width="9.5703125" style="1" bestFit="1" customWidth="1"/>
    <col min="15" max="15" width="11" style="1" bestFit="1" customWidth="1"/>
    <col min="16" max="16" width="10.7109375" style="1" bestFit="1" customWidth="1"/>
    <col min="17" max="17" width="10.140625" style="1" bestFit="1" customWidth="1"/>
    <col min="18" max="18" width="9.85546875" style="1" bestFit="1" customWidth="1"/>
    <col min="19" max="19" width="11.42578125" style="1" bestFit="1" customWidth="1"/>
    <col min="20" max="20" width="11.5703125" style="1" customWidth="1"/>
    <col min="21" max="21" width="12.28515625" style="1" bestFit="1" customWidth="1"/>
    <col min="22" max="22" width="10.140625" style="1" bestFit="1" customWidth="1"/>
    <col min="23" max="16384" width="11.5703125" style="1"/>
  </cols>
  <sheetData>
    <row r="1" spans="1:22" ht="15" customHeight="1" x14ac:dyDescent="0.25">
      <c r="A1" s="71" t="s">
        <v>7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1:22" ht="15" customHeight="1" x14ac:dyDescent="0.25">
      <c r="A2" s="71" t="s">
        <v>11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</row>
    <row r="3" spans="1:22" ht="15" customHeight="1" x14ac:dyDescent="0.25">
      <c r="A3" s="17" t="s">
        <v>0</v>
      </c>
      <c r="B3" s="72" t="s">
        <v>21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18"/>
      <c r="P3" s="18"/>
      <c r="Q3" s="18"/>
    </row>
    <row r="4" spans="1:22" ht="15" customHeight="1" x14ac:dyDescent="0.25">
      <c r="A4" s="17" t="s">
        <v>1</v>
      </c>
      <c r="B4" s="19" t="s">
        <v>20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8"/>
      <c r="P4" s="18"/>
      <c r="Q4" s="18"/>
    </row>
    <row r="5" spans="1:22" ht="15" customHeight="1" x14ac:dyDescent="0.25">
      <c r="A5" s="17" t="s">
        <v>10</v>
      </c>
      <c r="B5" s="19" t="s">
        <v>22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8"/>
      <c r="P5" s="18"/>
      <c r="Q5" s="18"/>
    </row>
    <row r="6" spans="1:22" ht="15" customHeight="1" x14ac:dyDescent="0.25">
      <c r="A6" s="17" t="s">
        <v>2</v>
      </c>
      <c r="B6" s="20" t="s">
        <v>69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18"/>
      <c r="N6" s="18"/>
      <c r="O6" s="18"/>
      <c r="P6" s="18"/>
      <c r="Q6" s="18"/>
    </row>
    <row r="7" spans="1:22" ht="15" customHeight="1" x14ac:dyDescent="0.25">
      <c r="A7" s="17" t="s">
        <v>3</v>
      </c>
      <c r="B7" s="20">
        <v>2020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18"/>
      <c r="N7" s="18"/>
      <c r="O7" s="18"/>
      <c r="P7" s="18"/>
      <c r="Q7" s="18"/>
    </row>
    <row r="9" spans="1:22" s="53" customFormat="1" ht="29.25" thickBot="1" x14ac:dyDescent="0.3">
      <c r="A9" s="52" t="s">
        <v>4</v>
      </c>
      <c r="B9" s="28" t="s">
        <v>5</v>
      </c>
      <c r="C9" s="28" t="s">
        <v>53</v>
      </c>
      <c r="D9" s="28" t="s">
        <v>54</v>
      </c>
      <c r="E9" s="28" t="s">
        <v>55</v>
      </c>
      <c r="F9" s="28" t="s">
        <v>59</v>
      </c>
      <c r="G9" s="28" t="s">
        <v>73</v>
      </c>
      <c r="H9" s="28" t="s">
        <v>70</v>
      </c>
      <c r="I9" s="28" t="s">
        <v>71</v>
      </c>
      <c r="J9" s="28" t="s">
        <v>58</v>
      </c>
      <c r="K9" s="28" t="s">
        <v>60</v>
      </c>
      <c r="L9" s="28" t="s">
        <v>74</v>
      </c>
      <c r="M9" s="28" t="s">
        <v>46</v>
      </c>
      <c r="N9" s="28" t="s">
        <v>47</v>
      </c>
      <c r="O9" s="28" t="s">
        <v>48</v>
      </c>
      <c r="P9" s="28" t="s">
        <v>49</v>
      </c>
      <c r="Q9" s="28" t="s">
        <v>75</v>
      </c>
      <c r="R9" s="28" t="s">
        <v>63</v>
      </c>
      <c r="S9" s="28" t="s">
        <v>64</v>
      </c>
      <c r="T9" s="28" t="s">
        <v>65</v>
      </c>
      <c r="U9" s="28" t="s">
        <v>72</v>
      </c>
      <c r="V9" s="28" t="s">
        <v>76</v>
      </c>
    </row>
    <row r="11" spans="1:22" ht="30" x14ac:dyDescent="0.25">
      <c r="A11" s="30" t="s">
        <v>25</v>
      </c>
      <c r="B11" s="1" t="s">
        <v>6</v>
      </c>
      <c r="C11" s="16">
        <v>121887</v>
      </c>
      <c r="D11" s="16">
        <v>122376</v>
      </c>
      <c r="E11" s="16">
        <v>122958</v>
      </c>
      <c r="F11" s="12">
        <f>SUM(C11:E11)</f>
        <v>367221</v>
      </c>
      <c r="G11" s="12">
        <f>AVERAGE(C11:E11)</f>
        <v>122407</v>
      </c>
      <c r="H11" s="16">
        <v>124070</v>
      </c>
      <c r="I11" s="16">
        <v>124396</v>
      </c>
      <c r="J11" s="16">
        <v>123959</v>
      </c>
      <c r="K11" s="12">
        <f>SUM(H11:J11)</f>
        <v>372425</v>
      </c>
      <c r="L11" s="12">
        <f>AVERAGE(H11:J11)</f>
        <v>124141.66666666667</v>
      </c>
      <c r="M11" s="16">
        <v>123687</v>
      </c>
      <c r="N11" s="16">
        <v>123953</v>
      </c>
      <c r="O11" s="16">
        <v>124368</v>
      </c>
      <c r="P11" s="12">
        <f>SUM(M11:O11)</f>
        <v>372008</v>
      </c>
      <c r="Q11" s="12">
        <f>AVERAGE(M11:O11)</f>
        <v>124002.66666666667</v>
      </c>
      <c r="R11" s="12">
        <f>+R12+R13</f>
        <v>124423</v>
      </c>
      <c r="S11" s="12">
        <f t="shared" ref="S11:T11" si="0">+S12+S13</f>
        <v>124520</v>
      </c>
      <c r="T11" s="12">
        <f t="shared" si="0"/>
        <v>125074</v>
      </c>
      <c r="U11" s="12">
        <f>SUM(R11:T11)</f>
        <v>374017</v>
      </c>
      <c r="V11" s="12">
        <f>AVERAGE(R11:T11)</f>
        <v>124672.33333333333</v>
      </c>
    </row>
    <row r="12" spans="1:22" ht="30" x14ac:dyDescent="0.25">
      <c r="A12" s="47" t="s">
        <v>23</v>
      </c>
      <c r="B12" s="13" t="s">
        <v>6</v>
      </c>
      <c r="C12" s="15">
        <v>90792</v>
      </c>
      <c r="D12" s="15">
        <v>91293</v>
      </c>
      <c r="E12" s="15">
        <v>91778</v>
      </c>
      <c r="F12" s="12">
        <f>SUM(C12:E12)</f>
        <v>273863</v>
      </c>
      <c r="G12" s="14"/>
      <c r="H12" s="15">
        <v>92806</v>
      </c>
      <c r="I12" s="15">
        <v>93207</v>
      </c>
      <c r="J12" s="15">
        <v>92947</v>
      </c>
      <c r="K12" s="12">
        <f>SUM(H12:J12)</f>
        <v>278960</v>
      </c>
      <c r="L12" s="14"/>
      <c r="M12" s="15">
        <v>92802</v>
      </c>
      <c r="N12" s="15">
        <v>92857</v>
      </c>
      <c r="O12" s="15">
        <v>93108</v>
      </c>
      <c r="P12" s="12">
        <f>SUM(M12:O12)</f>
        <v>278767</v>
      </c>
      <c r="Q12" s="14"/>
      <c r="R12" s="12">
        <v>93174</v>
      </c>
      <c r="S12" s="12">
        <v>93269</v>
      </c>
      <c r="T12" s="12">
        <v>93923</v>
      </c>
      <c r="U12" s="12">
        <f t="shared" ref="U12:U14" si="1">SUM(R12:T12)</f>
        <v>280366</v>
      </c>
      <c r="V12" s="69"/>
    </row>
    <row r="13" spans="1:22" ht="30" x14ac:dyDescent="0.25">
      <c r="A13" s="47" t="s">
        <v>24</v>
      </c>
      <c r="B13" s="13" t="s">
        <v>6</v>
      </c>
      <c r="C13" s="15">
        <f>+C11-C12</f>
        <v>31095</v>
      </c>
      <c r="D13" s="15">
        <f>+D11-D12</f>
        <v>31083</v>
      </c>
      <c r="E13" s="15">
        <f>+E11-E12</f>
        <v>31180</v>
      </c>
      <c r="F13" s="12">
        <f>SUM(C13:E13)</f>
        <v>93358</v>
      </c>
      <c r="G13" s="14"/>
      <c r="H13" s="15">
        <f>+H11-H12</f>
        <v>31264</v>
      </c>
      <c r="I13" s="15">
        <f>+I11-I12</f>
        <v>31189</v>
      </c>
      <c r="J13" s="15">
        <f>+J11-J12</f>
        <v>31012</v>
      </c>
      <c r="K13" s="12">
        <f>SUM(H13:J13)</f>
        <v>93465</v>
      </c>
      <c r="L13" s="14"/>
      <c r="M13" s="15">
        <f>+M11-M12</f>
        <v>30885</v>
      </c>
      <c r="N13" s="15">
        <f>+N11-N12</f>
        <v>31096</v>
      </c>
      <c r="O13" s="15">
        <f>+O11-O12</f>
        <v>31260</v>
      </c>
      <c r="P13" s="12">
        <f>SUM(M13:O13)</f>
        <v>93241</v>
      </c>
      <c r="Q13" s="14"/>
      <c r="R13" s="12">
        <v>31249</v>
      </c>
      <c r="S13" s="12">
        <v>31251</v>
      </c>
      <c r="T13" s="12">
        <v>31151</v>
      </c>
      <c r="U13" s="12">
        <f t="shared" si="1"/>
        <v>93651</v>
      </c>
      <c r="V13" s="69"/>
    </row>
    <row r="14" spans="1:22" x14ac:dyDescent="0.25">
      <c r="A14" s="30" t="s">
        <v>26</v>
      </c>
      <c r="B14" s="1" t="s">
        <v>6</v>
      </c>
      <c r="C14" s="16">
        <v>4382</v>
      </c>
      <c r="D14" s="16">
        <v>4409</v>
      </c>
      <c r="E14" s="16">
        <v>4418</v>
      </c>
      <c r="F14" s="12">
        <f>SUM(C14:E14)</f>
        <v>13209</v>
      </c>
      <c r="G14" s="12">
        <f>AVERAGE(C14:E14)</f>
        <v>4403</v>
      </c>
      <c r="H14" s="16">
        <v>4443</v>
      </c>
      <c r="I14" s="16">
        <v>4449</v>
      </c>
      <c r="J14" s="16">
        <v>4451</v>
      </c>
      <c r="K14" s="12">
        <f>SUM(H14:J14)</f>
        <v>13343</v>
      </c>
      <c r="L14" s="12">
        <f>AVERAGE(H14:J14)</f>
        <v>4447.666666666667</v>
      </c>
      <c r="M14" s="16">
        <v>4447</v>
      </c>
      <c r="N14" s="16">
        <v>4459</v>
      </c>
      <c r="O14" s="16">
        <v>4487</v>
      </c>
      <c r="P14" s="12">
        <f>SUM(M14:O14)</f>
        <v>13393</v>
      </c>
      <c r="Q14" s="12">
        <f>AVERAGE(M14:O14)</f>
        <v>4464.333333333333</v>
      </c>
      <c r="R14" s="12">
        <v>4495</v>
      </c>
      <c r="S14" s="12">
        <v>4523</v>
      </c>
      <c r="T14" s="12">
        <v>4551</v>
      </c>
      <c r="U14" s="12">
        <f t="shared" si="1"/>
        <v>13569</v>
      </c>
      <c r="V14" s="12">
        <f>AVERAGE(R14:T14)</f>
        <v>4523</v>
      </c>
    </row>
    <row r="16" spans="1:22" s="18" customFormat="1" ht="15" customHeight="1" thickBot="1" x14ac:dyDescent="0.25">
      <c r="A16" s="48" t="s">
        <v>12</v>
      </c>
      <c r="B16" s="49"/>
      <c r="C16" s="50">
        <f>+C11+C14</f>
        <v>126269</v>
      </c>
      <c r="D16" s="50">
        <f t="shared" ref="D16:E16" si="2">+D11+D14</f>
        <v>126785</v>
      </c>
      <c r="E16" s="50">
        <f t="shared" si="2"/>
        <v>127376</v>
      </c>
      <c r="F16" s="50">
        <f>SUM(C16:E16)</f>
        <v>380430</v>
      </c>
      <c r="G16" s="50">
        <f>AVERAGE(C16:E16)</f>
        <v>126810</v>
      </c>
      <c r="H16" s="50">
        <f>+H11+H14</f>
        <v>128513</v>
      </c>
      <c r="I16" s="50">
        <f t="shared" ref="I16:J16" si="3">+I11+I14</f>
        <v>128845</v>
      </c>
      <c r="J16" s="50">
        <f t="shared" si="3"/>
        <v>128410</v>
      </c>
      <c r="K16" s="50">
        <f>+K11+K14</f>
        <v>385768</v>
      </c>
      <c r="L16" s="50">
        <f>AVERAGE(H16:J16)</f>
        <v>128589.33333333333</v>
      </c>
      <c r="M16" s="51">
        <f>M11+M14</f>
        <v>128134</v>
      </c>
      <c r="N16" s="51">
        <f>N11+N14</f>
        <v>128412</v>
      </c>
      <c r="O16" s="51">
        <f>O11+O14</f>
        <v>128855</v>
      </c>
      <c r="P16" s="50">
        <f>P11+P14</f>
        <v>385401</v>
      </c>
      <c r="Q16" s="50">
        <f>AVERAGE(M16:O16)</f>
        <v>128467</v>
      </c>
      <c r="R16" s="50">
        <f>+R11+R14</f>
        <v>128918</v>
      </c>
      <c r="S16" s="50">
        <f t="shared" ref="S16:T16" si="4">+S11+S14</f>
        <v>129043</v>
      </c>
      <c r="T16" s="50">
        <f t="shared" si="4"/>
        <v>129625</v>
      </c>
      <c r="U16" s="50">
        <f>SUM(R16:T16)</f>
        <v>387586</v>
      </c>
      <c r="V16" s="50">
        <f>AVERAGE(R16:T16)</f>
        <v>129195.33333333333</v>
      </c>
    </row>
    <row r="17" spans="1:16" ht="15" customHeight="1" thickTop="1" x14ac:dyDescent="0.25">
      <c r="A17" s="6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4"/>
      <c r="N17" s="24"/>
      <c r="O17" s="24"/>
      <c r="P17" s="2"/>
    </row>
    <row r="18" spans="1:16" x14ac:dyDescent="0.25">
      <c r="A18" s="23" t="s">
        <v>36</v>
      </c>
      <c r="M18" s="24"/>
      <c r="N18" s="24"/>
      <c r="O18" s="24"/>
    </row>
    <row r="19" spans="1:16" x14ac:dyDescent="0.25">
      <c r="N19" s="22"/>
    </row>
    <row r="20" spans="1:16" ht="24.75" customHeight="1" x14ac:dyDescent="0.25">
      <c r="N20" s="22"/>
    </row>
  </sheetData>
  <mergeCells count="3">
    <mergeCell ref="A1:Q1"/>
    <mergeCell ref="A2:Q2"/>
    <mergeCell ref="B3:N3"/>
  </mergeCells>
  <printOptions horizontalCentered="1" verticalCentered="1"/>
  <pageMargins left="0.25" right="0.25" top="0.75" bottom="0.75" header="0.3" footer="0.3"/>
  <pageSetup scale="54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zoomScaleNormal="100" zoomScaleSheetLayoutView="80" workbookViewId="0">
      <selection sqref="A1:T1"/>
    </sheetView>
  </sheetViews>
  <sheetFormatPr baseColWidth="10" defaultRowHeight="15" x14ac:dyDescent="0.25"/>
  <cols>
    <col min="1" max="1" width="32.140625" style="1" customWidth="1"/>
    <col min="2" max="2" width="15.42578125" style="1" customWidth="1"/>
    <col min="3" max="4" width="13.85546875" style="1" customWidth="1"/>
    <col min="5" max="5" width="15.5703125" style="1" bestFit="1" customWidth="1"/>
    <col min="6" max="8" width="13.85546875" style="1" customWidth="1"/>
    <col min="9" max="10" width="15.5703125" style="1" bestFit="1" customWidth="1"/>
    <col min="11" max="13" width="13.85546875" style="1" bestFit="1" customWidth="1"/>
    <col min="14" max="15" width="15.5703125" style="1" bestFit="1" customWidth="1"/>
    <col min="16" max="16" width="13.5703125" style="1" bestFit="1" customWidth="1"/>
    <col min="17" max="17" width="15" style="1" bestFit="1" customWidth="1"/>
    <col min="18" max="18" width="13.5703125" style="1" bestFit="1" customWidth="1"/>
    <col min="19" max="19" width="14.140625" style="1" bestFit="1" customWidth="1"/>
    <col min="20" max="20" width="15.28515625" style="1" bestFit="1" customWidth="1"/>
    <col min="21" max="16384" width="11.42578125" style="1"/>
  </cols>
  <sheetData>
    <row r="1" spans="1:20" ht="15" customHeight="1" x14ac:dyDescent="0.25">
      <c r="A1" s="75" t="s">
        <v>13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</row>
    <row r="2" spans="1:20" ht="31.5" customHeight="1" x14ac:dyDescent="0.25">
      <c r="A2" s="74" t="s">
        <v>38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</row>
    <row r="3" spans="1:20" ht="15" customHeight="1" x14ac:dyDescent="0.25">
      <c r="A3" s="17" t="s">
        <v>0</v>
      </c>
      <c r="B3" s="72" t="s">
        <v>21</v>
      </c>
      <c r="C3" s="72"/>
      <c r="D3" s="72"/>
      <c r="E3" s="17"/>
      <c r="F3" s="17"/>
      <c r="G3" s="17"/>
      <c r="H3" s="17"/>
      <c r="I3" s="17"/>
      <c r="J3" s="17"/>
      <c r="N3" s="18"/>
    </row>
    <row r="4" spans="1:20" ht="15" customHeight="1" x14ac:dyDescent="0.25">
      <c r="A4" s="17" t="s">
        <v>1</v>
      </c>
      <c r="B4" s="19" t="s">
        <v>20</v>
      </c>
      <c r="C4" s="19"/>
      <c r="D4" s="19"/>
      <c r="E4" s="17"/>
      <c r="F4" s="17"/>
      <c r="G4" s="17"/>
      <c r="H4" s="17"/>
      <c r="I4" s="17"/>
      <c r="J4" s="17"/>
      <c r="N4" s="20"/>
    </row>
    <row r="5" spans="1:20" ht="15" customHeight="1" x14ac:dyDescent="0.25">
      <c r="A5" s="21" t="s">
        <v>10</v>
      </c>
      <c r="B5" s="19" t="s">
        <v>22</v>
      </c>
      <c r="C5" s="19"/>
      <c r="D5" s="19"/>
      <c r="E5" s="21"/>
      <c r="F5" s="21"/>
      <c r="G5" s="21"/>
      <c r="H5" s="21"/>
      <c r="I5" s="21"/>
      <c r="J5" s="21"/>
      <c r="N5" s="20"/>
    </row>
    <row r="6" spans="1:20" ht="15" customHeight="1" x14ac:dyDescent="0.25">
      <c r="A6" s="17" t="s">
        <v>2</v>
      </c>
      <c r="B6" s="20" t="s">
        <v>69</v>
      </c>
      <c r="C6" s="18"/>
      <c r="D6" s="18"/>
      <c r="E6" s="17"/>
      <c r="F6" s="17"/>
      <c r="G6" s="17"/>
      <c r="H6" s="17"/>
      <c r="I6" s="17"/>
      <c r="J6" s="17"/>
      <c r="N6" s="20"/>
    </row>
    <row r="7" spans="1:20" ht="15" customHeight="1" x14ac:dyDescent="0.25">
      <c r="A7" s="17" t="s">
        <v>3</v>
      </c>
      <c r="B7" s="20">
        <v>2020</v>
      </c>
      <c r="C7" s="18"/>
      <c r="D7" s="18"/>
      <c r="E7" s="17"/>
      <c r="F7" s="17"/>
      <c r="G7" s="17"/>
      <c r="H7" s="17"/>
      <c r="I7" s="17"/>
      <c r="J7" s="17"/>
      <c r="N7" s="35"/>
      <c r="Q7" s="7"/>
    </row>
    <row r="8" spans="1:20" ht="15" customHeight="1" x14ac:dyDescent="0.25">
      <c r="A8" s="17" t="s">
        <v>8</v>
      </c>
      <c r="B8" s="73" t="s">
        <v>41</v>
      </c>
      <c r="C8" s="73"/>
      <c r="D8" s="20"/>
      <c r="E8" s="17"/>
      <c r="F8" s="17"/>
      <c r="G8" s="17"/>
      <c r="H8" s="17"/>
      <c r="I8" s="17"/>
      <c r="J8" s="17"/>
      <c r="N8" s="20"/>
    </row>
    <row r="9" spans="1:20" ht="15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</row>
    <row r="10" spans="1:20" ht="29.25" thickBot="1" x14ac:dyDescent="0.3">
      <c r="A10" s="27" t="s">
        <v>4</v>
      </c>
      <c r="B10" s="26" t="s">
        <v>53</v>
      </c>
      <c r="C10" s="26" t="s">
        <v>54</v>
      </c>
      <c r="D10" s="26" t="s">
        <v>55</v>
      </c>
      <c r="E10" s="28" t="s">
        <v>59</v>
      </c>
      <c r="F10" s="26" t="s">
        <v>56</v>
      </c>
      <c r="G10" s="26" t="s">
        <v>57</v>
      </c>
      <c r="H10" s="26" t="s">
        <v>58</v>
      </c>
      <c r="I10" s="28" t="s">
        <v>60</v>
      </c>
      <c r="J10" s="28" t="s">
        <v>61</v>
      </c>
      <c r="K10" s="26" t="s">
        <v>46</v>
      </c>
      <c r="L10" s="26" t="s">
        <v>50</v>
      </c>
      <c r="M10" s="26" t="s">
        <v>48</v>
      </c>
      <c r="N10" s="28" t="s">
        <v>49</v>
      </c>
      <c r="O10" s="28" t="s">
        <v>62</v>
      </c>
      <c r="P10" s="26" t="s">
        <v>63</v>
      </c>
      <c r="Q10" s="26" t="s">
        <v>64</v>
      </c>
      <c r="R10" s="26" t="s">
        <v>65</v>
      </c>
      <c r="S10" s="28" t="s">
        <v>66</v>
      </c>
      <c r="T10" s="28" t="s">
        <v>68</v>
      </c>
    </row>
    <row r="11" spans="1:20" ht="15" customHeight="1" x14ac:dyDescent="0.25">
      <c r="A11" s="4"/>
      <c r="B11" s="4"/>
      <c r="C11" s="4"/>
      <c r="D11" s="4"/>
      <c r="E11" s="29"/>
      <c r="F11" s="4"/>
      <c r="G11" s="4"/>
      <c r="H11" s="4"/>
      <c r="I11" s="29"/>
      <c r="J11" s="29"/>
      <c r="S11" s="18"/>
      <c r="T11" s="18"/>
    </row>
    <row r="12" spans="1:20" ht="30" x14ac:dyDescent="0.25">
      <c r="A12" s="30" t="s">
        <v>25</v>
      </c>
      <c r="B12" s="36">
        <v>10023707.6</v>
      </c>
      <c r="C12" s="36">
        <v>10054588.4</v>
      </c>
      <c r="D12" s="37">
        <v>10629097</v>
      </c>
      <c r="E12" s="38">
        <f>SUM(B12:D12)</f>
        <v>30707393</v>
      </c>
      <c r="F12" s="36">
        <v>10158682.6</v>
      </c>
      <c r="G12" s="36">
        <v>10203954.5</v>
      </c>
      <c r="H12" s="37">
        <v>10174028.5</v>
      </c>
      <c r="I12" s="38">
        <f>SUM(F12:H12)</f>
        <v>30536665.600000001</v>
      </c>
      <c r="J12" s="39">
        <f>+E12+I12</f>
        <v>61244058.600000001</v>
      </c>
      <c r="K12" s="36">
        <v>10140301</v>
      </c>
      <c r="L12" s="36">
        <v>10180092.6</v>
      </c>
      <c r="M12" s="37">
        <v>10202117.890000001</v>
      </c>
      <c r="N12" s="38">
        <f>SUM(K12:M12)</f>
        <v>30522511.490000002</v>
      </c>
      <c r="O12" s="38">
        <f>+J12+N12</f>
        <v>91766570.090000004</v>
      </c>
      <c r="P12" s="36">
        <v>10205808.9</v>
      </c>
      <c r="Q12" s="36">
        <v>10210306.699999999</v>
      </c>
      <c r="R12" s="36">
        <v>10292791.43</v>
      </c>
      <c r="S12" s="38">
        <f>SUM(P12:R12)</f>
        <v>30708907.030000001</v>
      </c>
      <c r="T12" s="38">
        <f>+S12+O12</f>
        <v>122475477.12</v>
      </c>
    </row>
    <row r="13" spans="1:20" ht="30" x14ac:dyDescent="0.25">
      <c r="A13" s="31" t="s">
        <v>43</v>
      </c>
      <c r="B13" s="40">
        <f>+B12*74%</f>
        <v>7417543.6239999998</v>
      </c>
      <c r="C13" s="40">
        <f t="shared" ref="C13:D13" si="0">+C12*74%</f>
        <v>7440395.4160000002</v>
      </c>
      <c r="D13" s="40">
        <f t="shared" si="0"/>
        <v>7865531.7800000003</v>
      </c>
      <c r="E13" s="41">
        <f>+E12*74%</f>
        <v>22723470.82</v>
      </c>
      <c r="F13" s="40">
        <f>+F12*75%</f>
        <v>7619011.9499999993</v>
      </c>
      <c r="G13" s="40">
        <f>+G12*75%</f>
        <v>7652965.875</v>
      </c>
      <c r="H13" s="40">
        <f>+H12*75%</f>
        <v>7630521.375</v>
      </c>
      <c r="I13" s="41">
        <f>+I12*75%</f>
        <v>22902499.200000003</v>
      </c>
      <c r="J13" s="41">
        <f t="shared" ref="J13:J18" si="1">+E13+I13</f>
        <v>45625970.020000003</v>
      </c>
      <c r="K13" s="40">
        <f>+K12*75%</f>
        <v>7605225.75</v>
      </c>
      <c r="L13" s="40">
        <f>+L12*75%</f>
        <v>7635069.4499999993</v>
      </c>
      <c r="M13" s="40">
        <f>+M12*75%</f>
        <v>7651588.4175000004</v>
      </c>
      <c r="N13" s="41">
        <f>+N12*75%</f>
        <v>22891883.6175</v>
      </c>
      <c r="O13" s="41">
        <f t="shared" ref="O13:O18" si="2">+J13+N13</f>
        <v>68517853.637500003</v>
      </c>
      <c r="P13" s="40">
        <f>+P12*75%</f>
        <v>7654356.6750000007</v>
      </c>
      <c r="Q13" s="40">
        <f t="shared" ref="Q13:R13" si="3">+Q12*75%</f>
        <v>7657730.0249999994</v>
      </c>
      <c r="R13" s="40">
        <f t="shared" si="3"/>
        <v>7719593.5724999998</v>
      </c>
      <c r="S13" s="38">
        <f t="shared" ref="S13:S18" si="4">SUM(P13:R13)</f>
        <v>23031680.272500001</v>
      </c>
      <c r="T13" s="38">
        <f t="shared" ref="T13:T18" si="5">+S13+O13</f>
        <v>91549533.909999996</v>
      </c>
    </row>
    <row r="14" spans="1:20" ht="30" x14ac:dyDescent="0.25">
      <c r="A14" s="31" t="s">
        <v>44</v>
      </c>
      <c r="B14" s="40">
        <f>+B12*26%</f>
        <v>2606163.9759999998</v>
      </c>
      <c r="C14" s="40">
        <f t="shared" ref="C14:D14" si="6">+C12*26%</f>
        <v>2614192.9840000002</v>
      </c>
      <c r="D14" s="40">
        <f t="shared" si="6"/>
        <v>2763565.22</v>
      </c>
      <c r="E14" s="41">
        <f>+E12*26%</f>
        <v>7983922.1800000006</v>
      </c>
      <c r="F14" s="40">
        <f>+F12*25%</f>
        <v>2539670.65</v>
      </c>
      <c r="G14" s="40">
        <f t="shared" ref="G14:H14" si="7">+G12*25%</f>
        <v>2550988.625</v>
      </c>
      <c r="H14" s="40">
        <f t="shared" si="7"/>
        <v>2543507.125</v>
      </c>
      <c r="I14" s="41">
        <f>+I12*25%</f>
        <v>7634166.4000000004</v>
      </c>
      <c r="J14" s="41">
        <f t="shared" si="1"/>
        <v>15618088.580000002</v>
      </c>
      <c r="K14" s="40">
        <f>+K12*25%</f>
        <v>2535075.25</v>
      </c>
      <c r="L14" s="40">
        <f t="shared" ref="L14:M14" si="8">+L12*25%</f>
        <v>2545023.15</v>
      </c>
      <c r="M14" s="40">
        <f t="shared" si="8"/>
        <v>2550529.4725000001</v>
      </c>
      <c r="N14" s="41">
        <f>+N12*25%</f>
        <v>7630627.8725000005</v>
      </c>
      <c r="O14" s="41">
        <f t="shared" si="2"/>
        <v>23248716.452500001</v>
      </c>
      <c r="P14" s="40">
        <f>+P12*25%</f>
        <v>2551452.2250000001</v>
      </c>
      <c r="Q14" s="40">
        <f t="shared" ref="Q14:R14" si="9">+Q12*25%</f>
        <v>2552576.6749999998</v>
      </c>
      <c r="R14" s="40">
        <f t="shared" si="9"/>
        <v>2573197.8574999999</v>
      </c>
      <c r="S14" s="38">
        <f t="shared" si="4"/>
        <v>7677226.7575000003</v>
      </c>
      <c r="T14" s="38">
        <f t="shared" si="5"/>
        <v>30925943.210000001</v>
      </c>
    </row>
    <row r="15" spans="1:20" ht="30" x14ac:dyDescent="0.25">
      <c r="A15" s="30" t="s">
        <v>26</v>
      </c>
      <c r="B15" s="36">
        <v>1318682.2</v>
      </c>
      <c r="C15" s="36">
        <v>1317103.2</v>
      </c>
      <c r="D15" s="36">
        <v>1391852.1</v>
      </c>
      <c r="E15" s="38">
        <f>SUM(B15:D15)</f>
        <v>4027637.5</v>
      </c>
      <c r="F15" s="36">
        <v>1333898.3999999999</v>
      </c>
      <c r="G15" s="36">
        <v>1340278</v>
      </c>
      <c r="H15" s="36">
        <v>1336408.8</v>
      </c>
      <c r="I15" s="38">
        <f>SUM(F15:H15)</f>
        <v>4010585.2</v>
      </c>
      <c r="J15" s="39">
        <f>+E15+I15</f>
        <v>8038222.7000000002</v>
      </c>
      <c r="K15" s="36">
        <v>1342778.8</v>
      </c>
      <c r="L15" s="36">
        <v>1352892.4</v>
      </c>
      <c r="M15" s="36">
        <v>1350419.41</v>
      </c>
      <c r="N15" s="38">
        <f>SUM(K15:M15)</f>
        <v>4046090.6100000003</v>
      </c>
      <c r="O15" s="38">
        <f t="shared" si="2"/>
        <v>12084313.310000001</v>
      </c>
      <c r="P15" s="36">
        <v>1348480.7</v>
      </c>
      <c r="Q15" s="36">
        <v>1347127.1</v>
      </c>
      <c r="R15" s="36">
        <v>1357227.16</v>
      </c>
      <c r="S15" s="38">
        <f t="shared" si="4"/>
        <v>4052834.96</v>
      </c>
      <c r="T15" s="38">
        <f t="shared" si="5"/>
        <v>16137148.27</v>
      </c>
    </row>
    <row r="16" spans="1:20" ht="15" customHeight="1" x14ac:dyDescent="0.25">
      <c r="A16" s="32" t="s">
        <v>27</v>
      </c>
      <c r="B16" s="36">
        <f>B17+B18</f>
        <v>1377636.6</v>
      </c>
      <c r="C16" s="36">
        <f>C17+C18</f>
        <v>2107145</v>
      </c>
      <c r="D16" s="36">
        <f>D17+D18</f>
        <v>2050923</v>
      </c>
      <c r="E16" s="38">
        <f>SUM(B16:D16)</f>
        <v>5535704.5999999996</v>
      </c>
      <c r="F16" s="36">
        <f>F17+F18</f>
        <v>2057825</v>
      </c>
      <c r="G16" s="36">
        <f>G17+G18</f>
        <v>2079944.3</v>
      </c>
      <c r="H16" s="36">
        <f>H17+H18</f>
        <v>2083867.1</v>
      </c>
      <c r="I16" s="38">
        <f>SUM(F16:H16)</f>
        <v>6221636.4000000004</v>
      </c>
      <c r="J16" s="39">
        <f t="shared" si="1"/>
        <v>11757341</v>
      </c>
      <c r="K16" s="36">
        <f>K17+K18</f>
        <v>2079022.3</v>
      </c>
      <c r="L16" s="36">
        <f>L17+L18</f>
        <v>2075790.7</v>
      </c>
      <c r="M16" s="36">
        <f>M17+M18</f>
        <v>2104849.4</v>
      </c>
      <c r="N16" s="38">
        <f>SUM(K16:M16)</f>
        <v>6259662.4000000004</v>
      </c>
      <c r="O16" s="38">
        <f t="shared" si="2"/>
        <v>18017003.399999999</v>
      </c>
      <c r="P16" s="36">
        <f>+P17+P18</f>
        <v>2085117</v>
      </c>
      <c r="Q16" s="36">
        <f t="shared" ref="Q16:R16" si="10">+Q17+Q18</f>
        <v>2086066.8</v>
      </c>
      <c r="R16" s="36">
        <f t="shared" si="10"/>
        <v>2738415.5</v>
      </c>
      <c r="S16" s="38">
        <f t="shared" si="4"/>
        <v>6909599.2999999998</v>
      </c>
      <c r="T16" s="38">
        <f t="shared" si="5"/>
        <v>24926602.699999999</v>
      </c>
    </row>
    <row r="17" spans="1:20" ht="15" customHeight="1" x14ac:dyDescent="0.25">
      <c r="A17" s="33" t="s">
        <v>29</v>
      </c>
      <c r="B17" s="36">
        <v>942444.9</v>
      </c>
      <c r="C17" s="36">
        <v>1546336.6</v>
      </c>
      <c r="D17" s="36">
        <v>1552910.3</v>
      </c>
      <c r="E17" s="38">
        <f>SUM(B17:D17)</f>
        <v>4041691.8</v>
      </c>
      <c r="F17" s="36">
        <v>1559825</v>
      </c>
      <c r="G17" s="36">
        <v>1581944.3</v>
      </c>
      <c r="H17" s="36">
        <v>1585867.1</v>
      </c>
      <c r="I17" s="38">
        <f>SUM(F17:H17)</f>
        <v>4727636.4000000004</v>
      </c>
      <c r="J17" s="39">
        <f t="shared" si="1"/>
        <v>8769328.1999999993</v>
      </c>
      <c r="K17" s="36">
        <v>1581022.3</v>
      </c>
      <c r="L17" s="36">
        <v>1577790.7</v>
      </c>
      <c r="M17" s="36">
        <v>1606849.4</v>
      </c>
      <c r="N17" s="38">
        <f>SUM(K17:M17)</f>
        <v>4765662.4000000004</v>
      </c>
      <c r="O17" s="38">
        <f t="shared" si="2"/>
        <v>13534990.6</v>
      </c>
      <c r="P17" s="36">
        <v>1587117</v>
      </c>
      <c r="Q17" s="36">
        <v>1588066.8</v>
      </c>
      <c r="R17" s="36">
        <v>2240415.5</v>
      </c>
      <c r="S17" s="38">
        <f t="shared" si="4"/>
        <v>5415599.2999999998</v>
      </c>
      <c r="T17" s="38">
        <f t="shared" si="5"/>
        <v>18950589.899999999</v>
      </c>
    </row>
    <row r="18" spans="1:20" ht="15" customHeight="1" x14ac:dyDescent="0.25">
      <c r="A18" s="33" t="s">
        <v>30</v>
      </c>
      <c r="B18" s="36">
        <f>209750+225441.7</f>
        <v>435191.7</v>
      </c>
      <c r="C18" s="36">
        <f>307916.7+252891.7</f>
        <v>560808.4</v>
      </c>
      <c r="D18" s="36">
        <f>258833.3+239166.7+12.7</f>
        <v>498012.7</v>
      </c>
      <c r="E18" s="38">
        <f>SUM(B18:D18)</f>
        <v>1494012.8</v>
      </c>
      <c r="F18" s="36">
        <v>498000</v>
      </c>
      <c r="G18" s="36">
        <v>498000</v>
      </c>
      <c r="H18" s="36">
        <v>498000</v>
      </c>
      <c r="I18" s="38">
        <f>SUM(F18:H18)</f>
        <v>1494000</v>
      </c>
      <c r="J18" s="39">
        <f t="shared" si="1"/>
        <v>2988012.8</v>
      </c>
      <c r="K18" s="36">
        <v>498000</v>
      </c>
      <c r="L18" s="36">
        <v>498000</v>
      </c>
      <c r="M18" s="36">
        <v>498000</v>
      </c>
      <c r="N18" s="38">
        <f>SUM(K18:M18)</f>
        <v>1494000</v>
      </c>
      <c r="O18" s="38">
        <f t="shared" si="2"/>
        <v>4482012.8</v>
      </c>
      <c r="P18" s="36">
        <v>498000</v>
      </c>
      <c r="Q18" s="36">
        <v>498000</v>
      </c>
      <c r="R18" s="36">
        <v>498000</v>
      </c>
      <c r="S18" s="38">
        <f t="shared" si="4"/>
        <v>1494000</v>
      </c>
      <c r="T18" s="38">
        <f t="shared" si="5"/>
        <v>5976012.7999999998</v>
      </c>
    </row>
    <row r="19" spans="1:20" ht="15" customHeight="1" x14ac:dyDescent="0.25">
      <c r="A19" s="32"/>
      <c r="B19" s="42"/>
      <c r="C19" s="42"/>
      <c r="D19" s="42"/>
      <c r="E19" s="42"/>
      <c r="F19" s="42"/>
      <c r="G19" s="42"/>
      <c r="H19" s="42"/>
      <c r="I19" s="42"/>
      <c r="J19" s="42"/>
      <c r="K19" s="36"/>
      <c r="L19" s="36"/>
      <c r="M19" s="36"/>
      <c r="N19" s="38"/>
      <c r="O19" s="43"/>
      <c r="P19" s="44"/>
      <c r="Q19" s="44"/>
      <c r="R19" s="44"/>
      <c r="S19" s="43"/>
      <c r="T19" s="43"/>
    </row>
    <row r="20" spans="1:20" ht="15" customHeight="1" thickBot="1" x14ac:dyDescent="0.3">
      <c r="A20" s="34" t="s">
        <v>12</v>
      </c>
      <c r="B20" s="45">
        <f t="shared" ref="B20:I20" si="11">SUM(B16,B15,B12)</f>
        <v>12720026.399999999</v>
      </c>
      <c r="C20" s="45">
        <f t="shared" si="11"/>
        <v>13478836.600000001</v>
      </c>
      <c r="D20" s="45">
        <f t="shared" si="11"/>
        <v>14071872.1</v>
      </c>
      <c r="E20" s="46">
        <f t="shared" si="11"/>
        <v>40270735.100000001</v>
      </c>
      <c r="F20" s="45">
        <f t="shared" si="11"/>
        <v>13550406</v>
      </c>
      <c r="G20" s="45">
        <f t="shared" si="11"/>
        <v>13624176.800000001</v>
      </c>
      <c r="H20" s="45">
        <f t="shared" si="11"/>
        <v>13594304.4</v>
      </c>
      <c r="I20" s="46">
        <f t="shared" si="11"/>
        <v>40768887.200000003</v>
      </c>
      <c r="J20" s="46">
        <f>SUM(J16,J15,J12)</f>
        <v>81039622.299999997</v>
      </c>
      <c r="K20" s="45">
        <f>SUM(K16,K15,K12)</f>
        <v>13562102.1</v>
      </c>
      <c r="L20" s="45">
        <f>SUM(L16,L15,L12)</f>
        <v>13608775.699999999</v>
      </c>
      <c r="M20" s="45">
        <f>SUM(M16,M15,M12)</f>
        <v>13657386.699999999</v>
      </c>
      <c r="N20" s="46">
        <f>SUM(N16,N15,N12)</f>
        <v>40828264.5</v>
      </c>
      <c r="O20" s="46">
        <f t="shared" ref="O20:T20" si="12">SUM(O16,O15,O12)</f>
        <v>121867886.80000001</v>
      </c>
      <c r="P20" s="45">
        <f t="shared" si="12"/>
        <v>13639406.600000001</v>
      </c>
      <c r="Q20" s="45">
        <f t="shared" si="12"/>
        <v>13643500.6</v>
      </c>
      <c r="R20" s="45">
        <f t="shared" si="12"/>
        <v>14388434.09</v>
      </c>
      <c r="S20" s="46">
        <f t="shared" si="12"/>
        <v>41671341.289999999</v>
      </c>
      <c r="T20" s="46">
        <f t="shared" si="12"/>
        <v>163539228.09</v>
      </c>
    </row>
    <row r="21" spans="1:20" ht="15" customHeight="1" thickTop="1" x14ac:dyDescent="0.25">
      <c r="A21" s="25" t="s">
        <v>42</v>
      </c>
      <c r="B21" s="25"/>
      <c r="C21" s="25"/>
      <c r="D21" s="25"/>
      <c r="E21" s="25"/>
      <c r="F21" s="25"/>
      <c r="G21" s="25"/>
      <c r="H21" s="25"/>
      <c r="I21" s="25"/>
      <c r="J21" s="25"/>
    </row>
    <row r="22" spans="1:20" ht="15" customHeight="1" x14ac:dyDescent="0.25">
      <c r="A22" s="23" t="s">
        <v>45</v>
      </c>
      <c r="B22" s="23"/>
      <c r="C22" s="23"/>
      <c r="D22" s="23"/>
      <c r="E22" s="23"/>
      <c r="F22" s="23"/>
      <c r="G22" s="23"/>
      <c r="H22" s="23"/>
      <c r="I22" s="23"/>
      <c r="J22" s="23"/>
    </row>
    <row r="23" spans="1:20" ht="1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</row>
  </sheetData>
  <mergeCells count="4">
    <mergeCell ref="B8:C8"/>
    <mergeCell ref="B3:D3"/>
    <mergeCell ref="A2:T2"/>
    <mergeCell ref="A1:T1"/>
  </mergeCells>
  <pageMargins left="0.7" right="0.7" top="0.75" bottom="0.75" header="0.3" footer="0.3"/>
  <pageSetup paperSize="9" scale="2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zoomScaleNormal="100" zoomScaleSheetLayoutView="80" workbookViewId="0">
      <selection activeCell="A2" sqref="A2:T2"/>
    </sheetView>
  </sheetViews>
  <sheetFormatPr baseColWidth="10" defaultRowHeight="15" x14ac:dyDescent="0.25"/>
  <cols>
    <col min="1" max="1" width="35.7109375" style="1" customWidth="1"/>
    <col min="2" max="2" width="14.42578125" style="1" customWidth="1"/>
    <col min="3" max="4" width="14.28515625" style="1" bestFit="1" customWidth="1"/>
    <col min="5" max="5" width="14.85546875" style="18" bestFit="1" customWidth="1"/>
    <col min="6" max="8" width="14.28515625" style="1" bestFit="1" customWidth="1"/>
    <col min="9" max="10" width="14.85546875" style="18" bestFit="1" customWidth="1"/>
    <col min="11" max="13" width="14.28515625" style="1" bestFit="1" customWidth="1"/>
    <col min="14" max="14" width="14.85546875" style="18" bestFit="1" customWidth="1"/>
    <col min="15" max="15" width="16.140625" style="18" bestFit="1" customWidth="1"/>
    <col min="16" max="16" width="16.140625" style="1" bestFit="1" customWidth="1"/>
    <col min="17" max="17" width="17.85546875" style="1" bestFit="1" customWidth="1"/>
    <col min="18" max="18" width="14.85546875" style="1" bestFit="1" customWidth="1"/>
    <col min="19" max="19" width="15.5703125" style="18" bestFit="1" customWidth="1"/>
    <col min="20" max="20" width="16.85546875" style="18" bestFit="1" customWidth="1"/>
    <col min="21" max="16384" width="11.42578125" style="1"/>
  </cols>
  <sheetData>
    <row r="1" spans="1:20" ht="15" customHeight="1" x14ac:dyDescent="0.25">
      <c r="A1" s="71" t="s">
        <v>14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</row>
    <row r="2" spans="1:20" ht="29.25" customHeight="1" x14ac:dyDescent="0.25">
      <c r="A2" s="77" t="s">
        <v>38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</row>
    <row r="3" spans="1:20" ht="15" customHeight="1" x14ac:dyDescent="0.25">
      <c r="A3" s="17" t="s">
        <v>0</v>
      </c>
      <c r="B3" s="76" t="s">
        <v>21</v>
      </c>
      <c r="C3" s="76"/>
      <c r="D3" s="76"/>
      <c r="E3" s="17"/>
      <c r="F3" s="17"/>
      <c r="G3" s="17"/>
      <c r="H3" s="17"/>
      <c r="I3" s="17"/>
      <c r="J3" s="17"/>
    </row>
    <row r="4" spans="1:20" ht="15" customHeight="1" x14ac:dyDescent="0.25">
      <c r="A4" s="17" t="s">
        <v>1</v>
      </c>
      <c r="B4" s="58" t="s">
        <v>20</v>
      </c>
      <c r="C4" s="58"/>
      <c r="D4" s="58"/>
      <c r="E4" s="17"/>
      <c r="F4" s="17"/>
      <c r="G4" s="17"/>
      <c r="H4" s="17"/>
      <c r="I4" s="17"/>
      <c r="J4" s="17"/>
    </row>
    <row r="5" spans="1:20" ht="15" customHeight="1" x14ac:dyDescent="0.25">
      <c r="A5" s="21" t="s">
        <v>10</v>
      </c>
      <c r="B5" s="58" t="s">
        <v>22</v>
      </c>
      <c r="C5" s="58"/>
      <c r="D5" s="58"/>
      <c r="E5" s="21"/>
      <c r="F5" s="21"/>
      <c r="G5" s="21"/>
      <c r="H5" s="21"/>
      <c r="I5" s="21"/>
      <c r="J5" s="21"/>
    </row>
    <row r="6" spans="1:20" ht="15" customHeight="1" x14ac:dyDescent="0.25">
      <c r="A6" s="17" t="s">
        <v>2</v>
      </c>
      <c r="B6" s="58" t="s">
        <v>69</v>
      </c>
      <c r="C6" s="58"/>
      <c r="D6" s="58"/>
      <c r="E6" s="17"/>
      <c r="F6" s="17"/>
      <c r="G6" s="17"/>
      <c r="H6" s="17"/>
      <c r="I6" s="17"/>
      <c r="J6" s="17"/>
      <c r="N6" s="20"/>
    </row>
    <row r="7" spans="1:20" ht="15" customHeight="1" x14ac:dyDescent="0.25">
      <c r="A7" s="17" t="s">
        <v>3</v>
      </c>
      <c r="B7" s="58">
        <v>2020</v>
      </c>
      <c r="C7" s="58"/>
      <c r="D7" s="58"/>
      <c r="E7" s="17"/>
      <c r="F7" s="17"/>
      <c r="G7" s="17"/>
      <c r="H7" s="17"/>
      <c r="I7" s="17"/>
      <c r="J7" s="17"/>
      <c r="N7" s="20"/>
    </row>
    <row r="8" spans="1:20" ht="15" customHeight="1" x14ac:dyDescent="0.25">
      <c r="A8" s="17" t="s">
        <v>8</v>
      </c>
      <c r="B8" s="58" t="s">
        <v>41</v>
      </c>
      <c r="C8" s="58"/>
      <c r="D8" s="58"/>
      <c r="E8" s="17"/>
      <c r="F8" s="17"/>
      <c r="G8" s="17"/>
      <c r="H8" s="17"/>
      <c r="I8" s="17"/>
      <c r="J8" s="17"/>
      <c r="N8" s="20"/>
    </row>
    <row r="9" spans="1:20" ht="15" customHeight="1" x14ac:dyDescent="0.25">
      <c r="A9" s="4"/>
      <c r="B9" s="4"/>
      <c r="C9" s="4"/>
      <c r="D9" s="4"/>
      <c r="E9" s="29"/>
      <c r="F9" s="4"/>
      <c r="G9" s="4"/>
      <c r="H9" s="4"/>
      <c r="I9" s="29"/>
      <c r="J9" s="29"/>
    </row>
    <row r="10" spans="1:20" s="55" customFormat="1" ht="28.5" customHeight="1" thickBot="1" x14ac:dyDescent="0.3">
      <c r="A10" s="54" t="s">
        <v>9</v>
      </c>
      <c r="B10" s="26" t="s">
        <v>53</v>
      </c>
      <c r="C10" s="26" t="s">
        <v>54</v>
      </c>
      <c r="D10" s="26" t="s">
        <v>55</v>
      </c>
      <c r="E10" s="28" t="s">
        <v>59</v>
      </c>
      <c r="F10" s="26" t="s">
        <v>70</v>
      </c>
      <c r="G10" s="26" t="s">
        <v>57</v>
      </c>
      <c r="H10" s="26" t="s">
        <v>77</v>
      </c>
      <c r="I10" s="28" t="s">
        <v>60</v>
      </c>
      <c r="J10" s="28" t="s">
        <v>61</v>
      </c>
      <c r="K10" s="26" t="s">
        <v>46</v>
      </c>
      <c r="L10" s="26" t="s">
        <v>50</v>
      </c>
      <c r="M10" s="26" t="s">
        <v>48</v>
      </c>
      <c r="N10" s="28" t="s">
        <v>49</v>
      </c>
      <c r="O10" s="28" t="s">
        <v>78</v>
      </c>
      <c r="P10" s="26" t="s">
        <v>63</v>
      </c>
      <c r="Q10" s="26" t="s">
        <v>64</v>
      </c>
      <c r="R10" s="26" t="s">
        <v>65</v>
      </c>
      <c r="S10" s="28" t="s">
        <v>72</v>
      </c>
      <c r="T10" s="28" t="s">
        <v>67</v>
      </c>
    </row>
    <row r="11" spans="1:20" ht="15" customHeight="1" x14ac:dyDescent="0.25">
      <c r="A11" s="4"/>
    </row>
    <row r="12" spans="1:20" x14ac:dyDescent="0.25">
      <c r="A12" s="32" t="s">
        <v>33</v>
      </c>
      <c r="B12" s="11">
        <f>SUM(B13:B15)</f>
        <v>11342389.799999999</v>
      </c>
      <c r="C12" s="11">
        <f>SUM(C13:C15)</f>
        <v>11371691.6</v>
      </c>
      <c r="D12" s="11">
        <f>SUM(D13:D15)</f>
        <v>12020949.1</v>
      </c>
      <c r="E12" s="56">
        <f>SUM(B12:D12)</f>
        <v>34735030.5</v>
      </c>
      <c r="F12" s="11">
        <v>11492581</v>
      </c>
      <c r="G12" s="11">
        <v>11544232.5</v>
      </c>
      <c r="H12" s="11">
        <v>11510437.300000001</v>
      </c>
      <c r="I12" s="56">
        <v>34547250.799999997</v>
      </c>
      <c r="J12" s="56">
        <f>+E12+I12</f>
        <v>69282281.299999997</v>
      </c>
      <c r="K12" s="11">
        <f>SUM(K13:K15)</f>
        <v>11483079.800000001</v>
      </c>
      <c r="L12" s="11">
        <f>SUM(L13:L15)</f>
        <v>11532985</v>
      </c>
      <c r="M12" s="11">
        <f>SUM(M13:M15)</f>
        <v>11552537.300000001</v>
      </c>
      <c r="N12" s="56">
        <f>SUM(K12:M12)</f>
        <v>34568602.100000001</v>
      </c>
      <c r="O12" s="59">
        <f>+N12+J12</f>
        <v>103850883.40000001</v>
      </c>
      <c r="P12" s="8">
        <f>SUM(P13:P15)</f>
        <v>11554289.6</v>
      </c>
      <c r="Q12" s="8">
        <f t="shared" ref="Q12:R12" si="0">SUM(Q13:Q15)</f>
        <v>22641403.100000001</v>
      </c>
      <c r="R12" s="8">
        <f t="shared" si="0"/>
        <v>11650018.59</v>
      </c>
      <c r="S12" s="60">
        <f>SUM(P12:R12)</f>
        <v>45845711.290000007</v>
      </c>
      <c r="T12" s="60">
        <f>+O12+S12</f>
        <v>149696594.69</v>
      </c>
    </row>
    <row r="13" spans="1:20" x14ac:dyDescent="0.25">
      <c r="A13" s="33" t="s">
        <v>37</v>
      </c>
      <c r="B13" s="9">
        <f>+'[1]Cuadro 2'!B12</f>
        <v>10023707.6</v>
      </c>
      <c r="C13" s="9">
        <f>+'[1]Cuadro 2'!C12</f>
        <v>10054588.4</v>
      </c>
      <c r="D13" s="9">
        <f>+'[1]Cuadro 2'!D12</f>
        <v>10629097</v>
      </c>
      <c r="E13" s="56">
        <f>SUM(B13:D13)</f>
        <v>30707393</v>
      </c>
      <c r="F13" s="9">
        <v>10158682.6</v>
      </c>
      <c r="G13" s="9">
        <v>10203954.5</v>
      </c>
      <c r="H13" s="9">
        <v>10174028.5</v>
      </c>
      <c r="I13" s="56">
        <v>30536665.600000001</v>
      </c>
      <c r="J13" s="56">
        <f t="shared" ref="J13:J21" si="1">+E13+I13</f>
        <v>61244058.600000001</v>
      </c>
      <c r="K13" s="9">
        <f>+'Cuadro 2'!K12</f>
        <v>10140301</v>
      </c>
      <c r="L13" s="9">
        <f>+'Cuadro 2'!L12</f>
        <v>10180092.6</v>
      </c>
      <c r="M13" s="9">
        <f>+'Cuadro 2'!M12</f>
        <v>10202117.890000001</v>
      </c>
      <c r="N13" s="56">
        <f>SUM(K13:M13)</f>
        <v>30522511.490000002</v>
      </c>
      <c r="O13" s="59">
        <f t="shared" ref="O13:O20" si="2">+N13+J13</f>
        <v>91766570.090000004</v>
      </c>
      <c r="P13" s="7">
        <f>+'Cuadro 2'!P12</f>
        <v>10205808.9</v>
      </c>
      <c r="Q13" s="7">
        <f>+'Cuadro 2'!Q12</f>
        <v>10210306.699999999</v>
      </c>
      <c r="R13" s="7">
        <f>+'Cuadro 2'!R12</f>
        <v>10292791.43</v>
      </c>
      <c r="S13" s="60">
        <f t="shared" ref="S13:S20" si="3">SUM(P13:R13)</f>
        <v>30708907.030000001</v>
      </c>
      <c r="T13" s="60">
        <f>+O13+S13</f>
        <v>122475477.12</v>
      </c>
    </row>
    <row r="14" spans="1:20" x14ac:dyDescent="0.25">
      <c r="A14" s="33" t="s">
        <v>31</v>
      </c>
      <c r="B14" s="9">
        <f>+'[1]Cuadro 2'!B15</f>
        <v>1318682.2</v>
      </c>
      <c r="C14" s="9">
        <f>+'[1]Cuadro 2'!C15</f>
        <v>1317103.2</v>
      </c>
      <c r="D14" s="9">
        <f>+'[1]Cuadro 2'!D15</f>
        <v>1391852.1</v>
      </c>
      <c r="E14" s="56">
        <f>SUM(B14:D14)</f>
        <v>4027637.5</v>
      </c>
      <c r="F14" s="9">
        <v>1333898.3999999999</v>
      </c>
      <c r="G14" s="9">
        <v>1340278</v>
      </c>
      <c r="H14" s="9">
        <v>1336408.8</v>
      </c>
      <c r="I14" s="56">
        <v>4010585.2</v>
      </c>
      <c r="J14" s="56">
        <f t="shared" si="1"/>
        <v>8038222.7000000002</v>
      </c>
      <c r="K14" s="9">
        <f>+'Cuadro 2'!K15</f>
        <v>1342778.8</v>
      </c>
      <c r="L14" s="9">
        <f>+'Cuadro 2'!L15</f>
        <v>1352892.4</v>
      </c>
      <c r="M14" s="9">
        <f>+'Cuadro 2'!M15</f>
        <v>1350419.41</v>
      </c>
      <c r="N14" s="56">
        <f>SUM(K14:M14)</f>
        <v>4046090.6100000003</v>
      </c>
      <c r="O14" s="59">
        <f t="shared" si="2"/>
        <v>12084313.310000001</v>
      </c>
      <c r="P14" s="7">
        <f>+'Cuadro 2'!P15</f>
        <v>1348480.7</v>
      </c>
      <c r="Q14" s="7">
        <f>+'Cuadro 2'!Q15</f>
        <v>1347127.1</v>
      </c>
      <c r="R14" s="7">
        <f>+'Cuadro 2'!R15</f>
        <v>1357227.16</v>
      </c>
      <c r="S14" s="60">
        <f>SUM(P14:R14)</f>
        <v>4052834.96</v>
      </c>
      <c r="T14" s="60">
        <f t="shared" ref="T14:T20" si="4">+O14+S14</f>
        <v>16137148.27</v>
      </c>
    </row>
    <row r="15" spans="1:20" x14ac:dyDescent="0.25">
      <c r="A15" s="33" t="s">
        <v>32</v>
      </c>
      <c r="B15" s="9">
        <v>0</v>
      </c>
      <c r="C15" s="9">
        <v>0</v>
      </c>
      <c r="D15" s="9">
        <v>0</v>
      </c>
      <c r="E15" s="56">
        <v>0</v>
      </c>
      <c r="F15" s="9">
        <v>0</v>
      </c>
      <c r="G15" s="9">
        <v>0</v>
      </c>
      <c r="H15" s="9">
        <v>0</v>
      </c>
      <c r="I15" s="56">
        <v>0</v>
      </c>
      <c r="J15" s="56">
        <f t="shared" si="1"/>
        <v>0</v>
      </c>
      <c r="K15" s="9">
        <v>0</v>
      </c>
      <c r="L15" s="9">
        <v>0</v>
      </c>
      <c r="M15" s="9">
        <v>0</v>
      </c>
      <c r="N15" s="56">
        <v>0</v>
      </c>
      <c r="O15" s="59">
        <f t="shared" si="2"/>
        <v>0</v>
      </c>
      <c r="P15" s="9">
        <v>0</v>
      </c>
      <c r="Q15" s="8">
        <v>11083969.300000001</v>
      </c>
      <c r="R15" s="9">
        <v>0</v>
      </c>
      <c r="S15" s="60">
        <f t="shared" si="3"/>
        <v>11083969.300000001</v>
      </c>
      <c r="T15" s="60">
        <f t="shared" si="4"/>
        <v>11083969.300000001</v>
      </c>
    </row>
    <row r="16" spans="1:20" x14ac:dyDescent="0.25">
      <c r="A16" s="70" t="s">
        <v>79</v>
      </c>
      <c r="B16" s="9"/>
      <c r="C16" s="9"/>
      <c r="D16" s="9"/>
      <c r="E16" s="56"/>
      <c r="F16" s="9"/>
      <c r="G16" s="9"/>
      <c r="H16" s="9"/>
      <c r="I16" s="56"/>
      <c r="J16" s="56"/>
      <c r="K16" s="9"/>
      <c r="L16" s="9"/>
      <c r="M16" s="9"/>
      <c r="N16" s="56"/>
      <c r="O16" s="59"/>
      <c r="Q16" s="9">
        <v>6415188</v>
      </c>
      <c r="R16" s="9"/>
      <c r="S16" s="60"/>
      <c r="T16" s="60"/>
    </row>
    <row r="17" spans="1:20" x14ac:dyDescent="0.25">
      <c r="A17" s="70" t="s">
        <v>80</v>
      </c>
      <c r="B17" s="9"/>
      <c r="C17" s="9"/>
      <c r="D17" s="9"/>
      <c r="E17" s="56"/>
      <c r="F17" s="9"/>
      <c r="G17" s="9"/>
      <c r="H17" s="9"/>
      <c r="I17" s="56"/>
      <c r="J17" s="56"/>
      <c r="K17" s="9"/>
      <c r="L17" s="9"/>
      <c r="M17" s="9"/>
      <c r="N17" s="56"/>
      <c r="O17" s="59"/>
      <c r="Q17" s="9">
        <v>3305114.65</v>
      </c>
      <c r="R17" s="9"/>
      <c r="S17" s="60"/>
      <c r="T17" s="60"/>
    </row>
    <row r="18" spans="1:20" x14ac:dyDescent="0.25">
      <c r="A18" s="70" t="s">
        <v>82</v>
      </c>
      <c r="B18" s="9"/>
      <c r="C18" s="9"/>
      <c r="D18" s="9"/>
      <c r="E18" s="56"/>
      <c r="F18" s="9"/>
      <c r="G18" s="9"/>
      <c r="H18" s="9"/>
      <c r="I18" s="56"/>
      <c r="J18" s="56"/>
      <c r="K18" s="9"/>
      <c r="L18" s="9"/>
      <c r="M18" s="9"/>
      <c r="N18" s="56"/>
      <c r="O18" s="59"/>
      <c r="Q18" s="9">
        <v>1363666.65</v>
      </c>
      <c r="R18" s="9"/>
      <c r="S18" s="60"/>
      <c r="T18" s="60"/>
    </row>
    <row r="19" spans="1:20" ht="30" x14ac:dyDescent="0.25">
      <c r="A19" s="32" t="s">
        <v>34</v>
      </c>
      <c r="B19" s="9">
        <f>+'[1]Cuadro 2'!B17</f>
        <v>942444.9</v>
      </c>
      <c r="C19" s="9">
        <f>+'[1]Cuadro 2'!C17</f>
        <v>1546336.6</v>
      </c>
      <c r="D19" s="9">
        <f>+'[1]Cuadro 2'!D17</f>
        <v>1552910.3</v>
      </c>
      <c r="E19" s="56">
        <f>SUM(B19:D19)</f>
        <v>4041691.8</v>
      </c>
      <c r="F19" s="9">
        <v>1559825</v>
      </c>
      <c r="G19" s="9">
        <v>1581944.3</v>
      </c>
      <c r="H19" s="9">
        <v>1585867.1</v>
      </c>
      <c r="I19" s="56">
        <v>4727636.4000000004</v>
      </c>
      <c r="J19" s="56">
        <f t="shared" si="1"/>
        <v>8769328.1999999993</v>
      </c>
      <c r="K19" s="9">
        <f>+'Cuadro 2'!K17</f>
        <v>1581022.3</v>
      </c>
      <c r="L19" s="9">
        <f>+'Cuadro 2'!L17</f>
        <v>1577790.7</v>
      </c>
      <c r="M19" s="9">
        <f>+'Cuadro 2'!M17</f>
        <v>1606849.4</v>
      </c>
      <c r="N19" s="56">
        <f>SUM(K19:M19)</f>
        <v>4765662.4000000004</v>
      </c>
      <c r="O19" s="59">
        <f t="shared" si="2"/>
        <v>13534990.6</v>
      </c>
      <c r="P19" s="7">
        <f>+'Cuadro 2'!P17</f>
        <v>1587117</v>
      </c>
      <c r="Q19" s="7">
        <f>+'Cuadro 2'!Q17</f>
        <v>1588066.8</v>
      </c>
      <c r="R19" s="7">
        <f>+'Cuadro 2'!R17</f>
        <v>2240415.5</v>
      </c>
      <c r="S19" s="60">
        <f>SUM(P19:R19)</f>
        <v>5415599.2999999998</v>
      </c>
      <c r="T19" s="60">
        <f t="shared" si="4"/>
        <v>18950589.899999999</v>
      </c>
    </row>
    <row r="20" spans="1:20" ht="30" x14ac:dyDescent="0.25">
      <c r="A20" s="32" t="s">
        <v>35</v>
      </c>
      <c r="B20" s="9">
        <f>+'[1]Cuadro 2'!B18</f>
        <v>435191.7</v>
      </c>
      <c r="C20" s="9">
        <f>+'[1]Cuadro 2'!C18</f>
        <v>560808.4</v>
      </c>
      <c r="D20" s="9">
        <f>+'[1]Cuadro 2'!D18</f>
        <v>498012.7</v>
      </c>
      <c r="E20" s="56">
        <f>SUM(B20:D20)</f>
        <v>1494012.8</v>
      </c>
      <c r="F20" s="9">
        <v>498000</v>
      </c>
      <c r="G20" s="9">
        <v>498000</v>
      </c>
      <c r="H20" s="9">
        <v>498000</v>
      </c>
      <c r="I20" s="56">
        <v>1494000</v>
      </c>
      <c r="J20" s="56">
        <f t="shared" si="1"/>
        <v>2988012.8</v>
      </c>
      <c r="K20" s="9">
        <f>+'Cuadro 2'!K18</f>
        <v>498000</v>
      </c>
      <c r="L20" s="9">
        <f>+'Cuadro 2'!L18</f>
        <v>498000</v>
      </c>
      <c r="M20" s="9">
        <f>+'Cuadro 2'!M18</f>
        <v>498000</v>
      </c>
      <c r="N20" s="56">
        <f>SUM(K20:M20)</f>
        <v>1494000</v>
      </c>
      <c r="O20" s="59">
        <f t="shared" si="2"/>
        <v>4482012.8</v>
      </c>
      <c r="P20" s="7">
        <f>+'Cuadro 2'!P18</f>
        <v>498000</v>
      </c>
      <c r="Q20" s="7">
        <f>+'Cuadro 2'!Q18</f>
        <v>498000</v>
      </c>
      <c r="R20" s="7">
        <f>+'Cuadro 2'!R18</f>
        <v>498000</v>
      </c>
      <c r="S20" s="60">
        <f t="shared" si="3"/>
        <v>1494000</v>
      </c>
      <c r="T20" s="60">
        <f t="shared" si="4"/>
        <v>5976012.7999999998</v>
      </c>
    </row>
    <row r="21" spans="1:20" ht="15" customHeight="1" thickBot="1" x14ac:dyDescent="0.3">
      <c r="A21" s="5" t="s">
        <v>12</v>
      </c>
      <c r="B21" s="10">
        <f>B12+B19+B20</f>
        <v>12720026.399999999</v>
      </c>
      <c r="C21" s="10">
        <f>C12+C19+C20</f>
        <v>13478836.6</v>
      </c>
      <c r="D21" s="10">
        <f>D12+D19+D20</f>
        <v>14071872.1</v>
      </c>
      <c r="E21" s="57">
        <f>SUM(E13:E20)</f>
        <v>40270735.099999994</v>
      </c>
      <c r="F21" s="10">
        <v>13550406</v>
      </c>
      <c r="G21" s="10">
        <v>13624176.800000001</v>
      </c>
      <c r="H21" s="10">
        <v>13594304.4</v>
      </c>
      <c r="I21" s="57">
        <v>40768887.200000003</v>
      </c>
      <c r="J21" s="57">
        <f t="shared" si="1"/>
        <v>81039622.299999997</v>
      </c>
      <c r="K21" s="10">
        <f>K12+K19+K20</f>
        <v>13562102.100000001</v>
      </c>
      <c r="L21" s="10">
        <f>L12+L19+L20</f>
        <v>13608775.699999999</v>
      </c>
      <c r="M21" s="10">
        <f>M12+M19+M20</f>
        <v>13657386.700000001</v>
      </c>
      <c r="N21" s="57">
        <f>SUM(N13:N20)</f>
        <v>40828264.5</v>
      </c>
      <c r="O21" s="57">
        <f>+N21+J21</f>
        <v>121867886.8</v>
      </c>
      <c r="P21" s="57">
        <f>SUM(P13:P20)</f>
        <v>13639406.6</v>
      </c>
      <c r="Q21" s="57">
        <f>+Q13+Q14+Q15+Q19+Q20</f>
        <v>24727469.900000002</v>
      </c>
      <c r="R21" s="57">
        <f>SUM(R13:R20)</f>
        <v>14388434.09</v>
      </c>
      <c r="S21" s="57">
        <f>SUM(S13:S20)</f>
        <v>52755310.590000004</v>
      </c>
      <c r="T21" s="57">
        <f t="shared" ref="T21" si="5">SUM(T13:T20)</f>
        <v>174623197.39000005</v>
      </c>
    </row>
    <row r="22" spans="1:20" ht="15" customHeight="1" thickTop="1" x14ac:dyDescent="0.25">
      <c r="A22" s="23" t="s">
        <v>81</v>
      </c>
      <c r="B22" s="4"/>
      <c r="C22" s="4"/>
      <c r="D22" s="4"/>
      <c r="E22" s="29"/>
      <c r="F22" s="4"/>
      <c r="G22" s="4"/>
      <c r="H22" s="4"/>
      <c r="I22" s="29"/>
      <c r="J22" s="29"/>
    </row>
    <row r="23" spans="1:20" ht="15" customHeight="1" x14ac:dyDescent="0.25">
      <c r="A23" s="23" t="s">
        <v>45</v>
      </c>
      <c r="B23" s="23"/>
      <c r="C23" s="23"/>
      <c r="D23" s="23"/>
      <c r="E23" s="23"/>
      <c r="F23" s="23"/>
      <c r="G23" s="23"/>
      <c r="H23" s="23"/>
      <c r="I23" s="23"/>
      <c r="J23" s="23"/>
    </row>
    <row r="24" spans="1:20" ht="15" customHeight="1" x14ac:dyDescent="0.25">
      <c r="A24" s="4"/>
      <c r="B24" s="4"/>
      <c r="C24" s="4"/>
      <c r="D24" s="4"/>
      <c r="E24" s="29"/>
      <c r="F24" s="4"/>
      <c r="G24" s="4"/>
      <c r="H24" s="4"/>
      <c r="I24" s="29"/>
      <c r="J24" s="29"/>
    </row>
    <row r="47" spans="1:10" ht="15" customHeight="1" x14ac:dyDescent="0.25">
      <c r="A47" s="4"/>
      <c r="B47" s="4"/>
      <c r="C47" s="4"/>
      <c r="D47" s="4"/>
      <c r="E47" s="29"/>
      <c r="F47" s="4"/>
      <c r="G47" s="4"/>
      <c r="H47" s="4"/>
      <c r="I47" s="29"/>
      <c r="J47" s="29"/>
    </row>
    <row r="48" spans="1:10" ht="15" customHeight="1" x14ac:dyDescent="0.25">
      <c r="A48" s="4"/>
      <c r="B48" s="4"/>
      <c r="C48" s="4"/>
      <c r="D48" s="4"/>
      <c r="E48" s="29"/>
      <c r="F48" s="4"/>
      <c r="G48" s="4"/>
      <c r="H48" s="4"/>
      <c r="I48" s="29"/>
      <c r="J48" s="29"/>
    </row>
  </sheetData>
  <mergeCells count="3">
    <mergeCell ref="B3:D3"/>
    <mergeCell ref="A1:T1"/>
    <mergeCell ref="A2:T2"/>
  </mergeCells>
  <pageMargins left="0.7" right="0.7" top="0.75" bottom="0.75" header="0.3" footer="0.3"/>
  <pageSetup paperSize="9" scale="2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zoomScaleNormal="100" zoomScaleSheetLayoutView="80" workbookViewId="0">
      <selection sqref="A1:T1"/>
    </sheetView>
  </sheetViews>
  <sheetFormatPr baseColWidth="10" defaultRowHeight="15" x14ac:dyDescent="0.25"/>
  <cols>
    <col min="1" max="1" width="30.7109375" style="1" customWidth="1"/>
    <col min="2" max="2" width="15" style="1" customWidth="1"/>
    <col min="3" max="4" width="15" style="1" bestFit="1" customWidth="1"/>
    <col min="5" max="5" width="15.5703125" style="1" bestFit="1" customWidth="1"/>
    <col min="6" max="8" width="15" style="1" bestFit="1" customWidth="1"/>
    <col min="9" max="10" width="15.5703125" style="18" bestFit="1" customWidth="1"/>
    <col min="11" max="11" width="15" style="1" bestFit="1" customWidth="1"/>
    <col min="12" max="13" width="15.7109375" style="1" bestFit="1" customWidth="1"/>
    <col min="14" max="14" width="15.5703125" style="1" bestFit="1" customWidth="1"/>
    <col min="15" max="15" width="16.85546875" style="1" bestFit="1" customWidth="1"/>
    <col min="16" max="16" width="15" style="1" bestFit="1" customWidth="1"/>
    <col min="17" max="18" width="14.5703125" style="1" bestFit="1" customWidth="1"/>
    <col min="19" max="19" width="15.5703125" style="1" bestFit="1" customWidth="1"/>
    <col min="20" max="20" width="16.85546875" style="1" bestFit="1" customWidth="1"/>
    <col min="21" max="16384" width="11.42578125" style="1"/>
  </cols>
  <sheetData>
    <row r="1" spans="1:20" ht="15" customHeight="1" x14ac:dyDescent="0.25">
      <c r="A1" s="71" t="s">
        <v>19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</row>
    <row r="2" spans="1:20" ht="30.75" customHeight="1" x14ac:dyDescent="0.25">
      <c r="A2" s="71" t="s">
        <v>15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</row>
    <row r="3" spans="1:20" ht="15" customHeight="1" x14ac:dyDescent="0.25">
      <c r="A3" s="17" t="s">
        <v>0</v>
      </c>
      <c r="B3" s="72" t="s">
        <v>21</v>
      </c>
      <c r="C3" s="72"/>
      <c r="D3" s="72"/>
      <c r="E3" s="17"/>
      <c r="F3" s="17"/>
      <c r="G3" s="17"/>
      <c r="H3" s="17"/>
      <c r="I3" s="17"/>
      <c r="J3" s="17"/>
      <c r="N3" s="18"/>
      <c r="O3" s="18"/>
    </row>
    <row r="4" spans="1:20" ht="15" customHeight="1" x14ac:dyDescent="0.25">
      <c r="A4" s="17" t="s">
        <v>1</v>
      </c>
      <c r="B4" s="19" t="s">
        <v>20</v>
      </c>
      <c r="C4" s="19"/>
      <c r="D4" s="19"/>
      <c r="E4" s="17"/>
      <c r="F4" s="17"/>
      <c r="G4" s="17"/>
      <c r="H4" s="17"/>
      <c r="I4" s="17"/>
      <c r="J4" s="17"/>
      <c r="N4" s="18"/>
      <c r="O4" s="18"/>
    </row>
    <row r="5" spans="1:20" ht="15" customHeight="1" x14ac:dyDescent="0.25">
      <c r="A5" s="21" t="s">
        <v>10</v>
      </c>
      <c r="B5" s="19" t="s">
        <v>22</v>
      </c>
      <c r="C5" s="19"/>
      <c r="D5" s="19"/>
      <c r="E5" s="21"/>
      <c r="F5" s="21"/>
      <c r="G5" s="21"/>
      <c r="H5" s="21"/>
      <c r="I5" s="21"/>
      <c r="J5" s="21"/>
      <c r="N5" s="18"/>
      <c r="O5" s="18"/>
    </row>
    <row r="6" spans="1:20" ht="15" customHeight="1" x14ac:dyDescent="0.25">
      <c r="A6" s="17" t="s">
        <v>2</v>
      </c>
      <c r="B6" s="58" t="s">
        <v>69</v>
      </c>
      <c r="C6" s="58"/>
      <c r="D6" s="18"/>
      <c r="E6" s="17"/>
      <c r="F6" s="17"/>
      <c r="G6" s="17"/>
      <c r="H6" s="17"/>
      <c r="I6" s="17"/>
      <c r="J6" s="17"/>
      <c r="N6" s="20"/>
      <c r="O6" s="20"/>
    </row>
    <row r="7" spans="1:20" ht="15" customHeight="1" x14ac:dyDescent="0.25">
      <c r="A7" s="17" t="s">
        <v>3</v>
      </c>
      <c r="B7" s="58">
        <v>2020</v>
      </c>
      <c r="C7" s="58"/>
      <c r="D7" s="18"/>
      <c r="E7" s="17"/>
      <c r="F7" s="17"/>
      <c r="G7" s="17"/>
      <c r="H7" s="17"/>
      <c r="I7" s="17"/>
      <c r="J7" s="17"/>
      <c r="N7" s="20"/>
      <c r="O7" s="20"/>
    </row>
    <row r="8" spans="1:20" ht="18" customHeight="1" x14ac:dyDescent="0.25">
      <c r="A8" s="17" t="s">
        <v>8</v>
      </c>
      <c r="B8" s="73" t="s">
        <v>41</v>
      </c>
      <c r="C8" s="73"/>
      <c r="D8" s="20"/>
      <c r="E8" s="17"/>
      <c r="F8" s="17"/>
      <c r="G8" s="17"/>
      <c r="H8" s="17"/>
      <c r="I8" s="17"/>
      <c r="J8" s="17"/>
      <c r="N8" s="20"/>
      <c r="O8" s="20"/>
    </row>
    <row r="9" spans="1:20" ht="15" customHeight="1" x14ac:dyDescent="0.25">
      <c r="A9" s="4"/>
      <c r="B9" s="4"/>
      <c r="C9" s="4"/>
      <c r="D9" s="4"/>
      <c r="E9" s="4"/>
      <c r="F9" s="4"/>
      <c r="G9" s="4"/>
      <c r="H9" s="4"/>
      <c r="I9" s="29"/>
      <c r="J9" s="29"/>
    </row>
    <row r="10" spans="1:20" s="65" customFormat="1" ht="29.25" thickBot="1" x14ac:dyDescent="0.3">
      <c r="A10" s="63" t="s">
        <v>9</v>
      </c>
      <c r="B10" s="64" t="s">
        <v>53</v>
      </c>
      <c r="C10" s="64" t="s">
        <v>54</v>
      </c>
      <c r="D10" s="64" t="s">
        <v>55</v>
      </c>
      <c r="E10" s="64" t="s">
        <v>59</v>
      </c>
      <c r="F10" s="64" t="s">
        <v>70</v>
      </c>
      <c r="G10" s="64" t="s">
        <v>71</v>
      </c>
      <c r="H10" s="64" t="s">
        <v>77</v>
      </c>
      <c r="I10" s="64" t="s">
        <v>60</v>
      </c>
      <c r="J10" s="28" t="s">
        <v>61</v>
      </c>
      <c r="K10" s="64" t="s">
        <v>51</v>
      </c>
      <c r="L10" s="64" t="s">
        <v>50</v>
      </c>
      <c r="M10" s="64" t="s">
        <v>48</v>
      </c>
      <c r="N10" s="64" t="s">
        <v>49</v>
      </c>
      <c r="O10" s="28" t="s">
        <v>78</v>
      </c>
      <c r="P10" s="64" t="s">
        <v>63</v>
      </c>
      <c r="Q10" s="64" t="s">
        <v>64</v>
      </c>
      <c r="R10" s="64" t="s">
        <v>65</v>
      </c>
      <c r="S10" s="64" t="s">
        <v>72</v>
      </c>
      <c r="T10" s="28" t="s">
        <v>68</v>
      </c>
    </row>
    <row r="11" spans="1:20" ht="15" customHeight="1" x14ac:dyDescent="0.25">
      <c r="A11" s="4"/>
      <c r="E11" s="18"/>
    </row>
    <row r="12" spans="1:20" ht="15" customHeight="1" x14ac:dyDescent="0.25">
      <c r="A12" s="18" t="s">
        <v>40</v>
      </c>
      <c r="B12" s="8">
        <v>0</v>
      </c>
      <c r="C12" s="8">
        <f>+B16</f>
        <v>-1703491.3999999985</v>
      </c>
      <c r="D12" s="8">
        <f>+C16</f>
        <v>-3305260.4999999981</v>
      </c>
      <c r="E12" s="66" t="s">
        <v>28</v>
      </c>
      <c r="F12" s="8">
        <v>-3256635.6</v>
      </c>
      <c r="G12" s="8">
        <f>+F16</f>
        <v>-4690984.9000000004</v>
      </c>
      <c r="H12" s="8">
        <f>+G16</f>
        <v>-5763830.4000000004</v>
      </c>
      <c r="I12" s="66" t="s">
        <v>28</v>
      </c>
      <c r="J12" s="66" t="s">
        <v>28</v>
      </c>
      <c r="K12" s="8">
        <f>+H16</f>
        <v>-6819269.3000000007</v>
      </c>
      <c r="L12" s="8">
        <f>+K16</f>
        <v>-8538969.4000000022</v>
      </c>
      <c r="M12" s="8">
        <f>+L16</f>
        <v>-10296533.300000001</v>
      </c>
      <c r="N12" s="66" t="s">
        <v>28</v>
      </c>
      <c r="O12" s="66" t="s">
        <v>28</v>
      </c>
      <c r="P12" s="61">
        <f>+M16</f>
        <v>-9129153.9000000022</v>
      </c>
      <c r="Q12" s="62">
        <f>+P16</f>
        <v>-12088708.300000003</v>
      </c>
      <c r="R12" s="62">
        <f>+Q16</f>
        <v>-22424852.400000006</v>
      </c>
      <c r="S12" s="66" t="s">
        <v>28</v>
      </c>
      <c r="T12" s="66" t="s">
        <v>28</v>
      </c>
    </row>
    <row r="13" spans="1:20" ht="15" customHeight="1" x14ac:dyDescent="0.25">
      <c r="A13" s="18" t="s">
        <v>39</v>
      </c>
      <c r="B13" s="8">
        <f>3172578.4+729226.6+392452+6722278</f>
        <v>11016535</v>
      </c>
      <c r="C13" s="8">
        <f>3170243.2+1592094.3+392452+6722278</f>
        <v>11877067.5</v>
      </c>
      <c r="D13" s="8">
        <f>3458687+3547080+392452+6722278</f>
        <v>14120497</v>
      </c>
      <c r="E13" s="67">
        <f>SUM(B13:D13)</f>
        <v>37014099.5</v>
      </c>
      <c r="F13" s="8">
        <f>3559844.7+1441482+392452+6722278</f>
        <v>12116056.699999999</v>
      </c>
      <c r="G13" s="8">
        <f>3232197.9+2204403.4+392452+6722278</f>
        <v>12551331.300000001</v>
      </c>
      <c r="H13" s="8">
        <f>3246761.7+2177373.8+392452+6722278</f>
        <v>12538865.5</v>
      </c>
      <c r="I13" s="67">
        <f>SUM(F13:H13)</f>
        <v>37206253.5</v>
      </c>
      <c r="J13" s="67">
        <f>+I13+E13</f>
        <v>74220353</v>
      </c>
      <c r="K13" s="8">
        <f>2961757.6+1765914.4+392452+6722278</f>
        <v>11842402</v>
      </c>
      <c r="L13" s="8">
        <f>2920567.4+1765914.4+392452+6772278</f>
        <v>11851211.800000001</v>
      </c>
      <c r="M13" s="8">
        <f>2918943.2+1765914.4+392452+6772278+354911.1+2620267.4</f>
        <v>14824766.1</v>
      </c>
      <c r="N13" s="67">
        <f>SUM(K13:M13)</f>
        <v>38518379.899999999</v>
      </c>
      <c r="O13" s="67">
        <f>+N13+J13</f>
        <v>112738732.90000001</v>
      </c>
      <c r="P13" s="8">
        <f>3000990.6+564131.6+392452+6722278</f>
        <v>10679852.199999999</v>
      </c>
      <c r="Q13" s="8">
        <f>2929595.8+4347000+392452+6722278</f>
        <v>14391325.800000001</v>
      </c>
      <c r="R13" s="8">
        <f>3075128.3+1516701.1+283131.7+6722174.8+393108+6723180</f>
        <v>18713423.899999999</v>
      </c>
      <c r="S13" s="60">
        <f>SUM(P13:R13)</f>
        <v>43784601.899999999</v>
      </c>
      <c r="T13" s="60">
        <f>+S13+O13</f>
        <v>156523334.80000001</v>
      </c>
    </row>
    <row r="14" spans="1:20" ht="15" customHeight="1" x14ac:dyDescent="0.25">
      <c r="A14" s="18" t="s">
        <v>16</v>
      </c>
      <c r="B14" s="8">
        <f>+B12+B13</f>
        <v>11016535</v>
      </c>
      <c r="C14" s="8">
        <f>+C12+C13</f>
        <v>10173576.100000001</v>
      </c>
      <c r="D14" s="8">
        <f>+D12+D13</f>
        <v>10815236.500000002</v>
      </c>
      <c r="E14" s="66" t="s">
        <v>28</v>
      </c>
      <c r="F14" s="8">
        <f>+F12+F13</f>
        <v>8859421.0999999996</v>
      </c>
      <c r="G14" s="8">
        <f>+G12+G13</f>
        <v>7860346.4000000004</v>
      </c>
      <c r="H14" s="8">
        <f>+H12+H13</f>
        <v>6775035.0999999996</v>
      </c>
      <c r="I14" s="66" t="s">
        <v>28</v>
      </c>
      <c r="J14" s="66" t="s">
        <v>28</v>
      </c>
      <c r="K14" s="8">
        <f>+K12+K13</f>
        <v>5023132.6999999993</v>
      </c>
      <c r="L14" s="8">
        <f>+L12+L13</f>
        <v>3312242.3999999985</v>
      </c>
      <c r="M14" s="8">
        <f>+M12+M13</f>
        <v>4528232.7999999989</v>
      </c>
      <c r="N14" s="66" t="s">
        <v>28</v>
      </c>
      <c r="O14" s="66" t="s">
        <v>28</v>
      </c>
      <c r="P14" s="61">
        <f>+P12+P13</f>
        <v>1550698.299999997</v>
      </c>
      <c r="Q14" s="61">
        <f t="shared" ref="Q14:R14" si="0">+Q12+Q13</f>
        <v>2302617.4999999981</v>
      </c>
      <c r="R14" s="61">
        <f t="shared" si="0"/>
        <v>-3711428.5000000075</v>
      </c>
      <c r="S14" s="66" t="s">
        <v>28</v>
      </c>
      <c r="T14" s="66" t="s">
        <v>28</v>
      </c>
    </row>
    <row r="15" spans="1:20" ht="15" customHeight="1" x14ac:dyDescent="0.25">
      <c r="A15" s="18" t="s">
        <v>17</v>
      </c>
      <c r="B15" s="8">
        <f>+'Cuadro 3'!B21</f>
        <v>12720026.399999999</v>
      </c>
      <c r="C15" s="8">
        <f>+'Cuadro 3'!C21</f>
        <v>13478836.6</v>
      </c>
      <c r="D15" s="8">
        <f>+'Cuadro 3'!D21</f>
        <v>14071872.1</v>
      </c>
      <c r="E15" s="67">
        <f>SUM(B15:D15)</f>
        <v>40270735.100000001</v>
      </c>
      <c r="F15" s="8">
        <f>+'Cuadro 3'!F21</f>
        <v>13550406</v>
      </c>
      <c r="G15" s="8">
        <f>+'Cuadro 3'!G21</f>
        <v>13624176.800000001</v>
      </c>
      <c r="H15" s="8">
        <f>+'Cuadro 3'!H21</f>
        <v>13594304.4</v>
      </c>
      <c r="I15" s="67">
        <f>SUM(F15:H15)</f>
        <v>40768887.200000003</v>
      </c>
      <c r="J15" s="67">
        <f>+I15+E15</f>
        <v>81039622.300000012</v>
      </c>
      <c r="K15" s="8">
        <f>+'Cuadro 3'!K21</f>
        <v>13562102.100000001</v>
      </c>
      <c r="L15" s="8">
        <f>+'Cuadro 3'!L21</f>
        <v>13608775.699999999</v>
      </c>
      <c r="M15" s="8">
        <f>+'Cuadro 3'!M21</f>
        <v>13657386.700000001</v>
      </c>
      <c r="N15" s="67">
        <f>SUM(K15:M15)</f>
        <v>40828264.5</v>
      </c>
      <c r="O15" s="67">
        <f>+N15+J15</f>
        <v>121867886.80000001</v>
      </c>
      <c r="P15" s="11">
        <f>+'Cuadro 3'!P21</f>
        <v>13639406.6</v>
      </c>
      <c r="Q15" s="11">
        <f>+'Cuadro 3'!Q21</f>
        <v>24727469.900000002</v>
      </c>
      <c r="R15" s="11">
        <f>+'Cuadro 3'!R21</f>
        <v>14388434.09</v>
      </c>
      <c r="S15" s="59">
        <f>SUM(P15:R15)</f>
        <v>52755310.590000004</v>
      </c>
      <c r="T15" s="60">
        <f>+S15+O15</f>
        <v>174623197.39000002</v>
      </c>
    </row>
    <row r="16" spans="1:20" ht="15" customHeight="1" x14ac:dyDescent="0.25">
      <c r="A16" s="18" t="s">
        <v>18</v>
      </c>
      <c r="B16" s="8">
        <f>+B14-B15</f>
        <v>-1703491.3999999985</v>
      </c>
      <c r="C16" s="8">
        <f>+C14-C15</f>
        <v>-3305260.4999999981</v>
      </c>
      <c r="D16" s="8">
        <f>+D14-D15</f>
        <v>-3256635.5999999978</v>
      </c>
      <c r="E16" s="66" t="s">
        <v>28</v>
      </c>
      <c r="F16" s="8">
        <f>+F14-F15</f>
        <v>-4690984.9000000004</v>
      </c>
      <c r="G16" s="8">
        <f>+G14-G15</f>
        <v>-5763830.4000000004</v>
      </c>
      <c r="H16" s="8">
        <f>+H14-H15</f>
        <v>-6819269.3000000007</v>
      </c>
      <c r="I16" s="66" t="s">
        <v>28</v>
      </c>
      <c r="J16" s="66" t="s">
        <v>28</v>
      </c>
      <c r="K16" s="8">
        <f>+K14-K15</f>
        <v>-8538969.4000000022</v>
      </c>
      <c r="L16" s="8">
        <f>+L14-L15</f>
        <v>-10296533.300000001</v>
      </c>
      <c r="M16" s="8">
        <f>+M14-M15</f>
        <v>-9129153.9000000022</v>
      </c>
      <c r="N16" s="66" t="s">
        <v>28</v>
      </c>
      <c r="O16" s="66" t="s">
        <v>28</v>
      </c>
      <c r="P16" s="62">
        <f>+P14-P15</f>
        <v>-12088708.300000003</v>
      </c>
      <c r="Q16" s="62">
        <f t="shared" ref="Q16:R16" si="1">+Q14-Q15</f>
        <v>-22424852.400000006</v>
      </c>
      <c r="R16" s="62">
        <f t="shared" si="1"/>
        <v>-18099862.590000007</v>
      </c>
      <c r="S16" s="66" t="s">
        <v>28</v>
      </c>
      <c r="T16" s="66" t="s">
        <v>28</v>
      </c>
    </row>
    <row r="17" spans="1:20" ht="15" customHeight="1" thickBot="1" x14ac:dyDescent="0.3">
      <c r="A17" s="3"/>
      <c r="B17" s="3"/>
      <c r="C17" s="3"/>
      <c r="D17" s="3"/>
      <c r="E17" s="3"/>
      <c r="F17" s="3"/>
      <c r="G17" s="3"/>
      <c r="H17" s="3"/>
      <c r="I17" s="49"/>
      <c r="J17" s="49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spans="1:20" ht="27.75" customHeight="1" thickTop="1" x14ac:dyDescent="0.25">
      <c r="A18" s="78" t="s">
        <v>52</v>
      </c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68"/>
    </row>
    <row r="19" spans="1:20" ht="15" customHeight="1" x14ac:dyDescent="0.25">
      <c r="A19" s="18"/>
      <c r="B19" s="18"/>
      <c r="C19" s="18"/>
      <c r="D19" s="18"/>
      <c r="E19" s="18"/>
      <c r="F19" s="18"/>
      <c r="G19" s="18"/>
      <c r="H19" s="18"/>
    </row>
    <row r="20" spans="1:20" ht="15" customHeight="1" x14ac:dyDescent="0.25">
      <c r="A20" s="23" t="s">
        <v>45</v>
      </c>
      <c r="B20" s="23"/>
      <c r="C20" s="23"/>
      <c r="D20" s="23"/>
      <c r="E20" s="23"/>
      <c r="F20" s="23"/>
      <c r="G20" s="23"/>
      <c r="H20" s="23"/>
      <c r="I20" s="23"/>
      <c r="J20" s="23"/>
    </row>
    <row r="21" spans="1:20" ht="15" customHeight="1" x14ac:dyDescent="0.25"/>
  </sheetData>
  <mergeCells count="5">
    <mergeCell ref="B3:D3"/>
    <mergeCell ref="A18:N18"/>
    <mergeCell ref="B8:C8"/>
    <mergeCell ref="A1:T1"/>
    <mergeCell ref="A2:T2"/>
  </mergeCells>
  <pageMargins left="0.7" right="0.7" top="0.75" bottom="0.75" header="0.3" footer="0.3"/>
  <pageSetup paperSize="9" scale="2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Cuadro 1</vt:lpstr>
      <vt:lpstr>Cuadro 2</vt:lpstr>
      <vt:lpstr>Cuadro 3</vt:lpstr>
      <vt:lpstr>Cuadro 4</vt:lpstr>
      <vt:lpstr>'Cuadro 1'!Área_de_impresión</vt:lpstr>
      <vt:lpstr>'Cuadro 2'!Área_de_impresión</vt:lpstr>
      <vt:lpstr>'Cuadro 3'!Área_de_impresión</vt:lpstr>
      <vt:lpstr>'Cuadro 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</dc:creator>
  <cp:lastModifiedBy>Stephanie Tatiana Salas Soto</cp:lastModifiedBy>
  <cp:lastPrinted>2019-04-29T17:39:35Z</cp:lastPrinted>
  <dcterms:created xsi:type="dcterms:W3CDTF">2011-03-10T14:40:05Z</dcterms:created>
  <dcterms:modified xsi:type="dcterms:W3CDTF">2021-04-15T17:27:09Z</dcterms:modified>
</cp:coreProperties>
</file>