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ágina Web\Año 2018\IMAS\"/>
    </mc:Choice>
  </mc:AlternateContent>
  <bookViews>
    <workbookView xWindow="0" yWindow="0" windowWidth="28800" windowHeight="12330"/>
  </bookViews>
  <sheets>
    <sheet name="I Trimestre" sheetId="7" r:id="rId1"/>
    <sheet name="II Trimestre" sheetId="10" r:id="rId2"/>
    <sheet name="III Trimestre" sheetId="11" r:id="rId3"/>
    <sheet name="IV Trimestre" sheetId="12" r:id="rId4"/>
    <sheet name="Semestral" sheetId="13" r:id="rId5"/>
    <sheet name="III T Acumulado" sheetId="17" r:id="rId6"/>
    <sheet name="Anual" sheetId="18" r:id="rId7"/>
    <sheet name="Hoja3" sheetId="26" state="hidden" r:id="rId8"/>
    <sheet name="Trimestrales" sheetId="8" state="hidden" r:id="rId9"/>
    <sheet name="semestral.." sheetId="9" state="hidden" r:id="rId10"/>
    <sheet name="Acumulado" sheetId="3"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calcPr calcId="162913"/>
</workbook>
</file>

<file path=xl/calcChain.xml><?xml version="1.0" encoding="utf-8"?>
<calcChain xmlns="http://schemas.openxmlformats.org/spreadsheetml/2006/main">
  <c r="F35" i="12" l="1"/>
  <c r="F38" i="11" l="1"/>
  <c r="D70" i="12" l="1"/>
  <c r="D69" i="12"/>
  <c r="D67" i="12"/>
  <c r="D66" i="12" s="1"/>
  <c r="D65" i="12"/>
  <c r="D64" i="12" s="1"/>
  <c r="D71" i="12" s="1"/>
  <c r="D72" i="12" s="1"/>
  <c r="C70" i="12"/>
  <c r="C69" i="12"/>
  <c r="C67" i="12"/>
  <c r="C66" i="12"/>
  <c r="C65" i="12"/>
  <c r="C64" i="12" s="1"/>
  <c r="C71" i="12" s="1"/>
  <c r="C72" i="12" s="1"/>
  <c r="B70" i="12"/>
  <c r="B68" i="12" s="1"/>
  <c r="B69" i="12"/>
  <c r="B67" i="12"/>
  <c r="B66" i="12" s="1"/>
  <c r="B65" i="12"/>
  <c r="B64" i="12" s="1"/>
  <c r="F18" i="18"/>
  <c r="E18" i="18"/>
  <c r="D18" i="18"/>
  <c r="C18" i="18"/>
  <c r="F17" i="18"/>
  <c r="E17" i="18"/>
  <c r="D17" i="18"/>
  <c r="C17" i="18"/>
  <c r="F16" i="18"/>
  <c r="E16" i="18"/>
  <c r="D16" i="18"/>
  <c r="C16" i="18"/>
  <c r="F15" i="18"/>
  <c r="E15" i="18"/>
  <c r="D15" i="18"/>
  <c r="C15" i="18"/>
  <c r="F14" i="18"/>
  <c r="E14" i="18"/>
  <c r="D14" i="18"/>
  <c r="C14" i="18"/>
  <c r="F13" i="18"/>
  <c r="E13" i="18"/>
  <c r="D13" i="18"/>
  <c r="C13" i="18"/>
  <c r="F12" i="18"/>
  <c r="E12" i="18"/>
  <c r="D12" i="18"/>
  <c r="C12" i="18"/>
  <c r="F11" i="18"/>
  <c r="E11" i="18"/>
  <c r="D11" i="18"/>
  <c r="C11" i="18"/>
  <c r="F10" i="18"/>
  <c r="E10" i="18"/>
  <c r="D10" i="18"/>
  <c r="C10" i="18"/>
  <c r="E18" i="17"/>
  <c r="D18" i="17"/>
  <c r="C18" i="17"/>
  <c r="E17" i="17"/>
  <c r="D17" i="17"/>
  <c r="C17" i="17"/>
  <c r="E16" i="17"/>
  <c r="D16" i="17"/>
  <c r="C16" i="17"/>
  <c r="E15" i="17"/>
  <c r="D15" i="17"/>
  <c r="C15" i="17"/>
  <c r="E14" i="17"/>
  <c r="D14" i="17"/>
  <c r="C14" i="17"/>
  <c r="E13" i="17"/>
  <c r="D13" i="17"/>
  <c r="C13" i="17"/>
  <c r="E12" i="17"/>
  <c r="D12" i="17"/>
  <c r="C12" i="17"/>
  <c r="E11" i="17"/>
  <c r="D11" i="17"/>
  <c r="C11" i="17"/>
  <c r="E10" i="17"/>
  <c r="D10" i="17"/>
  <c r="C10" i="17"/>
  <c r="D18" i="13"/>
  <c r="C18" i="13"/>
  <c r="D17" i="13"/>
  <c r="C17" i="13"/>
  <c r="D16" i="13"/>
  <c r="C16" i="13"/>
  <c r="D15" i="13"/>
  <c r="C15" i="13"/>
  <c r="D14" i="13"/>
  <c r="C14" i="13"/>
  <c r="D13" i="13"/>
  <c r="C13" i="13"/>
  <c r="D12" i="13"/>
  <c r="C12" i="13"/>
  <c r="D11" i="13"/>
  <c r="C11" i="13"/>
  <c r="D10" i="13"/>
  <c r="C10" i="13"/>
  <c r="B35" i="7"/>
  <c r="D35" i="7"/>
  <c r="E35" i="7" s="1"/>
  <c r="F35" i="7"/>
  <c r="B36" i="7"/>
  <c r="C36" i="7" s="1"/>
  <c r="D36" i="7"/>
  <c r="F36" i="7"/>
  <c r="B37" i="7"/>
  <c r="C37" i="7" s="1"/>
  <c r="D37" i="7"/>
  <c r="E37" i="7"/>
  <c r="F37" i="7"/>
  <c r="B38" i="7"/>
  <c r="D38" i="7"/>
  <c r="E38" i="7" s="1"/>
  <c r="F38" i="7"/>
  <c r="B39" i="7"/>
  <c r="B70" i="7" s="1"/>
  <c r="B69" i="7" s="1"/>
  <c r="D39" i="7"/>
  <c r="C39" i="7" s="1"/>
  <c r="F39" i="7"/>
  <c r="E39" i="7"/>
  <c r="B40" i="7"/>
  <c r="D40" i="7"/>
  <c r="C40" i="7" s="1"/>
  <c r="F40" i="7"/>
  <c r="B42" i="7"/>
  <c r="B41" i="7" s="1"/>
  <c r="D42" i="7"/>
  <c r="F42" i="7"/>
  <c r="B43" i="7"/>
  <c r="D43" i="7"/>
  <c r="C43" i="7"/>
  <c r="F43" i="7"/>
  <c r="E43" i="7"/>
  <c r="G43" i="7" s="1"/>
  <c r="B44" i="7"/>
  <c r="D44" i="7"/>
  <c r="C44" i="7"/>
  <c r="F44" i="7"/>
  <c r="B45" i="7"/>
  <c r="C45" i="7" s="1"/>
  <c r="D45" i="7"/>
  <c r="F45" i="7"/>
  <c r="E45" i="7" s="1"/>
  <c r="G45" i="7" s="1"/>
  <c r="D46" i="7"/>
  <c r="C46" i="7"/>
  <c r="D48" i="7"/>
  <c r="D49" i="7"/>
  <c r="C49" i="7" s="1"/>
  <c r="D50" i="7"/>
  <c r="D72" i="7"/>
  <c r="D71" i="7" s="1"/>
  <c r="D54" i="7"/>
  <c r="D75" i="7" s="1"/>
  <c r="D56" i="7"/>
  <c r="C56" i="7" s="1"/>
  <c r="D60" i="7"/>
  <c r="D76" i="7"/>
  <c r="E40" i="7"/>
  <c r="E91" i="7"/>
  <c r="E90" i="7"/>
  <c r="G90" i="7" s="1"/>
  <c r="B74" i="3" s="1"/>
  <c r="E89" i="7"/>
  <c r="E88" i="7"/>
  <c r="E87" i="7" s="1"/>
  <c r="C91" i="7"/>
  <c r="C90" i="7"/>
  <c r="C89" i="7"/>
  <c r="C88" i="7"/>
  <c r="C87" i="7" s="1"/>
  <c r="B89" i="7"/>
  <c r="G89" i="7" s="1"/>
  <c r="B91" i="7"/>
  <c r="G91" i="7" s="1"/>
  <c r="B75" i="3" s="1"/>
  <c r="B90" i="7"/>
  <c r="B88" i="7"/>
  <c r="G88" i="7" s="1"/>
  <c r="B86" i="7"/>
  <c r="G86" i="7"/>
  <c r="F60" i="7"/>
  <c r="B76" i="7"/>
  <c r="B73" i="7" s="1"/>
  <c r="B75" i="7"/>
  <c r="B72" i="7"/>
  <c r="B71" i="7" s="1"/>
  <c r="F55" i="7"/>
  <c r="E47" i="7"/>
  <c r="E51" i="7"/>
  <c r="E52" i="7"/>
  <c r="E57" i="7"/>
  <c r="C47" i="7"/>
  <c r="C51" i="7"/>
  <c r="C52" i="7"/>
  <c r="C53" i="7"/>
  <c r="C76" i="7" s="1"/>
  <c r="C57" i="7"/>
  <c r="G55" i="7"/>
  <c r="B48" i="7"/>
  <c r="C48" i="7" s="1"/>
  <c r="B49" i="7"/>
  <c r="F54" i="7"/>
  <c r="F76" i="7" s="1"/>
  <c r="F53" i="7"/>
  <c r="E53" i="7" s="1"/>
  <c r="F49" i="7"/>
  <c r="E49" i="7" s="1"/>
  <c r="C13" i="3"/>
  <c r="D13" i="3"/>
  <c r="E13" i="3"/>
  <c r="F13" i="3"/>
  <c r="C14" i="3"/>
  <c r="D14" i="3"/>
  <c r="E14" i="3"/>
  <c r="F14" i="3"/>
  <c r="C15" i="3"/>
  <c r="D15" i="3"/>
  <c r="E15" i="3"/>
  <c r="F15" i="3"/>
  <c r="C17" i="3"/>
  <c r="D17" i="3"/>
  <c r="E17" i="3"/>
  <c r="F17" i="3"/>
  <c r="C18" i="3"/>
  <c r="D18" i="3"/>
  <c r="E18" i="3"/>
  <c r="F18" i="3"/>
  <c r="C19" i="3"/>
  <c r="D19" i="3"/>
  <c r="E19" i="3"/>
  <c r="F19" i="3"/>
  <c r="C20" i="3"/>
  <c r="D20" i="3"/>
  <c r="E20" i="3"/>
  <c r="F20" i="3"/>
  <c r="C21" i="3"/>
  <c r="D21" i="3"/>
  <c r="E21" i="3"/>
  <c r="F21" i="3"/>
  <c r="D34" i="3"/>
  <c r="D35" i="3"/>
  <c r="D36" i="3"/>
  <c r="D37" i="3"/>
  <c r="A38" i="3"/>
  <c r="B38" i="3"/>
  <c r="B55" i="3" s="1"/>
  <c r="D39" i="3"/>
  <c r="D40" i="3"/>
  <c r="D41" i="3"/>
  <c r="A42" i="3"/>
  <c r="B42" i="3"/>
  <c r="B56" i="3" s="1"/>
  <c r="C43" i="3"/>
  <c r="D43" i="3" s="1"/>
  <c r="C44" i="3"/>
  <c r="C57" i="3" s="1"/>
  <c r="D45" i="3"/>
  <c r="B57" i="3"/>
  <c r="D57" i="3" s="1"/>
  <c r="B58" i="3"/>
  <c r="D58" i="3" s="1"/>
  <c r="C58" i="3"/>
  <c r="C10" i="9"/>
  <c r="D10" i="9"/>
  <c r="C11" i="9"/>
  <c r="D11" i="9"/>
  <c r="C12" i="9"/>
  <c r="D12" i="9"/>
  <c r="C14" i="9"/>
  <c r="D14" i="9"/>
  <c r="C15" i="9"/>
  <c r="D15" i="9"/>
  <c r="C16" i="9"/>
  <c r="D16" i="9"/>
  <c r="C17" i="9"/>
  <c r="D17" i="9"/>
  <c r="C18" i="9"/>
  <c r="D18" i="9"/>
  <c r="C13" i="8"/>
  <c r="D13" i="8"/>
  <c r="E13" i="8"/>
  <c r="C14" i="8"/>
  <c r="D14" i="8"/>
  <c r="E14" i="8"/>
  <c r="C15" i="8"/>
  <c r="D15" i="8"/>
  <c r="E15" i="8"/>
  <c r="C19" i="8"/>
  <c r="D19" i="8"/>
  <c r="E19" i="8"/>
  <c r="C20" i="8"/>
  <c r="D20" i="8"/>
  <c r="E20" i="8"/>
  <c r="C21" i="8"/>
  <c r="D21" i="8"/>
  <c r="E21" i="8"/>
  <c r="F48" i="7"/>
  <c r="E48" i="7" s="1"/>
  <c r="G48" i="7" s="1"/>
  <c r="F46" i="7"/>
  <c r="E46" i="7"/>
  <c r="F56" i="7"/>
  <c r="E56" i="7" s="1"/>
  <c r="F50" i="7"/>
  <c r="F72" i="7" s="1"/>
  <c r="F71" i="7" s="1"/>
  <c r="B71" i="3"/>
  <c r="G47" i="7"/>
  <c r="E42" i="7"/>
  <c r="B87" i="7"/>
  <c r="B92" i="7" s="1"/>
  <c r="C68" i="12"/>
  <c r="D68" i="12"/>
  <c r="C50" i="7"/>
  <c r="E44" i="7"/>
  <c r="E36" i="7"/>
  <c r="C35" i="7"/>
  <c r="D70" i="7"/>
  <c r="D69" i="7" s="1"/>
  <c r="G44" i="7" l="1"/>
  <c r="G46" i="7"/>
  <c r="G49" i="7"/>
  <c r="G51" i="7"/>
  <c r="G52" i="7"/>
  <c r="G36" i="7"/>
  <c r="C72" i="7"/>
  <c r="C71" i="7" s="1"/>
  <c r="G57" i="7"/>
  <c r="G39" i="7"/>
  <c r="G37" i="7"/>
  <c r="B34" i="7"/>
  <c r="B58" i="7" s="1"/>
  <c r="G56" i="7"/>
  <c r="G53" i="7"/>
  <c r="G76" i="7" s="1"/>
  <c r="E76" i="7"/>
  <c r="G87" i="7"/>
  <c r="G92" i="7" s="1"/>
  <c r="B73" i="3"/>
  <c r="B72" i="3" s="1"/>
  <c r="B76" i="3" s="1"/>
  <c r="G35" i="7"/>
  <c r="E70" i="7"/>
  <c r="E69" i="7" s="1"/>
  <c r="B71" i="12"/>
  <c r="B72" i="12" s="1"/>
  <c r="B77" i="7"/>
  <c r="D77" i="7"/>
  <c r="G40" i="7"/>
  <c r="C54" i="7"/>
  <c r="C75" i="7" s="1"/>
  <c r="C73" i="7" s="1"/>
  <c r="F75" i="7"/>
  <c r="F73" i="7" s="1"/>
  <c r="D41" i="7"/>
  <c r="D34" i="7" s="1"/>
  <c r="D58" i="7" s="1"/>
  <c r="D61" i="7" s="1"/>
  <c r="C38" i="7"/>
  <c r="F70" i="7"/>
  <c r="F69" i="7" s="1"/>
  <c r="E54" i="7"/>
  <c r="E50" i="7"/>
  <c r="D44" i="3"/>
  <c r="C42" i="7"/>
  <c r="G42" i="7" s="1"/>
  <c r="F41" i="7"/>
  <c r="F34" i="7" s="1"/>
  <c r="F58" i="7" s="1"/>
  <c r="F61" i="7" s="1"/>
  <c r="C42" i="3"/>
  <c r="C56" i="3" s="1"/>
  <c r="D56" i="3" s="1"/>
  <c r="B33" i="3"/>
  <c r="B46" i="3" s="1"/>
  <c r="C38" i="3"/>
  <c r="B61" i="3"/>
  <c r="C70" i="7" l="1"/>
  <c r="C69" i="7" s="1"/>
  <c r="C77" i="7" s="1"/>
  <c r="C93" i="7" s="1"/>
  <c r="D78" i="7"/>
  <c r="F77" i="7"/>
  <c r="F78" i="7" s="1"/>
  <c r="D42" i="3"/>
  <c r="B78" i="7"/>
  <c r="B93" i="7"/>
  <c r="E75" i="7"/>
  <c r="E73" i="7" s="1"/>
  <c r="G54" i="7"/>
  <c r="G75" i="7" s="1"/>
  <c r="G73" i="7" s="1"/>
  <c r="G38" i="7"/>
  <c r="C41" i="7"/>
  <c r="C34" i="7" s="1"/>
  <c r="C58" i="7" s="1"/>
  <c r="C78" i="7" s="1"/>
  <c r="E41" i="7"/>
  <c r="E34" i="7" s="1"/>
  <c r="E58" i="7" s="1"/>
  <c r="E72" i="7"/>
  <c r="E71" i="7" s="1"/>
  <c r="E77" i="7" s="1"/>
  <c r="G50" i="7"/>
  <c r="G72" i="7" s="1"/>
  <c r="G71" i="7" s="1"/>
  <c r="C55" i="3"/>
  <c r="D55" i="3" s="1"/>
  <c r="D61" i="3" s="1"/>
  <c r="C33" i="3"/>
  <c r="C46" i="3" s="1"/>
  <c r="D38" i="3"/>
  <c r="D33" i="3" s="1"/>
  <c r="E78" i="7" l="1"/>
  <c r="E93" i="7"/>
  <c r="G93" i="7" s="1"/>
  <c r="G94" i="7" s="1"/>
  <c r="G70" i="7"/>
  <c r="G69" i="7" s="1"/>
  <c r="G77" i="7" s="1"/>
  <c r="D46" i="3"/>
  <c r="G41" i="7"/>
  <c r="G34" i="7" s="1"/>
  <c r="G58" i="7" s="1"/>
  <c r="B77" i="3" s="1"/>
  <c r="B78" i="3" s="1"/>
  <c r="C61" i="3"/>
  <c r="B94" i="7"/>
  <c r="C86" i="7" s="1"/>
  <c r="C92" i="7" s="1"/>
  <c r="C94" i="7" s="1"/>
  <c r="E86" i="7" s="1"/>
  <c r="E92" i="7" s="1"/>
  <c r="E94" i="7" l="1"/>
  <c r="G79" i="7"/>
  <c r="G78" i="7"/>
</calcChain>
</file>

<file path=xl/comments1.xml><?xml version="1.0" encoding="utf-8"?>
<comments xmlns="http://schemas.openxmlformats.org/spreadsheetml/2006/main">
  <authors>
    <author>Catherine Mata</author>
  </authors>
  <commentList>
    <comment ref="A40" authorId="0" shapeId="0">
      <text>
        <r>
          <rPr>
            <b/>
            <sz val="9"/>
            <color indexed="81"/>
            <rFont val="Tahoma"/>
            <family val="2"/>
          </rPr>
          <t>Catherine Mata:</t>
        </r>
        <r>
          <rPr>
            <sz val="9"/>
            <color indexed="81"/>
            <rFont val="Tahoma"/>
            <family val="2"/>
          </rPr>
          <t xml:space="preserve">
Esta línea debe totalizar de 45 a 50
</t>
        </r>
      </text>
    </comment>
  </commentList>
</comments>
</file>

<file path=xl/comments2.xml><?xml version="1.0" encoding="utf-8"?>
<comments xmlns="http://schemas.openxmlformats.org/spreadsheetml/2006/main">
  <authors>
    <author>Catherine Mata</author>
  </authors>
  <commentList>
    <comment ref="A43" authorId="0" shapeId="0">
      <text>
        <r>
          <rPr>
            <b/>
            <sz val="9"/>
            <color indexed="81"/>
            <rFont val="Tahoma"/>
            <family val="2"/>
          </rPr>
          <t>Catherine Mata:</t>
        </r>
        <r>
          <rPr>
            <sz val="9"/>
            <color indexed="81"/>
            <rFont val="Tahoma"/>
            <family val="2"/>
          </rPr>
          <t xml:space="preserve">
Esta línea debe totalizar de 45 a 50
</t>
        </r>
      </text>
    </comment>
  </commentList>
</comments>
</file>

<file path=xl/comments3.xml><?xml version="1.0" encoding="utf-8"?>
<comments xmlns="http://schemas.openxmlformats.org/spreadsheetml/2006/main">
  <authors>
    <author>Catherine Mata</author>
  </authors>
  <commentList>
    <comment ref="A39" authorId="0" shapeId="0">
      <text>
        <r>
          <rPr>
            <b/>
            <sz val="9"/>
            <color indexed="81"/>
            <rFont val="Tahoma"/>
            <family val="2"/>
          </rPr>
          <t>Catherine Mata:</t>
        </r>
        <r>
          <rPr>
            <sz val="9"/>
            <color indexed="81"/>
            <rFont val="Tahoma"/>
            <family val="2"/>
          </rPr>
          <t xml:space="preserve">
Esta línea debe totalizar de 45 a 50
</t>
        </r>
      </text>
    </comment>
  </commentList>
</comments>
</file>

<file path=xl/comments4.xml><?xml version="1.0" encoding="utf-8"?>
<comments xmlns="http://schemas.openxmlformats.org/spreadsheetml/2006/main">
  <authors>
    <author>Catherine Mata</author>
  </authors>
  <commentList>
    <comment ref="A40" authorId="0" shapeId="0">
      <text>
        <r>
          <rPr>
            <b/>
            <sz val="9"/>
            <color indexed="81"/>
            <rFont val="Tahoma"/>
            <family val="2"/>
          </rPr>
          <t>Catherine Mata:</t>
        </r>
        <r>
          <rPr>
            <sz val="9"/>
            <color indexed="81"/>
            <rFont val="Tahoma"/>
            <family val="2"/>
          </rPr>
          <t xml:space="preserve">
Esta línea debe totalizar de 45 a 50
</t>
        </r>
      </text>
    </comment>
  </commentList>
</comments>
</file>

<file path=xl/comments5.xml><?xml version="1.0" encoding="utf-8"?>
<comments xmlns="http://schemas.openxmlformats.org/spreadsheetml/2006/main">
  <authors>
    <author>Catherine Mata</author>
  </authors>
  <commentList>
    <comment ref="A39" authorId="0" shapeId="0">
      <text>
        <r>
          <rPr>
            <b/>
            <sz val="9"/>
            <color indexed="81"/>
            <rFont val="Tahoma"/>
            <family val="2"/>
          </rPr>
          <t>Catherine Mata:</t>
        </r>
        <r>
          <rPr>
            <sz val="9"/>
            <color indexed="81"/>
            <rFont val="Tahoma"/>
            <family val="2"/>
          </rPr>
          <t xml:space="preserve">
Esta línea debe totalizar de 45 a 50
</t>
        </r>
      </text>
    </comment>
  </commentList>
</comments>
</file>

<file path=xl/sharedStrings.xml><?xml version="1.0" encoding="utf-8"?>
<sst xmlns="http://schemas.openxmlformats.org/spreadsheetml/2006/main" count="876" uniqueCount="192">
  <si>
    <t>PRESUPUESTO AJUSTADO</t>
  </si>
  <si>
    <t>EGRESOS REALES</t>
  </si>
  <si>
    <t>FODESAF</t>
  </si>
  <si>
    <t>Bienestar Familiar</t>
  </si>
  <si>
    <t>Avancemos</t>
  </si>
  <si>
    <t>Intereses corrientes y otros ingresos</t>
  </si>
  <si>
    <t>DISPONIBLE PRESUPUESTARIO</t>
  </si>
  <si>
    <t>Manos a la Obra</t>
  </si>
  <si>
    <t>Beneficio</t>
  </si>
  <si>
    <t>Presupuesto Ajustado</t>
  </si>
  <si>
    <t>Egresos Reales</t>
  </si>
  <si>
    <t>Disponible</t>
  </si>
  <si>
    <t>Atención a la familia (desagregado por motivo)</t>
  </si>
  <si>
    <t xml:space="preserve">Emergencias </t>
  </si>
  <si>
    <t>Ideas productivas</t>
  </si>
  <si>
    <t>Mejoramiento de vivienda</t>
  </si>
  <si>
    <t>Seguridad Alimentaria</t>
  </si>
  <si>
    <t xml:space="preserve">Total </t>
  </si>
  <si>
    <t>Reporte de gastos efectivos por producto financiados por el Fondo de Desarrollo Social y Asignaciones Familiares</t>
  </si>
  <si>
    <t>Fuente: Informes Trimestrales, IMAS</t>
  </si>
  <si>
    <t>Cuadro 3</t>
  </si>
  <si>
    <t>Reporte de gastos efectivos por rubro financiados por el Fondo de Desarrollo Social y Asignaciones Familiares</t>
  </si>
  <si>
    <t>Rubro por objeto de gasto</t>
  </si>
  <si>
    <t>1. Transferencias corrientes a personas</t>
  </si>
  <si>
    <t xml:space="preserve">2. Transferencias de capital </t>
  </si>
  <si>
    <t>Transferencias de capital a personas</t>
  </si>
  <si>
    <t>Transferencias de capital a organizaciones</t>
  </si>
  <si>
    <t>Total</t>
  </si>
  <si>
    <t>Cuadro 4</t>
  </si>
  <si>
    <t>Reporte de ingresos efectivos girados por el Fondo de Desarrollo Social y Asignaciones Familiares</t>
  </si>
  <si>
    <t>ACUMULADO</t>
  </si>
  <si>
    <t xml:space="preserve">1. Saldo en caja inicial  (5 t-1) </t>
  </si>
  <si>
    <t>2. Ingresos efectivos recibidos (por fuente)</t>
  </si>
  <si>
    <t xml:space="preserve">3. Recursos disponibles (1+2) </t>
  </si>
  <si>
    <t>4. Egresos efectivos pagados</t>
  </si>
  <si>
    <t xml:space="preserve">5. Saldo en caja final   (3-4) </t>
  </si>
  <si>
    <t>Fuente: Informes Trimestrales, IMAS.</t>
  </si>
  <si>
    <t xml:space="preserve">Programa: </t>
  </si>
  <si>
    <t>Bienestar y Promoción Familiar</t>
  </si>
  <si>
    <t>Institución:</t>
  </si>
  <si>
    <t>Instituto Mixto de Ayuda Social (IMAS)</t>
  </si>
  <si>
    <t>Unidad Ejecutora:</t>
  </si>
  <si>
    <t>Subgerencia de Desarrollo Social</t>
  </si>
  <si>
    <t>Cuadro 1</t>
  </si>
  <si>
    <t>Reporte de beneficiarios efectivos financiados por el Fondo de Desarrollo Social y Asignaciones Familiares</t>
  </si>
  <si>
    <t>Producto</t>
  </si>
  <si>
    <t>Unidad de medida</t>
  </si>
  <si>
    <t>II Trimestre</t>
  </si>
  <si>
    <t>Familias</t>
  </si>
  <si>
    <t>Jóvenes en Riesgo</t>
  </si>
  <si>
    <t>Jóvenes</t>
  </si>
  <si>
    <t>Estudiantes</t>
  </si>
  <si>
    <t>I Trimestre</t>
  </si>
  <si>
    <t>III Trimestre</t>
  </si>
  <si>
    <t>IV Trimestre</t>
  </si>
  <si>
    <t>Enero</t>
  </si>
  <si>
    <t>Febrero</t>
  </si>
  <si>
    <t>Marzo</t>
  </si>
  <si>
    <t>Reporte de ingresos efectivos girados por el FODESAF y Gobierno Central</t>
  </si>
  <si>
    <t>Fideicomiso</t>
  </si>
  <si>
    <t>Condonación Recursos Gobierno Central</t>
  </si>
  <si>
    <t>Devolución de intereses períodos anteriores(G.C)</t>
  </si>
  <si>
    <t>Devolución de sobrantes períodos anteriores( Fodesaf)</t>
  </si>
  <si>
    <t>RECURSOS FODESAF ACUMULADO A DICIEMBRE 2012</t>
  </si>
  <si>
    <t>BENEFICIOS</t>
  </si>
  <si>
    <t>2. Transferencias corrientes a Gobierno Central</t>
  </si>
  <si>
    <t>3. Transferencias corrientes a Organos Desconcentrados</t>
  </si>
  <si>
    <t>MTSS ( Ingresos del período)</t>
  </si>
  <si>
    <t>MEP( Ingresos del período)</t>
  </si>
  <si>
    <t>(En  colones corrientes)</t>
  </si>
  <si>
    <t>Periodo:</t>
  </si>
  <si>
    <t>Programa de Bienestar y Promoción Familiar</t>
  </si>
  <si>
    <t xml:space="preserve">Manos a la obra </t>
  </si>
  <si>
    <t>Nota: Se suman los beneficiarios en los casos de otorgamiento de subsidio una única vez, en los que se otorgan de forma periódica se contabiliza como total la cantidad de personas que recibieron el beneficio al menos una vez en el período, debido a que pueden empezar a recibirlo en cualquier mes.</t>
  </si>
  <si>
    <t>Una misma familia puede recibir varios beneficios, por ello no se suman filas ni columnas</t>
  </si>
  <si>
    <t>Fuente: SABEN, Reporte Personalizable,IMAS, Enero 2013 EGS.</t>
  </si>
  <si>
    <t xml:space="preserve">Total Familias atendidas </t>
  </si>
  <si>
    <t>Anual 2012</t>
  </si>
  <si>
    <t>Anual</t>
  </si>
  <si>
    <t>Red de cuido(Alternativas de atención a la niñez)</t>
  </si>
  <si>
    <t xml:space="preserve">Red de cuido(Alternativas de atención a la niñez) </t>
  </si>
  <si>
    <t>Tercer Trimestre Acumulado 2012</t>
  </si>
  <si>
    <t>Acumulado</t>
  </si>
  <si>
    <t>Primer Semestre 2012</t>
  </si>
  <si>
    <t>I Semestre</t>
  </si>
  <si>
    <t>Nota: Las columnas no son sumables ya que los datos, tanto trimestrales como de Total de Familias atendidas, eliminan los beneficos duplicados.</t>
  </si>
  <si>
    <t>FODESAF (Ingresos del período)</t>
  </si>
  <si>
    <t>Cuadro 2</t>
  </si>
  <si>
    <t>Unidad: (Colones Corrientes)</t>
  </si>
  <si>
    <t>Unidad: ( En colones corrientes)</t>
  </si>
  <si>
    <t>Nota: Las columnas no son sumables ya que los datos, tanto trimestrales como de Total de Familias atendidas, eliminan los beneficios duplicados.</t>
  </si>
  <si>
    <t>Fuente: SABEN, Reporte Personalizable, IMAS, Enero 2013 EGS.</t>
  </si>
  <si>
    <t xml:space="preserve">Unidad: Colones </t>
  </si>
  <si>
    <t>MEP (Avancemos)</t>
  </si>
  <si>
    <t>MTSS (Seguridad Alimentaria)</t>
  </si>
  <si>
    <t xml:space="preserve">1. Saldo en caja inicial  </t>
  </si>
  <si>
    <t xml:space="preserve">3. Recursos disponibles </t>
  </si>
  <si>
    <t xml:space="preserve">5. Saldo en caja final  </t>
  </si>
  <si>
    <t>3. Transferencias Sector Público</t>
  </si>
  <si>
    <t xml:space="preserve">1. Transferencias corrientes </t>
  </si>
  <si>
    <t>A personas</t>
  </si>
  <si>
    <t>Resto de beneficios</t>
  </si>
  <si>
    <t>Emergencias</t>
  </si>
  <si>
    <t>Atención a Familias</t>
  </si>
  <si>
    <t>Compra de Lote</t>
  </si>
  <si>
    <t>Procesos Formativos</t>
  </si>
  <si>
    <t>acumulado marzo</t>
  </si>
  <si>
    <t>Intereses cuanta corrientes</t>
  </si>
  <si>
    <t>Veda</t>
  </si>
  <si>
    <t>Capacitación Territorio Indigena</t>
  </si>
  <si>
    <t>Capacitación Tecnica</t>
  </si>
  <si>
    <t>TMC-Personas Trabajadoras Menores Edad</t>
  </si>
  <si>
    <t>Personas en Situación de Abandono</t>
  </si>
  <si>
    <t>Acumulado Feb</t>
  </si>
  <si>
    <t>Intereses cuenta Avancemos</t>
  </si>
  <si>
    <t>Programa de Promoción y Protección Social</t>
  </si>
  <si>
    <t>Promoción y Protección Social</t>
  </si>
  <si>
    <t>Red de Cuido Ley 9220</t>
  </si>
  <si>
    <t>Atención Situaciones de Violencia</t>
  </si>
  <si>
    <t>Red de Cuido  FODESAF</t>
  </si>
  <si>
    <t>Asignación Familiar Inciso-H</t>
  </si>
  <si>
    <t xml:space="preserve">Prestación Alimentaria Inciso-K </t>
  </si>
  <si>
    <t xml:space="preserve">RED DE CUIDO </t>
  </si>
  <si>
    <t xml:space="preserve">NOTA 1 : El Saldo de Caja Inicial incluye ¢ 1,143.48 miles correspondientes al Superávit de Intereses Cuentas Corrientes de Gobierno Central. </t>
  </si>
  <si>
    <t>NOTA 2 :El saldo de Caja Inicial que se indica es el Superávit Real al 31 de diciembre de 2017.</t>
  </si>
  <si>
    <t xml:space="preserve">Enero </t>
  </si>
  <si>
    <t xml:space="preserve">Febrero </t>
  </si>
  <si>
    <t>Atención a la familia *</t>
  </si>
  <si>
    <t>Familias diferentes</t>
  </si>
  <si>
    <t>Alternativas de Cuido (Cuidado y Desarrollo Infantil)</t>
  </si>
  <si>
    <t xml:space="preserve">Niños/niñas </t>
  </si>
  <si>
    <t xml:space="preserve">Familias </t>
  </si>
  <si>
    <t>Prestación Alimentaria Inciso K</t>
  </si>
  <si>
    <t>Asignación Familiar Inciso H</t>
  </si>
  <si>
    <t xml:space="preserve">Total Familias diferentes atendidas </t>
  </si>
  <si>
    <t>Familias Diferentes</t>
  </si>
  <si>
    <t>Nota: Se suman los beneficiarios en los casos de otorgamiento de subsidio una única vez, en los que se otorgan de forma periódica se contabiliza como total la cantidad de personas o familias que recibieron el beneficio al menos una vez en el período, debido a que pueden empezar a recibirlo en cualquier mes.</t>
  </si>
  <si>
    <t xml:space="preserve">* Comprende las familias atendidas en los beneficios: 0001 Atención a Familias, 0003 Emergencias,0004 Emprendimiento Productivos Individuales ,0010 Mejoramiento de Vivienda, 1002 Procesos Formativos, 1004 Capacitación, 1013 Compra de Lotes o compra de lotes con  Vivienda Interés Social, 1017 VEDA, 1018 Capacitación Personas Indígenas, 1019 TMC-Personas Trabajadoras Menores de Edad. 1020 Mejoramiento de Vivienda para Atención de Emergencias, 1021 Personas en Situación de Abandono, 1022 Gastos Implementación para Titulación y 1023 Atención Situación de Violencia </t>
  </si>
  <si>
    <t>Fuente: Sistemas de Información Social: SABEN, Reporte Personalizable,IMAS, Abril 2018 EGS.</t>
  </si>
  <si>
    <t>Primer Trimestre 2018</t>
  </si>
  <si>
    <t>Segundo Trimestre 2018</t>
  </si>
  <si>
    <t>Abril</t>
  </si>
  <si>
    <t>Mayo</t>
  </si>
  <si>
    <t xml:space="preserve">Junio </t>
  </si>
  <si>
    <t>Niños/niñas</t>
  </si>
  <si>
    <t>Fuente: Sistemas de Información Social: SABEN, Reporte Personalizable,IMAS, Julio 2018 EGS.</t>
  </si>
  <si>
    <t xml:space="preserve">FODESAF  
</t>
  </si>
  <si>
    <t>Periodo</t>
  </si>
  <si>
    <t>Primer Semestre 2018</t>
  </si>
  <si>
    <t>Niños/niñas (Modulo Grupal)</t>
  </si>
  <si>
    <t>Familias (Módulo Grupal)</t>
  </si>
  <si>
    <t>Unidad: Colones</t>
  </si>
  <si>
    <t>Junio</t>
  </si>
  <si>
    <t>Asignación Familiar inciso-H</t>
  </si>
  <si>
    <t xml:space="preserve">Prestación Alimentaria inciso-K </t>
  </si>
  <si>
    <t xml:space="preserve">                      Emprendimientos Productivos Individuales</t>
  </si>
  <si>
    <t>Interes cuenta Avancemos</t>
  </si>
  <si>
    <t xml:space="preserve"> Cuadro 3       
 Reporte de gastos efectivos por rubro financiados por el Fondo de Desarrollo Social y Asignaciones Familiares       
 Unidad: Colones       
</t>
  </si>
  <si>
    <t>3.Transferencias Sector Público</t>
  </si>
  <si>
    <t>Interes cuenta corrientes Avancemos</t>
  </si>
  <si>
    <t>RED DE CUIDO</t>
  </si>
  <si>
    <t>I Semestral</t>
  </si>
  <si>
    <t>Interes cuenta corrientes</t>
  </si>
  <si>
    <t>FIDEICOMISO</t>
  </si>
  <si>
    <t>MEP</t>
  </si>
  <si>
    <t>MTSS</t>
  </si>
  <si>
    <t>Julio</t>
  </si>
  <si>
    <t xml:space="preserve">Agosto </t>
  </si>
  <si>
    <t>Setiembre</t>
  </si>
  <si>
    <t>* Comprende las familias atendidas en los beneficios: 0001 Atención a Familias, 0003 Emergencias,0004 Emprendimiento Productivos Individuales ,0010 Mejoramiento de Vivienda, 1002 Procesos Formativos, 1004 Capacitación, 1013 Compra de Lotes o compra de lotes con  Vivienda Interés Social, 1017 VEDA, 1018 Capacitación Personas Indígenas, 1019 TMC-Personas Trabajadoras Menores de Edad. 1020 Mejoramiento de Vivienda para Atención de Emergencias, 1021 Personas en Situación de Abandono, 1022 Gastos Implementación para Titulación y 1023 Atención Situación de Violencia. FIDEIMAS (Capacitación y Diferencial de tasa de Interés).</t>
  </si>
  <si>
    <t>Fuente: Sistemas de Información Social:SABEN, Reporte Personalizable,IMAS, Octubre 2018 EGS.</t>
  </si>
  <si>
    <t>Tercer Trimestre Acumulado 2018</t>
  </si>
  <si>
    <t>Fuente: Sistemas de Información Social: SABEN, Reporte Personalizable,IMAS, Octubre 2018 EGS.</t>
  </si>
  <si>
    <t>Agosto</t>
  </si>
  <si>
    <t>Emprendimientos Productivos Individuales</t>
  </si>
  <si>
    <t>Capacitación Personas Indigenas</t>
  </si>
  <si>
    <t xml:space="preserve">Capacitación </t>
  </si>
  <si>
    <t>Cuarto  Trimestre 2018</t>
  </si>
  <si>
    <t>Octubre</t>
  </si>
  <si>
    <t>Noviembre</t>
  </si>
  <si>
    <t>Diciembre</t>
  </si>
  <si>
    <t>Fuente: Sistemas de Información Social: SABEN, Reporte Personalizable,IMAS, Enero 2019 EGS.</t>
  </si>
  <si>
    <t>Anual 2018</t>
  </si>
  <si>
    <t>* Comprende las familias atendidas en los beneficios: 0001 Atención a Familias (Con excepción fuente Seguridad Alimentaria), 0003 Emergencias,0004 Ideas Productivas,0010 Mejoramiento de Vivienda, 1002 Procesos Formativos, 1004 Capacitación, 1013 Compra de Lotes con Vivienda, 1017 VEDA, 1018 Capacitación Territorio Indigena, 1019 TMC-Personas Trabajadoras Menores de Edad,1020 Mejoramiento de Vivienda para Atención de Emergencias.</t>
  </si>
  <si>
    <t>Fuente: Sistemas de Información Social:  SABEN, Reporte Personalizable,IMAS, Enero 2019 EGS.</t>
  </si>
  <si>
    <t>OCTUBRE</t>
  </si>
  <si>
    <t>NOVIEMBRE</t>
  </si>
  <si>
    <t>DICIEMBRE</t>
  </si>
  <si>
    <t>Intereses Ctas Ctes--Devoluciones y Reintegros</t>
  </si>
  <si>
    <t>MARZO ACUMULADO</t>
  </si>
  <si>
    <r>
      <t xml:space="preserve">1. Saldo en caja inicial  (5 </t>
    </r>
    <r>
      <rPr>
        <sz val="12"/>
        <color theme="1"/>
        <rFont val="Calibri"/>
        <family val="2"/>
      </rPr>
      <t xml:space="preserve">t-1) </t>
    </r>
  </si>
  <si>
    <r>
      <t xml:space="preserve">1. Saldo en caja inicial  (5 </t>
    </r>
    <r>
      <rPr>
        <sz val="11"/>
        <color theme="1"/>
        <rFont val="Calibri"/>
        <family val="2"/>
      </rPr>
      <t xml:space="preserve">t-1)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</si>
</sst>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_);_(* \(#,##0\);_(* &quot;-&quot;_);_(@_)"/>
    <numFmt numFmtId="165" formatCode="_(* #,##0.00_);_(* \(#,##0.00\);_(* &quot;-&quot;??_);_(@_)"/>
    <numFmt numFmtId="166" formatCode="_(* #,##0_);_(* \(#,##0\);_(* &quot;-&quot;??_);_(@_)"/>
    <numFmt numFmtId="168" formatCode="_-* #,##0.00\ [$€-1]_-;\-* #,##0.00\ [$€-1]_-;_-* &quot;-&quot;??\ [$€-1]_-"/>
    <numFmt numFmtId="169" formatCode="_-* #,##0.00\ _p_t_a_-;\-* #,##0.00\ _p_t_a_-;_-* &quot;-&quot;??\ _p_t_a_-;_-@_-"/>
    <numFmt numFmtId="170" formatCode="&quot;₡&quot;#,##0.00"/>
    <numFmt numFmtId="171" formatCode="&quot;₡&quot;#,##0"/>
  </numFmts>
  <fonts count="37" x14ac:knownFonts="1">
    <font>
      <sz val="10"/>
      <name val="Arial"/>
      <family val="2"/>
    </font>
    <font>
      <sz val="11"/>
      <color theme="1"/>
      <name val="Calibri"/>
      <family val="2"/>
      <scheme val="minor"/>
    </font>
    <font>
      <sz val="11"/>
      <color indexed="8"/>
      <name val="Calibri"/>
      <family val="2"/>
    </font>
    <font>
      <sz val="10"/>
      <name val="Arial"/>
      <family val="2"/>
    </font>
    <font>
      <b/>
      <sz val="10"/>
      <name val="Arial"/>
      <family val="2"/>
    </font>
    <font>
      <b/>
      <sz val="9"/>
      <color indexed="81"/>
      <name val="Tahoma"/>
      <family val="2"/>
    </font>
    <font>
      <sz val="9"/>
      <color indexed="81"/>
      <name val="Tahoma"/>
      <family val="2"/>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name val="Calibri"/>
      <family val="2"/>
      <scheme val="minor"/>
    </font>
    <font>
      <i/>
      <sz val="10"/>
      <color theme="1"/>
      <name val="Calibri"/>
      <family val="2"/>
      <scheme val="minor"/>
    </font>
    <font>
      <i/>
      <sz val="10"/>
      <name val="Calibri"/>
      <family val="2"/>
      <scheme val="minor"/>
    </font>
    <font>
      <i/>
      <sz val="11"/>
      <name val="Calibri"/>
      <family val="2"/>
      <scheme val="minor"/>
    </font>
    <font>
      <sz val="11"/>
      <color rgb="FF000000"/>
      <name val="Calibri"/>
      <family val="2"/>
      <scheme val="minor"/>
    </font>
    <font>
      <i/>
      <sz val="11"/>
      <color rgb="FFFF0000"/>
      <name val="Calibri"/>
      <family val="2"/>
      <scheme val="minor"/>
    </font>
    <font>
      <sz val="10"/>
      <color theme="1"/>
      <name val="Calibri"/>
      <family val="2"/>
      <scheme val="minor"/>
    </font>
    <font>
      <b/>
      <sz val="12"/>
      <color rgb="FF0070C0"/>
      <name val="Calibri"/>
      <family val="2"/>
      <scheme val="minor"/>
    </font>
    <font>
      <sz val="12"/>
      <name val="Calibri"/>
      <family val="2"/>
      <scheme val="minor"/>
    </font>
    <font>
      <b/>
      <sz val="9"/>
      <color theme="1"/>
      <name val="Calibri"/>
      <family val="2"/>
      <scheme val="minor"/>
    </font>
    <font>
      <b/>
      <sz val="10"/>
      <color theme="1"/>
      <name val="Calibri"/>
      <family val="2"/>
      <scheme val="minor"/>
    </font>
    <font>
      <b/>
      <i/>
      <sz val="10"/>
      <color theme="1"/>
      <name val="Calibri"/>
      <family val="2"/>
      <scheme val="minor"/>
    </font>
    <font>
      <b/>
      <sz val="11"/>
      <color rgb="FF000000"/>
      <name val="Calibri"/>
      <family val="2"/>
      <scheme val="minor"/>
    </font>
    <font>
      <b/>
      <sz val="11"/>
      <color rgb="FF3333FF"/>
      <name val="Calibri"/>
      <family val="2"/>
      <scheme val="minor"/>
    </font>
    <font>
      <sz val="11"/>
      <color rgb="FF3333FF"/>
      <name val="Calibri"/>
      <family val="2"/>
      <scheme val="minor"/>
    </font>
    <font>
      <b/>
      <i/>
      <sz val="11"/>
      <color theme="1"/>
      <name val="Calibri"/>
      <family val="2"/>
      <scheme val="minor"/>
    </font>
    <font>
      <b/>
      <sz val="9"/>
      <name val="Calibri"/>
      <family val="2"/>
      <scheme val="minor"/>
    </font>
    <font>
      <b/>
      <sz val="11"/>
      <name val="Calibri"/>
      <family val="2"/>
      <scheme val="minor"/>
    </font>
    <font>
      <sz val="10"/>
      <name val="Calibri"/>
      <family val="2"/>
      <scheme val="minor"/>
    </font>
    <font>
      <b/>
      <sz val="12"/>
      <color theme="1"/>
      <name val="Arial"/>
      <family val="2"/>
    </font>
    <font>
      <sz val="12"/>
      <color theme="1"/>
      <name val="Calibri"/>
      <family val="2"/>
      <scheme val="minor"/>
    </font>
    <font>
      <b/>
      <sz val="12"/>
      <color theme="1"/>
      <name val="Calibri"/>
      <family val="2"/>
      <scheme val="minor"/>
    </font>
    <font>
      <sz val="9"/>
      <color theme="1"/>
      <name val="Calibri"/>
      <family val="2"/>
      <scheme val="minor"/>
    </font>
    <font>
      <sz val="10"/>
      <color theme="1"/>
      <name val="Arial"/>
      <family val="2"/>
    </font>
    <font>
      <sz val="12"/>
      <color theme="1"/>
      <name val="Calibri"/>
      <family val="2"/>
    </font>
    <font>
      <sz val="11"/>
      <color theme="1"/>
      <name val="Calibri"/>
      <family val="2"/>
    </font>
  </fonts>
  <fills count="12">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43"/>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s>
  <borders count="12">
    <border>
      <left/>
      <right/>
      <top/>
      <bottom/>
      <diagonal/>
    </border>
    <border>
      <left style="thin">
        <color indexed="22"/>
      </left>
      <right style="thin">
        <color indexed="22"/>
      </right>
      <top style="thin">
        <color indexed="22"/>
      </top>
      <bottom style="thin">
        <color indexed="22"/>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double">
        <color indexed="64"/>
      </top>
      <bottom/>
      <diagonal/>
    </border>
  </borders>
  <cellStyleXfs count="48">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68"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7"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5" fontId="7"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applyNumberFormat="0" applyFill="0" applyBorder="0" applyAlignment="0" applyProtection="0"/>
    <xf numFmtId="0" fontId="3" fillId="0" borderId="0"/>
    <xf numFmtId="0" fontId="3" fillId="0" borderId="0"/>
    <xf numFmtId="0" fontId="7" fillId="0" borderId="0"/>
    <xf numFmtId="0" fontId="3" fillId="0" borderId="0"/>
    <xf numFmtId="0" fontId="7" fillId="0" borderId="0"/>
    <xf numFmtId="0" fontId="7" fillId="0" borderId="0"/>
    <xf numFmtId="0" fontId="3" fillId="0" borderId="0"/>
    <xf numFmtId="0" fontId="3" fillId="0" borderId="0"/>
    <xf numFmtId="0" fontId="3" fillId="4" borderId="1" applyNumberFormat="0" applyFont="0" applyAlignment="0" applyProtection="0"/>
    <xf numFmtId="0" fontId="3" fillId="4" borderId="1" applyNumberFormat="0" applyFont="0" applyAlignment="0" applyProtection="0"/>
    <xf numFmtId="9" fontId="3" fillId="0" borderId="0" applyFont="0" applyFill="0" applyBorder="0" applyAlignment="0" applyProtection="0"/>
    <xf numFmtId="9" fontId="3" fillId="0" borderId="0" applyFont="0" applyFill="0" applyBorder="0" applyAlignment="0" applyProtection="0"/>
  </cellStyleXfs>
  <cellXfs count="298">
    <xf numFmtId="0" fontId="0" fillId="0" borderId="0" xfId="0"/>
    <xf numFmtId="0" fontId="0" fillId="0" borderId="0" xfId="0" applyFont="1" applyFill="1"/>
    <xf numFmtId="0" fontId="0" fillId="0" borderId="0" xfId="0" applyFont="1"/>
    <xf numFmtId="0" fontId="9" fillId="0" borderId="0" xfId="0" applyFont="1" applyFill="1" applyBorder="1" applyAlignment="1">
      <alignment horizontal="center" wrapText="1"/>
    </xf>
    <xf numFmtId="0" fontId="9" fillId="0" borderId="0" xfId="0" applyFont="1" applyFill="1" applyBorder="1" applyAlignment="1">
      <alignment horizontal="center"/>
    </xf>
    <xf numFmtId="0" fontId="9" fillId="0" borderId="0" xfId="0" applyFont="1" applyFill="1"/>
    <xf numFmtId="0" fontId="9" fillId="0" borderId="0" xfId="0" applyFont="1" applyFill="1" applyAlignment="1">
      <alignment horizontal="right"/>
    </xf>
    <xf numFmtId="3" fontId="0" fillId="0" borderId="0" xfId="0" applyNumberFormat="1" applyFont="1" applyFill="1" applyBorder="1"/>
    <xf numFmtId="0" fontId="0" fillId="0" borderId="0" xfId="0" applyFont="1" applyFill="1" applyBorder="1" applyAlignment="1">
      <alignment horizontal="center" wrapText="1"/>
    </xf>
    <xf numFmtId="0" fontId="9" fillId="0" borderId="0" xfId="0" applyFont="1" applyFill="1" applyAlignment="1">
      <alignment horizontal="center"/>
    </xf>
    <xf numFmtId="0" fontId="0" fillId="0" borderId="0" xfId="0" applyFont="1" applyFill="1" applyBorder="1"/>
    <xf numFmtId="0" fontId="10" fillId="0" borderId="0" xfId="0" applyFont="1" applyFill="1" applyBorder="1" applyAlignment="1">
      <alignment horizontal="left" indent="3"/>
    </xf>
    <xf numFmtId="0" fontId="11" fillId="0" borderId="0" xfId="0" applyFont="1" applyFill="1" applyBorder="1" applyAlignment="1">
      <alignment horizontal="left"/>
    </xf>
    <xf numFmtId="0" fontId="9" fillId="9" borderId="0" xfId="0" applyFont="1" applyFill="1" applyAlignment="1">
      <alignment horizontal="right"/>
    </xf>
    <xf numFmtId="0" fontId="9" fillId="9" borderId="0" xfId="0" applyFont="1" applyFill="1" applyBorder="1"/>
    <xf numFmtId="0" fontId="9" fillId="9" borderId="0" xfId="0" applyFont="1" applyFill="1"/>
    <xf numFmtId="0" fontId="9" fillId="9" borderId="0" xfId="0" applyFont="1" applyFill="1" applyBorder="1" applyAlignment="1">
      <alignment vertical="top" wrapText="1"/>
    </xf>
    <xf numFmtId="0" fontId="9" fillId="9" borderId="0" xfId="0" applyFont="1" applyFill="1" applyBorder="1" applyAlignment="1">
      <alignment vertical="top"/>
    </xf>
    <xf numFmtId="0" fontId="9" fillId="9" borderId="0" xfId="0" applyFont="1" applyFill="1" applyAlignment="1"/>
    <xf numFmtId="0" fontId="9" fillId="9" borderId="0" xfId="0" applyFont="1" applyFill="1" applyAlignment="1">
      <alignment horizontal="left"/>
    </xf>
    <xf numFmtId="0" fontId="0" fillId="9" borderId="0" xfId="0" applyFont="1" applyFill="1"/>
    <xf numFmtId="0" fontId="9" fillId="9" borderId="0" xfId="0" applyFont="1" applyFill="1" applyAlignment="1">
      <alignment horizontal="center"/>
    </xf>
    <xf numFmtId="0" fontId="0" fillId="9" borderId="2" xfId="0" applyFont="1" applyFill="1" applyBorder="1" applyAlignment="1">
      <alignment horizontal="center"/>
    </xf>
    <xf numFmtId="3" fontId="0" fillId="9" borderId="0" xfId="0" applyNumberFormat="1" applyFont="1" applyFill="1" applyBorder="1"/>
    <xf numFmtId="0" fontId="0" fillId="9" borderId="0" xfId="0" applyFont="1" applyFill="1" applyBorder="1"/>
    <xf numFmtId="4" fontId="0" fillId="9" borderId="0" xfId="0" applyNumberFormat="1" applyFont="1" applyFill="1" applyBorder="1" applyAlignment="1">
      <alignment horizontal="left" vertical="center"/>
    </xf>
    <xf numFmtId="0" fontId="0" fillId="9" borderId="0" xfId="0" applyFont="1" applyFill="1" applyBorder="1" applyAlignment="1">
      <alignment horizontal="left" indent="3"/>
    </xf>
    <xf numFmtId="3" fontId="0" fillId="9" borderId="0" xfId="0" applyNumberFormat="1" applyFont="1" applyFill="1" applyBorder="1" applyAlignment="1">
      <alignment horizontal="left"/>
    </xf>
    <xf numFmtId="0" fontId="12" fillId="9" borderId="0" xfId="0" applyFont="1" applyFill="1" applyBorder="1" applyAlignment="1">
      <alignment horizontal="left" indent="7"/>
    </xf>
    <xf numFmtId="0" fontId="13" fillId="9" borderId="0" xfId="0" applyFont="1" applyFill="1" applyBorder="1" applyAlignment="1"/>
    <xf numFmtId="3" fontId="11" fillId="9" borderId="0" xfId="0" applyNumberFormat="1" applyFont="1" applyFill="1" applyBorder="1" applyAlignment="1">
      <alignment horizontal="left"/>
    </xf>
    <xf numFmtId="166" fontId="11" fillId="9" borderId="0" xfId="28" applyNumberFormat="1" applyFont="1" applyFill="1" applyAlignment="1">
      <alignment horizontal="center"/>
    </xf>
    <xf numFmtId="0" fontId="11" fillId="9" borderId="0" xfId="35" applyFont="1" applyFill="1" applyBorder="1" applyAlignment="1">
      <alignment horizontal="left" vertical="center" indent="3"/>
    </xf>
    <xf numFmtId="0" fontId="14" fillId="9" borderId="0" xfId="0" applyFont="1" applyFill="1" applyBorder="1" applyAlignment="1">
      <alignment horizontal="left"/>
    </xf>
    <xf numFmtId="0" fontId="0" fillId="9" borderId="0" xfId="0" applyFont="1" applyFill="1" applyBorder="1" applyAlignment="1">
      <alignment horizontal="center" wrapText="1"/>
    </xf>
    <xf numFmtId="0" fontId="0" fillId="9" borderId="3" xfId="0" applyFont="1" applyFill="1" applyBorder="1"/>
    <xf numFmtId="3" fontId="0" fillId="9" borderId="3" xfId="0" applyNumberFormat="1" applyFont="1" applyFill="1" applyBorder="1" applyAlignment="1">
      <alignment horizontal="left"/>
    </xf>
    <xf numFmtId="4" fontId="11" fillId="9" borderId="0" xfId="0" applyNumberFormat="1" applyFont="1" applyFill="1" applyBorder="1" applyAlignment="1">
      <alignment horizontal="left" vertical="center"/>
    </xf>
    <xf numFmtId="0" fontId="11" fillId="9" borderId="0" xfId="0" applyFont="1" applyFill="1" applyBorder="1" applyAlignment="1">
      <alignment horizontal="left" indent="3"/>
    </xf>
    <xf numFmtId="166" fontId="3" fillId="9" borderId="0" xfId="28" applyNumberFormat="1" applyFont="1" applyFill="1" applyAlignment="1">
      <alignment horizontal="center"/>
    </xf>
    <xf numFmtId="166" fontId="3" fillId="10" borderId="3" xfId="28" applyNumberFormat="1" applyFont="1" applyFill="1" applyBorder="1"/>
    <xf numFmtId="166" fontId="3" fillId="9" borderId="0" xfId="28" applyNumberFormat="1" applyFont="1" applyFill="1"/>
    <xf numFmtId="166" fontId="15" fillId="9" borderId="0" xfId="28" applyNumberFormat="1" applyFont="1" applyFill="1" applyBorder="1" applyAlignment="1">
      <alignment horizontal="right" vertical="center"/>
    </xf>
    <xf numFmtId="166" fontId="3" fillId="9" borderId="0" xfId="28" applyNumberFormat="1" applyFont="1" applyFill="1" applyBorder="1"/>
    <xf numFmtId="166" fontId="11" fillId="9" borderId="0" xfId="28" applyNumberFormat="1" applyFont="1" applyFill="1" applyBorder="1" applyAlignment="1">
      <alignment horizontal="right" vertical="center"/>
    </xf>
    <xf numFmtId="166" fontId="11" fillId="9" borderId="0" xfId="28" applyNumberFormat="1" applyFont="1" applyFill="1" applyBorder="1"/>
    <xf numFmtId="3" fontId="0" fillId="10" borderId="3" xfId="0" applyNumberFormat="1" applyFont="1" applyFill="1" applyBorder="1" applyAlignment="1">
      <alignment horizontal="right"/>
    </xf>
    <xf numFmtId="3" fontId="0" fillId="9" borderId="0" xfId="0" applyNumberFormat="1" applyFont="1" applyFill="1"/>
    <xf numFmtId="166" fontId="15" fillId="9" borderId="0" xfId="28" applyNumberFormat="1" applyFont="1" applyFill="1" applyBorder="1" applyAlignment="1">
      <alignment horizontal="center" vertical="center"/>
    </xf>
    <xf numFmtId="166" fontId="3" fillId="9" borderId="0" xfId="28" applyNumberFormat="1" applyFont="1" applyFill="1" applyBorder="1" applyAlignment="1">
      <alignment horizontal="center"/>
    </xf>
    <xf numFmtId="166" fontId="8" fillId="9" borderId="0" xfId="28" applyNumberFormat="1" applyFont="1" applyFill="1" applyAlignment="1">
      <alignment horizontal="center"/>
    </xf>
    <xf numFmtId="166" fontId="11" fillId="9" borderId="0" xfId="28" applyNumberFormat="1" applyFont="1" applyFill="1" applyBorder="1" applyAlignment="1">
      <alignment horizontal="center" vertical="center"/>
    </xf>
    <xf numFmtId="166" fontId="11" fillId="9" borderId="0" xfId="28" applyNumberFormat="1" applyFont="1" applyFill="1" applyBorder="1" applyAlignment="1">
      <alignment horizontal="center"/>
    </xf>
    <xf numFmtId="0" fontId="16" fillId="9" borderId="0" xfId="0" applyFont="1" applyFill="1" applyBorder="1" applyAlignment="1">
      <alignment horizontal="left" indent="2"/>
    </xf>
    <xf numFmtId="166" fontId="3" fillId="10" borderId="3" xfId="28" applyNumberFormat="1" applyFont="1" applyFill="1" applyBorder="1" applyAlignment="1">
      <alignment horizontal="center"/>
    </xf>
    <xf numFmtId="0" fontId="17" fillId="9" borderId="0" xfId="0" applyFont="1" applyFill="1" applyBorder="1" applyAlignment="1">
      <alignment vertical="center" wrapText="1"/>
    </xf>
    <xf numFmtId="0" fontId="9" fillId="0" borderId="0" xfId="0" applyFont="1" applyFill="1" applyAlignment="1">
      <alignment horizontal="left"/>
    </xf>
    <xf numFmtId="0" fontId="9" fillId="0" borderId="0" xfId="0" applyFont="1" applyFill="1" applyBorder="1"/>
    <xf numFmtId="0" fontId="9" fillId="0" borderId="0" xfId="0" applyFont="1" applyFill="1" applyBorder="1" applyAlignment="1">
      <alignment vertical="top" wrapText="1"/>
    </xf>
    <xf numFmtId="0" fontId="9" fillId="0" borderId="0" xfId="0" applyFont="1" applyFill="1" applyBorder="1" applyAlignment="1">
      <alignment vertical="top"/>
    </xf>
    <xf numFmtId="0" fontId="9" fillId="0" borderId="0" xfId="0" applyFont="1" applyFill="1" applyAlignment="1"/>
    <xf numFmtId="0" fontId="0" fillId="0" borderId="2" xfId="0" applyFont="1" applyFill="1" applyBorder="1" applyAlignment="1">
      <alignment horizontal="center"/>
    </xf>
    <xf numFmtId="4" fontId="0" fillId="0" borderId="0" xfId="0" applyNumberFormat="1" applyFont="1" applyFill="1" applyBorder="1" applyAlignment="1">
      <alignment horizontal="left" vertical="center"/>
    </xf>
    <xf numFmtId="0" fontId="0" fillId="0" borderId="0" xfId="0" applyFont="1" applyFill="1" applyBorder="1" applyAlignment="1">
      <alignment horizontal="left" indent="3"/>
    </xf>
    <xf numFmtId="3" fontId="0" fillId="0" borderId="0" xfId="0" applyNumberFormat="1" applyFont="1" applyFill="1" applyBorder="1" applyAlignment="1">
      <alignment horizontal="left"/>
    </xf>
    <xf numFmtId="0" fontId="12" fillId="0" borderId="0" xfId="0" applyFont="1" applyFill="1" applyBorder="1" applyAlignment="1">
      <alignment horizontal="left" indent="7"/>
    </xf>
    <xf numFmtId="0" fontId="13" fillId="0" borderId="0" xfId="0" applyFont="1" applyFill="1" applyBorder="1" applyAlignment="1"/>
    <xf numFmtId="3" fontId="11" fillId="0" borderId="0" xfId="0" applyNumberFormat="1" applyFont="1" applyFill="1" applyBorder="1" applyAlignment="1">
      <alignment horizontal="left"/>
    </xf>
    <xf numFmtId="0" fontId="11" fillId="0" borderId="0" xfId="35" applyFont="1" applyFill="1" applyBorder="1" applyAlignment="1">
      <alignment horizontal="left" vertical="center" indent="3"/>
    </xf>
    <xf numFmtId="4" fontId="15" fillId="0" borderId="0" xfId="0" applyNumberFormat="1" applyFont="1" applyFill="1" applyBorder="1" applyAlignment="1">
      <alignment horizontal="left" vertical="center"/>
    </xf>
    <xf numFmtId="0" fontId="10" fillId="0" borderId="0" xfId="0" applyFont="1" applyFill="1" applyBorder="1" applyAlignment="1">
      <alignment horizontal="left"/>
    </xf>
    <xf numFmtId="0" fontId="14" fillId="0" borderId="0" xfId="0" applyFont="1" applyFill="1" applyBorder="1" applyAlignment="1">
      <alignment horizontal="left"/>
    </xf>
    <xf numFmtId="0" fontId="0" fillId="0" borderId="3" xfId="0" applyFont="1" applyFill="1" applyBorder="1"/>
    <xf numFmtId="3" fontId="0" fillId="0" borderId="3" xfId="0" applyNumberFormat="1" applyFont="1" applyFill="1" applyBorder="1" applyAlignment="1">
      <alignment horizontal="left"/>
    </xf>
    <xf numFmtId="0" fontId="9" fillId="0" borderId="4" xfId="0" applyFont="1" applyFill="1" applyBorder="1" applyAlignment="1">
      <alignment horizontal="center"/>
    </xf>
    <xf numFmtId="165" fontId="0" fillId="0" borderId="0" xfId="28" applyFont="1" applyFill="1"/>
    <xf numFmtId="0" fontId="0" fillId="0" borderId="0" xfId="0" applyFill="1"/>
    <xf numFmtId="166" fontId="3" fillId="0" borderId="0" xfId="28" applyNumberFormat="1" applyFont="1" applyFill="1" applyAlignment="1">
      <alignment horizontal="center"/>
    </xf>
    <xf numFmtId="166" fontId="11" fillId="0" borderId="0" xfId="28" applyNumberFormat="1" applyFont="1" applyFill="1" applyAlignment="1">
      <alignment horizontal="center"/>
    </xf>
    <xf numFmtId="3" fontId="8" fillId="0" borderId="0" xfId="0" applyNumberFormat="1" applyFont="1" applyFill="1" applyBorder="1" applyAlignment="1">
      <alignment horizontal="left"/>
    </xf>
    <xf numFmtId="166" fontId="3" fillId="0" borderId="3" xfId="28" applyNumberFormat="1" applyFont="1" applyFill="1" applyBorder="1"/>
    <xf numFmtId="0" fontId="0" fillId="0" borderId="0" xfId="0" applyFill="1" applyBorder="1" applyAlignment="1">
      <alignment horizontal="left"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0" fillId="0" borderId="0" xfId="0" applyFill="1" applyAlignment="1">
      <alignment vertical="center"/>
    </xf>
    <xf numFmtId="165" fontId="18" fillId="0" borderId="0" xfId="28" applyFont="1" applyFill="1"/>
    <xf numFmtId="165" fontId="19" fillId="0" borderId="0" xfId="0" applyNumberFormat="1" applyFont="1" applyFill="1"/>
    <xf numFmtId="165" fontId="0" fillId="0" borderId="0" xfId="0" applyNumberFormat="1" applyFill="1"/>
    <xf numFmtId="165" fontId="18" fillId="0" borderId="0" xfId="0" applyNumberFormat="1" applyFont="1" applyFill="1"/>
    <xf numFmtId="165" fontId="0" fillId="0" borderId="0" xfId="26" applyFont="1" applyFill="1"/>
    <xf numFmtId="165" fontId="19" fillId="0" borderId="0" xfId="28" applyFont="1" applyFill="1"/>
    <xf numFmtId="165" fontId="9" fillId="0" borderId="4" xfId="28" applyFont="1" applyFill="1" applyBorder="1" applyAlignment="1">
      <alignment horizontal="center"/>
    </xf>
    <xf numFmtId="0" fontId="9" fillId="0" borderId="4" xfId="0" applyFont="1" applyFill="1" applyBorder="1" applyAlignment="1">
      <alignment horizontal="center" wrapText="1"/>
    </xf>
    <xf numFmtId="0" fontId="9" fillId="0" borderId="5" xfId="0" applyFont="1" applyFill="1" applyBorder="1" applyAlignment="1">
      <alignment horizontal="center"/>
    </xf>
    <xf numFmtId="0" fontId="7" fillId="0" borderId="0" xfId="0" applyFont="1" applyFill="1"/>
    <xf numFmtId="165" fontId="7" fillId="0" borderId="0" xfId="0" applyNumberFormat="1" applyFont="1" applyFill="1"/>
    <xf numFmtId="165" fontId="9" fillId="0" borderId="4" xfId="28" applyFont="1" applyFill="1" applyBorder="1" applyAlignment="1">
      <alignment horizontal="center" wrapText="1"/>
    </xf>
    <xf numFmtId="0" fontId="20" fillId="0" borderId="0" xfId="0" applyFont="1" applyFill="1"/>
    <xf numFmtId="0" fontId="9" fillId="0" borderId="5" xfId="0" applyFont="1" applyFill="1" applyBorder="1" applyAlignment="1">
      <alignment horizontal="center" wrapText="1"/>
    </xf>
    <xf numFmtId="0" fontId="4" fillId="0" borderId="0" xfId="0" applyFont="1" applyFill="1"/>
    <xf numFmtId="165" fontId="4" fillId="0" borderId="0" xfId="28" applyFont="1" applyFill="1"/>
    <xf numFmtId="0" fontId="21" fillId="0" borderId="0" xfId="0" applyFont="1" applyFill="1"/>
    <xf numFmtId="0" fontId="22" fillId="0" borderId="0" xfId="0" applyFont="1" applyFill="1"/>
    <xf numFmtId="4" fontId="0" fillId="0" borderId="0" xfId="0" applyNumberFormat="1" applyFill="1"/>
    <xf numFmtId="166" fontId="9" fillId="0" borderId="0" xfId="26" applyNumberFormat="1" applyFont="1" applyFill="1" applyAlignment="1">
      <alignment horizontal="right"/>
    </xf>
    <xf numFmtId="166" fontId="9" fillId="0" borderId="0" xfId="26" applyNumberFormat="1" applyFont="1" applyFill="1" applyBorder="1"/>
    <xf numFmtId="166" fontId="9" fillId="0" borderId="0" xfId="26" applyNumberFormat="1" applyFont="1" applyFill="1"/>
    <xf numFmtId="166" fontId="9" fillId="0" borderId="0" xfId="26" applyNumberFormat="1" applyFont="1" applyFill="1" applyBorder="1" applyAlignment="1">
      <alignment vertical="top" wrapText="1"/>
    </xf>
    <xf numFmtId="166" fontId="9" fillId="0" borderId="0" xfId="26" applyNumberFormat="1" applyFont="1" applyFill="1" applyBorder="1" applyAlignment="1">
      <alignment vertical="top"/>
    </xf>
    <xf numFmtId="166" fontId="9" fillId="0" borderId="0" xfId="26" applyNumberFormat="1" applyFont="1" applyFill="1" applyAlignment="1"/>
    <xf numFmtId="166" fontId="9" fillId="0" borderId="0" xfId="26" applyNumberFormat="1" applyFont="1" applyFill="1" applyAlignment="1">
      <alignment horizontal="left"/>
    </xf>
    <xf numFmtId="166" fontId="9" fillId="0" borderId="0" xfId="26" applyNumberFormat="1" applyFont="1" applyFill="1" applyAlignment="1">
      <alignment horizontal="center"/>
    </xf>
    <xf numFmtId="166" fontId="10" fillId="0" borderId="0" xfId="26" applyNumberFormat="1" applyFont="1" applyFill="1" applyBorder="1" applyAlignment="1">
      <alignment horizontal="left" indent="7"/>
    </xf>
    <xf numFmtId="166" fontId="11" fillId="0" borderId="0" xfId="26" applyNumberFormat="1" applyFont="1" applyFill="1" applyBorder="1" applyAlignment="1">
      <alignment horizontal="left"/>
    </xf>
    <xf numFmtId="166" fontId="11" fillId="0" borderId="0" xfId="26" applyNumberFormat="1" applyFont="1" applyFill="1" applyBorder="1"/>
    <xf numFmtId="166" fontId="23" fillId="0" borderId="0" xfId="26" applyNumberFormat="1" applyFont="1" applyFill="1" applyBorder="1" applyAlignment="1">
      <alignment vertical="center" wrapText="1"/>
    </xf>
    <xf numFmtId="166" fontId="9" fillId="0" borderId="0" xfId="26" applyNumberFormat="1" applyFont="1" applyFill="1" applyBorder="1" applyAlignment="1">
      <alignment horizontal="right" vertical="center"/>
    </xf>
    <xf numFmtId="166" fontId="10" fillId="0" borderId="0" xfId="26" applyNumberFormat="1" applyFont="1" applyFill="1" applyAlignment="1">
      <alignment horizontal="left" indent="3"/>
    </xf>
    <xf numFmtId="166" fontId="11" fillId="0" borderId="0" xfId="26" applyNumberFormat="1" applyFont="1" applyFill="1"/>
    <xf numFmtId="166" fontId="11" fillId="0" borderId="0" xfId="26" applyNumberFormat="1" applyFont="1" applyFill="1" applyBorder="1" applyAlignment="1">
      <alignment horizontal="center" wrapText="1"/>
    </xf>
    <xf numFmtId="166" fontId="11" fillId="0" borderId="0" xfId="26" applyNumberFormat="1" applyFont="1" applyFill="1" applyAlignment="1">
      <alignment horizontal="left"/>
    </xf>
    <xf numFmtId="166" fontId="11" fillId="0" borderId="0" xfId="26" applyNumberFormat="1" applyFont="1" applyFill="1" applyBorder="1" applyAlignment="1">
      <alignment horizontal="left" vertical="top" wrapText="1"/>
    </xf>
    <xf numFmtId="166" fontId="14" fillId="0" borderId="0" xfId="26" applyNumberFormat="1" applyFont="1" applyFill="1" applyBorder="1" applyAlignment="1">
      <alignment horizontal="left" indent="7"/>
    </xf>
    <xf numFmtId="166" fontId="14" fillId="0" borderId="0" xfId="26" applyNumberFormat="1" applyFont="1" applyFill="1" applyAlignment="1">
      <alignment horizontal="left" indent="3"/>
    </xf>
    <xf numFmtId="165" fontId="11" fillId="0" borderId="0" xfId="26" applyNumberFormat="1" applyFont="1" applyFill="1" applyBorder="1"/>
    <xf numFmtId="165" fontId="11" fillId="0" borderId="0" xfId="26" applyNumberFormat="1" applyFont="1" applyFill="1" applyBorder="1" applyAlignment="1">
      <alignment horizontal="right" vertical="center"/>
    </xf>
    <xf numFmtId="165" fontId="11" fillId="0" borderId="0" xfId="26" applyFont="1" applyFill="1" applyBorder="1" applyAlignment="1">
      <alignment horizontal="right" vertical="center"/>
    </xf>
    <xf numFmtId="166" fontId="9" fillId="0" borderId="0" xfId="26" applyNumberFormat="1" applyFont="1" applyFill="1" applyAlignment="1">
      <alignment horizontal="center"/>
    </xf>
    <xf numFmtId="166" fontId="25" fillId="0" borderId="0" xfId="26" applyNumberFormat="1" applyFont="1" applyFill="1"/>
    <xf numFmtId="166" fontId="24" fillId="0" borderId="0" xfId="26" applyNumberFormat="1" applyFont="1" applyFill="1"/>
    <xf numFmtId="166" fontId="26" fillId="0" borderId="0" xfId="26" applyNumberFormat="1" applyFont="1" applyFill="1" applyBorder="1" applyAlignment="1">
      <alignment horizontal="left" indent="7"/>
    </xf>
    <xf numFmtId="165" fontId="11" fillId="0" borderId="0" xfId="26" applyNumberFormat="1" applyFont="1" applyFill="1"/>
    <xf numFmtId="166" fontId="9" fillId="0" borderId="0" xfId="26" applyNumberFormat="1" applyFont="1" applyFill="1" applyAlignment="1">
      <alignment horizontal="left"/>
    </xf>
    <xf numFmtId="165" fontId="9" fillId="0" borderId="0" xfId="26" applyFont="1" applyFill="1" applyBorder="1" applyAlignment="1">
      <alignment horizontal="right" vertical="center"/>
    </xf>
    <xf numFmtId="165" fontId="9" fillId="0" borderId="0" xfId="26" applyNumberFormat="1" applyFont="1" applyFill="1" applyBorder="1" applyAlignment="1">
      <alignment horizontal="right" vertical="center"/>
    </xf>
    <xf numFmtId="166" fontId="9" fillId="0" borderId="0" xfId="26" applyNumberFormat="1" applyFont="1" applyFill="1" applyAlignment="1">
      <alignment horizontal="center"/>
    </xf>
    <xf numFmtId="166" fontId="27" fillId="0" borderId="0" xfId="26" applyNumberFormat="1" applyFont="1" applyFill="1"/>
    <xf numFmtId="166" fontId="9" fillId="0" borderId="0" xfId="26" applyNumberFormat="1" applyFont="1" applyFill="1" applyBorder="1" applyAlignment="1">
      <alignment horizontal="center"/>
    </xf>
    <xf numFmtId="166" fontId="28" fillId="0" borderId="0" xfId="26" applyNumberFormat="1" applyFont="1" applyFill="1" applyBorder="1" applyAlignment="1">
      <alignment horizontal="center"/>
    </xf>
    <xf numFmtId="166" fontId="9" fillId="0" borderId="0" xfId="26" applyNumberFormat="1" applyFont="1" applyFill="1" applyAlignment="1">
      <alignment horizontal="center"/>
    </xf>
    <xf numFmtId="166" fontId="9" fillId="0" borderId="0" xfId="26" applyNumberFormat="1" applyFont="1" applyFill="1" applyBorder="1" applyAlignment="1">
      <alignment horizontal="center"/>
    </xf>
    <xf numFmtId="0" fontId="9" fillId="0" borderId="0" xfId="0" applyFont="1" applyAlignment="1">
      <alignment horizontal="center"/>
    </xf>
    <xf numFmtId="0" fontId="9" fillId="0" borderId="0" xfId="0" applyFont="1" applyBorder="1"/>
    <xf numFmtId="3" fontId="0" fillId="0" borderId="0" xfId="0" applyNumberFormat="1" applyFont="1" applyBorder="1"/>
    <xf numFmtId="3" fontId="0" fillId="0" borderId="0" xfId="0" applyNumberFormat="1" applyFont="1" applyBorder="1" applyAlignment="1">
      <alignment horizontal="center" vertical="center"/>
    </xf>
    <xf numFmtId="3" fontId="0" fillId="0" borderId="0" xfId="0" applyNumberFormat="1" applyFont="1" applyFill="1" applyBorder="1" applyAlignment="1">
      <alignment horizontal="center" vertical="center"/>
    </xf>
    <xf numFmtId="0" fontId="0" fillId="0" borderId="0" xfId="0" applyBorder="1"/>
    <xf numFmtId="4" fontId="0" fillId="0" borderId="0" xfId="0" applyNumberFormat="1" applyFont="1" applyBorder="1" applyAlignment="1">
      <alignment horizontal="left" vertical="center"/>
    </xf>
    <xf numFmtId="0" fontId="14" fillId="0" borderId="0" xfId="0" applyFont="1" applyBorder="1" applyAlignment="1">
      <alignment horizontal="left" vertical="center" indent="3"/>
    </xf>
    <xf numFmtId="3" fontId="0" fillId="0" borderId="0" xfId="0" applyNumberFormat="1" applyBorder="1" applyAlignment="1">
      <alignment horizontal="left"/>
    </xf>
    <xf numFmtId="3" fontId="11" fillId="0" borderId="0" xfId="0" applyNumberFormat="1" applyFont="1" applyBorder="1" applyAlignment="1">
      <alignment horizontal="left"/>
    </xf>
    <xf numFmtId="3" fontId="11" fillId="0" borderId="0" xfId="0" applyNumberFormat="1" applyFont="1" applyBorder="1" applyAlignment="1">
      <alignment horizontal="center" vertical="center"/>
    </xf>
    <xf numFmtId="3" fontId="11" fillId="0" borderId="0" xfId="0" applyNumberFormat="1" applyFont="1" applyFill="1" applyBorder="1" applyAlignment="1">
      <alignment horizontal="center" vertical="center"/>
    </xf>
    <xf numFmtId="0" fontId="14" fillId="0" borderId="0" xfId="0" applyFont="1" applyBorder="1" applyAlignment="1">
      <alignment horizontal="left" indent="3"/>
    </xf>
    <xf numFmtId="0" fontId="14" fillId="0" borderId="0" xfId="0" applyFont="1" applyFill="1" applyBorder="1" applyAlignment="1">
      <alignment horizontal="left" vertical="center" indent="3"/>
    </xf>
    <xf numFmtId="4" fontId="11" fillId="0" borderId="0" xfId="0" applyNumberFormat="1" applyFont="1" applyFill="1" applyBorder="1" applyAlignment="1">
      <alignment horizontal="left" vertical="center"/>
    </xf>
    <xf numFmtId="0" fontId="9" fillId="0" borderId="3" xfId="0" applyFont="1" applyFill="1" applyBorder="1" applyAlignment="1">
      <alignment vertical="center"/>
    </xf>
    <xf numFmtId="3" fontId="9" fillId="0" borderId="3" xfId="0" applyNumberFormat="1" applyFont="1" applyFill="1" applyBorder="1" applyAlignment="1">
      <alignment horizontal="left" vertical="center"/>
    </xf>
    <xf numFmtId="3" fontId="9" fillId="0" borderId="3" xfId="0" applyNumberFormat="1" applyFont="1" applyFill="1" applyBorder="1" applyAlignment="1">
      <alignment horizontal="center" vertical="center"/>
    </xf>
    <xf numFmtId="0" fontId="14" fillId="0" borderId="0" xfId="0" applyFont="1" applyBorder="1" applyAlignment="1">
      <alignment horizontal="left" vertical="center" indent="3"/>
    </xf>
    <xf numFmtId="3" fontId="11" fillId="0" borderId="0" xfId="0" applyNumberFormat="1" applyFont="1" applyBorder="1"/>
    <xf numFmtId="3" fontId="11" fillId="0" borderId="0" xfId="0" applyNumberFormat="1" applyFont="1" applyFill="1" applyBorder="1"/>
    <xf numFmtId="3" fontId="11" fillId="0" borderId="0" xfId="0" applyNumberFormat="1" applyFont="1" applyFill="1" applyBorder="1" applyAlignment="1">
      <alignment horizontal="right" vertical="center"/>
    </xf>
    <xf numFmtId="4" fontId="11" fillId="0" borderId="0" xfId="0" applyNumberFormat="1" applyFont="1" applyBorder="1" applyAlignment="1">
      <alignment horizontal="left" vertical="center"/>
    </xf>
    <xf numFmtId="3" fontId="9" fillId="0" borderId="3" xfId="0" applyNumberFormat="1" applyFont="1" applyFill="1" applyBorder="1" applyAlignment="1">
      <alignment vertical="center"/>
    </xf>
    <xf numFmtId="0" fontId="30" fillId="0" borderId="0" xfId="0" applyFont="1" applyFill="1"/>
    <xf numFmtId="0" fontId="9" fillId="0" borderId="0" xfId="0" applyFont="1" applyAlignment="1"/>
    <xf numFmtId="0" fontId="9" fillId="0" borderId="0" xfId="0" applyFont="1"/>
    <xf numFmtId="0" fontId="30" fillId="0" borderId="0" xfId="0" applyFont="1" applyFill="1" applyAlignment="1">
      <alignment horizontal="left"/>
    </xf>
    <xf numFmtId="166" fontId="11" fillId="0" borderId="0" xfId="26" applyNumberFormat="1" applyFont="1" applyFill="1" applyBorder="1" applyAlignment="1">
      <alignment horizontal="left" wrapText="1"/>
    </xf>
    <xf numFmtId="166" fontId="28" fillId="0" borderId="0" xfId="26" applyNumberFormat="1" applyFont="1" applyFill="1" applyAlignment="1"/>
    <xf numFmtId="166" fontId="7" fillId="0" borderId="0" xfId="26" applyNumberFormat="1" applyFont="1" applyFill="1"/>
    <xf numFmtId="166" fontId="7" fillId="0" borderId="0" xfId="26" applyNumberFormat="1" applyFont="1" applyFill="1" applyAlignment="1">
      <alignment horizontal="left" indent="3"/>
    </xf>
    <xf numFmtId="166" fontId="7" fillId="0" borderId="0" xfId="26" applyNumberFormat="1" applyFont="1" applyFill="1" applyAlignment="1">
      <alignment horizontal="left"/>
    </xf>
    <xf numFmtId="165" fontId="9" fillId="0" borderId="0" xfId="26" applyNumberFormat="1" applyFont="1" applyFill="1"/>
    <xf numFmtId="165" fontId="7" fillId="0" borderId="0" xfId="26" applyNumberFormat="1" applyFont="1" applyFill="1" applyAlignment="1">
      <alignment horizontal="left" indent="3"/>
    </xf>
    <xf numFmtId="165" fontId="10" fillId="0" borderId="0" xfId="26" applyNumberFormat="1" applyFont="1" applyFill="1" applyAlignment="1">
      <alignment horizontal="left" indent="3"/>
    </xf>
    <xf numFmtId="165" fontId="9" fillId="0" borderId="0" xfId="26" applyNumberFormat="1" applyFont="1" applyFill="1" applyAlignment="1">
      <alignment horizontal="left"/>
    </xf>
    <xf numFmtId="165" fontId="14" fillId="0" borderId="0" xfId="26" applyNumberFormat="1" applyFont="1" applyFill="1" applyAlignment="1">
      <alignment horizontal="left" indent="3"/>
    </xf>
    <xf numFmtId="166" fontId="31" fillId="0" borderId="0" xfId="26" applyNumberFormat="1" applyFont="1" applyFill="1" applyBorder="1" applyAlignment="1">
      <alignment horizontal="left" indent="7"/>
    </xf>
    <xf numFmtId="166" fontId="32" fillId="0" borderId="0" xfId="26" applyNumberFormat="1" applyFont="1" applyFill="1" applyBorder="1" applyAlignment="1">
      <alignment horizontal="left" indent="7"/>
    </xf>
    <xf numFmtId="166" fontId="9" fillId="0" borderId="0" xfId="26" applyNumberFormat="1" applyFont="1" applyFill="1" applyAlignment="1">
      <alignment horizontal="center"/>
    </xf>
    <xf numFmtId="0" fontId="14" fillId="0" borderId="0" xfId="0" applyFont="1" applyBorder="1" applyAlignment="1">
      <alignment horizontal="left" vertical="center" indent="3"/>
    </xf>
    <xf numFmtId="166" fontId="28" fillId="0" borderId="0" xfId="26" applyNumberFormat="1" applyFont="1" applyFill="1" applyAlignment="1">
      <alignment horizontal="center"/>
    </xf>
    <xf numFmtId="0" fontId="0" fillId="0" borderId="0" xfId="0" applyFont="1" applyFill="1" applyBorder="1" applyAlignment="1">
      <alignment horizontal="left" wrapText="1"/>
    </xf>
    <xf numFmtId="0" fontId="17" fillId="0" borderId="0" xfId="0" applyFont="1" applyFill="1" applyBorder="1" applyAlignment="1">
      <alignment vertical="center" wrapText="1"/>
    </xf>
    <xf numFmtId="0" fontId="17" fillId="0" borderId="0" xfId="0" applyFont="1" applyFill="1" applyBorder="1" applyAlignment="1">
      <alignment vertical="top" wrapText="1"/>
    </xf>
    <xf numFmtId="170" fontId="0" fillId="0" borderId="0" xfId="0" applyNumberFormat="1"/>
    <xf numFmtId="0" fontId="0" fillId="11" borderId="0" xfId="0" applyFill="1" applyBorder="1"/>
    <xf numFmtId="170" fontId="32" fillId="0" borderId="0" xfId="26" applyNumberFormat="1" applyFont="1" applyFill="1" applyBorder="1" applyAlignment="1"/>
    <xf numFmtId="0" fontId="0" fillId="0" borderId="0" xfId="0" applyFont="1" applyFill="1" applyAlignment="1"/>
    <xf numFmtId="0" fontId="34" fillId="0" borderId="0" xfId="0" applyFont="1"/>
    <xf numFmtId="165" fontId="0" fillId="0" borderId="0" xfId="0" applyNumberFormat="1"/>
    <xf numFmtId="0" fontId="9" fillId="0" borderId="0" xfId="0" applyFont="1" applyFill="1" applyAlignment="1">
      <alignment horizontal="center"/>
    </xf>
    <xf numFmtId="166" fontId="9" fillId="0" borderId="0" xfId="26" applyNumberFormat="1" applyFont="1" applyFill="1" applyBorder="1" applyAlignment="1">
      <alignment horizontal="center"/>
    </xf>
    <xf numFmtId="3" fontId="0" fillId="0" borderId="0" xfId="0" applyNumberFormat="1"/>
    <xf numFmtId="166" fontId="9" fillId="0" borderId="0" xfId="26" applyNumberFormat="1" applyFont="1" applyFill="1" applyBorder="1" applyAlignment="1">
      <alignment horizontal="center"/>
    </xf>
    <xf numFmtId="166" fontId="9" fillId="0" borderId="0" xfId="26" applyNumberFormat="1" applyFont="1" applyFill="1" applyAlignment="1">
      <alignment horizontal="center"/>
    </xf>
    <xf numFmtId="166" fontId="28" fillId="0" borderId="7" xfId="26" applyNumberFormat="1" applyFont="1" applyFill="1" applyBorder="1" applyAlignment="1">
      <alignment horizontal="left"/>
    </xf>
    <xf numFmtId="0" fontId="14" fillId="0" borderId="0" xfId="0" applyFont="1" applyBorder="1" applyAlignment="1">
      <alignment horizontal="left" vertical="center" indent="3"/>
    </xf>
    <xf numFmtId="0" fontId="9" fillId="0" borderId="0" xfId="0" applyFont="1" applyFill="1" applyAlignment="1">
      <alignment horizontal="center"/>
    </xf>
    <xf numFmtId="0" fontId="17" fillId="9" borderId="11" xfId="0" applyFont="1" applyFill="1" applyBorder="1" applyAlignment="1">
      <alignment horizontal="left" vertical="center" wrapText="1"/>
    </xf>
    <xf numFmtId="0" fontId="17" fillId="9" borderId="0" xfId="0" applyFont="1" applyFill="1" applyBorder="1" applyAlignment="1">
      <alignment horizontal="left" vertical="center" wrapText="1"/>
    </xf>
    <xf numFmtId="0" fontId="0" fillId="9" borderId="0" xfId="0" applyFill="1" applyBorder="1" applyAlignment="1">
      <alignment horizontal="left" vertical="top" wrapText="1"/>
    </xf>
    <xf numFmtId="0" fontId="4" fillId="0" borderId="0" xfId="0" applyFont="1" applyAlignment="1">
      <alignment horizontal="center"/>
    </xf>
    <xf numFmtId="0" fontId="4" fillId="0" borderId="0" xfId="0" applyFont="1" applyAlignment="1">
      <alignment horizontal="center" wrapText="1"/>
    </xf>
    <xf numFmtId="0" fontId="0" fillId="9" borderId="0" xfId="0" applyFont="1" applyFill="1" applyBorder="1" applyAlignment="1">
      <alignment horizontal="left" vertical="top" wrapText="1"/>
    </xf>
    <xf numFmtId="166" fontId="28" fillId="0" borderId="0" xfId="26" applyNumberFormat="1" applyFont="1" applyFill="1" applyAlignment="1">
      <alignment horizontal="center"/>
    </xf>
    <xf numFmtId="166" fontId="9" fillId="0" borderId="0" xfId="26" applyNumberFormat="1" applyFont="1" applyFill="1" applyAlignment="1">
      <alignment horizontal="center" vertical="center"/>
    </xf>
    <xf numFmtId="0" fontId="9" fillId="9" borderId="0" xfId="0" applyFont="1" applyFill="1" applyAlignment="1">
      <alignment horizontal="center"/>
    </xf>
    <xf numFmtId="0" fontId="0" fillId="0" borderId="0" xfId="0" applyFill="1" applyBorder="1" applyAlignment="1">
      <alignment horizontal="left" wrapText="1"/>
    </xf>
    <xf numFmtId="0" fontId="9" fillId="0" borderId="0" xfId="0" applyFont="1" applyFill="1" applyAlignment="1">
      <alignment horizontal="left"/>
    </xf>
    <xf numFmtId="0" fontId="32" fillId="0" borderId="0" xfId="0" applyFont="1" applyFill="1" applyAlignment="1">
      <alignment horizontal="left"/>
    </xf>
    <xf numFmtId="0" fontId="32" fillId="0" borderId="0" xfId="0" applyFont="1" applyFill="1" applyBorder="1" applyAlignment="1">
      <alignment horizontal="left"/>
    </xf>
    <xf numFmtId="0" fontId="17" fillId="0" borderId="1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0" fillId="0" borderId="0" xfId="0" applyFill="1" applyBorder="1" applyAlignment="1">
      <alignment horizontal="left" vertical="top" wrapText="1"/>
    </xf>
    <xf numFmtId="166" fontId="29" fillId="0" borderId="0" xfId="26" applyNumberFormat="1" applyFont="1" applyFill="1"/>
    <xf numFmtId="166" fontId="11" fillId="0" borderId="3" xfId="26" applyNumberFormat="1" applyFont="1" applyFill="1" applyBorder="1"/>
    <xf numFmtId="0" fontId="9" fillId="0" borderId="2" xfId="0" applyFont="1" applyFill="1" applyBorder="1" applyAlignment="1">
      <alignment horizontal="center"/>
    </xf>
    <xf numFmtId="166" fontId="1" fillId="0" borderId="0" xfId="26" applyNumberFormat="1" applyFont="1" applyFill="1" applyBorder="1" applyAlignment="1">
      <alignment horizontal="left" indent="4"/>
    </xf>
    <xf numFmtId="165" fontId="34" fillId="0" borderId="0" xfId="26" applyNumberFormat="1" applyFont="1" applyFill="1"/>
    <xf numFmtId="166" fontId="1" fillId="0" borderId="0" xfId="26" applyNumberFormat="1" applyFont="1" applyFill="1"/>
    <xf numFmtId="165" fontId="1" fillId="0" borderId="0" xfId="26" applyNumberFormat="1" applyFont="1" applyFill="1"/>
    <xf numFmtId="165" fontId="1" fillId="0" borderId="0" xfId="26" applyFont="1" applyFill="1" applyBorder="1" applyAlignment="1">
      <alignment horizontal="right" vertical="center"/>
    </xf>
    <xf numFmtId="165" fontId="1" fillId="0" borderId="0" xfId="26" applyNumberFormat="1" applyFont="1" applyFill="1" applyBorder="1" applyAlignment="1">
      <alignment horizontal="right" vertical="center"/>
    </xf>
    <xf numFmtId="165" fontId="34" fillId="0" borderId="0" xfId="26" applyNumberFormat="1" applyFont="1" applyFill="1" applyAlignment="1">
      <alignment vertical="center"/>
    </xf>
    <xf numFmtId="166" fontId="9" fillId="0" borderId="0" xfId="26" applyNumberFormat="1" applyFont="1" applyFill="1" applyBorder="1" applyAlignment="1">
      <alignment horizontal="left" indent="4"/>
    </xf>
    <xf numFmtId="165" fontId="9" fillId="0" borderId="0" xfId="26" applyNumberFormat="1" applyFont="1" applyFill="1" applyBorder="1" applyAlignment="1">
      <alignment horizontal="left" vertical="top"/>
    </xf>
    <xf numFmtId="165" fontId="34" fillId="0" borderId="0" xfId="26" applyNumberFormat="1" applyFont="1" applyFill="1" applyAlignment="1">
      <alignment wrapText="1"/>
    </xf>
    <xf numFmtId="165" fontId="1" fillId="0" borderId="0" xfId="26" applyNumberFormat="1" applyFont="1" applyFill="1" applyBorder="1"/>
    <xf numFmtId="166" fontId="9" fillId="0" borderId="4" xfId="26" applyNumberFormat="1" applyFont="1" applyFill="1" applyBorder="1"/>
    <xf numFmtId="165" fontId="9" fillId="0" borderId="6" xfId="26" applyNumberFormat="1" applyFont="1" applyFill="1" applyBorder="1"/>
    <xf numFmtId="166" fontId="1" fillId="0" borderId="0" xfId="26" applyNumberFormat="1" applyFont="1" applyFill="1" applyAlignment="1">
      <alignment horizontal="left" indent="3"/>
    </xf>
    <xf numFmtId="166" fontId="1" fillId="0" borderId="0" xfId="26" applyNumberFormat="1" applyFont="1" applyFill="1" applyAlignment="1">
      <alignment horizontal="left"/>
    </xf>
    <xf numFmtId="166" fontId="9" fillId="0" borderId="2" xfId="26" applyNumberFormat="1" applyFont="1" applyFill="1" applyBorder="1" applyAlignment="1">
      <alignment horizontal="center"/>
    </xf>
    <xf numFmtId="166" fontId="1" fillId="0" borderId="3" xfId="26" applyNumberFormat="1" applyFont="1" applyFill="1" applyBorder="1"/>
    <xf numFmtId="165" fontId="9" fillId="0" borderId="3" xfId="26" applyNumberFormat="1" applyFont="1" applyFill="1" applyBorder="1"/>
    <xf numFmtId="0" fontId="0" fillId="0" borderId="0" xfId="0" applyFont="1" applyFill="1" applyBorder="1" applyAlignment="1">
      <alignment horizontal="left" vertical="top" wrapText="1"/>
    </xf>
    <xf numFmtId="166" fontId="9" fillId="0" borderId="8" xfId="26" applyNumberFormat="1" applyFont="1" applyFill="1" applyBorder="1" applyAlignment="1">
      <alignment horizontal="center"/>
    </xf>
    <xf numFmtId="0" fontId="34" fillId="0" borderId="0" xfId="0" applyFont="1" applyFill="1"/>
    <xf numFmtId="165" fontId="26" fillId="0" borderId="0" xfId="26" applyNumberFormat="1" applyFont="1" applyFill="1" applyBorder="1" applyAlignment="1">
      <alignment horizontal="left" vertical="top"/>
    </xf>
    <xf numFmtId="166" fontId="9" fillId="0" borderId="3" xfId="26" applyNumberFormat="1" applyFont="1" applyFill="1" applyBorder="1"/>
    <xf numFmtId="165" fontId="32" fillId="0" borderId="3" xfId="0" applyNumberFormat="1" applyFont="1" applyFill="1" applyBorder="1"/>
    <xf numFmtId="0" fontId="4" fillId="0" borderId="0" xfId="0" applyFont="1" applyAlignment="1">
      <alignment horizontal="center" vertical="center"/>
    </xf>
    <xf numFmtId="166" fontId="9" fillId="0" borderId="9" xfId="26" applyNumberFormat="1" applyFont="1" applyFill="1" applyBorder="1" applyAlignment="1">
      <alignment horizontal="center"/>
    </xf>
    <xf numFmtId="171" fontId="9" fillId="0" borderId="0" xfId="26" applyNumberFormat="1" applyFont="1" applyFill="1" applyBorder="1" applyAlignment="1"/>
    <xf numFmtId="170" fontId="34" fillId="0" borderId="0" xfId="0" applyNumberFormat="1" applyFont="1" applyAlignment="1"/>
    <xf numFmtId="170" fontId="34" fillId="0" borderId="0" xfId="0" applyNumberFormat="1" applyFont="1"/>
    <xf numFmtId="166" fontId="9" fillId="0" borderId="8" xfId="26" applyNumberFormat="1" applyFont="1" applyFill="1" applyBorder="1"/>
    <xf numFmtId="171" fontId="9" fillId="0" borderId="8" xfId="26" applyNumberFormat="1" applyFont="1" applyFill="1" applyBorder="1"/>
    <xf numFmtId="166" fontId="1" fillId="0" borderId="3" xfId="26" applyNumberFormat="1" applyFont="1" applyFill="1" applyBorder="1" applyAlignment="1">
      <alignment horizontal="left"/>
    </xf>
    <xf numFmtId="166" fontId="9" fillId="0" borderId="0" xfId="26" applyNumberFormat="1" applyFont="1" applyFill="1" applyBorder="1" applyAlignment="1">
      <alignment horizontal="center" vertical="center"/>
    </xf>
    <xf numFmtId="0" fontId="33" fillId="0" borderId="0" xfId="0" applyFont="1" applyFill="1" applyBorder="1" applyAlignment="1">
      <alignment horizontal="left" vertical="top" wrapText="1"/>
    </xf>
    <xf numFmtId="166" fontId="9" fillId="0" borderId="4" xfId="26" applyNumberFormat="1" applyFont="1" applyFill="1" applyBorder="1" applyAlignment="1">
      <alignment horizontal="center"/>
    </xf>
    <xf numFmtId="166" fontId="9" fillId="0" borderId="6" xfId="26" applyNumberFormat="1" applyFont="1" applyFill="1" applyBorder="1" applyAlignment="1">
      <alignment horizontal="center"/>
    </xf>
    <xf numFmtId="166" fontId="9" fillId="0" borderId="10" xfId="26" applyNumberFormat="1" applyFont="1" applyFill="1" applyBorder="1" applyAlignment="1">
      <alignment horizontal="center"/>
    </xf>
    <xf numFmtId="165" fontId="9" fillId="0" borderId="0" xfId="26" applyNumberFormat="1" applyFont="1" applyFill="1" applyBorder="1"/>
    <xf numFmtId="166" fontId="1" fillId="0" borderId="0" xfId="26" applyNumberFormat="1" applyFont="1" applyFill="1" applyBorder="1"/>
    <xf numFmtId="165" fontId="9" fillId="0" borderId="3" xfId="26" applyNumberFormat="1" applyFont="1" applyFill="1" applyBorder="1" applyAlignment="1">
      <alignment horizontal="left"/>
    </xf>
    <xf numFmtId="166" fontId="32" fillId="0" borderId="0" xfId="26" applyNumberFormat="1" applyFont="1" applyFill="1"/>
    <xf numFmtId="165" fontId="32" fillId="0" borderId="3" xfId="26" applyNumberFormat="1" applyFont="1" applyFill="1" applyBorder="1"/>
    <xf numFmtId="166" fontId="19" fillId="0" borderId="0" xfId="26" applyNumberFormat="1" applyFont="1" applyFill="1"/>
    <xf numFmtId="166" fontId="31" fillId="0" borderId="0" xfId="26" applyNumberFormat="1" applyFont="1" applyFill="1"/>
    <xf numFmtId="165" fontId="32" fillId="0" borderId="0" xfId="26" applyNumberFormat="1" applyFont="1" applyFill="1"/>
    <xf numFmtId="166" fontId="31" fillId="0" borderId="0" xfId="26" applyNumberFormat="1" applyFont="1" applyFill="1" applyAlignment="1">
      <alignment horizontal="left" indent="3"/>
    </xf>
    <xf numFmtId="165" fontId="31" fillId="0" borderId="0" xfId="26" applyNumberFormat="1" applyFont="1" applyFill="1" applyAlignment="1">
      <alignment horizontal="left" indent="3"/>
    </xf>
    <xf numFmtId="166" fontId="31" fillId="0" borderId="0" xfId="26" applyNumberFormat="1" applyFont="1" applyFill="1" applyBorder="1"/>
    <xf numFmtId="165" fontId="31" fillId="0" borderId="0" xfId="26" applyNumberFormat="1" applyFont="1" applyFill="1"/>
    <xf numFmtId="165" fontId="32" fillId="0" borderId="0" xfId="0" applyNumberFormat="1" applyFont="1" applyFill="1" applyBorder="1"/>
    <xf numFmtId="0" fontId="30" fillId="0" borderId="0" xfId="0" applyFont="1" applyFill="1" applyAlignment="1">
      <alignment horizontal="right"/>
    </xf>
    <xf numFmtId="3" fontId="34" fillId="0" borderId="0" xfId="0" applyNumberFormat="1" applyFont="1" applyFill="1" applyBorder="1"/>
    <xf numFmtId="3" fontId="1" fillId="0" borderId="0" xfId="0" applyNumberFormat="1" applyFont="1" applyFill="1" applyBorder="1" applyAlignment="1">
      <alignment horizontal="center" vertical="center"/>
    </xf>
    <xf numFmtId="3" fontId="1" fillId="0" borderId="0"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3" fontId="34" fillId="0" borderId="0" xfId="0" applyNumberFormat="1" applyFont="1" applyFill="1" applyBorder="1" applyAlignment="1">
      <alignment horizontal="center" vertical="center"/>
    </xf>
    <xf numFmtId="0" fontId="34" fillId="0" borderId="0" xfId="0" applyFont="1" applyFill="1" applyBorder="1"/>
    <xf numFmtId="4" fontId="34" fillId="0" borderId="0" xfId="0" applyNumberFormat="1" applyFont="1" applyFill="1" applyBorder="1" applyAlignment="1">
      <alignment horizontal="left" vertical="center"/>
    </xf>
    <xf numFmtId="0" fontId="10" fillId="0" borderId="0" xfId="0" applyFont="1" applyFill="1" applyBorder="1" applyAlignment="1">
      <alignment horizontal="left" vertical="center" indent="3"/>
    </xf>
    <xf numFmtId="3" fontId="34" fillId="0" borderId="0" xfId="0" applyNumberFormat="1" applyFont="1" applyFill="1" applyBorder="1" applyAlignment="1">
      <alignment horizontal="left"/>
    </xf>
    <xf numFmtId="3" fontId="1" fillId="0" borderId="0" xfId="0" applyNumberFormat="1" applyFont="1" applyFill="1" applyBorder="1" applyAlignment="1">
      <alignment horizontal="left"/>
    </xf>
    <xf numFmtId="3" fontId="1" fillId="0" borderId="0" xfId="0" applyNumberFormat="1" applyFont="1" applyFill="1" applyBorder="1"/>
    <xf numFmtId="0" fontId="10" fillId="0" borderId="0" xfId="0" applyFont="1" applyFill="1" applyBorder="1" applyAlignment="1">
      <alignment horizontal="left" vertical="center" indent="3"/>
    </xf>
    <xf numFmtId="4" fontId="1" fillId="0" borderId="0" xfId="0" applyNumberFormat="1" applyFont="1" applyFill="1" applyBorder="1" applyAlignment="1">
      <alignment horizontal="left" vertical="center"/>
    </xf>
    <xf numFmtId="0" fontId="34" fillId="0" borderId="0" xfId="0" applyFont="1" applyFill="1" applyBorder="1" applyAlignment="1">
      <alignment horizontal="center" wrapText="1"/>
    </xf>
    <xf numFmtId="166" fontId="1" fillId="0" borderId="0" xfId="26" applyNumberFormat="1" applyFont="1" applyFill="1" applyBorder="1" applyAlignment="1">
      <alignment horizontal="right" vertical="center"/>
    </xf>
    <xf numFmtId="166" fontId="1" fillId="0" borderId="0" xfId="26" applyNumberFormat="1" applyFont="1" applyFill="1" applyBorder="1" applyAlignment="1">
      <alignment horizontal="left"/>
    </xf>
    <xf numFmtId="165" fontId="9" fillId="0" borderId="0" xfId="26" applyFont="1" applyFill="1"/>
    <xf numFmtId="165" fontId="1" fillId="0" borderId="0" xfId="26" applyFont="1" applyFill="1"/>
    <xf numFmtId="0" fontId="17"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170" fontId="9" fillId="0" borderId="0" xfId="26" applyNumberFormat="1" applyFont="1" applyFill="1" applyBorder="1"/>
    <xf numFmtId="170" fontId="34" fillId="0" borderId="0" xfId="0" applyNumberFormat="1" applyFont="1" applyFill="1"/>
    <xf numFmtId="166" fontId="31" fillId="0" borderId="0" xfId="26" applyNumberFormat="1" applyFont="1" applyFill="1" applyBorder="1" applyAlignment="1">
      <alignment horizontal="left" indent="4"/>
    </xf>
    <xf numFmtId="170" fontId="9" fillId="0" borderId="3" xfId="26" applyNumberFormat="1" applyFont="1" applyFill="1" applyBorder="1"/>
    <xf numFmtId="166" fontId="26" fillId="0" borderId="0" xfId="26" applyNumberFormat="1" applyFont="1" applyFill="1" applyAlignment="1">
      <alignment horizontal="left" indent="3"/>
    </xf>
    <xf numFmtId="0" fontId="34" fillId="0" borderId="0" xfId="0" applyFont="1" applyFill="1" applyBorder="1" applyAlignment="1">
      <alignment horizontal="left" wrapText="1"/>
    </xf>
  </cellXfs>
  <cellStyles count="48">
    <cellStyle name="20% - Énfasis1 2" xfId="1"/>
    <cellStyle name="20% - Énfasis1 3" xfId="2"/>
    <cellStyle name="20% - Énfasis2 2" xfId="3"/>
    <cellStyle name="20% - Énfasis2 3" xfId="4"/>
    <cellStyle name="20% - Énfasis3 2" xfId="5"/>
    <cellStyle name="20% - Énfasis3 3" xfId="6"/>
    <cellStyle name="20% - Énfasis4 2" xfId="7"/>
    <cellStyle name="20% - Énfasis4 3" xfId="8"/>
    <cellStyle name="20% - Énfasis5 2" xfId="9"/>
    <cellStyle name="20% - Énfasis5 3" xfId="10"/>
    <cellStyle name="20% - Énfasis6 2" xfId="11"/>
    <cellStyle name="20% - Énfasis6 3" xfId="12"/>
    <cellStyle name="40% - Énfasis1 2" xfId="13"/>
    <cellStyle name="40% - Énfasis1 3" xfId="14"/>
    <cellStyle name="40% - Énfasis2 2" xfId="15"/>
    <cellStyle name="40% - Énfasis2 3" xfId="16"/>
    <cellStyle name="40% - Énfasis3 2" xfId="17"/>
    <cellStyle name="40% - Énfasis3 3" xfId="18"/>
    <cellStyle name="40% - Énfasis4 2" xfId="19"/>
    <cellStyle name="40% - Énfasis4 3" xfId="20"/>
    <cellStyle name="40% - Énfasis5 2" xfId="21"/>
    <cellStyle name="40% - Énfasis5 3" xfId="22"/>
    <cellStyle name="40% - Énfasis6 2" xfId="23"/>
    <cellStyle name="40% - Énfasis6 3" xfId="24"/>
    <cellStyle name="Euro" xfId="25"/>
    <cellStyle name="Millares" xfId="26" builtinId="3"/>
    <cellStyle name="Millares [0] 2" xfId="27"/>
    <cellStyle name="Millares 2" xfId="28"/>
    <cellStyle name="Millares 2 2" xfId="29"/>
    <cellStyle name="Millares 3" xfId="30"/>
    <cellStyle name="Millares 3 2" xfId="31"/>
    <cellStyle name="Millares 4" xfId="32"/>
    <cellStyle name="Millares 5" xfId="33"/>
    <cellStyle name="Millares 6" xfId="34"/>
    <cellStyle name="Normal" xfId="0" builtinId="0"/>
    <cellStyle name="Normal 2" xfId="35"/>
    <cellStyle name="Normal 2 2" xfId="36"/>
    <cellStyle name="Normal 3" xfId="37"/>
    <cellStyle name="Normal 3 2" xfId="38"/>
    <cellStyle name="Normal 4" xfId="39"/>
    <cellStyle name="Normal 5" xfId="40"/>
    <cellStyle name="Normal 6" xfId="41"/>
    <cellStyle name="Normal 7" xfId="42"/>
    <cellStyle name="Normal 8" xfId="43"/>
    <cellStyle name="Notas 2" xfId="44"/>
    <cellStyle name="Notas 3" xfId="45"/>
    <cellStyle name="Porcentaje 2" xfId="46"/>
    <cellStyle name="Porcentual 2" xfId="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presupuesto\nas-presupuesto\nas_ti26-02-2016\2018\INVERSION%20SOCIAL\Ejecuciones%20Mensuales%20SABEN\1%20Ejecuci&#243;n%20Social%20Enero%202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vegag\Downloads\FODESAF%20III%20%20Trimestre%202018%20julio%20agosto%20setiembre%20y%20acumulado%20al%20III%20Trimest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Zu&#241;iga\AppData\Local\Microsoft\Windows\INetCache\Content.Outlook\BFKPJIOJ\FODESAF%20IV%20Trimestre%202018%20octubre%20noviembre%20y%20diciembre%20%20y%20el%20anual%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mchavest\Configuraci&#243;n%20local\Archivos%20temporales%20de%20Internet\Content.Outlook\201OGQGJ\Cuadros%20IMAS%20Informes%20Trimestrales-semestralesa%20y%20anual%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presupuesto\nas-presupuesto\nas_ti26-02-2016\2018\INVERSION%20SOCIAL\Ejecuciones%20Mensuales%20SABEN\2%20Ejecuci&#243;n%20Social%20Febrero%20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presupuesto\nas-presupuesto\nas_ti26-02-2016\2018\INVERSION%20SOCIAL\Ejecuciones%20Mensuales%20SABEN\3%20Ejecuci&#243;n%20Social%20Marzo%20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presupuesto\nas-presupuesto\nas_ti26-02-2016\2018\INVERSION%20SOCIAL\Ejecuciones%20Mensuales%20SABEN\3%20Ejecuci&#243;n%20Social%20Marzo%20sin%20compromiso%20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as_ti26-02-2016\2018\Liquidaci&#243;n%202017\ANALISIS%20SUPERAVIT\AN&#193;LISIS%20Y%20DETERMINACI&#211;N%20SUPERAVIT%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as_ti26-02-2016\2018\INGRESOS\01%20EJECUCION%20INGRESOS%20ENERO%2020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as_ti26-02-2016\2018\INGRESOS\02%20EJECUCION%20INGRESOS%20FEBRERO%2020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as_ti26-02-2016\2018\INGRESOS\03%20EJECUCION%20INGRESOS%20MARZO%20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ngie%20Vega%20Respaldo\Respaldo%20Archivos\Informes\Informes%20FODESAF\2018\II%20Trimestre\Copia%20de%20Informe%20FODESAF%20I%20I%20TRimestre%202018%20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este"/>
      <sheetName val="Sureste"/>
      <sheetName val="Alajuela"/>
      <sheetName val="Cartago"/>
      <sheetName val="Heredia"/>
      <sheetName val="Guanacaste"/>
      <sheetName val="Puntarenas"/>
      <sheetName val="Limon"/>
      <sheetName val="Brunca"/>
      <sheetName val="Huetar Norte"/>
      <sheetName val="REGIONAL"/>
      <sheetName val="ASAI"/>
      <sheetName val="INSTITUCIONAL"/>
      <sheetName val="Consolidora"/>
      <sheetName val="RESUMEN X Gerencia"/>
      <sheetName val="CONTRATACIONES "/>
      <sheetName val="Otras Acciones  "/>
      <sheetName val="Resumen Prog"/>
      <sheetName val="INSTITUCIONAL (2)"/>
      <sheetName val="Resumen Inst"/>
      <sheetName val="AVANCEMOS"/>
      <sheetName val="Seg A"/>
      <sheetName val="Mej Vivienda"/>
      <sheetName val="H Y K"/>
      <sheetName val="BF DESAF"/>
      <sheetName val="Rec cuido"/>
      <sheetName val="BF imas"/>
      <sheetName val="Cuadro informe de evaluacion"/>
      <sheetName val="1 Ejecución Social Enero 2018"/>
      <sheetName val="Resumen Egresos"/>
      <sheetName val="inversión social"/>
      <sheetName val="Empresas"/>
      <sheetName val="auditoria"/>
      <sheetName val="actividades centrales"/>
      <sheetName val="Empresas+Golfito"/>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3">
          <cell r="I13">
            <v>190709.03</v>
          </cell>
        </row>
        <row r="14">
          <cell r="I14">
            <v>0</v>
          </cell>
        </row>
        <row r="15">
          <cell r="K15">
            <v>0</v>
          </cell>
        </row>
        <row r="16">
          <cell r="I16">
            <v>1842.518</v>
          </cell>
        </row>
        <row r="18">
          <cell r="I18">
            <v>1955939.2870000002</v>
          </cell>
        </row>
        <row r="19">
          <cell r="I19">
            <v>86188.433999999994</v>
          </cell>
        </row>
        <row r="20">
          <cell r="I20">
            <v>0</v>
          </cell>
        </row>
        <row r="21">
          <cell r="I21">
            <v>0</v>
          </cell>
        </row>
        <row r="22">
          <cell r="I22">
            <v>0</v>
          </cell>
        </row>
        <row r="25">
          <cell r="K25">
            <v>3916020</v>
          </cell>
        </row>
        <row r="27">
          <cell r="I27">
            <v>0</v>
          </cell>
        </row>
        <row r="33">
          <cell r="I33">
            <v>945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Trimestre"/>
      <sheetName val="II Trimestre"/>
      <sheetName val="III Trimestre"/>
      <sheetName val="IV Trimestre"/>
      <sheetName val="Semestral"/>
      <sheetName val="3T Acumulado"/>
      <sheetName val="Anual"/>
    </sheetNames>
    <sheetDataSet>
      <sheetData sheetId="0">
        <row r="10">
          <cell r="F10">
            <v>47661</v>
          </cell>
        </row>
        <row r="11">
          <cell r="F11">
            <v>20180</v>
          </cell>
        </row>
        <row r="12">
          <cell r="F12">
            <v>14098</v>
          </cell>
        </row>
        <row r="13">
          <cell r="F13">
            <v>113</v>
          </cell>
        </row>
        <row r="14">
          <cell r="F14">
            <v>1378</v>
          </cell>
        </row>
        <row r="15">
          <cell r="F15">
            <v>145369</v>
          </cell>
        </row>
        <row r="16">
          <cell r="F16">
            <v>116284</v>
          </cell>
        </row>
        <row r="17">
          <cell r="F17">
            <v>11216</v>
          </cell>
        </row>
        <row r="18">
          <cell r="F18">
            <v>161349</v>
          </cell>
        </row>
      </sheetData>
      <sheetData sheetId="1">
        <row r="10">
          <cell r="F10">
            <v>68122</v>
          </cell>
        </row>
        <row r="11">
          <cell r="F11">
            <v>19727</v>
          </cell>
        </row>
        <row r="12">
          <cell r="F12">
            <v>14235</v>
          </cell>
        </row>
        <row r="13">
          <cell r="F13">
            <v>206</v>
          </cell>
        </row>
        <row r="14">
          <cell r="F14">
            <v>2072</v>
          </cell>
        </row>
        <row r="15">
          <cell r="F15">
            <v>170668</v>
          </cell>
        </row>
        <row r="16">
          <cell r="F16">
            <v>132775</v>
          </cell>
        </row>
        <row r="17">
          <cell r="F17">
            <v>13568</v>
          </cell>
        </row>
        <row r="18">
          <cell r="F18">
            <v>187590</v>
          </cell>
        </row>
      </sheetData>
      <sheetData sheetId="2">
        <row r="10">
          <cell r="F10">
            <v>75071</v>
          </cell>
        </row>
        <row r="11">
          <cell r="F11">
            <v>21386</v>
          </cell>
        </row>
        <row r="12">
          <cell r="F12">
            <v>15079</v>
          </cell>
        </row>
        <row r="13">
          <cell r="F13">
            <v>226</v>
          </cell>
        </row>
        <row r="14">
          <cell r="F14">
            <v>2271</v>
          </cell>
        </row>
        <row r="15">
          <cell r="F15">
            <v>181199</v>
          </cell>
        </row>
        <row r="16">
          <cell r="F16">
            <v>140594</v>
          </cell>
        </row>
        <row r="17">
          <cell r="F17">
            <v>14238</v>
          </cell>
        </row>
        <row r="18">
          <cell r="F18">
            <v>200993</v>
          </cell>
        </row>
      </sheetData>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Trimestre"/>
      <sheetName val="II Trimestre"/>
      <sheetName val="III Trimestre"/>
      <sheetName val="IV Trimestre"/>
      <sheetName val="Semestral"/>
      <sheetName val="3T Acumulado"/>
      <sheetName val="Anual"/>
      <sheetName val="II y III Trimestre Acumulado"/>
      <sheetName val="Anual cantonalMatrices FODESAF "/>
      <sheetName val="Anual cantonalsegun oferta IMAS"/>
      <sheetName val="Personas segun sexo y discapaci"/>
    </sheetNames>
    <sheetDataSet>
      <sheetData sheetId="0">
        <row r="10">
          <cell r="F10">
            <v>47661</v>
          </cell>
        </row>
        <row r="11">
          <cell r="F11">
            <v>20180</v>
          </cell>
        </row>
        <row r="12">
          <cell r="F12">
            <v>14098</v>
          </cell>
        </row>
        <row r="13">
          <cell r="F13">
            <v>113</v>
          </cell>
        </row>
        <row r="14">
          <cell r="F14">
            <v>1378</v>
          </cell>
        </row>
        <row r="15">
          <cell r="F15">
            <v>145369</v>
          </cell>
        </row>
        <row r="16">
          <cell r="F16">
            <v>116284</v>
          </cell>
        </row>
        <row r="17">
          <cell r="F17">
            <v>11216</v>
          </cell>
        </row>
        <row r="18">
          <cell r="F18">
            <v>161349</v>
          </cell>
        </row>
      </sheetData>
      <sheetData sheetId="1">
        <row r="10">
          <cell r="F10">
            <v>68122</v>
          </cell>
        </row>
        <row r="11">
          <cell r="F11">
            <v>19727</v>
          </cell>
        </row>
        <row r="12">
          <cell r="F12">
            <v>14235</v>
          </cell>
        </row>
        <row r="13">
          <cell r="F13">
            <v>206</v>
          </cell>
        </row>
        <row r="14">
          <cell r="F14">
            <v>2072</v>
          </cell>
        </row>
        <row r="15">
          <cell r="F15">
            <v>170668</v>
          </cell>
        </row>
        <row r="16">
          <cell r="F16">
            <v>132775</v>
          </cell>
        </row>
        <row r="17">
          <cell r="F17">
            <v>13568</v>
          </cell>
        </row>
        <row r="18">
          <cell r="F18">
            <v>187590</v>
          </cell>
        </row>
      </sheetData>
      <sheetData sheetId="2">
        <row r="10">
          <cell r="F10">
            <v>75071</v>
          </cell>
        </row>
        <row r="11">
          <cell r="F11">
            <v>21386</v>
          </cell>
        </row>
        <row r="12">
          <cell r="F12">
            <v>15079</v>
          </cell>
        </row>
        <row r="13">
          <cell r="F13">
            <v>226</v>
          </cell>
        </row>
        <row r="14">
          <cell r="F14">
            <v>2271</v>
          </cell>
        </row>
        <row r="15">
          <cell r="F15">
            <v>181199</v>
          </cell>
        </row>
        <row r="16">
          <cell r="F16">
            <v>140594</v>
          </cell>
        </row>
        <row r="17">
          <cell r="F17">
            <v>14238</v>
          </cell>
        </row>
        <row r="18">
          <cell r="F18">
            <v>200993</v>
          </cell>
        </row>
      </sheetData>
      <sheetData sheetId="3">
        <row r="10">
          <cell r="F10">
            <v>79173</v>
          </cell>
        </row>
        <row r="11">
          <cell r="F11">
            <v>22498</v>
          </cell>
        </row>
        <row r="12">
          <cell r="F12">
            <v>15713</v>
          </cell>
        </row>
        <row r="13">
          <cell r="F13">
            <v>230</v>
          </cell>
        </row>
        <row r="14">
          <cell r="F14">
            <v>2285</v>
          </cell>
        </row>
        <row r="15">
          <cell r="F15">
            <v>180820</v>
          </cell>
        </row>
        <row r="16">
          <cell r="F16">
            <v>141207</v>
          </cell>
        </row>
        <row r="17">
          <cell r="F17">
            <v>13266</v>
          </cell>
        </row>
        <row r="18">
          <cell r="F18">
            <v>206143</v>
          </cell>
        </row>
      </sheetData>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rimestre sin formato"/>
      <sheetName val="1T"/>
      <sheetName val="2T"/>
      <sheetName val="3T"/>
      <sheetName val="4T"/>
      <sheetName val="Semestral"/>
      <sheetName val="3T acumulado"/>
      <sheetName val="Anual"/>
      <sheetName val="IS_IMAS"/>
    </sheetNames>
    <sheetDataSet>
      <sheetData sheetId="0"/>
      <sheetData sheetId="1">
        <row r="10">
          <cell r="F10" t="str">
            <v>I Trimestre</v>
          </cell>
        </row>
        <row r="11">
          <cell r="F11">
            <v>0</v>
          </cell>
        </row>
        <row r="12">
          <cell r="F12">
            <v>0</v>
          </cell>
        </row>
        <row r="13">
          <cell r="F13">
            <v>33265</v>
          </cell>
        </row>
        <row r="14">
          <cell r="F14">
            <v>0</v>
          </cell>
        </row>
        <row r="15">
          <cell r="F15">
            <v>10213</v>
          </cell>
        </row>
        <row r="16">
          <cell r="F16">
            <v>2322</v>
          </cell>
        </row>
        <row r="17">
          <cell r="F17">
            <v>124</v>
          </cell>
        </row>
        <row r="18">
          <cell r="F18">
            <v>182</v>
          </cell>
        </row>
        <row r="19">
          <cell r="F19">
            <v>66</v>
          </cell>
        </row>
        <row r="20">
          <cell r="F20">
            <v>131913</v>
          </cell>
        </row>
        <row r="21">
          <cell r="F21">
            <v>103587</v>
          </cell>
        </row>
      </sheetData>
      <sheetData sheetId="2">
        <row r="10">
          <cell r="F10" t="str">
            <v>II Trimestre</v>
          </cell>
        </row>
        <row r="11">
          <cell r="F11">
            <v>0</v>
          </cell>
        </row>
        <row r="12">
          <cell r="F12">
            <v>0</v>
          </cell>
        </row>
        <row r="13">
          <cell r="F13">
            <v>48616</v>
          </cell>
        </row>
        <row r="14">
          <cell r="F14">
            <v>0</v>
          </cell>
        </row>
        <row r="15">
          <cell r="F15">
            <v>12014</v>
          </cell>
        </row>
        <row r="16">
          <cell r="F16">
            <v>2546</v>
          </cell>
        </row>
        <row r="17">
          <cell r="F17">
            <v>140</v>
          </cell>
        </row>
        <row r="18">
          <cell r="F18">
            <v>1114</v>
          </cell>
        </row>
        <row r="19">
          <cell r="F19">
            <v>327</v>
          </cell>
        </row>
        <row r="20">
          <cell r="F20">
            <v>155463</v>
          </cell>
        </row>
        <row r="21">
          <cell r="F21">
            <v>119350</v>
          </cell>
        </row>
      </sheetData>
      <sheetData sheetId="3">
        <row r="13">
          <cell r="F13">
            <v>56595</v>
          </cell>
        </row>
        <row r="14">
          <cell r="F14">
            <v>0</v>
          </cell>
        </row>
        <row r="15">
          <cell r="F15">
            <v>11941</v>
          </cell>
        </row>
        <row r="17">
          <cell r="F17">
            <v>224</v>
          </cell>
        </row>
        <row r="18">
          <cell r="F18">
            <v>1159</v>
          </cell>
        </row>
        <row r="19">
          <cell r="F19">
            <v>469</v>
          </cell>
        </row>
        <row r="20">
          <cell r="F20">
            <v>158577</v>
          </cell>
        </row>
        <row r="21">
          <cell r="F21">
            <v>121848</v>
          </cell>
        </row>
      </sheetData>
      <sheetData sheetId="4">
        <row r="13">
          <cell r="F13">
            <v>66395</v>
          </cell>
        </row>
        <row r="14">
          <cell r="F14">
            <v>0</v>
          </cell>
        </row>
        <row r="15">
          <cell r="F15">
            <v>12032</v>
          </cell>
        </row>
        <row r="17">
          <cell r="F17">
            <v>792</v>
          </cell>
        </row>
        <row r="18">
          <cell r="F18">
            <v>956</v>
          </cell>
        </row>
        <row r="19">
          <cell r="F19">
            <v>504</v>
          </cell>
        </row>
        <row r="20">
          <cell r="F20">
            <v>160914</v>
          </cell>
        </row>
        <row r="21">
          <cell r="F21">
            <v>124560</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este"/>
      <sheetName val="Sureste"/>
      <sheetName val="Alajuela"/>
      <sheetName val="Cartago"/>
      <sheetName val="Heredia"/>
      <sheetName val="Guanacaste"/>
      <sheetName val="Puntarenas"/>
      <sheetName val="Limon"/>
      <sheetName val="Brunca"/>
      <sheetName val="Huetar Norte"/>
      <sheetName val="REGIONAL"/>
      <sheetName val="ASAI"/>
      <sheetName val="Consolidora"/>
      <sheetName val="RESUMEN X Gerencia"/>
      <sheetName val="CONTRATACIONES "/>
      <sheetName val="Resumen Prog"/>
      <sheetName val="INSTITUCIONAL"/>
      <sheetName val="INSTITUCIONAL (2)"/>
      <sheetName val="Otras Acciones  "/>
      <sheetName val="Resumen Inst"/>
      <sheetName val="AVANCEMOS"/>
      <sheetName val="Seg A"/>
      <sheetName val="Mej Vivienda"/>
      <sheetName val="H Y K"/>
      <sheetName val="BF DESAF"/>
      <sheetName val="Rec cuido"/>
      <sheetName val="BF imas"/>
      <sheetName val="Cuadro informe de evaluac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row r="13">
          <cell r="I13">
            <v>2976162.6809999999</v>
          </cell>
        </row>
        <row r="14">
          <cell r="I14">
            <v>1200</v>
          </cell>
        </row>
        <row r="15">
          <cell r="K15">
            <v>499585</v>
          </cell>
        </row>
        <row r="16">
          <cell r="I16">
            <v>17396.741000000002</v>
          </cell>
        </row>
        <row r="18">
          <cell r="I18">
            <v>4019619.3339999998</v>
          </cell>
        </row>
        <row r="19">
          <cell r="I19">
            <v>150644.03400000001</v>
          </cell>
        </row>
        <row r="20">
          <cell r="I20">
            <v>79093</v>
          </cell>
        </row>
        <row r="21">
          <cell r="I21">
            <v>0</v>
          </cell>
        </row>
        <row r="22">
          <cell r="I22">
            <v>1350</v>
          </cell>
        </row>
        <row r="25">
          <cell r="K25">
            <v>7896100</v>
          </cell>
        </row>
        <row r="26">
          <cell r="I26">
            <v>4875</v>
          </cell>
        </row>
        <row r="27">
          <cell r="I27">
            <v>76595</v>
          </cell>
        </row>
        <row r="31">
          <cell r="I31">
            <v>21830.091</v>
          </cell>
        </row>
        <row r="33">
          <cell r="I33">
            <v>10225.209999999999</v>
          </cell>
        </row>
        <row r="40">
          <cell r="I40">
            <v>13065.736000000001</v>
          </cell>
        </row>
        <row r="65">
          <cell r="K65">
            <v>2483.7033099999999</v>
          </cell>
        </row>
        <row r="71">
          <cell r="I71">
            <v>15770225.530309999</v>
          </cell>
        </row>
      </sheetData>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este"/>
      <sheetName val="Sureste"/>
      <sheetName val="Alajuela"/>
      <sheetName val="Cartago"/>
      <sheetName val="Heredia"/>
      <sheetName val="Guanacaste"/>
      <sheetName val="Puntarenas"/>
      <sheetName val="Limon"/>
      <sheetName val="Brunca"/>
      <sheetName val="Huetar Norte"/>
      <sheetName val="REGIONAL"/>
      <sheetName val="ASAI"/>
      <sheetName val="Consolidora"/>
      <sheetName val="RESUMEN X Gerencia"/>
      <sheetName val="CONTRATACIONES "/>
      <sheetName val="Resumen Prog"/>
      <sheetName val="INSTITUCIONAL"/>
      <sheetName val="INSTITUCIONAL (2)"/>
      <sheetName val="Otras Acciones  "/>
      <sheetName val="Resumen Inst"/>
      <sheetName val="AVANCEMOS"/>
      <sheetName val="Seg A"/>
      <sheetName val="Mej Vivienda"/>
      <sheetName val="H Y K"/>
      <sheetName val="BF DESAF"/>
      <sheetName val="Rec cuido"/>
      <sheetName val="BF imas"/>
      <sheetName val="Cuadro informe de evaluac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row r="13">
          <cell r="I13">
            <v>6061003.6660000002</v>
          </cell>
        </row>
        <row r="14">
          <cell r="K14">
            <v>1066617</v>
          </cell>
        </row>
        <row r="15">
          <cell r="I15">
            <v>1200</v>
          </cell>
        </row>
        <row r="16">
          <cell r="I16">
            <v>26976.179</v>
          </cell>
        </row>
        <row r="18">
          <cell r="I18">
            <v>6137607.4750000006</v>
          </cell>
        </row>
        <row r="19">
          <cell r="I19">
            <v>227805.63399999999</v>
          </cell>
        </row>
        <row r="20">
          <cell r="I20">
            <v>190815.5</v>
          </cell>
        </row>
        <row r="21">
          <cell r="I21">
            <v>40460</v>
          </cell>
        </row>
        <row r="22">
          <cell r="I22">
            <v>4470</v>
          </cell>
        </row>
        <row r="25">
          <cell r="K25">
            <v>12011820</v>
          </cell>
        </row>
        <row r="26">
          <cell r="I26">
            <v>20215</v>
          </cell>
        </row>
        <row r="27">
          <cell r="I27">
            <v>405416</v>
          </cell>
        </row>
        <row r="31">
          <cell r="I31">
            <v>47637.088000000003</v>
          </cell>
        </row>
        <row r="33">
          <cell r="I33">
            <v>36538.300999999999</v>
          </cell>
        </row>
        <row r="40">
          <cell r="I40">
            <v>14871.255000000001</v>
          </cell>
        </row>
        <row r="65">
          <cell r="K65">
            <v>2483.7033099999999</v>
          </cell>
        </row>
        <row r="66">
          <cell r="I66">
            <v>135000</v>
          </cell>
        </row>
        <row r="71">
          <cell r="I71">
            <v>26430936.801309999</v>
          </cell>
        </row>
      </sheetData>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este"/>
      <sheetName val="Sureste"/>
      <sheetName val="Alajuela"/>
      <sheetName val="Cartago"/>
      <sheetName val="Heredia"/>
      <sheetName val="Guanacaste"/>
      <sheetName val="Puntarenas"/>
      <sheetName val="Limon"/>
      <sheetName val="Brunca"/>
      <sheetName val="Huetar Norte"/>
      <sheetName val="REGIONAL"/>
      <sheetName val="ASAI"/>
      <sheetName val="Consolidora"/>
      <sheetName val="RESUMEN X Gerencia"/>
      <sheetName val="CONTRATACIONES "/>
      <sheetName val="INSTITUCIONAL"/>
      <sheetName val="INSTITUCIONAL (2)"/>
      <sheetName val="Otras Acciones  "/>
      <sheetName val="Resumen Inst"/>
      <sheetName val="AVANCEMOS"/>
      <sheetName val="Seg A"/>
      <sheetName val="Mej Vivienda"/>
      <sheetName val="H Y K"/>
      <sheetName val="BF DESAF"/>
      <sheetName val="Rec cuido"/>
      <sheetName val="BF imas"/>
      <sheetName val="Cuadro informe de evaluacion"/>
      <sheetName val="Resumen Pr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17">
          <cell r="I17">
            <v>0</v>
          </cell>
        </row>
      </sheetData>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glose"/>
      <sheetName val="liquidación x fuente"/>
      <sheetName val=" detalle superavit x fuente"/>
      <sheetName val="Resumen superavit "/>
      <sheetName val="Resumen x rubro"/>
      <sheetName val="Superávit Proyect-Real  Present"/>
      <sheetName val="5 ultimos años "/>
      <sheetName val="5 años 70-30"/>
      <sheetName val="1"/>
      <sheetName val="Hoja1"/>
      <sheetName val="5 años 70-30 (2)"/>
    </sheetNames>
    <sheetDataSet>
      <sheetData sheetId="0" refreshError="1"/>
      <sheetData sheetId="1" refreshError="1"/>
      <sheetData sheetId="2" refreshError="1"/>
      <sheetData sheetId="3" refreshError="1"/>
      <sheetData sheetId="4" refreshError="1"/>
      <sheetData sheetId="5" refreshError="1">
        <row r="11">
          <cell r="C11">
            <v>2935669.8571399944</v>
          </cell>
        </row>
        <row r="13">
          <cell r="C13">
            <v>109585.88552000001</v>
          </cell>
        </row>
        <row r="14">
          <cell r="C14">
            <v>1662396.705639997</v>
          </cell>
        </row>
        <row r="15">
          <cell r="C15">
            <v>27214.981000000611</v>
          </cell>
        </row>
        <row r="16">
          <cell r="C16">
            <v>1143.4813800000011</v>
          </cell>
        </row>
      </sheetData>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COMPA PRES-REAL"/>
      <sheetName val="total por clas. econ"/>
      <sheetName val="Proyectados 2018"/>
      <sheetName val="COMPA ING-GASTO"/>
      <sheetName val="Trimestral"/>
      <sheetName val="Ingresos Avan-Segr.Ali.-FODE"/>
      <sheetName val="Trimestral."/>
      <sheetName val="Transferencias"/>
      <sheetName val="Consolidado mensual"/>
      <sheetName val="intereses"/>
      <sheetName val="devol"/>
      <sheetName val="Mensual"/>
    </sheetNames>
    <sheetDataSet>
      <sheetData sheetId="0">
        <row r="70">
          <cell r="J70">
            <v>4500000</v>
          </cell>
        </row>
        <row r="73">
          <cell r="J73">
            <v>598100</v>
          </cell>
        </row>
        <row r="75">
          <cell r="J75">
            <v>3427184</v>
          </cell>
        </row>
        <row r="79">
          <cell r="J79">
            <v>2218859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RERO"/>
      <sheetName val="COMPA PRES-REAL"/>
      <sheetName val="total por clas. econ"/>
      <sheetName val="Proyectados 2018"/>
      <sheetName val="COMPA ING-GASTO"/>
      <sheetName val="Trimestral"/>
      <sheetName val="Ingresos Avan-Segr.Ali.-FODE"/>
      <sheetName val="Trimestral."/>
      <sheetName val="Transferencias"/>
      <sheetName val="Consolidado mensual"/>
      <sheetName val="intereses"/>
      <sheetName val="devol"/>
      <sheetName val="Mensual"/>
    </sheetNames>
    <sheetDataSet>
      <sheetData sheetId="0">
        <row r="70">
          <cell r="J70">
            <v>2888724.8781999997</v>
          </cell>
        </row>
        <row r="73">
          <cell r="J73">
            <v>0</v>
          </cell>
        </row>
        <row r="74">
          <cell r="J74">
            <v>3667184</v>
          </cell>
        </row>
        <row r="78">
          <cell r="J78">
            <v>2218859</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
      <sheetName val="COMPA PRES-REAL"/>
      <sheetName val="total por clas. econ"/>
      <sheetName val="Proyectados 2018"/>
      <sheetName val="COMPA ING-GASTO"/>
      <sheetName val="Trimestral"/>
      <sheetName val="Ingresos Avan-Segr.Ali.-FODE"/>
      <sheetName val="Trimestral."/>
      <sheetName val="Transferencias"/>
      <sheetName val="Consolidado mensual"/>
      <sheetName val="intereses"/>
      <sheetName val="devol"/>
      <sheetName val="Mensual"/>
    </sheetNames>
    <sheetDataSet>
      <sheetData sheetId="0">
        <row r="70">
          <cell r="J70">
            <v>3997483.7033099998</v>
          </cell>
        </row>
        <row r="73">
          <cell r="J73">
            <v>663805</v>
          </cell>
        </row>
        <row r="74">
          <cell r="J74">
            <v>3959684</v>
          </cell>
        </row>
        <row r="78">
          <cell r="J78">
            <v>2218859</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Trimestre"/>
      <sheetName val="II Trimestre"/>
      <sheetName val="III Trimestre"/>
      <sheetName val="IV Trimestre"/>
      <sheetName val="Semestral"/>
      <sheetName val="3T Acumulado"/>
      <sheetName val="Anual"/>
    </sheetNames>
    <sheetDataSet>
      <sheetData sheetId="0">
        <row r="10">
          <cell r="F10">
            <v>47661</v>
          </cell>
        </row>
        <row r="11">
          <cell r="F11">
            <v>20180</v>
          </cell>
        </row>
        <row r="12">
          <cell r="F12">
            <v>14098</v>
          </cell>
        </row>
        <row r="13">
          <cell r="F13">
            <v>113</v>
          </cell>
        </row>
        <row r="14">
          <cell r="F14">
            <v>1378</v>
          </cell>
        </row>
        <row r="15">
          <cell r="F15">
            <v>145369</v>
          </cell>
        </row>
        <row r="16">
          <cell r="F16">
            <v>116284</v>
          </cell>
        </row>
        <row r="17">
          <cell r="F17">
            <v>11216</v>
          </cell>
        </row>
        <row r="18">
          <cell r="F18">
            <v>161349</v>
          </cell>
        </row>
      </sheetData>
      <sheetData sheetId="1">
        <row r="10">
          <cell r="F10">
            <v>68122</v>
          </cell>
        </row>
        <row r="11">
          <cell r="F11">
            <v>19727</v>
          </cell>
        </row>
        <row r="12">
          <cell r="F12">
            <v>14235</v>
          </cell>
        </row>
        <row r="13">
          <cell r="F13">
            <v>206</v>
          </cell>
        </row>
        <row r="14">
          <cell r="F14">
            <v>2072</v>
          </cell>
        </row>
        <row r="15">
          <cell r="F15">
            <v>170668</v>
          </cell>
        </row>
        <row r="16">
          <cell r="F16">
            <v>132775</v>
          </cell>
        </row>
        <row r="17">
          <cell r="F17">
            <v>13568</v>
          </cell>
        </row>
        <row r="18">
          <cell r="F18">
            <v>187590</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
  <sheetViews>
    <sheetView tabSelected="1" zoomScale="80" zoomScaleNormal="80" workbookViewId="0">
      <selection sqref="A1:G1"/>
    </sheetView>
  </sheetViews>
  <sheetFormatPr baseColWidth="10" defaultRowHeight="15" outlineLevelRow="1" outlineLevelCol="1" x14ac:dyDescent="0.25"/>
  <cols>
    <col min="1" max="1" width="52.42578125" style="118" customWidth="1"/>
    <col min="2" max="2" width="19.85546875" style="118" customWidth="1"/>
    <col min="3" max="3" width="19.42578125" style="118" customWidth="1"/>
    <col min="4" max="4" width="20.42578125" style="118" customWidth="1" outlineLevel="1"/>
    <col min="5" max="5" width="21" style="118" customWidth="1"/>
    <col min="6" max="6" width="21" style="118" bestFit="1" customWidth="1" outlineLevel="1"/>
    <col min="7" max="7" width="21.5703125" style="118" customWidth="1"/>
    <col min="8" max="16384" width="11.42578125" style="118"/>
  </cols>
  <sheetData>
    <row r="1" spans="1:8" x14ac:dyDescent="0.25">
      <c r="A1" s="197" t="s">
        <v>2</v>
      </c>
      <c r="B1" s="197"/>
      <c r="C1" s="197"/>
      <c r="D1" s="197"/>
      <c r="E1" s="197"/>
      <c r="F1" s="197"/>
      <c r="G1" s="197"/>
    </row>
    <row r="2" spans="1:8" x14ac:dyDescent="0.25">
      <c r="A2" s="104" t="s">
        <v>37</v>
      </c>
      <c r="B2" s="105" t="s">
        <v>116</v>
      </c>
      <c r="C2" s="106"/>
      <c r="D2" s="106"/>
      <c r="E2" s="107"/>
      <c r="F2" s="107"/>
      <c r="G2" s="106"/>
    </row>
    <row r="3" spans="1:8" x14ac:dyDescent="0.25">
      <c r="A3" s="104" t="s">
        <v>39</v>
      </c>
      <c r="B3" s="108" t="s">
        <v>40</v>
      </c>
      <c r="C3" s="106"/>
      <c r="D3" s="106"/>
      <c r="E3" s="109"/>
      <c r="F3" s="109"/>
      <c r="G3" s="106"/>
    </row>
    <row r="4" spans="1:8" x14ac:dyDescent="0.25">
      <c r="A4" s="104" t="s">
        <v>41</v>
      </c>
      <c r="B4" s="106" t="s">
        <v>42</v>
      </c>
      <c r="C4" s="109"/>
      <c r="D4" s="109"/>
      <c r="E4" s="109"/>
      <c r="F4" s="109"/>
      <c r="G4" s="106"/>
    </row>
    <row r="5" spans="1:8" x14ac:dyDescent="0.25">
      <c r="A5" s="104" t="s">
        <v>70</v>
      </c>
      <c r="B5" s="132" t="s">
        <v>139</v>
      </c>
      <c r="C5" s="106"/>
      <c r="D5" s="106"/>
      <c r="E5" s="106"/>
      <c r="F5" s="106"/>
      <c r="G5" s="106"/>
    </row>
    <row r="6" spans="1:8" x14ac:dyDescent="0.25">
      <c r="A6" s="104"/>
      <c r="B6" s="110"/>
      <c r="C6" s="106"/>
      <c r="D6" s="106"/>
      <c r="E6" s="106"/>
      <c r="F6" s="106"/>
      <c r="G6" s="106"/>
    </row>
    <row r="7" spans="1:8" x14ac:dyDescent="0.25">
      <c r="A7" s="139"/>
      <c r="B7" s="139"/>
      <c r="C7" s="139"/>
      <c r="D7" s="139"/>
      <c r="E7" s="139"/>
      <c r="F7" s="139"/>
      <c r="G7" s="139"/>
    </row>
    <row r="8" spans="1:8" x14ac:dyDescent="0.25">
      <c r="A8" s="200" t="s">
        <v>43</v>
      </c>
      <c r="B8" s="200"/>
      <c r="C8" s="200"/>
      <c r="D8" s="200"/>
      <c r="E8" s="200"/>
      <c r="F8" s="200"/>
      <c r="G8" s="200"/>
      <c r="H8" s="200"/>
    </row>
    <row r="9" spans="1:8" x14ac:dyDescent="0.25">
      <c r="A9" s="200" t="s">
        <v>44</v>
      </c>
      <c r="B9" s="200"/>
      <c r="C9" s="200"/>
      <c r="D9" s="200"/>
      <c r="E9" s="200"/>
      <c r="F9" s="200"/>
      <c r="G9" s="200"/>
      <c r="H9" s="200"/>
    </row>
    <row r="10" spans="1:8" x14ac:dyDescent="0.25">
      <c r="A10" s="141"/>
      <c r="B10"/>
      <c r="C10"/>
      <c r="D10"/>
      <c r="E10"/>
      <c r="F10"/>
      <c r="G10" s="139"/>
    </row>
    <row r="11" spans="1:8" ht="15.75" thickBot="1" x14ac:dyDescent="0.3">
      <c r="A11" s="219" t="s">
        <v>45</v>
      </c>
      <c r="B11" s="219" t="s">
        <v>46</v>
      </c>
      <c r="C11" s="219" t="s">
        <v>125</v>
      </c>
      <c r="D11" s="219" t="s">
        <v>126</v>
      </c>
      <c r="E11" s="219" t="s">
        <v>126</v>
      </c>
      <c r="F11" s="219" t="s">
        <v>52</v>
      </c>
      <c r="G11" s="219" t="s">
        <v>57</v>
      </c>
      <c r="H11" s="219" t="s">
        <v>52</v>
      </c>
    </row>
    <row r="12" spans="1:8" x14ac:dyDescent="0.25">
      <c r="A12" s="142"/>
      <c r="B12" s="143"/>
      <c r="C12" s="144"/>
      <c r="D12" s="145"/>
      <c r="E12" s="145"/>
      <c r="F12" s="144"/>
      <c r="G12" s="144"/>
      <c r="H12" s="144"/>
    </row>
    <row r="13" spans="1:8" x14ac:dyDescent="0.25">
      <c r="A13" s="146" t="s">
        <v>127</v>
      </c>
      <c r="B13" s="147" t="s">
        <v>128</v>
      </c>
      <c r="C13" s="144">
        <v>4224</v>
      </c>
      <c r="D13" s="145">
        <v>39458</v>
      </c>
      <c r="E13" s="145">
        <v>39458</v>
      </c>
      <c r="F13" s="145">
        <v>47661</v>
      </c>
      <c r="G13" s="144">
        <v>44621</v>
      </c>
      <c r="H13" s="145">
        <v>47661</v>
      </c>
    </row>
    <row r="14" spans="1:8" x14ac:dyDescent="0.25">
      <c r="A14" s="199" t="s">
        <v>129</v>
      </c>
      <c r="B14" s="149" t="s">
        <v>130</v>
      </c>
      <c r="C14" s="144">
        <v>17309</v>
      </c>
      <c r="D14" s="145">
        <v>17463</v>
      </c>
      <c r="E14" s="145">
        <v>17463</v>
      </c>
      <c r="F14" s="145">
        <v>20180</v>
      </c>
      <c r="G14" s="144">
        <v>17786</v>
      </c>
      <c r="H14" s="145">
        <v>20180</v>
      </c>
    </row>
    <row r="15" spans="1:8" x14ac:dyDescent="0.25">
      <c r="A15" s="199"/>
      <c r="B15" s="150" t="s">
        <v>131</v>
      </c>
      <c r="C15" s="151">
        <v>12204</v>
      </c>
      <c r="D15" s="152">
        <v>12263</v>
      </c>
      <c r="E15" s="152">
        <v>12263</v>
      </c>
      <c r="F15" s="152">
        <v>14098</v>
      </c>
      <c r="G15" s="151">
        <v>12523</v>
      </c>
      <c r="H15" s="152">
        <v>14098</v>
      </c>
    </row>
    <row r="16" spans="1:8" x14ac:dyDescent="0.25">
      <c r="A16" s="153" t="s">
        <v>132</v>
      </c>
      <c r="B16" s="150" t="s">
        <v>48</v>
      </c>
      <c r="C16" s="151">
        <v>0</v>
      </c>
      <c r="D16" s="152">
        <v>0</v>
      </c>
      <c r="E16" s="152">
        <v>0</v>
      </c>
      <c r="F16" s="152">
        <v>113</v>
      </c>
      <c r="G16" s="151">
        <v>113</v>
      </c>
      <c r="H16" s="152">
        <v>113</v>
      </c>
    </row>
    <row r="17" spans="1:8" x14ac:dyDescent="0.25">
      <c r="A17" s="153" t="s">
        <v>133</v>
      </c>
      <c r="B17" s="150" t="s">
        <v>48</v>
      </c>
      <c r="C17" s="151">
        <v>0</v>
      </c>
      <c r="D17" s="152">
        <v>1014</v>
      </c>
      <c r="E17" s="152">
        <v>1014</v>
      </c>
      <c r="F17" s="152">
        <v>1378</v>
      </c>
      <c r="G17" s="151">
        <v>1348</v>
      </c>
      <c r="H17" s="152">
        <v>1378</v>
      </c>
    </row>
    <row r="18" spans="1:8" x14ac:dyDescent="0.25">
      <c r="A18" s="154" t="s">
        <v>4</v>
      </c>
      <c r="B18" s="67" t="s">
        <v>51</v>
      </c>
      <c r="C18" s="152">
        <v>130972</v>
      </c>
      <c r="D18" s="152">
        <v>133368</v>
      </c>
      <c r="E18" s="152">
        <v>133368</v>
      </c>
      <c r="F18" s="152">
        <v>145369</v>
      </c>
      <c r="G18" s="152">
        <v>139230</v>
      </c>
      <c r="H18" s="152">
        <v>145369</v>
      </c>
    </row>
    <row r="19" spans="1:8" x14ac:dyDescent="0.25">
      <c r="A19" s="154"/>
      <c r="B19" s="67" t="s">
        <v>48</v>
      </c>
      <c r="C19" s="152">
        <v>107346</v>
      </c>
      <c r="D19" s="152">
        <v>108685</v>
      </c>
      <c r="E19" s="152">
        <v>108685</v>
      </c>
      <c r="F19" s="152">
        <v>116284</v>
      </c>
      <c r="G19" s="152">
        <v>112159</v>
      </c>
      <c r="H19" s="152">
        <v>116284</v>
      </c>
    </row>
    <row r="20" spans="1:8" x14ac:dyDescent="0.25">
      <c r="A20" s="154" t="s">
        <v>16</v>
      </c>
      <c r="B20" s="155" t="s">
        <v>48</v>
      </c>
      <c r="C20" s="152">
        <v>0</v>
      </c>
      <c r="D20" s="152">
        <v>9931</v>
      </c>
      <c r="E20" s="152">
        <v>9931</v>
      </c>
      <c r="F20" s="152">
        <v>11216</v>
      </c>
      <c r="G20" s="152">
        <v>10349</v>
      </c>
      <c r="H20" s="152">
        <v>11216</v>
      </c>
    </row>
    <row r="21" spans="1:8" ht="15.75" thickBot="1" x14ac:dyDescent="0.3">
      <c r="A21" s="156" t="s">
        <v>134</v>
      </c>
      <c r="B21" s="157" t="s">
        <v>135</v>
      </c>
      <c r="C21" s="158">
        <v>119747</v>
      </c>
      <c r="D21" s="158">
        <v>149333</v>
      </c>
      <c r="E21" s="158">
        <v>149333</v>
      </c>
      <c r="F21" s="158">
        <v>161349</v>
      </c>
      <c r="G21" s="158">
        <v>155870</v>
      </c>
      <c r="H21" s="158">
        <v>161349</v>
      </c>
    </row>
    <row r="22" spans="1:8" ht="39" customHeight="1" thickTop="1" x14ac:dyDescent="0.25">
      <c r="A22" s="214" t="s">
        <v>136</v>
      </c>
      <c r="B22" s="214"/>
      <c r="C22" s="214"/>
      <c r="D22" s="214"/>
      <c r="E22" s="214"/>
      <c r="F22" s="214"/>
      <c r="G22" s="214"/>
      <c r="H22" s="214"/>
    </row>
    <row r="23" spans="1:8" ht="28.5" customHeight="1" x14ac:dyDescent="0.25">
      <c r="A23" s="215" t="s">
        <v>74</v>
      </c>
      <c r="B23" s="215"/>
      <c r="C23" s="215"/>
      <c r="D23" s="215"/>
      <c r="E23" s="215"/>
      <c r="F23" s="215"/>
      <c r="G23" s="215"/>
      <c r="H23" s="215"/>
    </row>
    <row r="24" spans="1:8" ht="58.5" customHeight="1" x14ac:dyDescent="0.25">
      <c r="A24" s="215" t="s">
        <v>137</v>
      </c>
      <c r="B24" s="215"/>
      <c r="C24" s="215"/>
      <c r="D24" s="215"/>
      <c r="E24" s="215"/>
      <c r="F24" s="215"/>
      <c r="G24" s="215"/>
      <c r="H24" s="215"/>
    </row>
    <row r="25" spans="1:8" ht="24" customHeight="1" x14ac:dyDescent="0.25">
      <c r="A25" s="216" t="s">
        <v>138</v>
      </c>
      <c r="B25" s="216"/>
      <c r="C25" s="216"/>
      <c r="D25" s="216"/>
      <c r="E25" s="216"/>
      <c r="F25" s="216"/>
      <c r="G25" s="216"/>
      <c r="H25" s="216"/>
    </row>
    <row r="26" spans="1:8" x14ac:dyDescent="0.25">
      <c r="A26" s="121"/>
      <c r="B26" s="121"/>
      <c r="C26" s="119"/>
      <c r="D26" s="119"/>
      <c r="E26" s="119"/>
      <c r="F26" s="119"/>
      <c r="G26" s="119"/>
    </row>
    <row r="27" spans="1:8" ht="12.75" customHeight="1" x14ac:dyDescent="0.25"/>
    <row r="28" spans="1:8" x14ac:dyDescent="0.25">
      <c r="A28" s="197" t="s">
        <v>87</v>
      </c>
      <c r="B28" s="197"/>
      <c r="C28" s="197"/>
      <c r="D28" s="197"/>
      <c r="E28" s="197"/>
      <c r="F28" s="197"/>
      <c r="G28" s="197"/>
    </row>
    <row r="29" spans="1:8" x14ac:dyDescent="0.25">
      <c r="A29" s="197" t="s">
        <v>18</v>
      </c>
      <c r="B29" s="197"/>
      <c r="C29" s="197"/>
      <c r="D29" s="197"/>
      <c r="E29" s="197"/>
      <c r="F29" s="197"/>
      <c r="G29" s="197"/>
    </row>
    <row r="30" spans="1:8" x14ac:dyDescent="0.25">
      <c r="A30" s="197" t="s">
        <v>92</v>
      </c>
      <c r="B30" s="197"/>
      <c r="C30" s="197"/>
      <c r="D30" s="197"/>
      <c r="E30" s="197"/>
      <c r="F30" s="197"/>
      <c r="G30" s="197"/>
    </row>
    <row r="31" spans="1:8" x14ac:dyDescent="0.25">
      <c r="A31" s="104"/>
      <c r="B31" s="111"/>
      <c r="C31" s="111"/>
      <c r="D31" s="135"/>
      <c r="E31" s="111"/>
      <c r="F31" s="127"/>
      <c r="G31" s="115"/>
    </row>
    <row r="32" spans="1:8" s="106" customFormat="1" ht="15.75" thickBot="1" x14ac:dyDescent="0.3">
      <c r="A32" s="219" t="s">
        <v>8</v>
      </c>
      <c r="B32" s="219" t="s">
        <v>55</v>
      </c>
      <c r="C32" s="219" t="s">
        <v>56</v>
      </c>
      <c r="D32" s="219" t="s">
        <v>113</v>
      </c>
      <c r="E32" s="219" t="s">
        <v>57</v>
      </c>
      <c r="F32" s="219" t="s">
        <v>106</v>
      </c>
      <c r="G32" s="219" t="s">
        <v>52</v>
      </c>
    </row>
    <row r="33" spans="1:7" s="106" customFormat="1" x14ac:dyDescent="0.25">
      <c r="A33" s="138"/>
      <c r="B33" s="137"/>
      <c r="C33" s="137"/>
      <c r="D33" s="137"/>
      <c r="E33" s="137"/>
      <c r="F33" s="137"/>
      <c r="G33" s="137"/>
    </row>
    <row r="34" spans="1:7" s="128" customFormat="1" x14ac:dyDescent="0.25">
      <c r="A34" s="105" t="s">
        <v>115</v>
      </c>
      <c r="B34" s="134">
        <f t="shared" ref="B34:G34" si="0">SUM(B35:B41)</f>
        <v>6151644269</v>
      </c>
      <c r="C34" s="134">
        <f t="shared" si="0"/>
        <v>9618581261.3099995</v>
      </c>
      <c r="D34" s="134">
        <f t="shared" si="0"/>
        <v>15770225530.309999</v>
      </c>
      <c r="E34" s="134">
        <f t="shared" si="0"/>
        <v>10660711271</v>
      </c>
      <c r="F34" s="134">
        <f t="shared" si="0"/>
        <v>26430936801.310001</v>
      </c>
      <c r="G34" s="134">
        <f t="shared" si="0"/>
        <v>26430936801.310001</v>
      </c>
    </row>
    <row r="35" spans="1:7" x14ac:dyDescent="0.25">
      <c r="A35" s="220" t="s">
        <v>4</v>
      </c>
      <c r="B35" s="221">
        <f>+[1]INSTITUCIONAL!$K$25*1000</f>
        <v>3916020000</v>
      </c>
      <c r="C35" s="222">
        <f t="shared" ref="C35:C40" si="1">+D35-B35</f>
        <v>3980080000</v>
      </c>
      <c r="D35" s="223">
        <f>+[2]INSTITUCIONAL!$K$25*1000</f>
        <v>7896100000</v>
      </c>
      <c r="E35" s="222">
        <f t="shared" ref="E35:E40" si="2">+F35-D35</f>
        <v>4115720000</v>
      </c>
      <c r="F35" s="223">
        <f>+[3]INSTITUCIONAL!$K$25*1000</f>
        <v>12011820000</v>
      </c>
      <c r="G35" s="224">
        <f t="shared" ref="G35:G40" si="3">+E35+C35+B35</f>
        <v>12011820000</v>
      </c>
    </row>
    <row r="36" spans="1:7" x14ac:dyDescent="0.25">
      <c r="A36" s="220" t="s">
        <v>117</v>
      </c>
      <c r="B36" s="225">
        <f>+[1]INSTITUCIONAL!$I$18*1000</f>
        <v>1955939287.0000002</v>
      </c>
      <c r="C36" s="222">
        <f t="shared" si="1"/>
        <v>2063680046.9999998</v>
      </c>
      <c r="D36" s="223">
        <f>+[2]INSTITUCIONAL!$I$18*1000</f>
        <v>4019619334</v>
      </c>
      <c r="E36" s="222">
        <f t="shared" si="2"/>
        <v>2117988141.000001</v>
      </c>
      <c r="F36" s="223">
        <f>+[3]INSTITUCIONAL!$I$18*1000</f>
        <v>6137607475.000001</v>
      </c>
      <c r="G36" s="224">
        <f t="shared" si="3"/>
        <v>6137607475.000001</v>
      </c>
    </row>
    <row r="37" spans="1:7" outlineLevel="1" x14ac:dyDescent="0.25">
      <c r="A37" s="220" t="s">
        <v>119</v>
      </c>
      <c r="B37" s="225">
        <f>+[1]INSTITUCIONAL!$I$19*1000</f>
        <v>86188434</v>
      </c>
      <c r="C37" s="222">
        <f t="shared" si="1"/>
        <v>64455600</v>
      </c>
      <c r="D37" s="223">
        <f>+[2]INSTITUCIONAL!$I$19*1000</f>
        <v>150644034</v>
      </c>
      <c r="E37" s="222">
        <f t="shared" si="2"/>
        <v>77161600</v>
      </c>
      <c r="F37" s="223">
        <f>+[3]INSTITUCIONAL!$I$19*1000</f>
        <v>227805634</v>
      </c>
      <c r="G37" s="224">
        <f t="shared" si="3"/>
        <v>227805634</v>
      </c>
    </row>
    <row r="38" spans="1:7" x14ac:dyDescent="0.25">
      <c r="A38" s="220" t="s">
        <v>16</v>
      </c>
      <c r="B38" s="223">
        <f>+[1]INSTITUCIONAL!$K$15</f>
        <v>0</v>
      </c>
      <c r="C38" s="222">
        <f t="shared" si="1"/>
        <v>499585000</v>
      </c>
      <c r="D38" s="223">
        <f>+[2]INSTITUCIONAL!$K$15*1000</f>
        <v>499585000</v>
      </c>
      <c r="E38" s="222">
        <f t="shared" si="2"/>
        <v>567032000</v>
      </c>
      <c r="F38" s="223">
        <f>+[3]INSTITUCIONAL!$K$14*1000</f>
        <v>1066617000</v>
      </c>
      <c r="G38" s="224">
        <f t="shared" si="3"/>
        <v>1066617000</v>
      </c>
    </row>
    <row r="39" spans="1:7" x14ac:dyDescent="0.25">
      <c r="A39" s="220" t="s">
        <v>120</v>
      </c>
      <c r="B39" s="226">
        <f>+[1]INSTITUCIONAL!$I$20</f>
        <v>0</v>
      </c>
      <c r="C39" s="222">
        <f t="shared" si="1"/>
        <v>79093000</v>
      </c>
      <c r="D39" s="223">
        <f>+[2]INSTITUCIONAL!$I$20*1000</f>
        <v>79093000</v>
      </c>
      <c r="E39" s="222">
        <f t="shared" si="2"/>
        <v>111722500</v>
      </c>
      <c r="F39" s="223">
        <f>+[3]INSTITUCIONAL!$I$20*1000</f>
        <v>190815500</v>
      </c>
      <c r="G39" s="224">
        <f t="shared" si="3"/>
        <v>190815500</v>
      </c>
    </row>
    <row r="40" spans="1:7" x14ac:dyDescent="0.25">
      <c r="A40" s="220" t="s">
        <v>121</v>
      </c>
      <c r="B40" s="226">
        <f>+[1]INSTITUCIONAL!$I$21</f>
        <v>0</v>
      </c>
      <c r="C40" s="222">
        <f t="shared" si="1"/>
        <v>0</v>
      </c>
      <c r="D40" s="223">
        <f>+[2]INSTITUCIONAL!$I$21</f>
        <v>0</v>
      </c>
      <c r="E40" s="222">
        <f t="shared" si="2"/>
        <v>40460000</v>
      </c>
      <c r="F40" s="223">
        <f>+[3]INSTITUCIONAL!$I$21*1000</f>
        <v>40460000</v>
      </c>
      <c r="G40" s="224">
        <f t="shared" si="3"/>
        <v>40460000</v>
      </c>
    </row>
    <row r="41" spans="1:7" s="128" customFormat="1" x14ac:dyDescent="0.25">
      <c r="A41" s="227" t="s">
        <v>101</v>
      </c>
      <c r="B41" s="228">
        <f t="shared" ref="B41:G41" si="4">SUM(B42:B56)</f>
        <v>193496548</v>
      </c>
      <c r="C41" s="228">
        <f t="shared" si="4"/>
        <v>2931687614.3099999</v>
      </c>
      <c r="D41" s="228">
        <f t="shared" si="4"/>
        <v>3125184162.3099999</v>
      </c>
      <c r="E41" s="228">
        <f t="shared" si="4"/>
        <v>3630627030</v>
      </c>
      <c r="F41" s="228">
        <f t="shared" si="4"/>
        <v>6755811192.3100004</v>
      </c>
      <c r="G41" s="228">
        <f t="shared" si="4"/>
        <v>6755811192.3100004</v>
      </c>
    </row>
    <row r="42" spans="1:7" x14ac:dyDescent="0.25">
      <c r="A42" s="112" t="s">
        <v>103</v>
      </c>
      <c r="B42" s="221">
        <f>+[1]INSTITUCIONAL!$I$13*1000</f>
        <v>190709030</v>
      </c>
      <c r="C42" s="222">
        <f t="shared" ref="C42:C54" si="5">+D42-B42</f>
        <v>2785453651</v>
      </c>
      <c r="D42" s="223">
        <f>+[2]INSTITUCIONAL!$I$13*1000</f>
        <v>2976162681</v>
      </c>
      <c r="E42" s="222">
        <f t="shared" ref="E42:E54" si="6">+F42-D42</f>
        <v>3084840985</v>
      </c>
      <c r="F42" s="223">
        <f>+[3]INSTITUCIONAL!$I$13*1000</f>
        <v>6061003666</v>
      </c>
      <c r="G42" s="224">
        <f t="shared" ref="G42:G57" si="7">+E42+C42+B42</f>
        <v>6061003666</v>
      </c>
    </row>
    <row r="43" spans="1:7" x14ac:dyDescent="0.25">
      <c r="A43" s="112" t="s">
        <v>102</v>
      </c>
      <c r="B43" s="221">
        <f>+[1]INSTITUCIONAL!$I$16*1000</f>
        <v>1842518</v>
      </c>
      <c r="C43" s="222">
        <f t="shared" si="5"/>
        <v>15554223</v>
      </c>
      <c r="D43" s="223">
        <f>+[2]INSTITUCIONAL!$I$16*1000</f>
        <v>17396741</v>
      </c>
      <c r="E43" s="222">
        <f t="shared" si="6"/>
        <v>9579438</v>
      </c>
      <c r="F43" s="223">
        <f>+[3]INSTITUCIONAL!$I$16*1000</f>
        <v>26976179</v>
      </c>
      <c r="G43" s="224">
        <f t="shared" si="7"/>
        <v>26976179</v>
      </c>
    </row>
    <row r="44" spans="1:7" x14ac:dyDescent="0.25">
      <c r="A44" s="112" t="s">
        <v>108</v>
      </c>
      <c r="B44" s="229">
        <f>+[1]INSTITUCIONAL!$I$14</f>
        <v>0</v>
      </c>
      <c r="C44" s="222">
        <f t="shared" si="5"/>
        <v>1200000</v>
      </c>
      <c r="D44" s="223">
        <f>+[2]INSTITUCIONAL!$I$14*1000</f>
        <v>1200000</v>
      </c>
      <c r="E44" s="222">
        <f t="shared" si="6"/>
        <v>0</v>
      </c>
      <c r="F44" s="223">
        <f>+[3]INSTITUCIONAL!$I$15*1000</f>
        <v>1200000</v>
      </c>
      <c r="G44" s="224">
        <f t="shared" si="7"/>
        <v>1200000</v>
      </c>
    </row>
    <row r="45" spans="1:7" x14ac:dyDescent="0.25">
      <c r="A45" s="112" t="s">
        <v>105</v>
      </c>
      <c r="B45" s="226">
        <f>+[1]INSTITUCIONAL!$I$27</f>
        <v>0</v>
      </c>
      <c r="C45" s="222">
        <f t="shared" si="5"/>
        <v>76595000</v>
      </c>
      <c r="D45" s="223">
        <f>+[2]INSTITUCIONAL!$I$27*1000</f>
        <v>76595000</v>
      </c>
      <c r="E45" s="222">
        <f t="shared" si="6"/>
        <v>328821000</v>
      </c>
      <c r="F45" s="223">
        <f>+[3]INSTITUCIONAL!$I$27*1000</f>
        <v>405416000</v>
      </c>
      <c r="G45" s="224">
        <f t="shared" si="7"/>
        <v>405416000</v>
      </c>
    </row>
    <row r="46" spans="1:7" x14ac:dyDescent="0.25">
      <c r="A46" s="112" t="s">
        <v>14</v>
      </c>
      <c r="B46" s="225"/>
      <c r="C46" s="222">
        <f t="shared" si="5"/>
        <v>21830091</v>
      </c>
      <c r="D46" s="223">
        <f>+[2]INSTITUCIONAL!$I$31*1000</f>
        <v>21830091</v>
      </c>
      <c r="E46" s="222">
        <f t="shared" si="6"/>
        <v>25806997</v>
      </c>
      <c r="F46" s="223">
        <f>+[3]INSTITUCIONAL!$I$31*1000</f>
        <v>47637088</v>
      </c>
      <c r="G46" s="224">
        <f t="shared" si="7"/>
        <v>47637088</v>
      </c>
    </row>
    <row r="47" spans="1:7" x14ac:dyDescent="0.25">
      <c r="A47" s="112" t="s">
        <v>109</v>
      </c>
      <c r="B47" s="225"/>
      <c r="C47" s="222">
        <f t="shared" si="5"/>
        <v>0</v>
      </c>
      <c r="D47" s="223"/>
      <c r="E47" s="222">
        <f t="shared" si="6"/>
        <v>0</v>
      </c>
      <c r="F47" s="223"/>
      <c r="G47" s="224">
        <f t="shared" si="7"/>
        <v>0</v>
      </c>
    </row>
    <row r="48" spans="1:7" x14ac:dyDescent="0.25">
      <c r="A48" s="112" t="s">
        <v>110</v>
      </c>
      <c r="B48" s="225">
        <f>+[1]INSTITUCIONAL!$I$33*1000</f>
        <v>945000</v>
      </c>
      <c r="C48" s="222">
        <f t="shared" si="5"/>
        <v>9280210</v>
      </c>
      <c r="D48" s="223">
        <f>+[2]INSTITUCIONAL!$I$33*1000</f>
        <v>10225210</v>
      </c>
      <c r="E48" s="222">
        <f t="shared" si="6"/>
        <v>26313091</v>
      </c>
      <c r="F48" s="223">
        <f>+[3]INSTITUCIONAL!$I$33*1000</f>
        <v>36538301</v>
      </c>
      <c r="G48" s="224">
        <f t="shared" si="7"/>
        <v>36538301</v>
      </c>
    </row>
    <row r="49" spans="1:7" ht="15" customHeight="1" x14ac:dyDescent="0.25">
      <c r="A49" s="112" t="s">
        <v>118</v>
      </c>
      <c r="B49" s="221">
        <f>+[1]INSTITUCIONAL!$I$22</f>
        <v>0</v>
      </c>
      <c r="C49" s="222">
        <f t="shared" si="5"/>
        <v>1350000</v>
      </c>
      <c r="D49" s="223">
        <f>+[2]INSTITUCIONAL!$I$22*1000</f>
        <v>1350000</v>
      </c>
      <c r="E49" s="222">
        <f t="shared" si="6"/>
        <v>3120000</v>
      </c>
      <c r="F49" s="223">
        <f>+[3]INSTITUCIONAL!$I$22*1000</f>
        <v>4470000</v>
      </c>
      <c r="G49" s="224">
        <f t="shared" si="7"/>
        <v>4470000</v>
      </c>
    </row>
    <row r="50" spans="1:7" x14ac:dyDescent="0.25">
      <c r="A50" s="130" t="s">
        <v>15</v>
      </c>
      <c r="B50" s="223"/>
      <c r="C50" s="222">
        <f t="shared" si="5"/>
        <v>13065736</v>
      </c>
      <c r="D50" s="223">
        <f>+[2]INSTITUCIONAL!$I$40*1000</f>
        <v>13065736</v>
      </c>
      <c r="E50" s="222">
        <f t="shared" si="6"/>
        <v>1805519.0000000019</v>
      </c>
      <c r="F50" s="223">
        <f>+[3]INSTITUCIONAL!$I$40*1000</f>
        <v>14871255.000000002</v>
      </c>
      <c r="G50" s="224">
        <f t="shared" si="7"/>
        <v>14871255.000000002</v>
      </c>
    </row>
    <row r="51" spans="1:7" x14ac:dyDescent="0.25">
      <c r="A51" s="112" t="s">
        <v>104</v>
      </c>
      <c r="B51" s="225"/>
      <c r="C51" s="222">
        <f t="shared" si="5"/>
        <v>0</v>
      </c>
      <c r="D51" s="223"/>
      <c r="E51" s="222">
        <f t="shared" si="6"/>
        <v>0</v>
      </c>
      <c r="F51" s="223"/>
      <c r="G51" s="224">
        <f t="shared" si="7"/>
        <v>0</v>
      </c>
    </row>
    <row r="52" spans="1:7" outlineLevel="1" x14ac:dyDescent="0.25">
      <c r="A52" s="112"/>
      <c r="B52" s="225"/>
      <c r="C52" s="222">
        <f t="shared" si="5"/>
        <v>0</v>
      </c>
      <c r="D52" s="223"/>
      <c r="E52" s="222">
        <f t="shared" si="6"/>
        <v>0</v>
      </c>
      <c r="F52" s="223"/>
      <c r="G52" s="224">
        <f t="shared" si="7"/>
        <v>0</v>
      </c>
    </row>
    <row r="53" spans="1:7" x14ac:dyDescent="0.25">
      <c r="A53" s="112" t="s">
        <v>59</v>
      </c>
      <c r="B53" s="225"/>
      <c r="C53" s="222">
        <f t="shared" si="5"/>
        <v>0</v>
      </c>
      <c r="D53" s="223"/>
      <c r="E53" s="222">
        <f t="shared" si="6"/>
        <v>135000000</v>
      </c>
      <c r="F53" s="223">
        <f>+[3]INSTITUCIONAL!$I$66*1000</f>
        <v>135000000</v>
      </c>
      <c r="G53" s="224">
        <f t="shared" si="7"/>
        <v>135000000</v>
      </c>
    </row>
    <row r="54" spans="1:7" x14ac:dyDescent="0.25">
      <c r="A54" s="112" t="s">
        <v>114</v>
      </c>
      <c r="B54" s="225"/>
      <c r="C54" s="222">
        <f t="shared" si="5"/>
        <v>2483703.31</v>
      </c>
      <c r="D54" s="223">
        <f>+[2]INSTITUCIONAL!$K$65*1000</f>
        <v>2483703.31</v>
      </c>
      <c r="E54" s="222">
        <f t="shared" si="6"/>
        <v>0</v>
      </c>
      <c r="F54" s="223">
        <f>+[3]INSTITUCIONAL!$K$65*1000</f>
        <v>2483703.31</v>
      </c>
      <c r="G54" s="224">
        <f t="shared" si="7"/>
        <v>2483703.31</v>
      </c>
    </row>
    <row r="55" spans="1:7" x14ac:dyDescent="0.25">
      <c r="A55" s="112" t="s">
        <v>112</v>
      </c>
      <c r="B55" s="230"/>
      <c r="C55" s="222"/>
      <c r="D55" s="223"/>
      <c r="E55" s="222"/>
      <c r="F55" s="223">
        <f>+[4]INSTITUCIONAL!$I$17</f>
        <v>0</v>
      </c>
      <c r="G55" s="224">
        <f t="shared" si="7"/>
        <v>0</v>
      </c>
    </row>
    <row r="56" spans="1:7" ht="14.45" customHeight="1" x14ac:dyDescent="0.25">
      <c r="A56" s="112" t="s">
        <v>111</v>
      </c>
      <c r="B56" s="225"/>
      <c r="C56" s="222">
        <f>+D56-B56</f>
        <v>4875000</v>
      </c>
      <c r="D56" s="223">
        <f>+[2]INSTITUCIONAL!$I$26*1000</f>
        <v>4875000</v>
      </c>
      <c r="E56" s="222">
        <f>+F56-D56</f>
        <v>15340000</v>
      </c>
      <c r="F56" s="223">
        <f>+[3]INSTITUCIONAL!$I$26*1000</f>
        <v>20215000</v>
      </c>
      <c r="G56" s="224">
        <f t="shared" si="7"/>
        <v>20215000</v>
      </c>
    </row>
    <row r="57" spans="1:7" ht="14.45" customHeight="1" thickBot="1" x14ac:dyDescent="0.3">
      <c r="A57" s="122"/>
      <c r="B57" s="125"/>
      <c r="C57" s="118">
        <f>+D57-B57</f>
        <v>0</v>
      </c>
      <c r="D57" s="131"/>
      <c r="E57" s="118">
        <f>+F57-D57</f>
        <v>0</v>
      </c>
      <c r="F57" s="124"/>
      <c r="G57" s="126">
        <f t="shared" si="7"/>
        <v>0</v>
      </c>
    </row>
    <row r="58" spans="1:7" ht="15" customHeight="1" thickBot="1" x14ac:dyDescent="0.3">
      <c r="A58" s="231" t="s">
        <v>17</v>
      </c>
      <c r="B58" s="232">
        <f t="shared" ref="B58:G58" si="8">+B34</f>
        <v>6151644269</v>
      </c>
      <c r="C58" s="232">
        <f t="shared" si="8"/>
        <v>9618581261.3099995</v>
      </c>
      <c r="D58" s="232">
        <f t="shared" si="8"/>
        <v>15770225530.309999</v>
      </c>
      <c r="E58" s="232">
        <f t="shared" si="8"/>
        <v>10660711271</v>
      </c>
      <c r="F58" s="232">
        <f t="shared" si="8"/>
        <v>26430936801.310001</v>
      </c>
      <c r="G58" s="232">
        <f t="shared" si="8"/>
        <v>26430936801.310001</v>
      </c>
    </row>
    <row r="59" spans="1:7" ht="15" customHeight="1" x14ac:dyDescent="0.25">
      <c r="A59" s="113" t="s">
        <v>19</v>
      </c>
      <c r="D59" s="131"/>
      <c r="F59" s="116"/>
      <c r="G59" s="116"/>
    </row>
    <row r="60" spans="1:7" ht="15" customHeight="1" x14ac:dyDescent="0.25">
      <c r="A60" s="113"/>
      <c r="B60" s="116"/>
      <c r="C60" s="133"/>
      <c r="D60" s="118">
        <f>+[2]INSTITUCIONAL!$I$71*1000</f>
        <v>15770225530.309999</v>
      </c>
      <c r="E60" s="116"/>
      <c r="F60" s="116">
        <f>+[3]INSTITUCIONAL!$I$71*1000</f>
        <v>26430936801.309998</v>
      </c>
      <c r="G60" s="116"/>
    </row>
    <row r="61" spans="1:7" ht="15" customHeight="1" x14ac:dyDescent="0.25">
      <c r="A61" s="113"/>
      <c r="B61" s="133"/>
      <c r="C61" s="133"/>
      <c r="D61" s="133">
        <f>+D58-D60</f>
        <v>0</v>
      </c>
      <c r="E61" s="116"/>
      <c r="F61" s="134">
        <f>+F58-F60</f>
        <v>0</v>
      </c>
      <c r="G61" s="116"/>
    </row>
    <row r="62" spans="1:7" ht="15" customHeight="1" x14ac:dyDescent="0.25">
      <c r="A62" s="113"/>
      <c r="B62" s="116"/>
      <c r="C62" s="116"/>
      <c r="D62" s="116"/>
      <c r="E62" s="116"/>
      <c r="F62" s="116"/>
      <c r="G62" s="116"/>
    </row>
    <row r="63" spans="1:7" ht="15" customHeight="1" x14ac:dyDescent="0.25">
      <c r="A63" s="196" t="s">
        <v>20</v>
      </c>
      <c r="B63" s="196"/>
      <c r="C63" s="196"/>
      <c r="D63" s="196"/>
      <c r="E63" s="196"/>
      <c r="F63" s="196"/>
      <c r="G63" s="196"/>
    </row>
    <row r="64" spans="1:7" x14ac:dyDescent="0.25">
      <c r="A64" s="197" t="s">
        <v>21</v>
      </c>
      <c r="B64" s="197"/>
      <c r="C64" s="197"/>
      <c r="D64" s="197"/>
      <c r="E64" s="197"/>
      <c r="F64" s="197"/>
      <c r="G64" s="197"/>
    </row>
    <row r="65" spans="1:7" x14ac:dyDescent="0.25">
      <c r="A65" s="197" t="s">
        <v>92</v>
      </c>
      <c r="B65" s="197"/>
      <c r="C65" s="197"/>
      <c r="D65" s="197"/>
      <c r="E65" s="197"/>
      <c r="F65" s="197"/>
      <c r="G65" s="197"/>
    </row>
    <row r="66" spans="1:7" s="106" customFormat="1" x14ac:dyDescent="0.25">
      <c r="A66" s="198"/>
      <c r="B66" s="198"/>
      <c r="C66" s="198"/>
      <c r="D66" s="198"/>
      <c r="E66" s="198"/>
      <c r="F66" s="198"/>
      <c r="G66" s="198"/>
    </row>
    <row r="67" spans="1:7" ht="15.75" thickBot="1" x14ac:dyDescent="0.3">
      <c r="A67" s="235" t="s">
        <v>22</v>
      </c>
      <c r="B67" s="235" t="s">
        <v>55</v>
      </c>
      <c r="C67" s="235" t="s">
        <v>56</v>
      </c>
      <c r="D67" s="235"/>
      <c r="E67" s="235" t="s">
        <v>57</v>
      </c>
      <c r="F67" s="235" t="s">
        <v>189</v>
      </c>
      <c r="G67" s="235" t="s">
        <v>52</v>
      </c>
    </row>
    <row r="68" spans="1:7" s="120" customFormat="1" x14ac:dyDescent="0.25">
      <c r="A68" s="118"/>
      <c r="B68" s="118"/>
      <c r="C68" s="118"/>
      <c r="D68" s="118"/>
      <c r="E68" s="118"/>
      <c r="F68" s="118"/>
      <c r="G68" s="118"/>
    </row>
    <row r="69" spans="1:7" s="129" customFormat="1" x14ac:dyDescent="0.25">
      <c r="A69" s="106" t="s">
        <v>99</v>
      </c>
      <c r="B69" s="174">
        <f t="shared" ref="B69:G69" si="9">B70</f>
        <v>6151644269</v>
      </c>
      <c r="C69" s="174">
        <f t="shared" si="9"/>
        <v>9603031822</v>
      </c>
      <c r="D69" s="174">
        <f t="shared" si="9"/>
        <v>15754676091</v>
      </c>
      <c r="E69" s="174">
        <f t="shared" si="9"/>
        <v>10523905752</v>
      </c>
      <c r="F69" s="174">
        <f t="shared" si="9"/>
        <v>26278581843</v>
      </c>
      <c r="G69" s="174">
        <f t="shared" si="9"/>
        <v>26278581843</v>
      </c>
    </row>
    <row r="70" spans="1:7" x14ac:dyDescent="0.25">
      <c r="A70" s="233" t="s">
        <v>100</v>
      </c>
      <c r="B70" s="223">
        <f t="shared" ref="B70:G70" si="10">+B35+B38+B39+B40+B42+B43+B44+B45+B36+B46+B47+B48+B49+B56+B55+B37</f>
        <v>6151644269</v>
      </c>
      <c r="C70" s="223">
        <f t="shared" si="10"/>
        <v>9603031822</v>
      </c>
      <c r="D70" s="223">
        <f t="shared" si="10"/>
        <v>15754676091</v>
      </c>
      <c r="E70" s="223">
        <f t="shared" si="10"/>
        <v>10523905752</v>
      </c>
      <c r="F70" s="223">
        <f t="shared" si="10"/>
        <v>26278581843</v>
      </c>
      <c r="G70" s="223">
        <f t="shared" si="10"/>
        <v>26278581843</v>
      </c>
    </row>
    <row r="71" spans="1:7" s="129" customFormat="1" x14ac:dyDescent="0.25">
      <c r="A71" s="106" t="s">
        <v>24</v>
      </c>
      <c r="B71" s="174">
        <f t="shared" ref="B71:G71" si="11">+B72</f>
        <v>0</v>
      </c>
      <c r="C71" s="174">
        <f t="shared" si="11"/>
        <v>13065736</v>
      </c>
      <c r="D71" s="174">
        <f t="shared" si="11"/>
        <v>13065736</v>
      </c>
      <c r="E71" s="174">
        <f t="shared" si="11"/>
        <v>1805519.0000000019</v>
      </c>
      <c r="F71" s="174">
        <f t="shared" si="11"/>
        <v>14871255.000000002</v>
      </c>
      <c r="G71" s="174">
        <f t="shared" si="11"/>
        <v>14871255.000000002</v>
      </c>
    </row>
    <row r="72" spans="1:7" x14ac:dyDescent="0.25">
      <c r="A72" s="117" t="s">
        <v>100</v>
      </c>
      <c r="B72" s="223">
        <f>+B50+B51+B52</f>
        <v>0</v>
      </c>
      <c r="C72" s="223">
        <f>+C50+C51+C52</f>
        <v>13065736</v>
      </c>
      <c r="D72" s="223">
        <f>+D50+D51+D52</f>
        <v>13065736</v>
      </c>
      <c r="E72" s="223">
        <f>+E50+E51+E52</f>
        <v>1805519.0000000019</v>
      </c>
      <c r="F72" s="223">
        <f>+F50+F51</f>
        <v>14871255.000000002</v>
      </c>
      <c r="G72" s="223">
        <f>+G50+G51</f>
        <v>14871255.000000002</v>
      </c>
    </row>
    <row r="73" spans="1:7" s="128" customFormat="1" x14ac:dyDescent="0.25">
      <c r="A73" s="234" t="s">
        <v>98</v>
      </c>
      <c r="B73" s="174">
        <f>+B74+B76</f>
        <v>0</v>
      </c>
      <c r="C73" s="174">
        <f>+C75+C76</f>
        <v>2483703.31</v>
      </c>
      <c r="D73" s="222"/>
      <c r="E73" s="174">
        <f>+E75+E76</f>
        <v>135000000</v>
      </c>
      <c r="F73" s="174">
        <f>+F74+F76+F75</f>
        <v>137483703.31</v>
      </c>
      <c r="G73" s="174">
        <f>+G74+G76+G75</f>
        <v>137483703.31</v>
      </c>
    </row>
    <row r="74" spans="1:7" hidden="1" x14ac:dyDescent="0.25">
      <c r="A74" s="117" t="s">
        <v>60</v>
      </c>
      <c r="B74" s="223"/>
      <c r="C74" s="223"/>
      <c r="D74" s="222"/>
      <c r="E74" s="223"/>
      <c r="F74" s="223"/>
      <c r="G74" s="223"/>
    </row>
    <row r="75" spans="1:7" x14ac:dyDescent="0.25">
      <c r="A75" s="117" t="s">
        <v>107</v>
      </c>
      <c r="B75" s="223">
        <f>+B54</f>
        <v>0</v>
      </c>
      <c r="C75" s="223">
        <f>+C54</f>
        <v>2483703.31</v>
      </c>
      <c r="D75" s="223">
        <f>+D54</f>
        <v>2483703.31</v>
      </c>
      <c r="E75" s="223">
        <f>+E54</f>
        <v>0</v>
      </c>
      <c r="F75" s="223">
        <f>+F53</f>
        <v>135000000</v>
      </c>
      <c r="G75" s="223">
        <f>+G54</f>
        <v>2483703.31</v>
      </c>
    </row>
    <row r="76" spans="1:7" x14ac:dyDescent="0.25">
      <c r="A76" s="117" t="s">
        <v>59</v>
      </c>
      <c r="B76" s="223">
        <f>+B53</f>
        <v>0</v>
      </c>
      <c r="C76" s="223">
        <f>+C53</f>
        <v>0</v>
      </c>
      <c r="D76" s="223">
        <f>+D53</f>
        <v>0</v>
      </c>
      <c r="E76" s="223">
        <f>+E53</f>
        <v>135000000</v>
      </c>
      <c r="F76" s="223">
        <f>+F54</f>
        <v>2483703.31</v>
      </c>
      <c r="G76" s="223">
        <f>+G53</f>
        <v>135000000</v>
      </c>
    </row>
    <row r="77" spans="1:7" ht="15.75" thickBot="1" x14ac:dyDescent="0.3">
      <c r="A77" s="236" t="s">
        <v>27</v>
      </c>
      <c r="B77" s="237">
        <f t="shared" ref="B77:G77" si="12">B69+B71+B73</f>
        <v>6151644269</v>
      </c>
      <c r="C77" s="237">
        <f t="shared" si="12"/>
        <v>9618581261.3099995</v>
      </c>
      <c r="D77" s="237">
        <f t="shared" si="12"/>
        <v>15767741827</v>
      </c>
      <c r="E77" s="237">
        <f t="shared" si="12"/>
        <v>10660711271</v>
      </c>
      <c r="F77" s="237">
        <f t="shared" si="12"/>
        <v>26430936801.310001</v>
      </c>
      <c r="G77" s="237">
        <f t="shared" si="12"/>
        <v>26430936801.310001</v>
      </c>
    </row>
    <row r="78" spans="1:7" ht="15.75" thickTop="1" x14ac:dyDescent="0.25">
      <c r="A78" s="114" t="s">
        <v>19</v>
      </c>
      <c r="B78" s="118">
        <f t="shared" ref="B78:G78" si="13">+B77-B58</f>
        <v>0</v>
      </c>
      <c r="C78" s="118">
        <f t="shared" si="13"/>
        <v>0</v>
      </c>
      <c r="D78" s="118">
        <f t="shared" si="13"/>
        <v>-2483703.3099994659</v>
      </c>
      <c r="E78" s="118">
        <f t="shared" si="13"/>
        <v>0</v>
      </c>
      <c r="F78" s="118">
        <f t="shared" si="13"/>
        <v>0</v>
      </c>
      <c r="G78" s="118">
        <f t="shared" si="13"/>
        <v>0</v>
      </c>
    </row>
    <row r="79" spans="1:7" x14ac:dyDescent="0.25">
      <c r="A79" s="114"/>
      <c r="G79" s="118">
        <f>+G77-G58</f>
        <v>0</v>
      </c>
    </row>
    <row r="80" spans="1:7" x14ac:dyDescent="0.25">
      <c r="E80" s="131"/>
    </row>
    <row r="81" spans="1:7" x14ac:dyDescent="0.25">
      <c r="A81" s="196"/>
      <c r="B81" s="196"/>
      <c r="C81" s="196"/>
      <c r="D81" s="196"/>
      <c r="E81" s="196"/>
      <c r="F81" s="196"/>
      <c r="G81" s="196"/>
    </row>
    <row r="82" spans="1:7" x14ac:dyDescent="0.25">
      <c r="A82" s="197" t="s">
        <v>58</v>
      </c>
      <c r="B82" s="197"/>
      <c r="C82" s="197"/>
      <c r="D82" s="197"/>
      <c r="E82" s="197"/>
      <c r="F82" s="197"/>
      <c r="G82" s="197"/>
    </row>
    <row r="83" spans="1:7" x14ac:dyDescent="0.25">
      <c r="A83" s="197" t="s">
        <v>92</v>
      </c>
      <c r="B83" s="197"/>
      <c r="C83" s="197"/>
      <c r="D83" s="197"/>
      <c r="E83" s="197"/>
      <c r="F83" s="197"/>
      <c r="G83" s="197"/>
    </row>
    <row r="84" spans="1:7" ht="15.75" thickBot="1" x14ac:dyDescent="0.3">
      <c r="A84" s="235" t="s">
        <v>22</v>
      </c>
      <c r="B84" s="235" t="s">
        <v>55</v>
      </c>
      <c r="C84" s="235" t="s">
        <v>56</v>
      </c>
      <c r="D84" s="235"/>
      <c r="E84" s="235" t="s">
        <v>57</v>
      </c>
      <c r="F84" s="235"/>
      <c r="G84" s="235" t="s">
        <v>52</v>
      </c>
    </row>
    <row r="85" spans="1:7" x14ac:dyDescent="0.25">
      <c r="B85" s="217"/>
      <c r="C85" s="217"/>
      <c r="D85" s="217"/>
      <c r="E85" s="217"/>
      <c r="F85" s="217"/>
    </row>
    <row r="86" spans="1:7" x14ac:dyDescent="0.25">
      <c r="A86" s="222" t="s">
        <v>95</v>
      </c>
      <c r="B86" s="174">
        <f>(+'[5]Superávit Proyect-Real  Present'!$C$11+'[5]Superávit Proyect-Real  Present'!$C$13+'[5]Superávit Proyect-Real  Present'!$C$14+'[5]Superávit Proyect-Real  Present'!$C$15+'[5]Superávit Proyect-Real  Present'!$C$16)*1000</f>
        <v>4736010910.6799917</v>
      </c>
      <c r="C86" s="223">
        <f>+B94</f>
        <v>9328509641.6799927</v>
      </c>
      <c r="D86" s="223"/>
      <c r="E86" s="223">
        <f>+C94</f>
        <v>8484696258.569994</v>
      </c>
      <c r="F86" s="223"/>
      <c r="G86" s="223">
        <f>B86</f>
        <v>4736010910.6799917</v>
      </c>
    </row>
    <row r="87" spans="1:7" x14ac:dyDescent="0.25">
      <c r="A87" s="106" t="s">
        <v>32</v>
      </c>
      <c r="B87" s="174">
        <f>SUM(B88:B91)</f>
        <v>10744143000</v>
      </c>
      <c r="C87" s="174">
        <f>SUM(C88:C91)</f>
        <v>8774767878.2000008</v>
      </c>
      <c r="D87" s="174"/>
      <c r="E87" s="174">
        <f>SUM(E88:E91)</f>
        <v>10839831703.309999</v>
      </c>
      <c r="F87" s="174"/>
      <c r="G87" s="174">
        <f>SUM(G88:G91)</f>
        <v>30358742581.510002</v>
      </c>
    </row>
    <row r="88" spans="1:7" x14ac:dyDescent="0.25">
      <c r="A88" s="117" t="s">
        <v>2</v>
      </c>
      <c r="B88" s="223">
        <f>+[6]ENERO!$J$75*1000</f>
        <v>3427184000</v>
      </c>
      <c r="C88" s="223">
        <f>+[7]FEBRERO!$J$74*1000</f>
        <v>3667184000</v>
      </c>
      <c r="D88" s="223"/>
      <c r="E88" s="223">
        <f>+[8]MARZO!$J$74*1000</f>
        <v>3959684000</v>
      </c>
      <c r="F88" s="223"/>
      <c r="G88" s="223">
        <f>SUM(B88:F88)</f>
        <v>11054052000</v>
      </c>
    </row>
    <row r="89" spans="1:7" x14ac:dyDescent="0.25">
      <c r="A89" s="117" t="s">
        <v>122</v>
      </c>
      <c r="B89" s="223">
        <f>+[6]ENERO!$J$79*1000</f>
        <v>2218859000</v>
      </c>
      <c r="C89" s="223">
        <f>+[7]FEBRERO!$J$78*1000</f>
        <v>2218859000</v>
      </c>
      <c r="D89" s="223"/>
      <c r="E89" s="223">
        <f>+[8]MARZO!$J$78*1000</f>
        <v>2218859000</v>
      </c>
      <c r="F89" s="223"/>
      <c r="G89" s="223">
        <f>SUM(B89:F89)</f>
        <v>6656577000</v>
      </c>
    </row>
    <row r="90" spans="1:7" x14ac:dyDescent="0.25">
      <c r="A90" s="117" t="s">
        <v>93</v>
      </c>
      <c r="B90" s="223">
        <f>+[6]ENERO!$J$70*1000</f>
        <v>4500000000</v>
      </c>
      <c r="C90" s="223">
        <f>+[7]FEBRERO!$J$70*1000</f>
        <v>2888724878.1999998</v>
      </c>
      <c r="D90" s="223"/>
      <c r="E90" s="223">
        <f>+[8]MARZO!$J$70*1000</f>
        <v>3997483703.3099999</v>
      </c>
      <c r="F90" s="223"/>
      <c r="G90" s="223">
        <f>SUM(B90:F90)</f>
        <v>11386208581.51</v>
      </c>
    </row>
    <row r="91" spans="1:7" x14ac:dyDescent="0.25">
      <c r="A91" s="117" t="s">
        <v>94</v>
      </c>
      <c r="B91" s="223">
        <f>+[6]ENERO!$J$73*1000</f>
        <v>598100000</v>
      </c>
      <c r="C91" s="223">
        <f>+[7]FEBRERO!$J$73*1000</f>
        <v>0</v>
      </c>
      <c r="D91" s="223"/>
      <c r="E91" s="223">
        <f>+[8]MARZO!$J$73*1000</f>
        <v>663805000</v>
      </c>
      <c r="F91" s="223"/>
      <c r="G91" s="223">
        <f>SUM(B91:F91)</f>
        <v>1261905000</v>
      </c>
    </row>
    <row r="92" spans="1:7" x14ac:dyDescent="0.25">
      <c r="A92" s="222" t="s">
        <v>96</v>
      </c>
      <c r="B92" s="223">
        <f>+B86+B87</f>
        <v>15480153910.679993</v>
      </c>
      <c r="C92" s="223">
        <f>+C86+C87</f>
        <v>18103277519.879993</v>
      </c>
      <c r="D92" s="223"/>
      <c r="E92" s="223">
        <f>+E86+E87</f>
        <v>19324527961.879993</v>
      </c>
      <c r="F92" s="223"/>
      <c r="G92" s="223">
        <f>G87+G86</f>
        <v>35094753492.189995</v>
      </c>
    </row>
    <row r="93" spans="1:7" ht="16.5" thickBot="1" x14ac:dyDescent="0.3">
      <c r="A93" s="222" t="s">
        <v>34</v>
      </c>
      <c r="B93" s="243">
        <f>+B77</f>
        <v>6151644269</v>
      </c>
      <c r="C93" s="243">
        <f>+C77</f>
        <v>9618581261.3099995</v>
      </c>
      <c r="D93" s="243"/>
      <c r="E93" s="243">
        <f>+E77</f>
        <v>10660711271</v>
      </c>
      <c r="F93" s="243"/>
      <c r="G93" s="243">
        <f>SUM(B93:E93)</f>
        <v>26430936801.309998</v>
      </c>
    </row>
    <row r="94" spans="1:7" ht="15.75" thickTop="1" x14ac:dyDescent="0.25">
      <c r="A94" s="106" t="s">
        <v>97</v>
      </c>
      <c r="B94" s="174">
        <f>+B92-B93</f>
        <v>9328509641.6799927</v>
      </c>
      <c r="C94" s="174">
        <f>+C92-C93</f>
        <v>8484696258.569994</v>
      </c>
      <c r="D94" s="174"/>
      <c r="E94" s="174">
        <f>+E92-E93</f>
        <v>8663816690.8799934</v>
      </c>
      <c r="F94" s="174"/>
      <c r="G94" s="174">
        <f>G92-G93</f>
        <v>8663816690.8799973</v>
      </c>
    </row>
    <row r="95" spans="1:7" ht="15.75" thickBot="1" x14ac:dyDescent="0.3">
      <c r="A95" s="218"/>
      <c r="B95" s="218"/>
      <c r="C95" s="218"/>
      <c r="D95" s="218"/>
      <c r="E95" s="218"/>
      <c r="F95" s="218"/>
      <c r="G95" s="218"/>
    </row>
    <row r="96" spans="1:7" ht="15.75" thickTop="1" x14ac:dyDescent="0.25">
      <c r="A96" s="136" t="s">
        <v>123</v>
      </c>
    </row>
    <row r="97" spans="1:1" x14ac:dyDescent="0.25">
      <c r="A97" s="136" t="s">
        <v>124</v>
      </c>
    </row>
    <row r="98" spans="1:1" ht="15.75" customHeight="1" x14ac:dyDescent="0.25">
      <c r="A98" s="114" t="s">
        <v>36</v>
      </c>
    </row>
  </sheetData>
  <mergeCells count="18">
    <mergeCell ref="A1:G1"/>
    <mergeCell ref="A29:G29"/>
    <mergeCell ref="A28:G28"/>
    <mergeCell ref="A14:A15"/>
    <mergeCell ref="A30:G30"/>
    <mergeCell ref="A8:H8"/>
    <mergeCell ref="A9:H9"/>
    <mergeCell ref="A22:H22"/>
    <mergeCell ref="A23:H23"/>
    <mergeCell ref="A24:H24"/>
    <mergeCell ref="A25:H25"/>
    <mergeCell ref="A81:G81"/>
    <mergeCell ref="A82:G82"/>
    <mergeCell ref="A83:G83"/>
    <mergeCell ref="A63:G63"/>
    <mergeCell ref="A66:G66"/>
    <mergeCell ref="A64:G64"/>
    <mergeCell ref="A65:G65"/>
  </mergeCells>
  <printOptions horizontalCentered="1"/>
  <pageMargins left="0.31496062992125984" right="0.31496062992125984" top="0.35433070866141736" bottom="0.74803149606299213" header="0.11811023622047245" footer="0.31496062992125984"/>
  <pageSetup scale="46" fitToWidth="0" orientation="portrait" r:id="rId1"/>
  <ignoredErrors>
    <ignoredError sqref="C43:G57 C41:C42 D41:G42 D35:G40 F75:F76"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10" sqref="E10:E20"/>
    </sheetView>
  </sheetViews>
  <sheetFormatPr baseColWidth="10" defaultRowHeight="12.75" x14ac:dyDescent="0.2"/>
  <cols>
    <col min="1" max="1" width="40.5703125" customWidth="1"/>
    <col min="2" max="2" width="25.5703125" customWidth="1"/>
    <col min="3" max="3" width="21.5703125" customWidth="1"/>
    <col min="4" max="4" width="22.42578125" customWidth="1"/>
    <col min="5" max="5" width="18.140625" customWidth="1"/>
  </cols>
  <sheetData>
    <row r="1" spans="1:6" ht="15" x14ac:dyDescent="0.25">
      <c r="A1" s="13" t="s">
        <v>41</v>
      </c>
      <c r="B1" s="15" t="s">
        <v>42</v>
      </c>
      <c r="C1" s="18"/>
      <c r="D1" s="18"/>
      <c r="E1" s="15"/>
      <c r="F1" s="15"/>
    </row>
    <row r="2" spans="1:6" ht="15" x14ac:dyDescent="0.25">
      <c r="A2" s="13" t="s">
        <v>70</v>
      </c>
      <c r="B2" s="19" t="s">
        <v>83</v>
      </c>
      <c r="C2" s="15"/>
      <c r="D2" s="15"/>
      <c r="E2" s="15"/>
      <c r="F2" s="15"/>
    </row>
    <row r="3" spans="1:6" x14ac:dyDescent="0.2">
      <c r="A3" s="20"/>
      <c r="B3" s="20"/>
      <c r="C3" s="20"/>
      <c r="D3" s="20"/>
      <c r="E3" s="20"/>
      <c r="F3" s="20"/>
    </row>
    <row r="4" spans="1:6" ht="15" x14ac:dyDescent="0.25">
      <c r="A4" s="209" t="s">
        <v>43</v>
      </c>
      <c r="B4" s="209"/>
      <c r="C4" s="209"/>
      <c r="D4" s="209"/>
      <c r="E4" s="209"/>
      <c r="F4" s="209"/>
    </row>
    <row r="5" spans="1:6" ht="15" x14ac:dyDescent="0.25">
      <c r="A5" s="209" t="s">
        <v>44</v>
      </c>
      <c r="B5" s="209"/>
      <c r="C5" s="209"/>
      <c r="D5" s="209"/>
      <c r="E5" s="209"/>
      <c r="F5" s="209"/>
    </row>
    <row r="6" spans="1:6" ht="15" x14ac:dyDescent="0.25">
      <c r="A6" s="21"/>
      <c r="B6" s="21"/>
      <c r="C6" s="21"/>
      <c r="D6" s="21"/>
      <c r="E6" s="21"/>
      <c r="F6" s="21"/>
    </row>
    <row r="7" spans="1:6" ht="13.5" thickBot="1" x14ac:dyDescent="0.25">
      <c r="A7" s="22" t="s">
        <v>45</v>
      </c>
      <c r="B7" s="22" t="s">
        <v>46</v>
      </c>
      <c r="C7" s="22" t="s">
        <v>52</v>
      </c>
      <c r="D7" s="22" t="s">
        <v>47</v>
      </c>
      <c r="E7" s="22" t="s">
        <v>84</v>
      </c>
      <c r="F7" s="20"/>
    </row>
    <row r="8" spans="1:6" ht="15" x14ac:dyDescent="0.25">
      <c r="A8" s="14"/>
      <c r="B8" s="23"/>
      <c r="C8" s="23"/>
      <c r="D8" s="23"/>
      <c r="E8" s="23"/>
      <c r="F8" s="20"/>
    </row>
    <row r="9" spans="1:6" x14ac:dyDescent="0.2">
      <c r="A9" s="24" t="s">
        <v>71</v>
      </c>
      <c r="B9" s="25"/>
      <c r="C9" s="47"/>
      <c r="D9" s="20"/>
      <c r="E9" s="20"/>
      <c r="F9" s="20"/>
    </row>
    <row r="10" spans="1:6" ht="15" x14ac:dyDescent="0.2">
      <c r="A10" s="26" t="s">
        <v>3</v>
      </c>
      <c r="B10" s="27" t="s">
        <v>48</v>
      </c>
      <c r="C10" s="39" t="str">
        <f>'[12]1T'!F10</f>
        <v>I Trimestre</v>
      </c>
      <c r="D10" s="39" t="str">
        <f>'[12]2T'!F10</f>
        <v>II Trimestre</v>
      </c>
      <c r="E10" s="48">
        <v>50065</v>
      </c>
      <c r="F10" s="20"/>
    </row>
    <row r="11" spans="1:6" hidden="1" x14ac:dyDescent="0.2">
      <c r="A11" s="28" t="s">
        <v>49</v>
      </c>
      <c r="B11" s="27" t="s">
        <v>50</v>
      </c>
      <c r="C11" s="39">
        <f>'[12]1T'!F11</f>
        <v>0</v>
      </c>
      <c r="D11" s="39">
        <f>'[12]2T'!F11</f>
        <v>0</v>
      </c>
      <c r="E11" s="49">
        <v>0</v>
      </c>
      <c r="F11" s="20"/>
    </row>
    <row r="12" spans="1:6" x14ac:dyDescent="0.2">
      <c r="A12" s="28" t="s">
        <v>16</v>
      </c>
      <c r="B12" s="27" t="s">
        <v>48</v>
      </c>
      <c r="C12" s="39">
        <f>'[12]1T'!F12</f>
        <v>0</v>
      </c>
      <c r="D12" s="39">
        <f>'[12]2T'!F12</f>
        <v>0</v>
      </c>
      <c r="E12" s="49">
        <v>12489</v>
      </c>
      <c r="F12" s="20"/>
    </row>
    <row r="13" spans="1:6" ht="15" x14ac:dyDescent="0.25">
      <c r="A13" s="29" t="s">
        <v>79</v>
      </c>
      <c r="B13" s="30" t="s">
        <v>48</v>
      </c>
      <c r="C13" s="31">
        <v>2322</v>
      </c>
      <c r="D13" s="31">
        <v>2546</v>
      </c>
      <c r="E13" s="31">
        <v>2715</v>
      </c>
      <c r="F13" s="50"/>
    </row>
    <row r="14" spans="1:6" ht="15" x14ac:dyDescent="0.25">
      <c r="A14" s="38" t="s">
        <v>13</v>
      </c>
      <c r="B14" s="30" t="s">
        <v>48</v>
      </c>
      <c r="C14" s="31">
        <f>'[12]1T'!F14</f>
        <v>0</v>
      </c>
      <c r="D14" s="31">
        <f>'[12]2T'!F14</f>
        <v>0</v>
      </c>
      <c r="E14" s="51">
        <v>207</v>
      </c>
      <c r="F14" s="20"/>
    </row>
    <row r="15" spans="1:6" ht="15" x14ac:dyDescent="0.25">
      <c r="A15" s="32" t="s">
        <v>14</v>
      </c>
      <c r="B15" s="30" t="s">
        <v>48</v>
      </c>
      <c r="C15" s="31">
        <f>'[12]1T'!F15</f>
        <v>10213</v>
      </c>
      <c r="D15" s="31">
        <f>'[12]2T'!F15</f>
        <v>12014</v>
      </c>
      <c r="E15" s="51">
        <v>1232</v>
      </c>
      <c r="F15" s="20"/>
    </row>
    <row r="16" spans="1:6" ht="15" x14ac:dyDescent="0.25">
      <c r="A16" s="38" t="s">
        <v>15</v>
      </c>
      <c r="B16" s="37" t="s">
        <v>48</v>
      </c>
      <c r="C16" s="31">
        <f>'[12]1T'!F16</f>
        <v>2322</v>
      </c>
      <c r="D16" s="31">
        <f>'[12]2T'!F16</f>
        <v>2546</v>
      </c>
      <c r="E16" s="52">
        <v>341</v>
      </c>
      <c r="F16" s="20"/>
    </row>
    <row r="17" spans="1:6" ht="15" x14ac:dyDescent="0.25">
      <c r="A17" s="38" t="s">
        <v>4</v>
      </c>
      <c r="B17" s="30" t="s">
        <v>51</v>
      </c>
      <c r="C17" s="31">
        <f>'[12]1T'!F17</f>
        <v>124</v>
      </c>
      <c r="D17" s="31">
        <f>'[12]2T'!F17</f>
        <v>140</v>
      </c>
      <c r="E17" s="52">
        <v>162435</v>
      </c>
      <c r="F17" s="20"/>
    </row>
    <row r="18" spans="1:6" ht="15" x14ac:dyDescent="0.25">
      <c r="A18" s="33"/>
      <c r="B18" s="30" t="s">
        <v>48</v>
      </c>
      <c r="C18" s="31">
        <f>'[12]1T'!F18</f>
        <v>182</v>
      </c>
      <c r="D18" s="31">
        <f>'[12]2T'!F18</f>
        <v>1114</v>
      </c>
      <c r="E18" s="51">
        <v>123833</v>
      </c>
      <c r="F18" s="20"/>
    </row>
    <row r="19" spans="1:6" ht="15" x14ac:dyDescent="0.25">
      <c r="A19" s="33" t="s">
        <v>72</v>
      </c>
      <c r="B19" s="30"/>
      <c r="C19" s="31">
        <v>89</v>
      </c>
      <c r="D19" s="31">
        <v>1121</v>
      </c>
      <c r="E19" s="52">
        <v>1225</v>
      </c>
      <c r="F19" s="53"/>
    </row>
    <row r="20" spans="1:6" ht="13.5" thickBot="1" x14ac:dyDescent="0.25">
      <c r="A20" s="35" t="s">
        <v>76</v>
      </c>
      <c r="B20" s="36" t="s">
        <v>48</v>
      </c>
      <c r="C20" s="54">
        <v>117211</v>
      </c>
      <c r="D20" s="54">
        <v>145955</v>
      </c>
      <c r="E20" s="54">
        <v>151181</v>
      </c>
      <c r="F20" s="34"/>
    </row>
    <row r="21" spans="1:6" ht="13.5" thickTop="1" x14ac:dyDescent="0.2">
      <c r="A21" s="201" t="s">
        <v>73</v>
      </c>
      <c r="B21" s="201"/>
      <c r="C21" s="201"/>
      <c r="D21" s="201"/>
      <c r="E21" s="201"/>
      <c r="F21" s="55"/>
    </row>
    <row r="22" spans="1:6" x14ac:dyDescent="0.2">
      <c r="A22" s="202" t="s">
        <v>74</v>
      </c>
      <c r="B22" s="202"/>
      <c r="C22" s="202"/>
      <c r="D22" s="202"/>
      <c r="E22" s="202"/>
      <c r="F22" s="202"/>
    </row>
    <row r="23" spans="1:6" x14ac:dyDescent="0.2">
      <c r="A23" s="206" t="s">
        <v>75</v>
      </c>
      <c r="B23" s="206"/>
      <c r="C23" s="34"/>
      <c r="D23" s="34"/>
      <c r="E23" s="34"/>
      <c r="F23" s="34"/>
    </row>
  </sheetData>
  <mergeCells count="5">
    <mergeCell ref="A4:F4"/>
    <mergeCell ref="A5:F5"/>
    <mergeCell ref="A21:E21"/>
    <mergeCell ref="A22:F22"/>
    <mergeCell ref="A23:B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selection activeCell="G13" sqref="G13:G23"/>
    </sheetView>
  </sheetViews>
  <sheetFormatPr baseColWidth="10" defaultRowHeight="12.75" x14ac:dyDescent="0.2"/>
  <cols>
    <col min="1" max="1" width="49.140625" style="76" customWidth="1"/>
    <col min="2" max="2" width="19.85546875" style="76" customWidth="1"/>
    <col min="3" max="3" width="20" style="76" customWidth="1"/>
    <col min="4" max="4" width="20.5703125" style="76" customWidth="1"/>
    <col min="5" max="5" width="18.85546875" style="76" customWidth="1"/>
    <col min="6" max="6" width="17.140625" style="76" customWidth="1"/>
    <col min="7" max="16384" width="11.42578125" style="76"/>
  </cols>
  <sheetData>
    <row r="1" spans="1:7" ht="15" x14ac:dyDescent="0.25">
      <c r="A1" s="200" t="s">
        <v>2</v>
      </c>
      <c r="B1" s="200"/>
      <c r="C1" s="200"/>
      <c r="D1" s="200"/>
      <c r="E1" s="200"/>
      <c r="F1" s="200"/>
      <c r="G1" s="1"/>
    </row>
    <row r="2" spans="1:7" s="1" customFormat="1" ht="15" x14ac:dyDescent="0.25">
      <c r="A2" s="6" t="s">
        <v>37</v>
      </c>
      <c r="B2" s="57" t="s">
        <v>38</v>
      </c>
      <c r="C2" s="5"/>
      <c r="D2" s="58"/>
      <c r="E2" s="5"/>
      <c r="F2" s="5"/>
    </row>
    <row r="3" spans="1:7" s="1" customFormat="1" ht="15" x14ac:dyDescent="0.25">
      <c r="A3" s="6" t="s">
        <v>39</v>
      </c>
      <c r="B3" s="59" t="s">
        <v>40</v>
      </c>
      <c r="C3" s="5"/>
      <c r="D3" s="60"/>
      <c r="E3" s="5"/>
      <c r="F3" s="5"/>
    </row>
    <row r="4" spans="1:7" s="1" customFormat="1" ht="15" x14ac:dyDescent="0.25">
      <c r="A4" s="6" t="s">
        <v>41</v>
      </c>
      <c r="B4" s="5" t="s">
        <v>42</v>
      </c>
      <c r="C4" s="60"/>
      <c r="D4" s="60"/>
      <c r="E4" s="5"/>
      <c r="F4" s="5"/>
    </row>
    <row r="5" spans="1:7" s="1" customFormat="1" ht="15" x14ac:dyDescent="0.25">
      <c r="A5" s="6" t="s">
        <v>70</v>
      </c>
      <c r="B5" s="56" t="s">
        <v>77</v>
      </c>
      <c r="C5" s="5"/>
      <c r="D5" s="5"/>
      <c r="E5" s="5"/>
      <c r="F5" s="5"/>
    </row>
    <row r="6" spans="1:7" s="1" customFormat="1" x14ac:dyDescent="0.2"/>
    <row r="7" spans="1:7" s="1" customFormat="1" ht="15" x14ac:dyDescent="0.25">
      <c r="A7" s="200" t="s">
        <v>43</v>
      </c>
      <c r="B7" s="200"/>
      <c r="C7" s="200"/>
      <c r="D7" s="200"/>
      <c r="E7" s="200"/>
      <c r="F7" s="200"/>
    </row>
    <row r="8" spans="1:7" s="1" customFormat="1" ht="15" x14ac:dyDescent="0.25">
      <c r="A8" s="200" t="s">
        <v>44</v>
      </c>
      <c r="B8" s="200"/>
      <c r="C8" s="200"/>
      <c r="D8" s="200"/>
      <c r="E8" s="200"/>
      <c r="F8" s="200"/>
    </row>
    <row r="9" spans="1:7" s="1" customFormat="1" ht="15" x14ac:dyDescent="0.25">
      <c r="A9" s="9"/>
    </row>
    <row r="10" spans="1:7" s="1" customFormat="1" ht="13.5" thickBot="1" x14ac:dyDescent="0.25">
      <c r="A10" s="61" t="s">
        <v>45</v>
      </c>
      <c r="B10" s="61" t="s">
        <v>46</v>
      </c>
      <c r="C10" s="61" t="s">
        <v>52</v>
      </c>
      <c r="D10" s="61" t="s">
        <v>47</v>
      </c>
      <c r="E10" s="61" t="s">
        <v>53</v>
      </c>
      <c r="F10" s="61" t="s">
        <v>54</v>
      </c>
      <c r="G10" s="61" t="s">
        <v>78</v>
      </c>
    </row>
    <row r="11" spans="1:7" s="1" customFormat="1" ht="15" x14ac:dyDescent="0.25">
      <c r="A11" s="57"/>
      <c r="B11" s="7"/>
      <c r="C11" s="7"/>
      <c r="D11" s="7"/>
      <c r="E11" s="7"/>
      <c r="F11" s="7"/>
      <c r="G11" s="7"/>
    </row>
    <row r="12" spans="1:7" s="1" customFormat="1" x14ac:dyDescent="0.2">
      <c r="A12" s="10" t="s">
        <v>71</v>
      </c>
      <c r="B12" s="62"/>
      <c r="C12" s="77"/>
      <c r="D12" s="77"/>
      <c r="E12" s="77"/>
      <c r="F12" s="77"/>
      <c r="G12" s="77"/>
    </row>
    <row r="13" spans="1:7" s="1" customFormat="1" x14ac:dyDescent="0.2">
      <c r="A13" s="63" t="s">
        <v>3</v>
      </c>
      <c r="B13" s="64" t="s">
        <v>48</v>
      </c>
      <c r="C13" s="77">
        <f>'[12]1T'!F13</f>
        <v>33265</v>
      </c>
      <c r="D13" s="77">
        <f>'[12]2T'!F13</f>
        <v>48616</v>
      </c>
      <c r="E13" s="77">
        <f>'[12]3T'!F13</f>
        <v>56595</v>
      </c>
      <c r="F13" s="77">
        <f>'[12]4T'!F13</f>
        <v>66395</v>
      </c>
      <c r="G13" s="77">
        <v>75371</v>
      </c>
    </row>
    <row r="14" spans="1:7" s="1" customFormat="1" hidden="1" x14ac:dyDescent="0.2">
      <c r="A14" s="65" t="s">
        <v>49</v>
      </c>
      <c r="B14" s="64" t="s">
        <v>50</v>
      </c>
      <c r="C14" s="77">
        <f>'[12]1T'!F14</f>
        <v>0</v>
      </c>
      <c r="D14" s="77">
        <f>'[12]2T'!F14</f>
        <v>0</v>
      </c>
      <c r="E14" s="77">
        <f>'[12]3T'!F14</f>
        <v>0</v>
      </c>
      <c r="F14" s="77">
        <f>'[12]4T'!F14</f>
        <v>0</v>
      </c>
      <c r="G14" s="77">
        <v>0</v>
      </c>
    </row>
    <row r="15" spans="1:7" s="1" customFormat="1" x14ac:dyDescent="0.2">
      <c r="A15" s="65" t="s">
        <v>16</v>
      </c>
      <c r="B15" s="64" t="s">
        <v>48</v>
      </c>
      <c r="C15" s="77">
        <f>'[12]1T'!F15</f>
        <v>10213</v>
      </c>
      <c r="D15" s="77">
        <f>'[12]2T'!F15</f>
        <v>12014</v>
      </c>
      <c r="E15" s="77">
        <f>'[12]3T'!F15</f>
        <v>11941</v>
      </c>
      <c r="F15" s="77">
        <f>'[12]4T'!F15</f>
        <v>12032</v>
      </c>
      <c r="G15" s="77">
        <v>14092</v>
      </c>
    </row>
    <row r="16" spans="1:7" s="1" customFormat="1" ht="15" x14ac:dyDescent="0.25">
      <c r="A16" s="66" t="s">
        <v>80</v>
      </c>
      <c r="B16" s="67" t="s">
        <v>48</v>
      </c>
      <c r="C16" s="78">
        <v>2322</v>
      </c>
      <c r="D16" s="78">
        <v>2546</v>
      </c>
      <c r="E16" s="78">
        <v>2624</v>
      </c>
      <c r="F16" s="78">
        <v>2808</v>
      </c>
      <c r="G16" s="78">
        <v>3441</v>
      </c>
    </row>
    <row r="17" spans="1:8" s="1" customFormat="1" x14ac:dyDescent="0.2">
      <c r="A17" s="63" t="s">
        <v>13</v>
      </c>
      <c r="B17" s="64" t="s">
        <v>48</v>
      </c>
      <c r="C17" s="77">
        <f>'[12]1T'!F17</f>
        <v>124</v>
      </c>
      <c r="D17" s="77">
        <f>'[12]2T'!F17</f>
        <v>140</v>
      </c>
      <c r="E17" s="77">
        <f>'[12]3T'!F17</f>
        <v>224</v>
      </c>
      <c r="F17" s="77">
        <f>'[12]4T'!F17</f>
        <v>792</v>
      </c>
      <c r="G17" s="77">
        <v>1079</v>
      </c>
    </row>
    <row r="18" spans="1:8" s="1" customFormat="1" ht="15" x14ac:dyDescent="0.2">
      <c r="A18" s="68" t="s">
        <v>14</v>
      </c>
      <c r="B18" s="64" t="s">
        <v>48</v>
      </c>
      <c r="C18" s="77">
        <f>'[12]1T'!F18</f>
        <v>182</v>
      </c>
      <c r="D18" s="77">
        <f>'[12]2T'!F18</f>
        <v>1114</v>
      </c>
      <c r="E18" s="77">
        <f>'[12]3T'!F18</f>
        <v>1159</v>
      </c>
      <c r="F18" s="77">
        <f>'[12]4T'!F18</f>
        <v>956</v>
      </c>
      <c r="G18" s="77">
        <v>2808</v>
      </c>
    </row>
    <row r="19" spans="1:8" s="1" customFormat="1" ht="15" x14ac:dyDescent="0.2">
      <c r="A19" s="63" t="s">
        <v>15</v>
      </c>
      <c r="B19" s="69" t="s">
        <v>48</v>
      </c>
      <c r="C19" s="77">
        <f>'[12]1T'!F19</f>
        <v>66</v>
      </c>
      <c r="D19" s="77">
        <f>'[12]2T'!F19</f>
        <v>327</v>
      </c>
      <c r="E19" s="77">
        <f>'[12]3T'!F19</f>
        <v>469</v>
      </c>
      <c r="F19" s="77">
        <f>'[12]4T'!F19</f>
        <v>504</v>
      </c>
      <c r="G19" s="77">
        <v>979</v>
      </c>
    </row>
    <row r="20" spans="1:8" s="1" customFormat="1" x14ac:dyDescent="0.2">
      <c r="A20" s="63" t="s">
        <v>4</v>
      </c>
      <c r="B20" s="64" t="s">
        <v>51</v>
      </c>
      <c r="C20" s="77">
        <f>'[12]1T'!F20</f>
        <v>131913</v>
      </c>
      <c r="D20" s="77">
        <f>'[12]2T'!F20</f>
        <v>155463</v>
      </c>
      <c r="E20" s="77">
        <f>'[12]3T'!F20</f>
        <v>158577</v>
      </c>
      <c r="F20" s="77">
        <f>'[12]4T'!F20</f>
        <v>160914</v>
      </c>
      <c r="G20" s="77">
        <v>181570</v>
      </c>
    </row>
    <row r="21" spans="1:8" s="1" customFormat="1" ht="15" x14ac:dyDescent="0.25">
      <c r="A21" s="70"/>
      <c r="B21" s="64" t="s">
        <v>48</v>
      </c>
      <c r="C21" s="77">
        <f>'[12]1T'!F21</f>
        <v>103587</v>
      </c>
      <c r="D21" s="77">
        <f>'[12]2T'!F21</f>
        <v>119350</v>
      </c>
      <c r="E21" s="77">
        <f>'[12]3T'!F21</f>
        <v>121848</v>
      </c>
      <c r="F21" s="77">
        <f>'[12]4T'!F21</f>
        <v>124560</v>
      </c>
      <c r="G21" s="77">
        <v>137557</v>
      </c>
    </row>
    <row r="22" spans="1:8" s="1" customFormat="1" ht="15" x14ac:dyDescent="0.25">
      <c r="A22" s="71" t="s">
        <v>72</v>
      </c>
      <c r="B22" s="79"/>
      <c r="C22" s="78">
        <v>89</v>
      </c>
      <c r="D22" s="78">
        <v>1221</v>
      </c>
      <c r="E22" s="78">
        <v>2932</v>
      </c>
      <c r="F22" s="78">
        <v>4338</v>
      </c>
      <c r="G22" s="78">
        <v>4824</v>
      </c>
    </row>
    <row r="23" spans="1:8" s="1" customFormat="1" ht="15" customHeight="1" thickBot="1" x14ac:dyDescent="0.25">
      <c r="A23" s="72" t="s">
        <v>76</v>
      </c>
      <c r="B23" s="73" t="s">
        <v>48</v>
      </c>
      <c r="C23" s="80">
        <v>117211</v>
      </c>
      <c r="D23" s="80">
        <v>145955</v>
      </c>
      <c r="E23" s="80">
        <v>156841</v>
      </c>
      <c r="F23" s="80">
        <v>170186</v>
      </c>
      <c r="G23" s="80">
        <v>190726</v>
      </c>
      <c r="H23" s="10"/>
    </row>
    <row r="24" spans="1:8" s="1" customFormat="1" ht="12.75" customHeight="1" thickTop="1" x14ac:dyDescent="0.2">
      <c r="A24" s="214" t="s">
        <v>90</v>
      </c>
      <c r="B24" s="214"/>
      <c r="C24" s="214"/>
      <c r="D24" s="214"/>
      <c r="E24" s="214"/>
      <c r="F24" s="214"/>
    </row>
    <row r="25" spans="1:8" x14ac:dyDescent="0.2">
      <c r="A25" s="210" t="s">
        <v>91</v>
      </c>
      <c r="B25" s="210"/>
      <c r="C25" s="8"/>
      <c r="D25" s="8"/>
      <c r="E25" s="8"/>
      <c r="F25" s="8"/>
      <c r="G25" s="1"/>
    </row>
    <row r="26" spans="1:8" x14ac:dyDescent="0.2">
      <c r="A26" s="81"/>
      <c r="B26" s="81"/>
      <c r="C26" s="8"/>
      <c r="D26" s="8"/>
      <c r="E26" s="8"/>
      <c r="F26" s="8"/>
      <c r="G26" s="1"/>
    </row>
    <row r="27" spans="1:8" ht="15.75" x14ac:dyDescent="0.25">
      <c r="A27" s="212" t="s">
        <v>87</v>
      </c>
      <c r="B27" s="212"/>
      <c r="C27" s="212"/>
      <c r="D27" s="212"/>
      <c r="E27" s="8"/>
      <c r="F27" s="8"/>
      <c r="G27" s="1"/>
    </row>
    <row r="28" spans="1:8" ht="15.75" x14ac:dyDescent="0.25">
      <c r="A28" s="212" t="s">
        <v>63</v>
      </c>
      <c r="B28" s="212"/>
      <c r="C28" s="212"/>
      <c r="D28" s="212"/>
    </row>
    <row r="29" spans="1:8" ht="15.75" x14ac:dyDescent="0.25">
      <c r="A29" s="213" t="s">
        <v>69</v>
      </c>
      <c r="B29" s="213"/>
      <c r="C29" s="213"/>
      <c r="D29" s="213"/>
    </row>
    <row r="30" spans="1:8" ht="13.5" thickBot="1" x14ac:dyDescent="0.25"/>
    <row r="31" spans="1:8" s="84" customFormat="1" ht="30.75" customHeight="1" thickBot="1" x14ac:dyDescent="0.25">
      <c r="A31" s="82" t="s">
        <v>64</v>
      </c>
      <c r="B31" s="83" t="s">
        <v>0</v>
      </c>
      <c r="C31" s="83" t="s">
        <v>1</v>
      </c>
      <c r="D31" s="83" t="s">
        <v>6</v>
      </c>
    </row>
    <row r="32" spans="1:8" ht="15" x14ac:dyDescent="0.25">
      <c r="A32" s="57"/>
      <c r="B32" s="75"/>
      <c r="C32" s="75"/>
    </row>
    <row r="33" spans="1:6" ht="15.75" x14ac:dyDescent="0.25">
      <c r="A33" s="57" t="s">
        <v>12</v>
      </c>
      <c r="B33" s="85" t="e">
        <f>SUM(B34:B39)</f>
        <v>#REF!</v>
      </c>
      <c r="C33" s="85" t="e">
        <f>SUM(C34:C39)</f>
        <v>#REF!</v>
      </c>
      <c r="D33" s="85" t="e">
        <f>SUM(D34:D39)</f>
        <v>#REF!</v>
      </c>
    </row>
    <row r="34" spans="1:6" ht="15.75" x14ac:dyDescent="0.25">
      <c r="A34" s="11" t="s">
        <v>3</v>
      </c>
      <c r="B34" s="75">
        <v>28004115222</v>
      </c>
      <c r="C34" s="75">
        <v>26355449684</v>
      </c>
      <c r="D34" s="86">
        <f t="shared" ref="D34:D45" si="0">+B34-C34</f>
        <v>1648665538</v>
      </c>
      <c r="E34" s="75"/>
      <c r="F34" s="87"/>
    </row>
    <row r="35" spans="1:6" ht="15.75" x14ac:dyDescent="0.25">
      <c r="A35" s="11" t="s">
        <v>13</v>
      </c>
      <c r="B35" s="75">
        <v>368287320</v>
      </c>
      <c r="C35" s="75">
        <v>367477321</v>
      </c>
      <c r="D35" s="86">
        <f t="shared" si="0"/>
        <v>809999</v>
      </c>
      <c r="E35" s="75"/>
      <c r="F35" s="87"/>
    </row>
    <row r="36" spans="1:6" ht="15.75" x14ac:dyDescent="0.25">
      <c r="A36" s="11" t="s">
        <v>14</v>
      </c>
      <c r="B36" s="75">
        <v>2460641430</v>
      </c>
      <c r="C36" s="75">
        <v>2458015501</v>
      </c>
      <c r="D36" s="86">
        <f t="shared" si="0"/>
        <v>2625929</v>
      </c>
      <c r="E36" s="75"/>
      <c r="F36" s="87"/>
    </row>
    <row r="37" spans="1:6" ht="15.75" x14ac:dyDescent="0.25">
      <c r="A37" s="11" t="s">
        <v>7</v>
      </c>
      <c r="B37" s="75">
        <v>2160737520</v>
      </c>
      <c r="C37" s="75">
        <v>2123694881</v>
      </c>
      <c r="D37" s="86">
        <f t="shared" si="0"/>
        <v>37042639</v>
      </c>
      <c r="E37" s="75"/>
      <c r="F37" s="87"/>
    </row>
    <row r="38" spans="1:6" ht="15.75" x14ac:dyDescent="0.25">
      <c r="A38" s="11" t="e">
        <f>+#REF!</f>
        <v>#REF!</v>
      </c>
      <c r="B38" s="75" t="e">
        <f>+#REF!</f>
        <v>#REF!</v>
      </c>
      <c r="C38" s="75" t="e">
        <f>+B38</f>
        <v>#REF!</v>
      </c>
      <c r="D38" s="86" t="e">
        <f t="shared" si="0"/>
        <v>#REF!</v>
      </c>
      <c r="E38" s="75"/>
      <c r="F38" s="87"/>
    </row>
    <row r="39" spans="1:6" ht="15.75" x14ac:dyDescent="0.25">
      <c r="A39" s="11" t="s">
        <v>15</v>
      </c>
      <c r="B39" s="75">
        <v>2177226200</v>
      </c>
      <c r="C39" s="75">
        <v>2125451671</v>
      </c>
      <c r="D39" s="86">
        <f t="shared" si="0"/>
        <v>51774529</v>
      </c>
      <c r="E39" s="75"/>
      <c r="F39" s="87"/>
    </row>
    <row r="40" spans="1:6" ht="15.75" x14ac:dyDescent="0.25">
      <c r="A40" s="85" t="s">
        <v>4</v>
      </c>
      <c r="B40" s="85">
        <v>53313401108</v>
      </c>
      <c r="C40" s="85">
        <v>48761347185</v>
      </c>
      <c r="D40" s="88">
        <f t="shared" si="0"/>
        <v>4552053923</v>
      </c>
      <c r="E40" s="75"/>
      <c r="F40" s="87"/>
    </row>
    <row r="41" spans="1:6" ht="15.75" x14ac:dyDescent="0.25">
      <c r="A41" s="85" t="s">
        <v>16</v>
      </c>
      <c r="B41" s="85">
        <v>6400000000</v>
      </c>
      <c r="C41" s="85">
        <v>6385391665</v>
      </c>
      <c r="D41" s="88">
        <f t="shared" si="0"/>
        <v>14608335</v>
      </c>
      <c r="E41" s="75"/>
      <c r="F41" s="87"/>
    </row>
    <row r="42" spans="1:6" ht="15.75" x14ac:dyDescent="0.25">
      <c r="A42" s="76" t="e">
        <f>+#REF!</f>
        <v>#REF!</v>
      </c>
      <c r="B42" s="89" t="e">
        <f>+#REF!</f>
        <v>#REF!</v>
      </c>
      <c r="C42" s="87" t="e">
        <f>+B42</f>
        <v>#REF!</v>
      </c>
      <c r="D42" s="86" t="e">
        <f t="shared" si="0"/>
        <v>#REF!</v>
      </c>
      <c r="E42" s="75"/>
      <c r="F42" s="87"/>
    </row>
    <row r="43" spans="1:6" ht="15.75" x14ac:dyDescent="0.25">
      <c r="A43" s="12" t="s">
        <v>61</v>
      </c>
      <c r="B43" s="90">
        <v>107774800</v>
      </c>
      <c r="C43" s="90">
        <f>+B43</f>
        <v>107774800</v>
      </c>
      <c r="D43" s="86">
        <f t="shared" si="0"/>
        <v>0</v>
      </c>
      <c r="E43" s="75"/>
      <c r="F43" s="87"/>
    </row>
    <row r="44" spans="1:6" ht="15.75" x14ac:dyDescent="0.25">
      <c r="A44" s="12" t="s">
        <v>62</v>
      </c>
      <c r="B44" s="90">
        <v>17613700</v>
      </c>
      <c r="C44" s="90">
        <f>+B44</f>
        <v>17613700</v>
      </c>
      <c r="D44" s="86">
        <f t="shared" si="0"/>
        <v>0</v>
      </c>
      <c r="E44" s="75"/>
      <c r="F44" s="87"/>
    </row>
    <row r="45" spans="1:6" ht="16.5" thickBot="1" x14ac:dyDescent="0.3">
      <c r="A45" s="12" t="s">
        <v>5</v>
      </c>
      <c r="B45" s="90">
        <v>118583800</v>
      </c>
      <c r="C45" s="90">
        <v>47431000</v>
      </c>
      <c r="D45" s="90">
        <f t="shared" si="0"/>
        <v>71152800</v>
      </c>
    </row>
    <row r="46" spans="1:6" ht="15.75" thickBot="1" x14ac:dyDescent="0.3">
      <c r="A46" s="74" t="s">
        <v>17</v>
      </c>
      <c r="B46" s="91" t="e">
        <f>+B33+B40+B41+B43+B44+B45+B42</f>
        <v>#REF!</v>
      </c>
      <c r="C46" s="91" t="e">
        <f>+C33+C40+C41+C43+C44+C45+C42</f>
        <v>#REF!</v>
      </c>
      <c r="D46" s="91" t="e">
        <f>+D33+D40+D41+D43+D44+D45+D42</f>
        <v>#REF!</v>
      </c>
    </row>
    <row r="47" spans="1:6" ht="19.350000000000001" customHeight="1" x14ac:dyDescent="0.2">
      <c r="B47" s="89"/>
    </row>
    <row r="49" spans="1:5" ht="15" x14ac:dyDescent="0.25">
      <c r="A49" s="211" t="s">
        <v>20</v>
      </c>
      <c r="B49" s="211"/>
      <c r="C49" s="211"/>
      <c r="D49" s="211"/>
      <c r="E49" s="211"/>
    </row>
    <row r="50" spans="1:5" ht="15" x14ac:dyDescent="0.25">
      <c r="A50" s="211" t="s">
        <v>21</v>
      </c>
      <c r="B50" s="211"/>
      <c r="C50" s="211"/>
      <c r="D50" s="211"/>
      <c r="E50" s="211"/>
    </row>
    <row r="51" spans="1:5" s="5" customFormat="1" ht="15.75" thickBot="1" x14ac:dyDescent="0.3">
      <c r="A51" s="56" t="s">
        <v>88</v>
      </c>
      <c r="B51" s="56"/>
      <c r="C51" s="56"/>
      <c r="D51" s="56"/>
      <c r="E51" s="56"/>
    </row>
    <row r="52" spans="1:5" ht="30.75" thickBot="1" x14ac:dyDescent="0.3">
      <c r="A52" s="92" t="s">
        <v>22</v>
      </c>
      <c r="B52" s="92" t="s">
        <v>9</v>
      </c>
      <c r="C52" s="92" t="s">
        <v>10</v>
      </c>
      <c r="D52" s="93" t="s">
        <v>11</v>
      </c>
    </row>
    <row r="55" spans="1:5" s="5" customFormat="1" ht="15" x14ac:dyDescent="0.25">
      <c r="A55" s="94" t="s">
        <v>23</v>
      </c>
      <c r="B55" s="95" t="e">
        <f>+B34+B35+B36+B37+B38+B40+B41</f>
        <v>#REF!</v>
      </c>
      <c r="C55" s="95" t="e">
        <f>+C34+C35+C36+C37+C38+C40+C41</f>
        <v>#REF!</v>
      </c>
      <c r="D55" s="95" t="e">
        <f>+B55-C55</f>
        <v>#REF!</v>
      </c>
    </row>
    <row r="56" spans="1:5" s="5" customFormat="1" ht="15" x14ac:dyDescent="0.25">
      <c r="A56" s="94" t="s">
        <v>65</v>
      </c>
      <c r="B56" s="95" t="e">
        <f>+B43+B42</f>
        <v>#REF!</v>
      </c>
      <c r="C56" s="95" t="e">
        <f>+C42+C43</f>
        <v>#REF!</v>
      </c>
      <c r="D56" s="95" t="e">
        <f>+B56-C56</f>
        <v>#REF!</v>
      </c>
    </row>
    <row r="57" spans="1:5" s="5" customFormat="1" ht="15" x14ac:dyDescent="0.25">
      <c r="A57" s="94" t="s">
        <v>66</v>
      </c>
      <c r="B57" s="95">
        <f>+B44+B45</f>
        <v>136197500</v>
      </c>
      <c r="C57" s="95">
        <f>+C44+C45</f>
        <v>65044700</v>
      </c>
      <c r="D57" s="95">
        <f>+B57-C57</f>
        <v>71152800</v>
      </c>
    </row>
    <row r="58" spans="1:5" ht="15" x14ac:dyDescent="0.25">
      <c r="A58" s="76" t="s">
        <v>25</v>
      </c>
      <c r="B58" s="87">
        <f>+B39</f>
        <v>2177226200</v>
      </c>
      <c r="C58" s="87">
        <f>+C39</f>
        <v>2125451671</v>
      </c>
      <c r="D58" s="95">
        <f>+B58-C58</f>
        <v>51774529</v>
      </c>
    </row>
    <row r="59" spans="1:5" x14ac:dyDescent="0.2">
      <c r="A59" s="76" t="s">
        <v>26</v>
      </c>
      <c r="B59" s="89">
        <v>0</v>
      </c>
      <c r="C59" s="89">
        <v>0</v>
      </c>
      <c r="D59" s="89"/>
    </row>
    <row r="60" spans="1:5" ht="13.5" thickBot="1" x14ac:dyDescent="0.25"/>
    <row r="61" spans="1:5" ht="15.75" thickBot="1" x14ac:dyDescent="0.3">
      <c r="A61" s="96" t="s">
        <v>27</v>
      </c>
      <c r="B61" s="96" t="e">
        <f>+B58+B57+B56+B55</f>
        <v>#REF!</v>
      </c>
      <c r="C61" s="96" t="e">
        <f>+C58+C57+C56+C55</f>
        <v>#REF!</v>
      </c>
      <c r="D61" s="96" t="e">
        <f>+D58+D57+D56+D55</f>
        <v>#REF!</v>
      </c>
    </row>
    <row r="62" spans="1:5" x14ac:dyDescent="0.2">
      <c r="A62" s="97" t="s">
        <v>19</v>
      </c>
    </row>
    <row r="65" spans="1:5" ht="15" x14ac:dyDescent="0.25">
      <c r="A65" s="56" t="s">
        <v>28</v>
      </c>
      <c r="B65" s="56"/>
      <c r="C65" s="56"/>
      <c r="D65" s="56"/>
    </row>
    <row r="66" spans="1:5" ht="15" x14ac:dyDescent="0.25">
      <c r="A66" s="211" t="s">
        <v>29</v>
      </c>
      <c r="B66" s="211"/>
      <c r="C66" s="211"/>
      <c r="D66" s="211"/>
    </row>
    <row r="67" spans="1:5" ht="15" x14ac:dyDescent="0.25">
      <c r="A67" s="56" t="s">
        <v>89</v>
      </c>
      <c r="B67" s="56"/>
      <c r="C67" s="56"/>
      <c r="D67" s="56"/>
    </row>
    <row r="68" spans="1:5" ht="13.5" thickBot="1" x14ac:dyDescent="0.25"/>
    <row r="69" spans="1:5" s="5" customFormat="1" ht="15.75" thickBot="1" x14ac:dyDescent="0.3">
      <c r="A69" s="92" t="s">
        <v>22</v>
      </c>
      <c r="B69" s="98" t="s">
        <v>30</v>
      </c>
      <c r="C69" s="3"/>
      <c r="D69" s="4"/>
    </row>
    <row r="71" spans="1:5" x14ac:dyDescent="0.2">
      <c r="A71" s="76" t="s">
        <v>31</v>
      </c>
      <c r="B71" s="75">
        <f>+'I Trimestre'!B86</f>
        <v>4736010910.6799917</v>
      </c>
    </row>
    <row r="72" spans="1:5" x14ac:dyDescent="0.2">
      <c r="A72" s="99" t="s">
        <v>32</v>
      </c>
      <c r="B72" s="100" t="e">
        <f>SUM(B73:B75)</f>
        <v>#REF!</v>
      </c>
      <c r="C72" s="99"/>
    </row>
    <row r="73" spans="1:5" x14ac:dyDescent="0.2">
      <c r="A73" s="101" t="s">
        <v>86</v>
      </c>
      <c r="B73" s="75" t="e">
        <f>+'I Trimestre'!G88+#REF!+#REF!+#REF!</f>
        <v>#REF!</v>
      </c>
      <c r="C73" s="89"/>
      <c r="D73" s="87"/>
    </row>
    <row r="74" spans="1:5" x14ac:dyDescent="0.2">
      <c r="A74" s="102" t="s">
        <v>68</v>
      </c>
      <c r="B74" s="103" t="e">
        <f>+'I Trimestre'!G90+#REF!+#REF!+#REF!</f>
        <v>#REF!</v>
      </c>
      <c r="C74" s="89"/>
      <c r="D74" s="87"/>
      <c r="E74" s="87"/>
    </row>
    <row r="75" spans="1:5" x14ac:dyDescent="0.2">
      <c r="A75" s="102" t="s">
        <v>67</v>
      </c>
      <c r="B75" s="75" t="e">
        <f>+'I Trimestre'!G91+#REF!+#REF!+#REF!</f>
        <v>#REF!</v>
      </c>
    </row>
    <row r="76" spans="1:5" x14ac:dyDescent="0.2">
      <c r="A76" s="99" t="s">
        <v>33</v>
      </c>
      <c r="B76" s="100" t="e">
        <f>+B71+B72</f>
        <v>#REF!</v>
      </c>
    </row>
    <row r="77" spans="1:5" x14ac:dyDescent="0.2">
      <c r="A77" s="99" t="s">
        <v>34</v>
      </c>
      <c r="B77" s="100" t="e">
        <f>+'I Trimestre'!G58+#REF!+#REF!+#REF!</f>
        <v>#REF!</v>
      </c>
      <c r="C77" s="87"/>
    </row>
    <row r="78" spans="1:5" x14ac:dyDescent="0.2">
      <c r="A78" s="76" t="s">
        <v>35</v>
      </c>
      <c r="B78" s="100" t="e">
        <f>+B76-B77</f>
        <v>#REF!</v>
      </c>
      <c r="C78" s="89"/>
      <c r="D78" s="87"/>
    </row>
    <row r="79" spans="1:5" x14ac:dyDescent="0.2">
      <c r="B79" s="87"/>
      <c r="C79" s="87"/>
      <c r="D79" s="89"/>
      <c r="E79" s="87"/>
    </row>
    <row r="80" spans="1:5" x14ac:dyDescent="0.2">
      <c r="A80" s="97" t="s">
        <v>36</v>
      </c>
      <c r="C80" s="89"/>
      <c r="D80" s="89"/>
    </row>
    <row r="81" spans="3:4" x14ac:dyDescent="0.2">
      <c r="C81" s="87"/>
      <c r="D81" s="89"/>
    </row>
    <row r="82" spans="3:4" x14ac:dyDescent="0.2">
      <c r="D82" s="87"/>
    </row>
    <row r="83" spans="3:4" x14ac:dyDescent="0.2">
      <c r="D83" s="89"/>
    </row>
    <row r="84" spans="3:4" x14ac:dyDescent="0.2">
      <c r="D84" s="89"/>
    </row>
  </sheetData>
  <mergeCells count="11">
    <mergeCell ref="A1:F1"/>
    <mergeCell ref="A7:F7"/>
    <mergeCell ref="A25:B25"/>
    <mergeCell ref="A66:D66"/>
    <mergeCell ref="A8:F8"/>
    <mergeCell ref="A28:D28"/>
    <mergeCell ref="A29:D29"/>
    <mergeCell ref="A49:E49"/>
    <mergeCell ref="A27:D27"/>
    <mergeCell ref="A50:E50"/>
    <mergeCell ref="A24:F24"/>
  </mergeCells>
  <printOptions horizontalCentered="1"/>
  <pageMargins left="0.31496062992125984" right="0.31496062992125984" top="0.35433070866141736" bottom="0.74803149606299213" header="0.31496062992125984" footer="0.31496062992125984"/>
  <pageSetup scale="8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2"/>
  <sheetViews>
    <sheetView zoomScale="80" zoomScaleNormal="80" workbookViewId="0">
      <selection activeCell="B1" sqref="B1"/>
    </sheetView>
  </sheetViews>
  <sheetFormatPr baseColWidth="10" defaultRowHeight="12.75" x14ac:dyDescent="0.2"/>
  <cols>
    <col min="1" max="1" width="47.85546875" customWidth="1"/>
    <col min="2" max="2" width="34.140625" customWidth="1"/>
    <col min="3" max="3" width="25.28515625" customWidth="1"/>
    <col min="4" max="4" width="25" customWidth="1"/>
    <col min="5" max="5" width="27.140625" customWidth="1"/>
    <col min="6" max="6" width="15.140625" customWidth="1"/>
  </cols>
  <sheetData>
    <row r="1" spans="1:6" x14ac:dyDescent="0.2">
      <c r="B1" s="244" t="s">
        <v>146</v>
      </c>
      <c r="D1" s="204"/>
      <c r="E1" s="204"/>
      <c r="F1" s="204"/>
    </row>
    <row r="2" spans="1:6" ht="15" x14ac:dyDescent="0.25">
      <c r="A2" s="104" t="s">
        <v>37</v>
      </c>
      <c r="B2" s="105" t="s">
        <v>116</v>
      </c>
      <c r="D2" s="104"/>
      <c r="E2" s="105"/>
      <c r="F2" s="106"/>
    </row>
    <row r="3" spans="1:6" ht="15" x14ac:dyDescent="0.25">
      <c r="A3" s="104" t="s">
        <v>39</v>
      </c>
      <c r="B3" s="108" t="s">
        <v>40</v>
      </c>
      <c r="D3" s="104"/>
      <c r="E3" s="108"/>
      <c r="F3" s="106"/>
    </row>
    <row r="4" spans="1:6" ht="15" x14ac:dyDescent="0.25">
      <c r="A4" s="104" t="s">
        <v>41</v>
      </c>
      <c r="B4" s="106" t="s">
        <v>42</v>
      </c>
      <c r="D4" s="104"/>
      <c r="E4" s="106"/>
      <c r="F4" s="109"/>
    </row>
    <row r="5" spans="1:6" ht="15" x14ac:dyDescent="0.25">
      <c r="A5" s="104" t="s">
        <v>70</v>
      </c>
      <c r="B5" s="132" t="s">
        <v>140</v>
      </c>
      <c r="D5" s="104"/>
      <c r="E5" s="132"/>
      <c r="F5" s="106"/>
    </row>
    <row r="7" spans="1:6" ht="15" x14ac:dyDescent="0.25">
      <c r="A7" s="200" t="s">
        <v>44</v>
      </c>
      <c r="B7" s="200"/>
      <c r="C7" s="200"/>
      <c r="D7" s="200"/>
      <c r="E7" s="200"/>
      <c r="F7" s="200"/>
    </row>
    <row r="8" spans="1:6" ht="15" x14ac:dyDescent="0.25">
      <c r="A8" s="141"/>
    </row>
    <row r="9" spans="1:6" ht="15.75" thickBot="1" x14ac:dyDescent="0.3">
      <c r="A9" s="219" t="s">
        <v>45</v>
      </c>
      <c r="B9" s="219" t="s">
        <v>46</v>
      </c>
      <c r="C9" s="219" t="s">
        <v>141</v>
      </c>
      <c r="D9" s="219" t="s">
        <v>142</v>
      </c>
      <c r="E9" s="219" t="s">
        <v>143</v>
      </c>
      <c r="F9" s="219" t="s">
        <v>47</v>
      </c>
    </row>
    <row r="10" spans="1:6" ht="15" x14ac:dyDescent="0.25">
      <c r="A10" s="142"/>
      <c r="B10" s="143"/>
      <c r="C10" s="143"/>
      <c r="D10" s="7"/>
      <c r="E10" s="143"/>
      <c r="F10" s="143"/>
    </row>
    <row r="11" spans="1:6" x14ac:dyDescent="0.2">
      <c r="A11" s="146" t="s">
        <v>127</v>
      </c>
      <c r="B11" s="147" t="s">
        <v>128</v>
      </c>
      <c r="C11" s="143">
        <v>52253</v>
      </c>
      <c r="D11" s="7">
        <v>55781</v>
      </c>
      <c r="E11" s="143">
        <v>64340</v>
      </c>
      <c r="F11" s="143">
        <v>68122</v>
      </c>
    </row>
    <row r="12" spans="1:6" x14ac:dyDescent="0.2">
      <c r="A12" s="199" t="s">
        <v>129</v>
      </c>
      <c r="B12" s="149" t="s">
        <v>144</v>
      </c>
      <c r="C12" s="143">
        <v>18054</v>
      </c>
      <c r="D12" s="7">
        <v>18335</v>
      </c>
      <c r="E12" s="143">
        <v>18557</v>
      </c>
      <c r="F12" s="143">
        <v>19727</v>
      </c>
    </row>
    <row r="13" spans="1:6" ht="15" x14ac:dyDescent="0.25">
      <c r="A13" s="199"/>
      <c r="B13" s="150" t="s">
        <v>131</v>
      </c>
      <c r="C13" s="160">
        <v>13057</v>
      </c>
      <c r="D13" s="161">
        <v>13287</v>
      </c>
      <c r="E13" s="160">
        <v>13442</v>
      </c>
      <c r="F13" s="160">
        <v>14235</v>
      </c>
    </row>
    <row r="14" spans="1:6" ht="15" x14ac:dyDescent="0.25">
      <c r="A14" s="153" t="s">
        <v>132</v>
      </c>
      <c r="B14" s="150" t="s">
        <v>48</v>
      </c>
      <c r="C14" s="160">
        <v>144</v>
      </c>
      <c r="D14" s="161">
        <v>190</v>
      </c>
      <c r="E14" s="160">
        <v>200</v>
      </c>
      <c r="F14" s="160">
        <v>206</v>
      </c>
    </row>
    <row r="15" spans="1:6" ht="15" x14ac:dyDescent="0.25">
      <c r="A15" s="153" t="s">
        <v>133</v>
      </c>
      <c r="B15" s="150" t="s">
        <v>48</v>
      </c>
      <c r="C15" s="160">
        <v>1655</v>
      </c>
      <c r="D15" s="161">
        <v>1814</v>
      </c>
      <c r="E15" s="160">
        <v>1927</v>
      </c>
      <c r="F15" s="160">
        <v>2072</v>
      </c>
    </row>
    <row r="16" spans="1:6" ht="15" x14ac:dyDescent="0.25">
      <c r="A16" s="148" t="s">
        <v>4</v>
      </c>
      <c r="B16" s="150" t="s">
        <v>51</v>
      </c>
      <c r="C16" s="162">
        <v>144739</v>
      </c>
      <c r="D16" s="162">
        <v>154974</v>
      </c>
      <c r="E16" s="162">
        <v>166096</v>
      </c>
      <c r="F16" s="162">
        <v>170668</v>
      </c>
    </row>
    <row r="17" spans="1:8" ht="15" x14ac:dyDescent="0.25">
      <c r="A17" s="148"/>
      <c r="B17" s="150" t="s">
        <v>48</v>
      </c>
      <c r="C17" s="162">
        <v>115298</v>
      </c>
      <c r="D17" s="162">
        <v>122134</v>
      </c>
      <c r="E17" s="162">
        <v>129708</v>
      </c>
      <c r="F17" s="162">
        <v>132775</v>
      </c>
    </row>
    <row r="18" spans="1:8" ht="15" x14ac:dyDescent="0.2">
      <c r="A18" s="148" t="s">
        <v>16</v>
      </c>
      <c r="B18" s="163" t="s">
        <v>48</v>
      </c>
      <c r="C18" s="162">
        <v>11457</v>
      </c>
      <c r="D18" s="162">
        <v>12075</v>
      </c>
      <c r="E18" s="162">
        <v>12562</v>
      </c>
      <c r="F18" s="162">
        <v>13568</v>
      </c>
    </row>
    <row r="19" spans="1:8" ht="15.75" thickBot="1" x14ac:dyDescent="0.25">
      <c r="A19" s="156" t="s">
        <v>134</v>
      </c>
      <c r="B19" s="157" t="s">
        <v>135</v>
      </c>
      <c r="C19" s="164">
        <v>162037</v>
      </c>
      <c r="D19" s="164">
        <v>169967</v>
      </c>
      <c r="E19" s="164">
        <v>181909</v>
      </c>
      <c r="F19" s="164">
        <v>187590</v>
      </c>
    </row>
    <row r="20" spans="1:8" s="76" customFormat="1" ht="13.5" thickTop="1" x14ac:dyDescent="0.2">
      <c r="A20" s="214" t="s">
        <v>136</v>
      </c>
      <c r="B20" s="214"/>
      <c r="C20" s="214"/>
      <c r="D20" s="214"/>
      <c r="E20" s="214"/>
      <c r="F20" s="214"/>
    </row>
    <row r="21" spans="1:8" s="76" customFormat="1" x14ac:dyDescent="0.2">
      <c r="A21" s="215" t="s">
        <v>74</v>
      </c>
      <c r="B21" s="215"/>
      <c r="C21" s="215"/>
      <c r="D21" s="215"/>
      <c r="E21" s="215"/>
      <c r="F21" s="215"/>
    </row>
    <row r="22" spans="1:8" s="76" customFormat="1" x14ac:dyDescent="0.2">
      <c r="A22" s="215" t="s">
        <v>137</v>
      </c>
      <c r="B22" s="215"/>
      <c r="C22" s="215"/>
      <c r="D22" s="215"/>
      <c r="E22" s="215"/>
      <c r="F22" s="215"/>
    </row>
    <row r="23" spans="1:8" s="76" customFormat="1" x14ac:dyDescent="0.2">
      <c r="A23" s="216" t="s">
        <v>145</v>
      </c>
      <c r="B23" s="238"/>
      <c r="C23" s="8"/>
      <c r="D23" s="8"/>
      <c r="E23" s="8"/>
      <c r="F23" s="8"/>
    </row>
    <row r="24" spans="1:8" s="76" customFormat="1" x14ac:dyDescent="0.2">
      <c r="A24" s="216"/>
      <c r="B24" s="238"/>
      <c r="C24" s="8"/>
      <c r="D24" s="8"/>
      <c r="E24" s="8"/>
      <c r="F24" s="8"/>
    </row>
    <row r="27" spans="1:8" ht="15" x14ac:dyDescent="0.25">
      <c r="A27" s="207" t="s">
        <v>87</v>
      </c>
      <c r="B27" s="207"/>
      <c r="C27" s="207"/>
      <c r="D27" s="207"/>
      <c r="E27" s="207"/>
      <c r="F27" s="170"/>
      <c r="G27" s="170"/>
      <c r="H27" s="170"/>
    </row>
    <row r="28" spans="1:8" ht="15" x14ac:dyDescent="0.25">
      <c r="A28" s="197" t="s">
        <v>18</v>
      </c>
      <c r="B28" s="197"/>
      <c r="C28" s="197"/>
      <c r="D28" s="197"/>
      <c r="E28" s="197"/>
      <c r="F28" s="109"/>
      <c r="G28" s="109"/>
      <c r="H28" s="109"/>
    </row>
    <row r="29" spans="1:8" ht="15" x14ac:dyDescent="0.25">
      <c r="A29" s="196" t="s">
        <v>151</v>
      </c>
      <c r="B29" s="196"/>
      <c r="C29" s="196"/>
      <c r="D29" s="196"/>
      <c r="E29" s="196"/>
      <c r="F29" s="109"/>
      <c r="G29" s="109"/>
      <c r="H29" s="109"/>
    </row>
    <row r="30" spans="1:8" ht="15" x14ac:dyDescent="0.25">
      <c r="A30" s="140"/>
      <c r="B30" s="140"/>
      <c r="C30" s="140"/>
      <c r="D30" s="140"/>
      <c r="E30" s="140"/>
      <c r="F30" s="109"/>
      <c r="G30" s="109"/>
      <c r="H30" s="109"/>
    </row>
    <row r="31" spans="1:8" s="240" customFormat="1" ht="15" x14ac:dyDescent="0.25">
      <c r="A31" s="239" t="s">
        <v>8</v>
      </c>
      <c r="B31" s="239" t="s">
        <v>141</v>
      </c>
      <c r="C31" s="239" t="s">
        <v>142</v>
      </c>
      <c r="D31" s="239" t="s">
        <v>152</v>
      </c>
      <c r="E31" s="239" t="s">
        <v>47</v>
      </c>
    </row>
    <row r="32" spans="1:8" s="240" customFormat="1" ht="15" x14ac:dyDescent="0.25">
      <c r="A32" s="194"/>
      <c r="B32" s="194"/>
      <c r="C32" s="194"/>
      <c r="D32" s="194"/>
      <c r="E32" s="194"/>
    </row>
    <row r="33" spans="1:5" ht="15" x14ac:dyDescent="0.25">
      <c r="A33" s="105" t="s">
        <v>71</v>
      </c>
      <c r="B33" s="241">
        <v>11109415753.190001</v>
      </c>
      <c r="C33" s="241">
        <v>11385212849.999998</v>
      </c>
      <c r="D33" s="241">
        <v>12230630993</v>
      </c>
      <c r="E33" s="241">
        <v>34725259596.190002</v>
      </c>
    </row>
    <row r="34" spans="1:5" ht="15" x14ac:dyDescent="0.25">
      <c r="A34" s="220" t="s">
        <v>4</v>
      </c>
      <c r="B34" s="230">
        <v>4169060000</v>
      </c>
      <c r="C34" s="230">
        <v>4159460000</v>
      </c>
      <c r="D34" s="230">
        <v>4205170000</v>
      </c>
      <c r="E34" s="230">
        <v>12533690000</v>
      </c>
    </row>
    <row r="35" spans="1:5" ht="15" x14ac:dyDescent="0.25">
      <c r="A35" s="220" t="s">
        <v>117</v>
      </c>
      <c r="B35" s="230">
        <v>2218960194</v>
      </c>
      <c r="C35" s="230">
        <v>2239748906.999999</v>
      </c>
      <c r="D35" s="230">
        <v>2186147470.999999</v>
      </c>
      <c r="E35" s="230">
        <v>6644856571.9999981</v>
      </c>
    </row>
    <row r="36" spans="1:5" ht="15" x14ac:dyDescent="0.25">
      <c r="A36" s="220" t="s">
        <v>119</v>
      </c>
      <c r="B36" s="230">
        <v>83080429</v>
      </c>
      <c r="C36" s="230">
        <v>77999130</v>
      </c>
      <c r="D36" s="230">
        <v>169413629</v>
      </c>
      <c r="E36" s="230">
        <v>330493188</v>
      </c>
    </row>
    <row r="37" spans="1:5" ht="15" x14ac:dyDescent="0.25">
      <c r="A37" s="220" t="s">
        <v>16</v>
      </c>
      <c r="B37" s="230">
        <v>657424000</v>
      </c>
      <c r="C37" s="230">
        <v>706105435.99999952</v>
      </c>
      <c r="D37" s="230">
        <v>728222500.00000048</v>
      </c>
      <c r="E37" s="230">
        <v>2091751936</v>
      </c>
    </row>
    <row r="38" spans="1:5" ht="15" x14ac:dyDescent="0.25">
      <c r="A38" s="220" t="s">
        <v>153</v>
      </c>
      <c r="B38" s="230">
        <v>145685500</v>
      </c>
      <c r="C38" s="230">
        <v>152393500</v>
      </c>
      <c r="D38" s="230">
        <v>165811000</v>
      </c>
      <c r="E38" s="230">
        <v>463890000</v>
      </c>
    </row>
    <row r="39" spans="1:5" ht="15" x14ac:dyDescent="0.25">
      <c r="A39" s="220" t="s">
        <v>154</v>
      </c>
      <c r="B39" s="230">
        <v>28604600</v>
      </c>
      <c r="C39" s="230">
        <v>41332300</v>
      </c>
      <c r="D39" s="230">
        <v>36891300</v>
      </c>
      <c r="E39" s="230">
        <v>106828200</v>
      </c>
    </row>
    <row r="40" spans="1:5" ht="15" x14ac:dyDescent="0.25">
      <c r="A40" s="227" t="s">
        <v>101</v>
      </c>
      <c r="B40" s="241">
        <v>3806601030.1900001</v>
      </c>
      <c r="C40" s="241">
        <v>4008173577</v>
      </c>
      <c r="D40" s="241">
        <v>4738975093</v>
      </c>
      <c r="E40" s="241">
        <v>12553749700.190001</v>
      </c>
    </row>
    <row r="41" spans="1:5" ht="15" x14ac:dyDescent="0.25">
      <c r="A41" s="112" t="s">
        <v>103</v>
      </c>
      <c r="B41" s="230">
        <v>3354242547</v>
      </c>
      <c r="C41" s="230">
        <v>3490110319</v>
      </c>
      <c r="D41" s="230">
        <v>4006853185</v>
      </c>
      <c r="E41" s="230">
        <v>10851206051</v>
      </c>
    </row>
    <row r="42" spans="1:5" ht="15" x14ac:dyDescent="0.25">
      <c r="A42" s="112" t="s">
        <v>102</v>
      </c>
      <c r="B42" s="230">
        <v>13694758</v>
      </c>
      <c r="C42" s="230">
        <v>8320086</v>
      </c>
      <c r="D42" s="230">
        <v>10838424</v>
      </c>
      <c r="E42" s="230">
        <v>32853268</v>
      </c>
    </row>
    <row r="43" spans="1:5" ht="15" x14ac:dyDescent="0.25">
      <c r="A43" s="112" t="s">
        <v>108</v>
      </c>
      <c r="B43" s="230">
        <v>1800000</v>
      </c>
      <c r="C43" s="230">
        <v>0</v>
      </c>
      <c r="D43" s="230">
        <v>115565000</v>
      </c>
      <c r="E43" s="230">
        <v>117365000</v>
      </c>
    </row>
    <row r="44" spans="1:5" ht="15" x14ac:dyDescent="0.25">
      <c r="A44" s="112" t="s">
        <v>105</v>
      </c>
      <c r="B44" s="230">
        <v>245859380</v>
      </c>
      <c r="C44" s="230">
        <v>242224995.99999988</v>
      </c>
      <c r="D44" s="230">
        <v>305665356.00000012</v>
      </c>
      <c r="E44" s="230">
        <v>793749732</v>
      </c>
    </row>
    <row r="45" spans="1:5" ht="15" x14ac:dyDescent="0.25">
      <c r="A45" s="240" t="s">
        <v>155</v>
      </c>
      <c r="B45" s="230">
        <v>70665033.000000015</v>
      </c>
      <c r="C45" s="230">
        <v>101901418.99999996</v>
      </c>
      <c r="D45" s="230">
        <v>118263404.00000006</v>
      </c>
      <c r="E45" s="230">
        <v>290829856</v>
      </c>
    </row>
    <row r="46" spans="1:5" ht="15" x14ac:dyDescent="0.25">
      <c r="A46" s="112" t="s">
        <v>109</v>
      </c>
      <c r="B46" s="230">
        <v>0</v>
      </c>
      <c r="C46" s="230">
        <v>0</v>
      </c>
      <c r="D46" s="230">
        <v>957460</v>
      </c>
      <c r="E46" s="230">
        <v>957460</v>
      </c>
    </row>
    <row r="47" spans="1:5" ht="15" x14ac:dyDescent="0.25">
      <c r="A47" s="112" t="s">
        <v>110</v>
      </c>
      <c r="B47" s="230">
        <v>89777760.999999985</v>
      </c>
      <c r="C47" s="230">
        <v>120531451.00000001</v>
      </c>
      <c r="D47" s="230">
        <v>117398837.99999994</v>
      </c>
      <c r="E47" s="230">
        <v>327708049.99999994</v>
      </c>
    </row>
    <row r="48" spans="1:5" ht="15" x14ac:dyDescent="0.25">
      <c r="A48" s="112" t="s">
        <v>118</v>
      </c>
      <c r="B48" s="230">
        <v>4850000</v>
      </c>
      <c r="C48" s="230">
        <v>8580000</v>
      </c>
      <c r="D48" s="230">
        <v>8640000</v>
      </c>
      <c r="E48" s="230">
        <v>22070000</v>
      </c>
    </row>
    <row r="49" spans="1:5" ht="15" x14ac:dyDescent="0.25">
      <c r="A49" s="130" t="s">
        <v>15</v>
      </c>
      <c r="B49" s="230">
        <v>8974130.9999999981</v>
      </c>
      <c r="C49" s="230">
        <v>23063305.999999993</v>
      </c>
      <c r="D49" s="230">
        <v>38373425.999999993</v>
      </c>
      <c r="E49" s="230">
        <v>70410862.999999985</v>
      </c>
    </row>
    <row r="50" spans="1:5" ht="15" x14ac:dyDescent="0.25">
      <c r="A50" s="112" t="s">
        <v>104</v>
      </c>
      <c r="B50" s="230">
        <v>0</v>
      </c>
      <c r="C50" s="230">
        <v>0</v>
      </c>
      <c r="D50" s="230">
        <v>0</v>
      </c>
      <c r="E50" s="230">
        <v>0</v>
      </c>
    </row>
    <row r="51" spans="1:5" ht="15" x14ac:dyDescent="0.25">
      <c r="A51" s="112"/>
      <c r="B51" s="230"/>
      <c r="C51" s="230"/>
      <c r="D51" s="230"/>
      <c r="E51" s="230"/>
    </row>
    <row r="52" spans="1:5" ht="15" x14ac:dyDescent="0.25">
      <c r="A52" s="112" t="s">
        <v>59</v>
      </c>
      <c r="B52" s="230"/>
      <c r="C52" s="230">
        <v>0</v>
      </c>
      <c r="D52" s="230"/>
      <c r="E52" s="230">
        <v>0</v>
      </c>
    </row>
    <row r="53" spans="1:5" ht="15" x14ac:dyDescent="0.25">
      <c r="A53" s="112" t="s">
        <v>156</v>
      </c>
      <c r="B53" s="230">
        <v>5271420.1899999995</v>
      </c>
      <c r="C53" s="230">
        <v>0</v>
      </c>
      <c r="D53" s="230">
        <v>0</v>
      </c>
      <c r="E53" s="230">
        <v>5271420.1899999995</v>
      </c>
    </row>
    <row r="54" spans="1:5" ht="15" x14ac:dyDescent="0.25">
      <c r="A54" s="112" t="s">
        <v>112</v>
      </c>
      <c r="B54" s="230">
        <v>600000</v>
      </c>
      <c r="C54" s="230">
        <v>300000</v>
      </c>
      <c r="D54" s="230">
        <v>610000</v>
      </c>
      <c r="E54" s="230">
        <v>1510000</v>
      </c>
    </row>
    <row r="55" spans="1:5" ht="15" x14ac:dyDescent="0.25">
      <c r="A55" s="112" t="s">
        <v>111</v>
      </c>
      <c r="B55" s="230">
        <v>10866000</v>
      </c>
      <c r="C55" s="230">
        <v>13142000</v>
      </c>
      <c r="D55" s="230">
        <v>15810000</v>
      </c>
      <c r="E55" s="230">
        <v>39818000</v>
      </c>
    </row>
    <row r="56" spans="1:5" ht="15.75" thickBot="1" x14ac:dyDescent="0.3">
      <c r="A56" s="112"/>
      <c r="B56" s="230">
        <v>0</v>
      </c>
      <c r="C56" s="230">
        <v>0</v>
      </c>
      <c r="D56" s="191"/>
      <c r="E56" s="230">
        <v>0</v>
      </c>
    </row>
    <row r="57" spans="1:5" s="240" customFormat="1" ht="15.75" thickBot="1" x14ac:dyDescent="0.3">
      <c r="A57" s="231" t="s">
        <v>17</v>
      </c>
      <c r="B57" s="232">
        <v>11109415753.190001</v>
      </c>
      <c r="C57" s="232">
        <v>11385212849.999998</v>
      </c>
      <c r="D57" s="232">
        <v>12230630993</v>
      </c>
      <c r="E57" s="232">
        <v>34725259596.190002</v>
      </c>
    </row>
    <row r="58" spans="1:5" ht="15" x14ac:dyDescent="0.25">
      <c r="A58" s="169" t="s">
        <v>19</v>
      </c>
    </row>
    <row r="61" spans="1:5" ht="76.5" customHeight="1" x14ac:dyDescent="0.2">
      <c r="A61" s="205" t="s">
        <v>157</v>
      </c>
      <c r="B61" s="205"/>
      <c r="C61" s="205"/>
      <c r="D61" s="205"/>
      <c r="E61" s="205"/>
    </row>
    <row r="63" spans="1:5" ht="15" x14ac:dyDescent="0.25">
      <c r="A63" s="239" t="s">
        <v>22</v>
      </c>
      <c r="B63" s="239" t="s">
        <v>141</v>
      </c>
      <c r="C63" s="239" t="s">
        <v>142</v>
      </c>
      <c r="D63" s="239" t="s">
        <v>152</v>
      </c>
      <c r="E63" s="239" t="s">
        <v>47</v>
      </c>
    </row>
    <row r="64" spans="1:5" ht="15" x14ac:dyDescent="0.25">
      <c r="A64" s="118"/>
      <c r="C64" s="118"/>
      <c r="D64" s="118"/>
    </row>
    <row r="65" spans="1:8" ht="15" x14ac:dyDescent="0.25">
      <c r="A65" s="171" t="s">
        <v>99</v>
      </c>
      <c r="B65" s="124">
        <v>11095170202</v>
      </c>
      <c r="C65" s="174">
        <v>11362149543.999998</v>
      </c>
      <c r="D65" s="174">
        <v>12192257567</v>
      </c>
      <c r="E65" s="174">
        <v>34649577313</v>
      </c>
    </row>
    <row r="66" spans="1:8" ht="15" x14ac:dyDescent="0.25">
      <c r="A66" s="172" t="s">
        <v>100</v>
      </c>
      <c r="B66" s="124">
        <v>11095170202</v>
      </c>
      <c r="C66" s="175">
        <v>11362149543.999998</v>
      </c>
      <c r="D66" s="175">
        <v>12192257567</v>
      </c>
      <c r="E66" s="175">
        <v>34649577313</v>
      </c>
    </row>
    <row r="67" spans="1:8" ht="15" x14ac:dyDescent="0.25">
      <c r="A67" s="171" t="s">
        <v>24</v>
      </c>
      <c r="B67" s="124">
        <v>8974130.9999999981</v>
      </c>
      <c r="C67" s="174">
        <v>23063305.999999993</v>
      </c>
      <c r="D67" s="174">
        <v>38373425.999999993</v>
      </c>
      <c r="E67" s="174">
        <v>70410862.999999985</v>
      </c>
    </row>
    <row r="68" spans="1:8" ht="15" x14ac:dyDescent="0.25">
      <c r="A68" s="117" t="s">
        <v>100</v>
      </c>
      <c r="B68" s="124">
        <v>8974130.9999999981</v>
      </c>
      <c r="C68" s="176">
        <v>23063305.999999993</v>
      </c>
      <c r="D68" s="176">
        <v>38373425.999999993</v>
      </c>
      <c r="E68" s="176">
        <v>70410862.999999985</v>
      </c>
    </row>
    <row r="69" spans="1:8" ht="15" x14ac:dyDescent="0.25">
      <c r="A69" s="173" t="s">
        <v>158</v>
      </c>
      <c r="B69" s="124">
        <v>5271420.1899999995</v>
      </c>
      <c r="C69" s="177">
        <v>0</v>
      </c>
      <c r="D69" s="177">
        <v>0</v>
      </c>
      <c r="E69" s="177">
        <v>5271420.1899999995</v>
      </c>
    </row>
    <row r="70" spans="1:8" ht="15" x14ac:dyDescent="0.25">
      <c r="A70" s="117" t="s">
        <v>159</v>
      </c>
      <c r="B70" s="124">
        <v>5271420.1899999995</v>
      </c>
      <c r="C70" s="176">
        <v>0</v>
      </c>
      <c r="D70" s="176">
        <v>0</v>
      </c>
      <c r="E70" s="176">
        <v>5271420.1899999995</v>
      </c>
    </row>
    <row r="71" spans="1:8" ht="15" x14ac:dyDescent="0.25">
      <c r="A71" s="123" t="s">
        <v>59</v>
      </c>
      <c r="B71" s="124">
        <v>0</v>
      </c>
      <c r="C71" s="178">
        <v>0</v>
      </c>
      <c r="D71" s="178">
        <v>0</v>
      </c>
      <c r="E71" s="178">
        <v>0</v>
      </c>
    </row>
    <row r="72" spans="1:8" ht="15.75" thickBot="1" x14ac:dyDescent="0.3">
      <c r="A72" s="242" t="s">
        <v>27</v>
      </c>
      <c r="B72" s="237">
        <v>11109415753.190001</v>
      </c>
      <c r="C72" s="237">
        <v>11385212849.999998</v>
      </c>
      <c r="D72" s="237">
        <v>12230630993</v>
      </c>
      <c r="E72" s="237">
        <v>34725259596.190002</v>
      </c>
    </row>
    <row r="73" spans="1:8" ht="15.75" thickTop="1" x14ac:dyDescent="0.25">
      <c r="A73" s="114" t="s">
        <v>19</v>
      </c>
    </row>
    <row r="74" spans="1:8" ht="15" x14ac:dyDescent="0.25">
      <c r="A74" s="114"/>
    </row>
    <row r="76" spans="1:8" ht="15" x14ac:dyDescent="0.25">
      <c r="A76" s="197" t="s">
        <v>28</v>
      </c>
      <c r="B76" s="197"/>
      <c r="C76" s="197"/>
      <c r="D76" s="197"/>
      <c r="E76" s="197"/>
      <c r="F76" s="109"/>
      <c r="G76" s="109"/>
      <c r="H76" s="109"/>
    </row>
    <row r="77" spans="1:8" ht="15" x14ac:dyDescent="0.25">
      <c r="A77" s="197" t="s">
        <v>29</v>
      </c>
      <c r="B77" s="197"/>
      <c r="C77" s="197"/>
      <c r="D77" s="197"/>
      <c r="E77" s="197"/>
      <c r="F77" s="109"/>
      <c r="G77" s="109"/>
      <c r="H77" s="109"/>
    </row>
    <row r="78" spans="1:8" s="76" customFormat="1" ht="15" x14ac:dyDescent="0.25">
      <c r="A78" s="197" t="s">
        <v>151</v>
      </c>
      <c r="B78" s="197"/>
      <c r="C78" s="197"/>
      <c r="D78" s="197"/>
      <c r="E78" s="197"/>
      <c r="F78" s="109"/>
      <c r="G78" s="109"/>
      <c r="H78" s="109"/>
    </row>
    <row r="79" spans="1:8" s="76" customFormat="1" x14ac:dyDescent="0.2"/>
    <row r="80" spans="1:8" s="240" customFormat="1" ht="15" x14ac:dyDescent="0.25">
      <c r="A80" s="239" t="s">
        <v>22</v>
      </c>
      <c r="B80" s="239" t="s">
        <v>141</v>
      </c>
      <c r="C80" s="239" t="s">
        <v>142</v>
      </c>
      <c r="D80" s="239" t="s">
        <v>152</v>
      </c>
      <c r="E80" s="239" t="s">
        <v>47</v>
      </c>
    </row>
    <row r="81" spans="1:5" s="76" customFormat="1" ht="15.75" x14ac:dyDescent="0.25">
      <c r="A81" s="262"/>
    </row>
    <row r="82" spans="1:5" s="76" customFormat="1" ht="15.75" x14ac:dyDescent="0.25">
      <c r="A82" s="263" t="s">
        <v>190</v>
      </c>
      <c r="B82" s="264">
        <v>8663816690.8799973</v>
      </c>
      <c r="C82" s="264">
        <v>30359126581.510002</v>
      </c>
      <c r="D82" s="264">
        <v>0</v>
      </c>
      <c r="E82" s="264">
        <v>8663816690.8799973</v>
      </c>
    </row>
    <row r="83" spans="1:5" s="76" customFormat="1" ht="15.75" x14ac:dyDescent="0.25">
      <c r="A83" s="260" t="s">
        <v>32</v>
      </c>
      <c r="B83" s="264">
        <v>8946684000</v>
      </c>
      <c r="C83" s="264">
        <v>9281337520</v>
      </c>
      <c r="D83" s="264">
        <v>10317228855.189999</v>
      </c>
      <c r="E83" s="264">
        <v>35201827375.190002</v>
      </c>
    </row>
    <row r="84" spans="1:5" s="76" customFormat="1" ht="15.75" x14ac:dyDescent="0.25">
      <c r="A84" s="265" t="s">
        <v>2</v>
      </c>
      <c r="B84" s="266">
        <v>4244684000</v>
      </c>
      <c r="C84" s="266">
        <v>4522184000</v>
      </c>
      <c r="D84" s="266">
        <v>4845884000</v>
      </c>
      <c r="E84" s="266">
        <v>13612752000</v>
      </c>
    </row>
    <row r="85" spans="1:5" s="76" customFormat="1" ht="15.75" x14ac:dyDescent="0.25">
      <c r="A85" s="265" t="s">
        <v>160</v>
      </c>
      <c r="B85" s="266">
        <v>2218859000</v>
      </c>
      <c r="C85" s="266">
        <v>2218859000</v>
      </c>
      <c r="D85" s="266">
        <v>2218859000</v>
      </c>
      <c r="E85" s="266">
        <v>6656577000</v>
      </c>
    </row>
    <row r="86" spans="1:5" s="76" customFormat="1" ht="15.75" x14ac:dyDescent="0.25">
      <c r="A86" s="265" t="s">
        <v>93</v>
      </c>
      <c r="B86" s="266">
        <v>4135000000</v>
      </c>
      <c r="C86" s="266">
        <v>4160550000</v>
      </c>
      <c r="D86" s="266">
        <v>4665271420.1899996</v>
      </c>
      <c r="E86" s="266">
        <v>12960821420.189999</v>
      </c>
    </row>
    <row r="87" spans="1:5" s="76" customFormat="1" ht="15.75" x14ac:dyDescent="0.25">
      <c r="A87" s="265" t="s">
        <v>94</v>
      </c>
      <c r="B87" s="266">
        <v>567000000</v>
      </c>
      <c r="C87" s="266">
        <v>598603520</v>
      </c>
      <c r="D87" s="266">
        <v>806073435</v>
      </c>
      <c r="E87" s="266">
        <v>1971676955</v>
      </c>
    </row>
    <row r="88" spans="1:5" s="76" customFormat="1" ht="15.75" x14ac:dyDescent="0.25">
      <c r="A88" s="267" t="s">
        <v>33</v>
      </c>
      <c r="B88" s="268">
        <v>17610500690.879997</v>
      </c>
      <c r="C88" s="268">
        <v>39640464101.510002</v>
      </c>
      <c r="D88" s="268">
        <v>10317228855.189999</v>
      </c>
      <c r="E88" s="268">
        <v>43865644066.07</v>
      </c>
    </row>
    <row r="89" spans="1:5" s="76" customFormat="1" ht="16.5" thickBot="1" x14ac:dyDescent="0.3">
      <c r="A89" s="269" t="s">
        <v>34</v>
      </c>
      <c r="B89" s="243">
        <v>11109415753.190001</v>
      </c>
      <c r="C89" s="243">
        <v>11385212849.999998</v>
      </c>
      <c r="D89" s="243">
        <v>12230630993</v>
      </c>
      <c r="E89" s="243">
        <v>34725259596.190002</v>
      </c>
    </row>
    <row r="90" spans="1:5" s="76" customFormat="1" ht="17.25" thickTop="1" thickBot="1" x14ac:dyDescent="0.3">
      <c r="A90" s="243" t="s">
        <v>35</v>
      </c>
      <c r="B90" s="243">
        <v>6501084937.6899967</v>
      </c>
      <c r="C90" s="243">
        <v>28255251251.510002</v>
      </c>
      <c r="D90" s="243">
        <v>-1913402137.8100014</v>
      </c>
      <c r="E90" s="243">
        <v>9140384469.8799973</v>
      </c>
    </row>
    <row r="91" spans="1:5" s="76" customFormat="1" ht="13.5" thickTop="1" x14ac:dyDescent="0.2"/>
    <row r="92" spans="1:5" s="240" customFormat="1" x14ac:dyDescent="0.2">
      <c r="A92" s="76"/>
    </row>
  </sheetData>
  <mergeCells count="15">
    <mergeCell ref="A22:F22"/>
    <mergeCell ref="A61:E61"/>
    <mergeCell ref="A76:E76"/>
    <mergeCell ref="A77:E77"/>
    <mergeCell ref="A78:E78"/>
    <mergeCell ref="A23:B23"/>
    <mergeCell ref="A24:B24"/>
    <mergeCell ref="A27:E27"/>
    <mergeCell ref="A28:E28"/>
    <mergeCell ref="A29:E29"/>
    <mergeCell ref="D1:F1"/>
    <mergeCell ref="A7:F7"/>
    <mergeCell ref="A12:A13"/>
    <mergeCell ref="A20:F20"/>
    <mergeCell ref="A21:F2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6"/>
  <sheetViews>
    <sheetView zoomScale="80" zoomScaleNormal="80" workbookViewId="0">
      <selection activeCell="B1" sqref="B1"/>
    </sheetView>
  </sheetViews>
  <sheetFormatPr baseColWidth="10" defaultRowHeight="12.75" x14ac:dyDescent="0.2"/>
  <cols>
    <col min="1" max="1" width="57.5703125" customWidth="1"/>
    <col min="2" max="2" width="29.5703125" customWidth="1"/>
    <col min="3" max="3" width="20.85546875" customWidth="1"/>
    <col min="4" max="4" width="22.42578125" customWidth="1"/>
    <col min="5" max="5" width="23.85546875" customWidth="1"/>
    <col min="6" max="6" width="17.85546875" bestFit="1" customWidth="1"/>
  </cols>
  <sheetData>
    <row r="1" spans="1:7" ht="15" x14ac:dyDescent="0.2">
      <c r="B1" s="252" t="s">
        <v>146</v>
      </c>
    </row>
    <row r="2" spans="1:7" ht="15" x14ac:dyDescent="0.25">
      <c r="A2" s="104" t="s">
        <v>37</v>
      </c>
      <c r="B2" s="105" t="s">
        <v>116</v>
      </c>
    </row>
    <row r="3" spans="1:7" ht="15" x14ac:dyDescent="0.25">
      <c r="A3" s="104" t="s">
        <v>39</v>
      </c>
      <c r="B3" s="108" t="s">
        <v>40</v>
      </c>
    </row>
    <row r="4" spans="1:7" ht="15" x14ac:dyDescent="0.25">
      <c r="A4" s="104" t="s">
        <v>41</v>
      </c>
      <c r="B4" s="106" t="s">
        <v>42</v>
      </c>
    </row>
    <row r="5" spans="1:7" ht="15" x14ac:dyDescent="0.25">
      <c r="A5" s="104" t="s">
        <v>70</v>
      </c>
      <c r="B5" s="132" t="s">
        <v>140</v>
      </c>
    </row>
    <row r="8" spans="1:7" ht="15" x14ac:dyDescent="0.25">
      <c r="A8" s="200" t="s">
        <v>43</v>
      </c>
      <c r="B8" s="200"/>
      <c r="C8" s="200"/>
      <c r="D8" s="200"/>
      <c r="E8" s="200"/>
      <c r="F8" s="200"/>
    </row>
    <row r="9" spans="1:7" ht="15" x14ac:dyDescent="0.25">
      <c r="A9" s="200" t="s">
        <v>44</v>
      </c>
      <c r="B9" s="200"/>
      <c r="C9" s="200"/>
      <c r="D9" s="200"/>
      <c r="E9" s="200"/>
      <c r="F9" s="200"/>
    </row>
    <row r="10" spans="1:7" ht="15" x14ac:dyDescent="0.25">
      <c r="A10" s="141"/>
    </row>
    <row r="11" spans="1:7" ht="15.75" thickBot="1" x14ac:dyDescent="0.3">
      <c r="A11" s="219" t="s">
        <v>45</v>
      </c>
      <c r="B11" s="219" t="s">
        <v>46</v>
      </c>
      <c r="C11" s="219" t="s">
        <v>166</v>
      </c>
      <c r="D11" s="219" t="s">
        <v>167</v>
      </c>
      <c r="E11" s="219" t="s">
        <v>168</v>
      </c>
      <c r="F11" s="219" t="s">
        <v>53</v>
      </c>
    </row>
    <row r="12" spans="1:7" ht="15" x14ac:dyDescent="0.25">
      <c r="A12" s="142"/>
      <c r="B12" s="143"/>
      <c r="C12" s="143"/>
      <c r="D12" s="7"/>
      <c r="E12" s="143"/>
      <c r="F12" s="143"/>
    </row>
    <row r="13" spans="1:7" x14ac:dyDescent="0.2">
      <c r="A13" s="146" t="s">
        <v>127</v>
      </c>
      <c r="B13" s="147" t="s">
        <v>128</v>
      </c>
      <c r="C13" s="143">
        <v>62040</v>
      </c>
      <c r="D13" s="7">
        <v>66822</v>
      </c>
      <c r="E13" s="143">
        <v>75856</v>
      </c>
      <c r="F13" s="143">
        <v>75071</v>
      </c>
      <c r="G13" s="195"/>
    </row>
    <row r="14" spans="1:7" x14ac:dyDescent="0.2">
      <c r="A14" s="199" t="s">
        <v>129</v>
      </c>
      <c r="B14" s="149" t="s">
        <v>130</v>
      </c>
      <c r="C14" s="143">
        <v>19455</v>
      </c>
      <c r="D14" s="7">
        <v>19292</v>
      </c>
      <c r="E14" s="143">
        <v>19868</v>
      </c>
      <c r="F14" s="143">
        <v>21386</v>
      </c>
      <c r="G14" s="195"/>
    </row>
    <row r="15" spans="1:7" ht="15" x14ac:dyDescent="0.25">
      <c r="A15" s="199"/>
      <c r="B15" s="150" t="s">
        <v>131</v>
      </c>
      <c r="C15" s="160">
        <v>13756</v>
      </c>
      <c r="D15" s="161">
        <v>13660</v>
      </c>
      <c r="E15" s="160">
        <v>14078</v>
      </c>
      <c r="F15" s="160">
        <v>15079</v>
      </c>
      <c r="G15" s="195"/>
    </row>
    <row r="16" spans="1:7" ht="15" x14ac:dyDescent="0.25">
      <c r="A16" s="153" t="s">
        <v>132</v>
      </c>
      <c r="B16" s="150" t="s">
        <v>48</v>
      </c>
      <c r="C16" s="160">
        <v>207</v>
      </c>
      <c r="D16" s="161">
        <v>209</v>
      </c>
      <c r="E16" s="160">
        <v>213</v>
      </c>
      <c r="F16" s="160">
        <v>226</v>
      </c>
      <c r="G16" s="195"/>
    </row>
    <row r="17" spans="1:8" ht="15" x14ac:dyDescent="0.25">
      <c r="A17" s="153" t="s">
        <v>133</v>
      </c>
      <c r="B17" s="150" t="s">
        <v>48</v>
      </c>
      <c r="C17" s="160">
        <v>2105</v>
      </c>
      <c r="D17" s="161">
        <v>2181</v>
      </c>
      <c r="E17" s="160">
        <v>2208</v>
      </c>
      <c r="F17" s="160">
        <v>2271</v>
      </c>
      <c r="G17" s="195"/>
    </row>
    <row r="18" spans="1:8" ht="15" x14ac:dyDescent="0.25">
      <c r="A18" s="159" t="s">
        <v>4</v>
      </c>
      <c r="B18" s="150" t="s">
        <v>51</v>
      </c>
      <c r="C18" s="162">
        <v>164021</v>
      </c>
      <c r="D18" s="162">
        <v>167499</v>
      </c>
      <c r="E18" s="162">
        <v>172187</v>
      </c>
      <c r="F18" s="162">
        <v>181199</v>
      </c>
      <c r="G18" s="195"/>
    </row>
    <row r="19" spans="1:8" ht="15" x14ac:dyDescent="0.25">
      <c r="A19" s="159"/>
      <c r="B19" s="150" t="s">
        <v>48</v>
      </c>
      <c r="C19" s="162">
        <v>128637</v>
      </c>
      <c r="D19" s="162">
        <v>131173</v>
      </c>
      <c r="E19" s="162">
        <v>134747</v>
      </c>
      <c r="F19" s="162">
        <v>140594</v>
      </c>
      <c r="G19" s="195"/>
    </row>
    <row r="20" spans="1:8" ht="15" x14ac:dyDescent="0.2">
      <c r="A20" s="159" t="s">
        <v>16</v>
      </c>
      <c r="B20" s="163" t="s">
        <v>48</v>
      </c>
      <c r="C20" s="162">
        <v>12916</v>
      </c>
      <c r="D20" s="162">
        <v>13181</v>
      </c>
      <c r="E20" s="162">
        <v>13038</v>
      </c>
      <c r="F20" s="162">
        <v>14238</v>
      </c>
      <c r="G20" s="195"/>
    </row>
    <row r="21" spans="1:8" ht="15.75" thickBot="1" x14ac:dyDescent="0.25">
      <c r="A21" s="156" t="s">
        <v>134</v>
      </c>
      <c r="B21" s="157" t="s">
        <v>135</v>
      </c>
      <c r="C21" s="164">
        <v>181765</v>
      </c>
      <c r="D21" s="164">
        <v>186728</v>
      </c>
      <c r="E21" s="164">
        <v>188665</v>
      </c>
      <c r="F21" s="164">
        <v>200993</v>
      </c>
      <c r="G21" s="195"/>
    </row>
    <row r="22" spans="1:8" s="76" customFormat="1" ht="13.5" thickTop="1" x14ac:dyDescent="0.2">
      <c r="A22" s="214" t="s">
        <v>136</v>
      </c>
      <c r="B22" s="214"/>
      <c r="C22" s="215"/>
      <c r="D22" s="215"/>
      <c r="E22" s="215"/>
      <c r="F22" s="215"/>
    </row>
    <row r="23" spans="1:8" s="76" customFormat="1" x14ac:dyDescent="0.2">
      <c r="A23" s="215" t="s">
        <v>74</v>
      </c>
      <c r="B23" s="215"/>
      <c r="C23" s="215"/>
      <c r="D23" s="215"/>
      <c r="E23" s="215"/>
      <c r="F23" s="215"/>
    </row>
    <row r="24" spans="1:8" s="76" customFormat="1" x14ac:dyDescent="0.2">
      <c r="A24" s="215" t="s">
        <v>169</v>
      </c>
      <c r="B24" s="215"/>
      <c r="C24" s="215"/>
      <c r="D24" s="215"/>
      <c r="E24" s="215"/>
      <c r="F24" s="215"/>
    </row>
    <row r="25" spans="1:8" s="76" customFormat="1" x14ac:dyDescent="0.2">
      <c r="A25" s="216" t="s">
        <v>170</v>
      </c>
      <c r="B25" s="238"/>
      <c r="C25" s="8"/>
      <c r="D25" s="8"/>
      <c r="E25" s="8"/>
      <c r="F25" s="8"/>
    </row>
    <row r="26" spans="1:8" s="76" customFormat="1" x14ac:dyDescent="0.2">
      <c r="A26" s="216"/>
      <c r="B26" s="238"/>
      <c r="C26" s="8"/>
      <c r="D26" s="8"/>
      <c r="E26" s="8"/>
      <c r="F26" s="8"/>
    </row>
    <row r="29" spans="1:8" ht="15" x14ac:dyDescent="0.25">
      <c r="A29" s="207" t="s">
        <v>87</v>
      </c>
      <c r="B29" s="207"/>
      <c r="C29" s="207"/>
      <c r="D29" s="207"/>
      <c r="E29" s="207"/>
      <c r="F29" s="207"/>
    </row>
    <row r="30" spans="1:8" ht="15" x14ac:dyDescent="0.25">
      <c r="A30" s="197" t="s">
        <v>18</v>
      </c>
      <c r="B30" s="197"/>
      <c r="C30" s="197"/>
      <c r="D30" s="197"/>
      <c r="E30" s="197"/>
      <c r="F30" s="197"/>
      <c r="H30" s="183"/>
    </row>
    <row r="31" spans="1:8" ht="15" x14ac:dyDescent="0.25">
      <c r="A31" s="197" t="s">
        <v>151</v>
      </c>
      <c r="B31" s="197"/>
      <c r="C31" s="197"/>
      <c r="D31" s="197"/>
      <c r="E31" s="197"/>
      <c r="F31" s="197"/>
      <c r="H31" s="181"/>
    </row>
    <row r="32" spans="1:8" ht="15" x14ac:dyDescent="0.25">
      <c r="H32" s="181"/>
    </row>
    <row r="34" spans="1:6" ht="15" x14ac:dyDescent="0.25">
      <c r="A34" s="239" t="s">
        <v>8</v>
      </c>
      <c r="B34" s="245" t="s">
        <v>166</v>
      </c>
      <c r="C34" s="239" t="s">
        <v>173</v>
      </c>
      <c r="D34" s="239" t="s">
        <v>168</v>
      </c>
      <c r="E34" s="239" t="s">
        <v>53</v>
      </c>
    </row>
    <row r="35" spans="1:6" x14ac:dyDescent="0.2">
      <c r="C35" s="188"/>
      <c r="D35" s="188"/>
      <c r="E35" s="188"/>
    </row>
    <row r="36" spans="1:6" ht="15" x14ac:dyDescent="0.25">
      <c r="A36" s="105" t="s">
        <v>71</v>
      </c>
      <c r="B36" s="246">
        <v>12720260193.02</v>
      </c>
      <c r="C36" s="246">
        <v>12050940540</v>
      </c>
      <c r="D36" s="246">
        <v>12020110022.300003</v>
      </c>
      <c r="E36" s="246">
        <v>36791310755.320007</v>
      </c>
    </row>
    <row r="37" spans="1:6" ht="15" x14ac:dyDescent="0.25">
      <c r="A37" s="220" t="s">
        <v>4</v>
      </c>
      <c r="B37" s="247">
        <v>4780060000</v>
      </c>
      <c r="C37" s="247">
        <v>4058250000</v>
      </c>
      <c r="D37" s="247">
        <v>4265655000</v>
      </c>
      <c r="E37" s="247">
        <v>13103965000</v>
      </c>
    </row>
    <row r="38" spans="1:6" ht="15" x14ac:dyDescent="0.25">
      <c r="A38" s="220" t="s">
        <v>117</v>
      </c>
      <c r="B38" s="247">
        <v>2189286917.000001</v>
      </c>
      <c r="C38" s="247">
        <v>2039333740</v>
      </c>
      <c r="D38" s="247">
        <v>2065285513</v>
      </c>
      <c r="E38" s="247">
        <v>6293906170.000001</v>
      </c>
      <c r="F38" s="187">
        <f>+SUM(E38:E39)</f>
        <v>6676962010.000001</v>
      </c>
    </row>
    <row r="39" spans="1:6" ht="15" x14ac:dyDescent="0.25">
      <c r="A39" s="220" t="s">
        <v>119</v>
      </c>
      <c r="B39" s="247">
        <v>200217345</v>
      </c>
      <c r="C39" s="247">
        <v>34229200</v>
      </c>
      <c r="D39" s="247">
        <v>148609295</v>
      </c>
      <c r="E39" s="247">
        <v>383055840</v>
      </c>
    </row>
    <row r="40" spans="1:6" ht="15" x14ac:dyDescent="0.25">
      <c r="A40" s="220" t="s">
        <v>16</v>
      </c>
      <c r="B40" s="247">
        <v>701036658</v>
      </c>
      <c r="C40" s="247">
        <v>694634940</v>
      </c>
      <c r="D40" s="247">
        <v>688306000</v>
      </c>
      <c r="E40" s="247">
        <v>2083977598</v>
      </c>
    </row>
    <row r="41" spans="1:6" ht="15" x14ac:dyDescent="0.25">
      <c r="A41" s="220" t="s">
        <v>153</v>
      </c>
      <c r="B41" s="247">
        <v>178499000</v>
      </c>
      <c r="C41" s="247">
        <v>179060500</v>
      </c>
      <c r="D41" s="247">
        <v>178193500</v>
      </c>
      <c r="E41" s="247">
        <v>535753000</v>
      </c>
    </row>
    <row r="42" spans="1:6" ht="15" x14ac:dyDescent="0.25">
      <c r="A42" s="220" t="s">
        <v>154</v>
      </c>
      <c r="B42" s="247">
        <v>37775300</v>
      </c>
      <c r="C42" s="247">
        <v>38497900</v>
      </c>
      <c r="D42" s="247">
        <v>37784900.00000003</v>
      </c>
      <c r="E42" s="247">
        <v>114058100.00000003</v>
      </c>
    </row>
    <row r="43" spans="1:6" ht="15" x14ac:dyDescent="0.25">
      <c r="A43" s="227" t="s">
        <v>101</v>
      </c>
      <c r="B43" s="246">
        <v>4633384973.0200005</v>
      </c>
      <c r="C43" s="246">
        <v>5006934260</v>
      </c>
      <c r="D43" s="246">
        <v>4636275814.300004</v>
      </c>
      <c r="E43" s="246">
        <v>14276595047.320004</v>
      </c>
    </row>
    <row r="44" spans="1:6" ht="15" x14ac:dyDescent="0.25">
      <c r="A44" s="112" t="s">
        <v>103</v>
      </c>
      <c r="B44" s="248">
        <v>3975309099</v>
      </c>
      <c r="C44" s="248">
        <v>4186235950</v>
      </c>
      <c r="D44" s="248">
        <v>3912023219.0000038</v>
      </c>
      <c r="E44" s="248">
        <v>12073568268.000004</v>
      </c>
    </row>
    <row r="45" spans="1:6" ht="15" x14ac:dyDescent="0.25">
      <c r="A45" s="112" t="s">
        <v>102</v>
      </c>
      <c r="B45" s="248">
        <v>67186814</v>
      </c>
      <c r="C45" s="248">
        <v>78484505</v>
      </c>
      <c r="D45" s="248">
        <v>31792213.99999997</v>
      </c>
      <c r="E45" s="248">
        <v>177463532.99999997</v>
      </c>
    </row>
    <row r="46" spans="1:6" ht="15" x14ac:dyDescent="0.25">
      <c r="A46" s="112" t="s">
        <v>108</v>
      </c>
      <c r="B46" s="248">
        <v>142100000</v>
      </c>
      <c r="C46" s="248">
        <v>139925000</v>
      </c>
      <c r="D46" s="248">
        <v>4205000</v>
      </c>
      <c r="E46" s="248">
        <v>286230000</v>
      </c>
    </row>
    <row r="47" spans="1:6" ht="15" x14ac:dyDescent="0.25">
      <c r="A47" s="112" t="s">
        <v>105</v>
      </c>
      <c r="B47" s="248">
        <v>117810176</v>
      </c>
      <c r="C47" s="248">
        <v>266306563</v>
      </c>
      <c r="D47" s="248">
        <v>344676009</v>
      </c>
      <c r="E47" s="248">
        <v>728792748</v>
      </c>
    </row>
    <row r="48" spans="1:6" ht="15" x14ac:dyDescent="0.25">
      <c r="A48" s="112" t="s">
        <v>174</v>
      </c>
      <c r="B48" s="248">
        <v>163862618.99999994</v>
      </c>
      <c r="C48" s="248">
        <v>132189690.00000006</v>
      </c>
      <c r="D48" s="248">
        <v>130894752.99999988</v>
      </c>
      <c r="E48" s="248">
        <v>426947061.99999988</v>
      </c>
    </row>
    <row r="49" spans="1:6" ht="15" x14ac:dyDescent="0.25">
      <c r="A49" s="112" t="s">
        <v>175</v>
      </c>
      <c r="B49" s="248">
        <v>15904624</v>
      </c>
      <c r="C49" s="248">
        <v>20696131.000000007</v>
      </c>
      <c r="D49" s="248">
        <v>32097472.999999993</v>
      </c>
      <c r="E49" s="248">
        <v>68698228</v>
      </c>
    </row>
    <row r="50" spans="1:6" ht="15" x14ac:dyDescent="0.25">
      <c r="A50" s="112" t="s">
        <v>176</v>
      </c>
      <c r="B50" s="248">
        <v>84673751</v>
      </c>
      <c r="C50" s="248">
        <v>115229149.99999994</v>
      </c>
      <c r="D50" s="248">
        <v>132727210.00000012</v>
      </c>
      <c r="E50" s="248">
        <v>332630111.00000006</v>
      </c>
    </row>
    <row r="51" spans="1:6" ht="15" x14ac:dyDescent="0.25">
      <c r="A51" s="112" t="s">
        <v>118</v>
      </c>
      <c r="B51" s="248">
        <v>8120000</v>
      </c>
      <c r="C51" s="248">
        <v>6825000</v>
      </c>
      <c r="D51" s="248">
        <v>9015000</v>
      </c>
      <c r="E51" s="248">
        <v>23960000</v>
      </c>
    </row>
    <row r="52" spans="1:6" ht="15" x14ac:dyDescent="0.25">
      <c r="A52" s="112" t="s">
        <v>15</v>
      </c>
      <c r="B52" s="248">
        <v>34447944.000000015</v>
      </c>
      <c r="C52" s="248">
        <v>43260271</v>
      </c>
      <c r="D52" s="248">
        <v>17027723.99999997</v>
      </c>
      <c r="E52" s="248">
        <v>94735938.999999985</v>
      </c>
    </row>
    <row r="53" spans="1:6" ht="15" x14ac:dyDescent="0.25">
      <c r="A53" s="112" t="s">
        <v>104</v>
      </c>
      <c r="B53" s="248">
        <v>0</v>
      </c>
      <c r="C53" s="248">
        <v>0</v>
      </c>
      <c r="D53" s="248">
        <v>0</v>
      </c>
      <c r="E53" s="248">
        <v>0</v>
      </c>
    </row>
    <row r="54" spans="1:6" ht="15" x14ac:dyDescent="0.25">
      <c r="A54" s="112"/>
      <c r="B54" s="248">
        <v>0</v>
      </c>
      <c r="C54" s="248">
        <v>0</v>
      </c>
      <c r="D54" s="248">
        <v>0</v>
      </c>
      <c r="E54" s="248">
        <v>0</v>
      </c>
    </row>
    <row r="55" spans="1:6" ht="15" x14ac:dyDescent="0.25">
      <c r="A55" s="112" t="s">
        <v>59</v>
      </c>
      <c r="B55" s="248"/>
      <c r="C55" s="248"/>
      <c r="D55" s="248">
        <v>0</v>
      </c>
      <c r="E55" s="248">
        <v>0</v>
      </c>
    </row>
    <row r="56" spans="1:6" ht="15" x14ac:dyDescent="0.25">
      <c r="A56" s="112" t="s">
        <v>156</v>
      </c>
      <c r="B56" s="248">
        <v>6707946.0199999996</v>
      </c>
      <c r="C56" s="248">
        <v>0</v>
      </c>
      <c r="D56" s="248">
        <v>3865212.3000000007</v>
      </c>
      <c r="E56" s="248">
        <v>10573158.32</v>
      </c>
    </row>
    <row r="57" spans="1:6" ht="15" x14ac:dyDescent="0.25">
      <c r="A57" s="112" t="s">
        <v>112</v>
      </c>
      <c r="B57" s="248">
        <v>610000</v>
      </c>
      <c r="C57" s="248">
        <v>610000</v>
      </c>
      <c r="D57" s="248">
        <v>0</v>
      </c>
      <c r="E57" s="248">
        <v>1220000</v>
      </c>
    </row>
    <row r="58" spans="1:6" ht="15" x14ac:dyDescent="0.25">
      <c r="A58" s="112" t="s">
        <v>111</v>
      </c>
      <c r="B58" s="248">
        <v>16652000</v>
      </c>
      <c r="C58" s="248">
        <v>17172000</v>
      </c>
      <c r="D58" s="248">
        <v>17952000</v>
      </c>
      <c r="E58" s="248">
        <v>51776000</v>
      </c>
    </row>
    <row r="59" spans="1:6" ht="15" x14ac:dyDescent="0.25">
      <c r="A59" s="249" t="s">
        <v>17</v>
      </c>
      <c r="B59" s="250">
        <v>12720260193.02</v>
      </c>
      <c r="C59" s="250">
        <v>12050940540</v>
      </c>
      <c r="D59" s="250">
        <v>12020110022.300003</v>
      </c>
      <c r="E59" s="250">
        <v>36791310755.320007</v>
      </c>
    </row>
    <row r="60" spans="1:6" ht="15" x14ac:dyDescent="0.25">
      <c r="A60" s="169" t="s">
        <v>19</v>
      </c>
    </row>
    <row r="63" spans="1:6" ht="15" x14ac:dyDescent="0.25">
      <c r="A63" s="197" t="s">
        <v>20</v>
      </c>
      <c r="B63" s="197"/>
      <c r="C63" s="197"/>
      <c r="D63" s="197"/>
      <c r="E63" s="197"/>
      <c r="F63" s="109"/>
    </row>
    <row r="64" spans="1:6" ht="15" x14ac:dyDescent="0.25">
      <c r="A64" s="197" t="s">
        <v>21</v>
      </c>
      <c r="B64" s="197"/>
      <c r="C64" s="197"/>
      <c r="D64" s="197"/>
      <c r="E64" s="197"/>
      <c r="F64" s="197"/>
    </row>
    <row r="65" spans="1:6" ht="15" x14ac:dyDescent="0.25">
      <c r="A65" s="197" t="s">
        <v>151</v>
      </c>
      <c r="B65" s="197"/>
      <c r="C65" s="197"/>
      <c r="D65" s="197"/>
      <c r="E65" s="197"/>
      <c r="F65" s="109"/>
    </row>
    <row r="67" spans="1:6" ht="15" x14ac:dyDescent="0.25">
      <c r="A67" s="239" t="s">
        <v>22</v>
      </c>
      <c r="B67" s="239" t="s">
        <v>166</v>
      </c>
      <c r="C67" s="239" t="s">
        <v>173</v>
      </c>
      <c r="D67" s="239" t="s">
        <v>168</v>
      </c>
      <c r="E67" s="239" t="s">
        <v>53</v>
      </c>
    </row>
    <row r="68" spans="1:6" ht="15" x14ac:dyDescent="0.25">
      <c r="A68" s="118"/>
    </row>
    <row r="69" spans="1:6" ht="15" x14ac:dyDescent="0.25">
      <c r="A69" s="106" t="s">
        <v>99</v>
      </c>
      <c r="B69" s="187">
        <v>12679104303</v>
      </c>
      <c r="C69" s="187">
        <v>12007680269</v>
      </c>
      <c r="D69" s="187">
        <v>11999217086.000004</v>
      </c>
      <c r="E69" s="187">
        <v>36686001658</v>
      </c>
    </row>
    <row r="70" spans="1:6" ht="15" x14ac:dyDescent="0.25">
      <c r="A70" s="172" t="s">
        <v>100</v>
      </c>
      <c r="B70" s="187">
        <v>12679104303</v>
      </c>
      <c r="C70" s="187">
        <v>12007680269</v>
      </c>
      <c r="D70" s="187">
        <v>11999217086.000004</v>
      </c>
      <c r="E70" s="187">
        <v>36686001658</v>
      </c>
    </row>
    <row r="71" spans="1:6" ht="15" x14ac:dyDescent="0.25">
      <c r="A71" s="106" t="s">
        <v>24</v>
      </c>
      <c r="B71" s="187">
        <v>34447944.000000015</v>
      </c>
      <c r="C71" s="187">
        <v>43260271</v>
      </c>
      <c r="D71" s="187">
        <v>17027723.99999997</v>
      </c>
      <c r="E71" s="187">
        <v>94735938.999999985</v>
      </c>
    </row>
    <row r="72" spans="1:6" ht="15" x14ac:dyDescent="0.25">
      <c r="A72" s="117" t="s">
        <v>100</v>
      </c>
      <c r="B72" s="187">
        <v>34447944.000000015</v>
      </c>
      <c r="C72" s="187">
        <v>43260271</v>
      </c>
      <c r="D72" s="187">
        <v>17027723.99999997</v>
      </c>
      <c r="E72" s="187">
        <v>94735938.999999985</v>
      </c>
    </row>
    <row r="73" spans="1:6" ht="15" x14ac:dyDescent="0.25">
      <c r="A73" s="132" t="s">
        <v>158</v>
      </c>
      <c r="B73" s="187">
        <v>6707946.0199999996</v>
      </c>
      <c r="C73" s="187">
        <v>0</v>
      </c>
      <c r="D73" s="187">
        <v>3865212.3000000007</v>
      </c>
      <c r="E73" s="187">
        <v>10573158.32</v>
      </c>
    </row>
    <row r="74" spans="1:6" ht="15" x14ac:dyDescent="0.25">
      <c r="A74" s="117" t="s">
        <v>162</v>
      </c>
      <c r="B74" s="187">
        <v>6707946.0199999996</v>
      </c>
      <c r="C74" s="187">
        <v>0</v>
      </c>
      <c r="D74" s="187">
        <v>3865212.3000000007</v>
      </c>
      <c r="E74" s="187">
        <v>10573158.32</v>
      </c>
    </row>
    <row r="75" spans="1:6" ht="15" x14ac:dyDescent="0.25">
      <c r="A75" s="123" t="s">
        <v>59</v>
      </c>
      <c r="B75" s="187">
        <v>0</v>
      </c>
      <c r="C75" s="187">
        <v>0</v>
      </c>
      <c r="D75" s="187">
        <v>0</v>
      </c>
      <c r="E75" s="187">
        <v>0</v>
      </c>
    </row>
    <row r="76" spans="1:6" ht="15" x14ac:dyDescent="0.25">
      <c r="A76" s="249" t="s">
        <v>27</v>
      </c>
      <c r="B76" s="250">
        <v>12720260193.02</v>
      </c>
      <c r="C76" s="250">
        <v>12050940540</v>
      </c>
      <c r="D76" s="250">
        <v>12020110022.300003</v>
      </c>
      <c r="E76" s="250">
        <v>36791310755.32</v>
      </c>
    </row>
    <row r="77" spans="1:6" ht="15" x14ac:dyDescent="0.25">
      <c r="A77" s="114" t="s">
        <v>19</v>
      </c>
    </row>
    <row r="78" spans="1:6" ht="15" x14ac:dyDescent="0.25">
      <c r="A78" s="118"/>
    </row>
    <row r="80" spans="1:6" ht="15" x14ac:dyDescent="0.25">
      <c r="A80" s="197" t="s">
        <v>28</v>
      </c>
      <c r="B80" s="197"/>
      <c r="C80" s="197"/>
      <c r="D80" s="197"/>
      <c r="E80" s="197"/>
      <c r="F80" s="109"/>
    </row>
    <row r="81" spans="1:6" ht="15" x14ac:dyDescent="0.25">
      <c r="A81" s="208" t="s">
        <v>29</v>
      </c>
      <c r="B81" s="208"/>
      <c r="C81" s="208"/>
      <c r="D81" s="208"/>
      <c r="E81" s="208"/>
      <c r="F81" s="109"/>
    </row>
    <row r="82" spans="1:6" ht="15" x14ac:dyDescent="0.25">
      <c r="A82" s="197" t="s">
        <v>151</v>
      </c>
      <c r="B82" s="197"/>
      <c r="C82" s="197"/>
      <c r="D82" s="197"/>
      <c r="E82" s="197"/>
      <c r="F82" s="109"/>
    </row>
    <row r="84" spans="1:6" s="240" customFormat="1" ht="15" x14ac:dyDescent="0.25">
      <c r="A84" s="239" t="s">
        <v>22</v>
      </c>
      <c r="B84" s="239" t="s">
        <v>166</v>
      </c>
      <c r="C84" s="239" t="s">
        <v>173</v>
      </c>
      <c r="D84" s="239" t="s">
        <v>168</v>
      </c>
      <c r="E84" s="239" t="s">
        <v>53</v>
      </c>
    </row>
    <row r="85" spans="1:6" s="240" customFormat="1" ht="15" x14ac:dyDescent="0.25">
      <c r="A85" s="222"/>
      <c r="B85" s="222"/>
    </row>
    <row r="86" spans="1:6" s="240" customFormat="1" ht="15" x14ac:dyDescent="0.25">
      <c r="A86" s="222" t="s">
        <v>191</v>
      </c>
      <c r="B86" s="174">
        <v>9140384469.8799973</v>
      </c>
      <c r="C86" s="174">
        <v>7939273801.8599968</v>
      </c>
      <c r="D86" s="174">
        <v>9027196978.8799973</v>
      </c>
      <c r="E86" s="174">
        <v>9140384469.8799973</v>
      </c>
    </row>
    <row r="87" spans="1:6" s="240" customFormat="1" ht="15" x14ac:dyDescent="0.25">
      <c r="A87" s="106" t="s">
        <v>32</v>
      </c>
      <c r="B87" s="174">
        <v>11519149525</v>
      </c>
      <c r="C87" s="174">
        <v>13138863717.02</v>
      </c>
      <c r="D87" s="174">
        <v>11716044440.02</v>
      </c>
      <c r="E87" s="174">
        <v>36374057682.040001</v>
      </c>
    </row>
    <row r="88" spans="1:6" s="240" customFormat="1" ht="15" x14ac:dyDescent="0.25">
      <c r="A88" s="117" t="s">
        <v>2</v>
      </c>
      <c r="B88" s="223">
        <v>5071196000</v>
      </c>
      <c r="C88" s="223">
        <v>5258696000</v>
      </c>
      <c r="D88" s="223">
        <v>5408696000</v>
      </c>
      <c r="E88" s="223">
        <v>15738588000</v>
      </c>
    </row>
    <row r="89" spans="1:6" s="240" customFormat="1" ht="15" x14ac:dyDescent="0.25">
      <c r="A89" s="117" t="s">
        <v>160</v>
      </c>
      <c r="B89" s="223">
        <v>2218859000</v>
      </c>
      <c r="C89" s="223">
        <v>2218859000</v>
      </c>
      <c r="D89" s="223">
        <v>2218966000</v>
      </c>
      <c r="E89" s="223">
        <v>6656684000</v>
      </c>
    </row>
    <row r="90" spans="1:6" s="240" customFormat="1" ht="15" x14ac:dyDescent="0.25">
      <c r="A90" s="117" t="s">
        <v>93</v>
      </c>
      <c r="B90" s="223">
        <v>3582952000</v>
      </c>
      <c r="C90" s="223">
        <v>4987099084.0200005</v>
      </c>
      <c r="D90" s="223">
        <v>3400000000.02</v>
      </c>
      <c r="E90" s="223">
        <v>11970051084.040001</v>
      </c>
    </row>
    <row r="91" spans="1:6" s="240" customFormat="1" ht="15" x14ac:dyDescent="0.25">
      <c r="A91" s="117" t="s">
        <v>94</v>
      </c>
      <c r="B91" s="223">
        <v>646142525</v>
      </c>
      <c r="C91" s="223">
        <v>674209633</v>
      </c>
      <c r="D91" s="223">
        <v>688382440</v>
      </c>
      <c r="E91" s="223">
        <v>2008734598</v>
      </c>
    </row>
    <row r="92" spans="1:6" s="240" customFormat="1" ht="15" x14ac:dyDescent="0.25">
      <c r="A92" s="222" t="s">
        <v>33</v>
      </c>
      <c r="B92" s="223">
        <v>20659533994.879997</v>
      </c>
      <c r="C92" s="223">
        <v>21078137518.879997</v>
      </c>
      <c r="D92" s="223">
        <v>20743241418.899998</v>
      </c>
      <c r="E92" s="223">
        <v>45514442151.919998</v>
      </c>
    </row>
    <row r="93" spans="1:6" s="240" customFormat="1" ht="16.5" thickBot="1" x14ac:dyDescent="0.3">
      <c r="A93" s="260" t="s">
        <v>34</v>
      </c>
      <c r="B93" s="261">
        <v>12720260193.02</v>
      </c>
      <c r="C93" s="261">
        <v>12050940540</v>
      </c>
      <c r="D93" s="261">
        <v>12020110022.300003</v>
      </c>
      <c r="E93" s="261">
        <v>36791310755.320007</v>
      </c>
    </row>
    <row r="94" spans="1:6" s="240" customFormat="1" ht="15.75" thickTop="1" x14ac:dyDescent="0.25">
      <c r="A94" s="106" t="s">
        <v>35</v>
      </c>
      <c r="B94" s="174">
        <v>7939273801.8599968</v>
      </c>
      <c r="C94" s="174">
        <v>9027196978.8799973</v>
      </c>
      <c r="D94" s="174">
        <v>8723131396.5999947</v>
      </c>
      <c r="E94" s="174">
        <v>8723131396.5999908</v>
      </c>
    </row>
    <row r="95" spans="1:6" s="240" customFormat="1" ht="15.75" thickBot="1" x14ac:dyDescent="0.3">
      <c r="A95" s="236"/>
      <c r="B95" s="251"/>
      <c r="C95" s="236"/>
      <c r="D95" s="236"/>
      <c r="E95" s="236"/>
    </row>
    <row r="96" spans="1:6" ht="15.75" thickTop="1" x14ac:dyDescent="0.25">
      <c r="A96" s="114" t="s">
        <v>36</v>
      </c>
    </row>
  </sheetData>
  <mergeCells count="17">
    <mergeCell ref="A25:B25"/>
    <mergeCell ref="A26:B26"/>
    <mergeCell ref="A29:F29"/>
    <mergeCell ref="A8:F8"/>
    <mergeCell ref="A9:F9"/>
    <mergeCell ref="A14:A15"/>
    <mergeCell ref="A22:F22"/>
    <mergeCell ref="A23:F23"/>
    <mergeCell ref="A24:F24"/>
    <mergeCell ref="A81:E81"/>
    <mergeCell ref="A82:E82"/>
    <mergeCell ref="A30:F30"/>
    <mergeCell ref="A31:F31"/>
    <mergeCell ref="A63:E63"/>
    <mergeCell ref="A64:F64"/>
    <mergeCell ref="A65:E65"/>
    <mergeCell ref="A80:E80"/>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1"/>
  <sheetViews>
    <sheetView zoomScale="80" zoomScaleNormal="80" workbookViewId="0"/>
  </sheetViews>
  <sheetFormatPr baseColWidth="10" defaultRowHeight="12.75" x14ac:dyDescent="0.2"/>
  <cols>
    <col min="1" max="1" width="53.28515625" customWidth="1"/>
    <col min="2" max="2" width="24.7109375" customWidth="1"/>
    <col min="3" max="3" width="21.28515625" customWidth="1"/>
    <col min="4" max="4" width="22.7109375" customWidth="1"/>
    <col min="5" max="5" width="21.28515625" customWidth="1"/>
    <col min="6" max="6" width="20.7109375" customWidth="1"/>
  </cols>
  <sheetData>
    <row r="1" spans="1:7" ht="15.75" x14ac:dyDescent="0.25">
      <c r="A1" s="270" t="s">
        <v>41</v>
      </c>
      <c r="B1" s="165" t="s">
        <v>42</v>
      </c>
      <c r="C1" s="166"/>
      <c r="D1" s="166"/>
      <c r="E1" s="167"/>
      <c r="F1" s="167"/>
    </row>
    <row r="2" spans="1:7" ht="15.75" x14ac:dyDescent="0.25">
      <c r="A2" s="270" t="s">
        <v>147</v>
      </c>
      <c r="B2" s="168" t="s">
        <v>177</v>
      </c>
      <c r="C2" s="167"/>
      <c r="D2" s="167"/>
      <c r="E2" s="167"/>
      <c r="F2" s="167"/>
    </row>
    <row r="3" spans="1:7" x14ac:dyDescent="0.2">
      <c r="A3" s="190"/>
      <c r="B3" s="190"/>
      <c r="C3" s="190"/>
      <c r="D3" s="190"/>
      <c r="E3" s="190"/>
    </row>
    <row r="4" spans="1:7" ht="15" x14ac:dyDescent="0.25">
      <c r="A4" s="200" t="s">
        <v>43</v>
      </c>
      <c r="B4" s="200"/>
      <c r="C4" s="200"/>
      <c r="D4" s="200"/>
      <c r="E4" s="200"/>
      <c r="F4" s="60"/>
    </row>
    <row r="5" spans="1:7" ht="15" x14ac:dyDescent="0.25">
      <c r="A5" s="200" t="s">
        <v>44</v>
      </c>
      <c r="B5" s="200"/>
      <c r="C5" s="200"/>
      <c r="D5" s="200"/>
      <c r="E5" s="200"/>
      <c r="F5" s="60"/>
    </row>
    <row r="6" spans="1:7" ht="15" x14ac:dyDescent="0.25">
      <c r="A6" s="200" t="s">
        <v>151</v>
      </c>
      <c r="B6" s="200"/>
      <c r="C6" s="200"/>
      <c r="D6" s="200"/>
      <c r="E6" s="200"/>
      <c r="F6" s="60"/>
    </row>
    <row r="7" spans="1:7" ht="15" x14ac:dyDescent="0.25">
      <c r="A7" s="141"/>
    </row>
    <row r="8" spans="1:7" ht="15.75" thickBot="1" x14ac:dyDescent="0.3">
      <c r="A8" s="219" t="s">
        <v>45</v>
      </c>
      <c r="B8" s="219" t="s">
        <v>46</v>
      </c>
      <c r="C8" s="219" t="s">
        <v>178</v>
      </c>
      <c r="D8" s="219" t="s">
        <v>179</v>
      </c>
      <c r="E8" s="219" t="s">
        <v>180</v>
      </c>
      <c r="F8" s="219" t="s">
        <v>54</v>
      </c>
    </row>
    <row r="9" spans="1:7" ht="15" x14ac:dyDescent="0.25">
      <c r="A9" s="142"/>
      <c r="B9" s="143"/>
      <c r="C9" s="143"/>
      <c r="D9" s="7"/>
      <c r="E9" s="143"/>
      <c r="F9" s="143"/>
    </row>
    <row r="10" spans="1:7" x14ac:dyDescent="0.2">
      <c r="A10" s="146" t="s">
        <v>127</v>
      </c>
      <c r="B10" s="147" t="s">
        <v>128</v>
      </c>
      <c r="C10" s="143">
        <v>43559</v>
      </c>
      <c r="D10" s="7">
        <v>25835</v>
      </c>
      <c r="E10" s="143">
        <v>72252</v>
      </c>
      <c r="F10" s="143">
        <v>79173</v>
      </c>
      <c r="G10" s="195"/>
    </row>
    <row r="11" spans="1:7" x14ac:dyDescent="0.2">
      <c r="A11" s="199" t="s">
        <v>129</v>
      </c>
      <c r="B11" s="149" t="s">
        <v>130</v>
      </c>
      <c r="C11" s="143">
        <v>20436</v>
      </c>
      <c r="D11" s="7">
        <v>21203</v>
      </c>
      <c r="E11" s="143">
        <v>13456</v>
      </c>
      <c r="F11" s="143">
        <v>22498</v>
      </c>
      <c r="G11" s="195"/>
    </row>
    <row r="12" spans="1:7" ht="15" x14ac:dyDescent="0.25">
      <c r="A12" s="199"/>
      <c r="B12" s="150" t="s">
        <v>131</v>
      </c>
      <c r="C12" s="143">
        <v>14434</v>
      </c>
      <c r="D12" s="7">
        <v>14890</v>
      </c>
      <c r="E12" s="143">
        <v>9603</v>
      </c>
      <c r="F12" s="143">
        <v>15713</v>
      </c>
      <c r="G12" s="195"/>
    </row>
    <row r="13" spans="1:7" ht="15" x14ac:dyDescent="0.25">
      <c r="A13" s="153" t="s">
        <v>132</v>
      </c>
      <c r="B13" s="150" t="s">
        <v>48</v>
      </c>
      <c r="C13" s="143">
        <v>215</v>
      </c>
      <c r="D13" s="7">
        <v>226</v>
      </c>
      <c r="E13" s="143">
        <v>227</v>
      </c>
      <c r="F13" s="143">
        <v>230</v>
      </c>
      <c r="G13" s="195"/>
    </row>
    <row r="14" spans="1:7" ht="15" x14ac:dyDescent="0.25">
      <c r="A14" s="153" t="s">
        <v>133</v>
      </c>
      <c r="B14" s="150" t="s">
        <v>48</v>
      </c>
      <c r="C14" s="143">
        <v>2196</v>
      </c>
      <c r="D14" s="7">
        <v>1439</v>
      </c>
      <c r="E14" s="143">
        <v>1446</v>
      </c>
      <c r="F14" s="143">
        <v>2285</v>
      </c>
      <c r="G14" s="195"/>
    </row>
    <row r="15" spans="1:7" ht="15" x14ac:dyDescent="0.25">
      <c r="A15" s="182" t="s">
        <v>4</v>
      </c>
      <c r="B15" s="150" t="s">
        <v>51</v>
      </c>
      <c r="C15" s="143">
        <v>171403</v>
      </c>
      <c r="D15" s="7">
        <v>200</v>
      </c>
      <c r="E15" s="143">
        <v>177527</v>
      </c>
      <c r="F15" s="143">
        <v>180820</v>
      </c>
      <c r="G15" s="195"/>
    </row>
    <row r="16" spans="1:7" ht="15" x14ac:dyDescent="0.25">
      <c r="A16" s="182"/>
      <c r="B16" s="150" t="s">
        <v>48</v>
      </c>
      <c r="C16" s="143">
        <v>134357</v>
      </c>
      <c r="D16" s="7">
        <v>164</v>
      </c>
      <c r="E16" s="143">
        <v>138794</v>
      </c>
      <c r="F16" s="143">
        <v>141207</v>
      </c>
      <c r="G16" s="195"/>
    </row>
    <row r="17" spans="1:8" ht="15" x14ac:dyDescent="0.2">
      <c r="A17" s="182" t="s">
        <v>16</v>
      </c>
      <c r="B17" s="163" t="s">
        <v>48</v>
      </c>
      <c r="C17" s="143">
        <v>12438</v>
      </c>
      <c r="D17" s="7">
        <v>12244</v>
      </c>
      <c r="E17" s="143">
        <v>12275</v>
      </c>
      <c r="F17" s="143">
        <v>13266</v>
      </c>
      <c r="G17" s="195"/>
    </row>
    <row r="18" spans="1:8" ht="15.75" thickBot="1" x14ac:dyDescent="0.25">
      <c r="A18" s="156" t="s">
        <v>134</v>
      </c>
      <c r="B18" s="157" t="s">
        <v>135</v>
      </c>
      <c r="C18" s="164">
        <v>178175</v>
      </c>
      <c r="D18" s="164">
        <v>52601</v>
      </c>
      <c r="E18" s="164">
        <v>195392</v>
      </c>
      <c r="F18" s="164">
        <v>206143</v>
      </c>
      <c r="G18" s="195"/>
    </row>
    <row r="19" spans="1:8" ht="13.5" thickTop="1" x14ac:dyDescent="0.2">
      <c r="A19" s="214" t="s">
        <v>136</v>
      </c>
      <c r="B19" s="214"/>
      <c r="C19" s="214"/>
      <c r="D19" s="214"/>
      <c r="E19" s="214"/>
      <c r="F19" s="214"/>
    </row>
    <row r="20" spans="1:8" x14ac:dyDescent="0.2">
      <c r="A20" s="215" t="s">
        <v>74</v>
      </c>
      <c r="B20" s="215"/>
      <c r="C20" s="215"/>
      <c r="D20" s="215"/>
      <c r="E20" s="215"/>
      <c r="F20" s="215"/>
    </row>
    <row r="21" spans="1:8" x14ac:dyDescent="0.2">
      <c r="A21" s="215" t="s">
        <v>137</v>
      </c>
      <c r="B21" s="215"/>
      <c r="C21" s="215"/>
      <c r="D21" s="215"/>
      <c r="E21" s="215"/>
      <c r="F21" s="215"/>
    </row>
    <row r="22" spans="1:8" x14ac:dyDescent="0.2">
      <c r="A22" s="253" t="s">
        <v>181</v>
      </c>
      <c r="B22" s="253"/>
      <c r="C22" s="8"/>
      <c r="D22" s="8"/>
      <c r="E22" s="8"/>
      <c r="F22" s="8"/>
    </row>
    <row r="23" spans="1:8" x14ac:dyDescent="0.2">
      <c r="A23" s="216"/>
      <c r="B23" s="238"/>
      <c r="C23" s="8"/>
      <c r="D23" s="8"/>
      <c r="E23" s="8"/>
      <c r="F23" s="8"/>
    </row>
    <row r="24" spans="1:8" x14ac:dyDescent="0.2">
      <c r="A24" s="76"/>
      <c r="B24" s="76"/>
      <c r="C24" s="76"/>
      <c r="D24" s="76"/>
      <c r="E24" s="76"/>
      <c r="F24" s="76"/>
    </row>
    <row r="25" spans="1:8" x14ac:dyDescent="0.2">
      <c r="A25" s="76"/>
      <c r="B25" s="76"/>
      <c r="C25" s="76"/>
      <c r="D25" s="76"/>
      <c r="E25" s="76"/>
      <c r="F25" s="76"/>
    </row>
    <row r="26" spans="1:8" ht="15" x14ac:dyDescent="0.25">
      <c r="A26" s="207" t="s">
        <v>87</v>
      </c>
      <c r="B26" s="207"/>
      <c r="C26" s="207"/>
      <c r="D26" s="207"/>
      <c r="E26" s="207"/>
      <c r="F26" s="170"/>
      <c r="G26" s="170"/>
      <c r="H26" s="170"/>
    </row>
    <row r="27" spans="1:8" ht="15" x14ac:dyDescent="0.25">
      <c r="A27" s="197" t="s">
        <v>18</v>
      </c>
      <c r="B27" s="197"/>
      <c r="C27" s="197"/>
      <c r="D27" s="197"/>
      <c r="E27" s="197"/>
      <c r="F27" s="109"/>
      <c r="G27" s="109"/>
      <c r="H27" s="109"/>
    </row>
    <row r="28" spans="1:8" ht="15" x14ac:dyDescent="0.25">
      <c r="A28" s="197" t="s">
        <v>151</v>
      </c>
      <c r="B28" s="197"/>
      <c r="C28" s="197"/>
      <c r="D28" s="197"/>
      <c r="E28" s="197"/>
      <c r="F28" s="109"/>
      <c r="G28" s="109"/>
      <c r="H28" s="109"/>
    </row>
    <row r="29" spans="1:8" ht="13.5" thickBot="1" x14ac:dyDescent="0.25"/>
    <row r="30" spans="1:8" ht="15.75" thickBot="1" x14ac:dyDescent="0.3">
      <c r="A30" s="254" t="s">
        <v>8</v>
      </c>
      <c r="B30" s="255" t="s">
        <v>178</v>
      </c>
      <c r="C30" s="255" t="s">
        <v>179</v>
      </c>
      <c r="D30" s="255" t="s">
        <v>180</v>
      </c>
      <c r="E30" s="256" t="s">
        <v>54</v>
      </c>
    </row>
    <row r="32" spans="1:8" ht="15" x14ac:dyDescent="0.25">
      <c r="A32" s="105" t="s">
        <v>71</v>
      </c>
      <c r="B32" s="105">
        <v>10784457193.690001</v>
      </c>
      <c r="C32" s="105">
        <v>5258976588</v>
      </c>
      <c r="D32" s="105">
        <v>20034560551.890007</v>
      </c>
      <c r="E32" s="105">
        <v>36077994333.580009</v>
      </c>
    </row>
    <row r="33" spans="1:6" ht="15" x14ac:dyDescent="0.25">
      <c r="A33" s="220" t="s">
        <v>4</v>
      </c>
      <c r="B33" s="223">
        <v>4145770000</v>
      </c>
      <c r="C33" s="223">
        <v>7500000</v>
      </c>
      <c r="D33" s="223">
        <v>8444922000</v>
      </c>
      <c r="E33" s="225">
        <v>12598192000</v>
      </c>
    </row>
    <row r="34" spans="1:6" ht="15" x14ac:dyDescent="0.25">
      <c r="A34" s="220" t="s">
        <v>117</v>
      </c>
      <c r="B34" s="223">
        <v>2107411389.0000038</v>
      </c>
      <c r="C34" s="223">
        <v>2137829759</v>
      </c>
      <c r="D34" s="223">
        <v>1134386765</v>
      </c>
      <c r="E34" s="225">
        <v>5379627913.0000038</v>
      </c>
    </row>
    <row r="35" spans="1:6" ht="15" x14ac:dyDescent="0.25">
      <c r="A35" s="220" t="s">
        <v>119</v>
      </c>
      <c r="B35" s="223">
        <v>158964427.00000024</v>
      </c>
      <c r="C35" s="223">
        <v>118702069.99999976</v>
      </c>
      <c r="D35" s="223">
        <v>97784653</v>
      </c>
      <c r="E35" s="225">
        <v>375451150</v>
      </c>
      <c r="F35" s="192">
        <f>+SUM(E34:E35)</f>
        <v>5755079063.0000038</v>
      </c>
    </row>
    <row r="36" spans="1:6" ht="15" x14ac:dyDescent="0.25">
      <c r="A36" s="220" t="s">
        <v>16</v>
      </c>
      <c r="B36" s="223">
        <v>642467498</v>
      </c>
      <c r="C36" s="223">
        <v>639554000</v>
      </c>
      <c r="D36" s="223">
        <v>660459000</v>
      </c>
      <c r="E36" s="225">
        <v>1942480498</v>
      </c>
    </row>
    <row r="37" spans="1:6" ht="15" x14ac:dyDescent="0.25">
      <c r="A37" s="220" t="s">
        <v>153</v>
      </c>
      <c r="B37" s="223">
        <v>176524500</v>
      </c>
      <c r="C37" s="223">
        <v>114238165</v>
      </c>
      <c r="D37" s="223">
        <v>118984009</v>
      </c>
      <c r="E37" s="225">
        <v>409746674</v>
      </c>
    </row>
    <row r="38" spans="1:6" ht="15" x14ac:dyDescent="0.25">
      <c r="A38" s="220" t="s">
        <v>154</v>
      </c>
      <c r="B38" s="223">
        <v>38126599.99999997</v>
      </c>
      <c r="C38" s="223">
        <v>40324200</v>
      </c>
      <c r="D38" s="223">
        <v>39957900</v>
      </c>
      <c r="E38" s="225">
        <v>118408699.99999997</v>
      </c>
    </row>
    <row r="39" spans="1:6" ht="15" x14ac:dyDescent="0.25">
      <c r="A39" s="227" t="s">
        <v>101</v>
      </c>
      <c r="B39" s="257">
        <v>3515192779.6899962</v>
      </c>
      <c r="C39" s="257">
        <v>2200828394</v>
      </c>
      <c r="D39" s="257">
        <v>9538066224.890007</v>
      </c>
      <c r="E39" s="257">
        <v>15254087398.580004</v>
      </c>
    </row>
    <row r="40" spans="1:6" ht="15" x14ac:dyDescent="0.25">
      <c r="A40" s="112" t="s">
        <v>103</v>
      </c>
      <c r="B40" s="223">
        <v>2617044609.9999962</v>
      </c>
      <c r="C40" s="223">
        <v>1693111498</v>
      </c>
      <c r="D40" s="223">
        <v>7633064495.0000076</v>
      </c>
      <c r="E40" s="225">
        <v>11943220603.000004</v>
      </c>
    </row>
    <row r="41" spans="1:6" ht="15" x14ac:dyDescent="0.25">
      <c r="A41" s="112" t="s">
        <v>102</v>
      </c>
      <c r="B41" s="223">
        <v>210010747.00000003</v>
      </c>
      <c r="C41" s="223">
        <v>20877246</v>
      </c>
      <c r="D41" s="223">
        <v>51010276</v>
      </c>
      <c r="E41" s="225">
        <v>281898269</v>
      </c>
    </row>
    <row r="42" spans="1:6" ht="15" x14ac:dyDescent="0.25">
      <c r="A42" s="112" t="s">
        <v>108</v>
      </c>
      <c r="B42" s="223">
        <v>0</v>
      </c>
      <c r="C42" s="223">
        <v>0</v>
      </c>
      <c r="D42" s="223">
        <v>0</v>
      </c>
      <c r="E42" s="225">
        <v>0</v>
      </c>
    </row>
    <row r="43" spans="1:6" ht="15" x14ac:dyDescent="0.25">
      <c r="A43" s="112" t="s">
        <v>105</v>
      </c>
      <c r="B43" s="223">
        <v>226084313</v>
      </c>
      <c r="C43" s="223">
        <v>124364500</v>
      </c>
      <c r="D43" s="223">
        <v>670148062</v>
      </c>
      <c r="E43" s="225">
        <v>1020596875</v>
      </c>
    </row>
    <row r="44" spans="1:6" ht="15" x14ac:dyDescent="0.25">
      <c r="A44" s="112" t="s">
        <v>174</v>
      </c>
      <c r="B44" s="223">
        <v>304814283.00000024</v>
      </c>
      <c r="C44" s="223">
        <v>229904604.00000012</v>
      </c>
      <c r="D44" s="223">
        <v>675769362.99999976</v>
      </c>
      <c r="E44" s="225">
        <v>1210488250</v>
      </c>
    </row>
    <row r="45" spans="1:6" ht="15" x14ac:dyDescent="0.25">
      <c r="A45" s="112" t="s">
        <v>175</v>
      </c>
      <c r="B45" s="223">
        <v>3473694</v>
      </c>
      <c r="C45" s="223">
        <v>27712492</v>
      </c>
      <c r="D45" s="223">
        <v>86386091</v>
      </c>
      <c r="E45" s="225">
        <v>117572277</v>
      </c>
    </row>
    <row r="46" spans="1:6" ht="15" x14ac:dyDescent="0.25">
      <c r="A46" s="112" t="s">
        <v>176</v>
      </c>
      <c r="B46" s="223">
        <v>62671271</v>
      </c>
      <c r="C46" s="223">
        <v>53939457</v>
      </c>
      <c r="D46" s="223">
        <v>185995223</v>
      </c>
      <c r="E46" s="225">
        <v>302605951</v>
      </c>
    </row>
    <row r="47" spans="1:6" ht="15" x14ac:dyDescent="0.25">
      <c r="A47" s="112" t="s">
        <v>118</v>
      </c>
      <c r="B47" s="223">
        <v>4345000</v>
      </c>
      <c r="C47" s="223">
        <v>4350000</v>
      </c>
      <c r="D47" s="223">
        <v>7420000</v>
      </c>
      <c r="E47" s="225">
        <v>16115000</v>
      </c>
    </row>
    <row r="48" spans="1:6" ht="15" x14ac:dyDescent="0.25">
      <c r="A48" s="112" t="s">
        <v>15</v>
      </c>
      <c r="B48" s="223">
        <v>58876293</v>
      </c>
      <c r="C48" s="223">
        <v>36893597.00000003</v>
      </c>
      <c r="D48" s="223">
        <v>188306102</v>
      </c>
      <c r="E48" s="225">
        <v>284075992</v>
      </c>
    </row>
    <row r="49" spans="1:8" ht="15" x14ac:dyDescent="0.25">
      <c r="A49" s="112" t="s">
        <v>104</v>
      </c>
      <c r="B49" s="223">
        <v>0</v>
      </c>
      <c r="C49" s="223">
        <v>0</v>
      </c>
      <c r="D49" s="223">
        <v>0</v>
      </c>
      <c r="E49" s="225">
        <v>0</v>
      </c>
    </row>
    <row r="50" spans="1:8" ht="15" x14ac:dyDescent="0.25">
      <c r="A50" s="112"/>
      <c r="B50" s="223">
        <v>0</v>
      </c>
      <c r="C50" s="223">
        <v>0</v>
      </c>
      <c r="D50" s="223">
        <v>0</v>
      </c>
      <c r="E50" s="225">
        <v>0</v>
      </c>
    </row>
    <row r="51" spans="1:8" ht="15" x14ac:dyDescent="0.25">
      <c r="A51" s="112" t="s">
        <v>59</v>
      </c>
      <c r="B51" s="223">
        <v>0</v>
      </c>
      <c r="C51" s="223"/>
      <c r="D51" s="223">
        <v>0</v>
      </c>
      <c r="E51" s="225">
        <v>0</v>
      </c>
    </row>
    <row r="52" spans="1:8" ht="15" x14ac:dyDescent="0.25">
      <c r="A52" s="112" t="s">
        <v>156</v>
      </c>
      <c r="B52" s="223">
        <v>16980568.690000005</v>
      </c>
      <c r="C52" s="223">
        <v>0</v>
      </c>
      <c r="D52" s="223">
        <v>677612.88999999315</v>
      </c>
      <c r="E52" s="225">
        <v>17658181.579999998</v>
      </c>
    </row>
    <row r="53" spans="1:8" ht="15" x14ac:dyDescent="0.25">
      <c r="A53" s="112" t="s">
        <v>112</v>
      </c>
      <c r="B53" s="223">
        <v>610000</v>
      </c>
      <c r="C53" s="223">
        <v>610000</v>
      </c>
      <c r="D53" s="223">
        <v>1220000</v>
      </c>
      <c r="E53" s="225">
        <v>2440000</v>
      </c>
    </row>
    <row r="54" spans="1:8" ht="15" x14ac:dyDescent="0.25">
      <c r="A54" s="112" t="s">
        <v>111</v>
      </c>
      <c r="B54" s="223">
        <v>10282000</v>
      </c>
      <c r="C54" s="223">
        <v>9065000</v>
      </c>
      <c r="D54" s="223">
        <v>38069000</v>
      </c>
      <c r="E54" s="225">
        <v>57416000</v>
      </c>
    </row>
    <row r="55" spans="1:8" ht="15.75" thickBot="1" x14ac:dyDescent="0.3">
      <c r="A55" s="242" t="s">
        <v>17</v>
      </c>
      <c r="B55" s="237">
        <v>10784457193.690001</v>
      </c>
      <c r="C55" s="237">
        <v>5258976588</v>
      </c>
      <c r="D55" s="237">
        <v>20034560551.890007</v>
      </c>
      <c r="E55" s="237">
        <v>36077994333.580009</v>
      </c>
    </row>
    <row r="56" spans="1:8" ht="15.75" thickTop="1" x14ac:dyDescent="0.25">
      <c r="A56" s="169" t="s">
        <v>19</v>
      </c>
    </row>
    <row r="58" spans="1:8" ht="15" x14ac:dyDescent="0.25">
      <c r="A58" s="197" t="s">
        <v>20</v>
      </c>
      <c r="B58" s="197"/>
      <c r="C58" s="197"/>
      <c r="D58" s="197"/>
      <c r="E58" s="197"/>
      <c r="F58" s="109"/>
      <c r="G58" s="109"/>
      <c r="H58" s="109"/>
    </row>
    <row r="59" spans="1:8" ht="15" x14ac:dyDescent="0.25">
      <c r="A59" s="197" t="s">
        <v>21</v>
      </c>
      <c r="B59" s="197"/>
      <c r="C59" s="197"/>
      <c r="D59" s="197"/>
      <c r="E59" s="197"/>
      <c r="F59" s="109"/>
      <c r="G59" s="109"/>
      <c r="H59" s="109"/>
    </row>
    <row r="60" spans="1:8" ht="15" x14ac:dyDescent="0.25">
      <c r="A60" s="208" t="s">
        <v>151</v>
      </c>
      <c r="B60" s="208"/>
      <c r="C60" s="208"/>
      <c r="D60" s="208"/>
      <c r="E60" s="208"/>
      <c r="F60" s="109"/>
      <c r="G60" s="109"/>
      <c r="H60" s="109"/>
    </row>
    <row r="62" spans="1:8" s="240" customFormat="1" ht="15.75" thickBot="1" x14ac:dyDescent="0.3">
      <c r="A62" s="235" t="s">
        <v>22</v>
      </c>
      <c r="B62" s="235" t="s">
        <v>185</v>
      </c>
      <c r="C62" s="235" t="s">
        <v>186</v>
      </c>
      <c r="D62" s="235" t="s">
        <v>187</v>
      </c>
      <c r="E62" s="235" t="s">
        <v>54</v>
      </c>
    </row>
    <row r="63" spans="1:8" s="240" customFormat="1" ht="15" x14ac:dyDescent="0.25">
      <c r="A63" s="222"/>
      <c r="B63" s="222"/>
      <c r="C63" s="222"/>
      <c r="D63" s="222"/>
      <c r="E63" s="222"/>
    </row>
    <row r="64" spans="1:8" s="240" customFormat="1" ht="15" x14ac:dyDescent="0.25">
      <c r="A64" s="106" t="s">
        <v>99</v>
      </c>
      <c r="B64" s="177">
        <f>B65</f>
        <v>10708600332</v>
      </c>
      <c r="C64" s="177">
        <f>C65</f>
        <v>5222082991</v>
      </c>
      <c r="D64" s="177">
        <f>D65</f>
        <v>19845576837.000008</v>
      </c>
      <c r="E64" s="177">
        <v>35776260160.000008</v>
      </c>
    </row>
    <row r="65" spans="1:8" s="240" customFormat="1" ht="15" x14ac:dyDescent="0.25">
      <c r="A65" s="233" t="s">
        <v>100</v>
      </c>
      <c r="B65" s="223">
        <f>+B33+B47+B34+B35+B36+B37+B38+B40+B41+B42+B43+B44+B45+B46+B54+B53</f>
        <v>10708600332</v>
      </c>
      <c r="C65" s="223">
        <f>+C33+C47+C34+C35+C36+C37+C38+C40+C41+C42+C43+C44+C45+C46+C54+C53</f>
        <v>5222082991</v>
      </c>
      <c r="D65" s="223">
        <f>+D33+D47+D34+D35+D36+D37+D38+D40+D41+D42+D43+D44+D45+D46+D54+D53</f>
        <v>19845576837.000008</v>
      </c>
      <c r="E65" s="223">
        <v>35776260160.000008</v>
      </c>
    </row>
    <row r="66" spans="1:8" s="240" customFormat="1" ht="15" x14ac:dyDescent="0.25">
      <c r="A66" s="106" t="s">
        <v>24</v>
      </c>
      <c r="B66" s="174">
        <f>B67</f>
        <v>58876293</v>
      </c>
      <c r="C66" s="174">
        <f>C67</f>
        <v>36893597.00000003</v>
      </c>
      <c r="D66" s="174">
        <f>D67</f>
        <v>188306102</v>
      </c>
      <c r="E66" s="177">
        <v>284075992</v>
      </c>
    </row>
    <row r="67" spans="1:8" s="240" customFormat="1" ht="15" x14ac:dyDescent="0.25">
      <c r="A67" s="117" t="s">
        <v>100</v>
      </c>
      <c r="B67" s="223">
        <f>+B48+B49+B50</f>
        <v>58876293</v>
      </c>
      <c r="C67" s="223">
        <f>+C48+C49+C50</f>
        <v>36893597.00000003</v>
      </c>
      <c r="D67" s="223">
        <f>+D48+D49+D50</f>
        <v>188306102</v>
      </c>
      <c r="E67" s="223">
        <v>284075992</v>
      </c>
    </row>
    <row r="68" spans="1:8" s="240" customFormat="1" ht="15" x14ac:dyDescent="0.25">
      <c r="A68" s="132" t="s">
        <v>158</v>
      </c>
      <c r="B68" s="174">
        <f>SUM(B69:B70)</f>
        <v>16980568.690000005</v>
      </c>
      <c r="C68" s="174">
        <f>SUM(C69:C70)</f>
        <v>0</v>
      </c>
      <c r="D68" s="174">
        <f>SUM(D69:D70)</f>
        <v>677612.88999999315</v>
      </c>
      <c r="E68" s="177">
        <v>17658181.579999998</v>
      </c>
    </row>
    <row r="69" spans="1:8" s="240" customFormat="1" ht="15" x14ac:dyDescent="0.25">
      <c r="A69" s="117" t="s">
        <v>162</v>
      </c>
      <c r="B69" s="223">
        <f>+B52</f>
        <v>16980568.690000005</v>
      </c>
      <c r="C69" s="223">
        <f>+C52</f>
        <v>0</v>
      </c>
      <c r="D69" s="223">
        <f>+D52</f>
        <v>677612.88999999315</v>
      </c>
      <c r="E69" s="223">
        <v>17658181.579999998</v>
      </c>
    </row>
    <row r="70" spans="1:8" s="240" customFormat="1" ht="15" x14ac:dyDescent="0.25">
      <c r="A70" s="117" t="s">
        <v>59</v>
      </c>
      <c r="B70" s="223">
        <f>+B51</f>
        <v>0</v>
      </c>
      <c r="C70" s="223">
        <f>+C51</f>
        <v>0</v>
      </c>
      <c r="D70" s="223">
        <f>+D51</f>
        <v>0</v>
      </c>
      <c r="E70" s="223">
        <v>0</v>
      </c>
    </row>
    <row r="71" spans="1:8" s="240" customFormat="1" ht="15.75" thickBot="1" x14ac:dyDescent="0.3">
      <c r="A71" s="242" t="s">
        <v>27</v>
      </c>
      <c r="B71" s="259">
        <f>B64+B66+B68</f>
        <v>10784457193.690001</v>
      </c>
      <c r="C71" s="259">
        <f>C64+C66+C68</f>
        <v>5258976588</v>
      </c>
      <c r="D71" s="259">
        <f>D64+D66+D68</f>
        <v>20034560551.890007</v>
      </c>
      <c r="E71" s="259">
        <v>36077994333.580009</v>
      </c>
    </row>
    <row r="72" spans="1:8" s="240" customFormat="1" ht="15.75" thickTop="1" x14ac:dyDescent="0.25">
      <c r="A72" s="258" t="s">
        <v>19</v>
      </c>
      <c r="B72" s="222">
        <f>+B71-B55</f>
        <v>0</v>
      </c>
      <c r="C72" s="222">
        <f>+C71-C55</f>
        <v>0</v>
      </c>
      <c r="D72" s="222">
        <f>+D71-D55</f>
        <v>0</v>
      </c>
      <c r="E72" s="222">
        <v>0</v>
      </c>
    </row>
    <row r="74" spans="1:8" ht="15" x14ac:dyDescent="0.25">
      <c r="A74" s="118"/>
      <c r="B74" s="118"/>
      <c r="C74" s="118"/>
      <c r="D74" s="118"/>
      <c r="E74" s="118"/>
      <c r="F74" s="118"/>
      <c r="G74" s="118"/>
      <c r="H74" s="118"/>
    </row>
    <row r="75" spans="1:8" ht="15" x14ac:dyDescent="0.25">
      <c r="A75" s="197" t="s">
        <v>28</v>
      </c>
      <c r="B75" s="197"/>
      <c r="C75" s="197"/>
      <c r="D75" s="197"/>
      <c r="E75" s="197"/>
      <c r="F75" s="109"/>
      <c r="G75" s="109"/>
      <c r="H75" s="109"/>
    </row>
    <row r="76" spans="1:8" ht="15" x14ac:dyDescent="0.25">
      <c r="A76" s="197" t="s">
        <v>29</v>
      </c>
      <c r="B76" s="197"/>
      <c r="C76" s="197"/>
      <c r="D76" s="197"/>
      <c r="E76" s="197"/>
      <c r="F76" s="109"/>
      <c r="G76" s="109"/>
      <c r="H76" s="109"/>
    </row>
    <row r="77" spans="1:8" ht="15" x14ac:dyDescent="0.25">
      <c r="A77" s="197" t="s">
        <v>151</v>
      </c>
      <c r="B77" s="197"/>
      <c r="C77" s="197"/>
      <c r="D77" s="197"/>
      <c r="E77" s="197"/>
      <c r="F77" s="109"/>
      <c r="G77" s="109"/>
      <c r="H77" s="109"/>
    </row>
    <row r="79" spans="1:8" s="240" customFormat="1" ht="15.75" thickBot="1" x14ac:dyDescent="0.3">
      <c r="A79" s="235" t="s">
        <v>22</v>
      </c>
      <c r="B79" s="235" t="s">
        <v>185</v>
      </c>
      <c r="C79" s="235" t="s">
        <v>186</v>
      </c>
      <c r="D79" s="235" t="s">
        <v>187</v>
      </c>
      <c r="E79" s="235" t="s">
        <v>54</v>
      </c>
    </row>
    <row r="80" spans="1:8" s="240" customFormat="1" ht="15" x14ac:dyDescent="0.25">
      <c r="A80" s="222"/>
    </row>
    <row r="81" spans="1:5" s="240" customFormat="1" ht="15" x14ac:dyDescent="0.25">
      <c r="A81" s="222" t="s">
        <v>191</v>
      </c>
      <c r="B81" s="174">
        <v>8723131396.5999908</v>
      </c>
      <c r="C81" s="174">
        <v>14583325815.209993</v>
      </c>
      <c r="D81" s="174">
        <v>21070347360.499992</v>
      </c>
      <c r="E81" s="174">
        <v>8723131396.5999908</v>
      </c>
    </row>
    <row r="82" spans="1:5" s="240" customFormat="1" ht="15" x14ac:dyDescent="0.25">
      <c r="A82" s="106" t="s">
        <v>32</v>
      </c>
      <c r="B82" s="174">
        <v>16644651612.300001</v>
      </c>
      <c r="C82" s="174">
        <v>11745998133.290001</v>
      </c>
      <c r="D82" s="174">
        <v>5185264352.6700001</v>
      </c>
      <c r="E82" s="174">
        <v>33575914098.259995</v>
      </c>
    </row>
    <row r="83" spans="1:5" s="240" customFormat="1" ht="15" x14ac:dyDescent="0.25">
      <c r="A83" s="117" t="s">
        <v>2</v>
      </c>
      <c r="B83" s="223">
        <v>8326710000</v>
      </c>
      <c r="C83" s="223">
        <v>5839425000</v>
      </c>
      <c r="D83" s="223">
        <v>654196025.36999989</v>
      </c>
      <c r="E83" s="223">
        <v>14820331025.369999</v>
      </c>
    </row>
    <row r="84" spans="1:5" s="240" customFormat="1" ht="15" x14ac:dyDescent="0.25">
      <c r="A84" s="117" t="s">
        <v>160</v>
      </c>
      <c r="B84" s="223">
        <v>3446256000</v>
      </c>
      <c r="C84" s="223">
        <v>0</v>
      </c>
      <c r="D84" s="223">
        <v>976290202.89999998</v>
      </c>
      <c r="E84" s="223">
        <v>4422546202.8999996</v>
      </c>
    </row>
    <row r="85" spans="1:5" s="240" customFormat="1" ht="15" x14ac:dyDescent="0.25">
      <c r="A85" s="117" t="s">
        <v>93</v>
      </c>
      <c r="B85" s="223">
        <v>4205130614.3000007</v>
      </c>
      <c r="C85" s="223">
        <v>5311121633.29</v>
      </c>
      <c r="D85" s="223">
        <v>2881858935.4000001</v>
      </c>
      <c r="E85" s="223">
        <v>12398111182.99</v>
      </c>
    </row>
    <row r="86" spans="1:5" s="240" customFormat="1" ht="15" x14ac:dyDescent="0.25">
      <c r="A86" s="117" t="s">
        <v>94</v>
      </c>
      <c r="B86" s="223">
        <v>666554998</v>
      </c>
      <c r="C86" s="223">
        <v>595451500</v>
      </c>
      <c r="D86" s="223">
        <v>672919189</v>
      </c>
      <c r="E86" s="223">
        <v>1934925687</v>
      </c>
    </row>
    <row r="87" spans="1:5" s="240" customFormat="1" ht="15" x14ac:dyDescent="0.25">
      <c r="A87" s="222" t="s">
        <v>33</v>
      </c>
      <c r="B87" s="223">
        <v>25367783008.899994</v>
      </c>
      <c r="C87" s="223">
        <v>26329323948.499992</v>
      </c>
      <c r="D87" s="223">
        <v>26255611713.169991</v>
      </c>
      <c r="E87" s="223">
        <v>42299045494.859985</v>
      </c>
    </row>
    <row r="88" spans="1:5" s="240" customFormat="1" ht="16.5" thickBot="1" x14ac:dyDescent="0.3">
      <c r="A88" s="260" t="s">
        <v>34</v>
      </c>
      <c r="B88" s="261">
        <v>10784457193.690001</v>
      </c>
      <c r="C88" s="261">
        <v>5258976588</v>
      </c>
      <c r="D88" s="261">
        <v>20034560551.890007</v>
      </c>
      <c r="E88" s="261">
        <v>36077994333.580009</v>
      </c>
    </row>
    <row r="89" spans="1:5" s="240" customFormat="1" ht="15.75" thickTop="1" x14ac:dyDescent="0.25">
      <c r="A89" s="106" t="s">
        <v>35</v>
      </c>
      <c r="B89" s="174">
        <v>14583325815.209993</v>
      </c>
      <c r="C89" s="174">
        <v>21070347360.499992</v>
      </c>
      <c r="D89" s="174">
        <v>6221051161.2799835</v>
      </c>
      <c r="E89" s="174">
        <v>6221051161.2799759</v>
      </c>
    </row>
    <row r="90" spans="1:5" s="240" customFormat="1" ht="15.75" thickBot="1" x14ac:dyDescent="0.3">
      <c r="A90" s="236"/>
      <c r="B90" s="251"/>
      <c r="C90" s="251"/>
      <c r="D90" s="236"/>
      <c r="E90" s="236"/>
    </row>
    <row r="91" spans="1:5" ht="15.75" thickTop="1" x14ac:dyDescent="0.25">
      <c r="A91" s="114" t="s">
        <v>36</v>
      </c>
      <c r="D91" s="118"/>
    </row>
  </sheetData>
  <mergeCells count="18">
    <mergeCell ref="A75:E75"/>
    <mergeCell ref="A76:E76"/>
    <mergeCell ref="A77:E77"/>
    <mergeCell ref="A60:E60"/>
    <mergeCell ref="A4:E4"/>
    <mergeCell ref="A5:E5"/>
    <mergeCell ref="A6:E6"/>
    <mergeCell ref="A58:E58"/>
    <mergeCell ref="A59:E59"/>
    <mergeCell ref="A26:E26"/>
    <mergeCell ref="A27:E27"/>
    <mergeCell ref="A28:E28"/>
    <mergeCell ref="A22:B22"/>
    <mergeCell ref="A23:B23"/>
    <mergeCell ref="A11:A12"/>
    <mergeCell ref="A19:F19"/>
    <mergeCell ref="A20:F20"/>
    <mergeCell ref="A21:F21"/>
  </mergeCells>
  <pageMargins left="0.70866141732283472" right="0.70866141732283472" top="0.74803149606299213" bottom="0.74803149606299213" header="0.31496062992125984" footer="0.31496062992125984"/>
  <pageSetup paperSize="119" scale="7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80" zoomScaleNormal="80" workbookViewId="0"/>
  </sheetViews>
  <sheetFormatPr baseColWidth="10" defaultRowHeight="12.75" x14ac:dyDescent="0.2"/>
  <cols>
    <col min="1" max="1" width="49.7109375" customWidth="1"/>
    <col min="2" max="2" width="31.42578125" customWidth="1"/>
    <col min="3" max="3" width="21.140625" customWidth="1"/>
    <col min="4" max="4" width="22.42578125" customWidth="1"/>
    <col min="5" max="5" width="15.140625" customWidth="1"/>
  </cols>
  <sheetData>
    <row r="1" spans="1:5" x14ac:dyDescent="0.2">
      <c r="A1" s="191"/>
    </row>
    <row r="2" spans="1:5" ht="15.75" x14ac:dyDescent="0.25">
      <c r="A2" s="270" t="s">
        <v>41</v>
      </c>
      <c r="B2" s="165" t="s">
        <v>42</v>
      </c>
      <c r="C2" s="166"/>
      <c r="D2" s="166"/>
      <c r="E2" s="167"/>
    </row>
    <row r="3" spans="1:5" ht="15.75" x14ac:dyDescent="0.25">
      <c r="A3" s="270" t="s">
        <v>147</v>
      </c>
      <c r="B3" s="168" t="s">
        <v>148</v>
      </c>
      <c r="C3" s="167"/>
      <c r="D3" s="167"/>
      <c r="E3" s="167"/>
    </row>
    <row r="4" spans="1:5" x14ac:dyDescent="0.2">
      <c r="A4" s="191"/>
    </row>
    <row r="5" spans="1:5" ht="15" x14ac:dyDescent="0.25">
      <c r="A5" s="200" t="s">
        <v>43</v>
      </c>
      <c r="B5" s="200"/>
      <c r="C5" s="200"/>
      <c r="D5" s="200"/>
      <c r="E5" s="200"/>
    </row>
    <row r="6" spans="1:5" ht="15" x14ac:dyDescent="0.25">
      <c r="A6" s="200" t="s">
        <v>44</v>
      </c>
      <c r="B6" s="200"/>
      <c r="C6" s="200"/>
      <c r="D6" s="200"/>
      <c r="E6" s="200"/>
    </row>
    <row r="7" spans="1:5" ht="15" x14ac:dyDescent="0.25">
      <c r="A7" s="141"/>
    </row>
    <row r="8" spans="1:5" s="240" customFormat="1" ht="15.75" thickBot="1" x14ac:dyDescent="0.3">
      <c r="A8" s="219" t="s">
        <v>45</v>
      </c>
      <c r="B8" s="219" t="s">
        <v>46</v>
      </c>
      <c r="C8" s="219" t="s">
        <v>52</v>
      </c>
      <c r="D8" s="219" t="s">
        <v>47</v>
      </c>
      <c r="E8" s="219" t="s">
        <v>84</v>
      </c>
    </row>
    <row r="9" spans="1:5" s="240" customFormat="1" ht="15" x14ac:dyDescent="0.25">
      <c r="A9" s="57"/>
      <c r="B9" s="271"/>
      <c r="C9" s="276"/>
      <c r="D9" s="271"/>
      <c r="E9" s="271"/>
    </row>
    <row r="10" spans="1:5" s="240" customFormat="1" ht="15" x14ac:dyDescent="0.2">
      <c r="A10" s="277" t="s">
        <v>127</v>
      </c>
      <c r="B10" s="278" t="s">
        <v>128</v>
      </c>
      <c r="C10" s="272">
        <f>'[9]I Trimestre'!F10</f>
        <v>47661</v>
      </c>
      <c r="D10" s="273">
        <f>'[9]II Trimestre'!F10</f>
        <v>68122</v>
      </c>
      <c r="E10" s="273">
        <v>69651</v>
      </c>
    </row>
    <row r="11" spans="1:5" s="240" customFormat="1" ht="15" x14ac:dyDescent="0.2">
      <c r="A11" s="279" t="s">
        <v>129</v>
      </c>
      <c r="B11" s="280" t="s">
        <v>149</v>
      </c>
      <c r="C11" s="272">
        <f>'[9]I Trimestre'!F11</f>
        <v>20180</v>
      </c>
      <c r="D11" s="273">
        <f>'[9]II Trimestre'!F11</f>
        <v>19727</v>
      </c>
      <c r="E11" s="271">
        <v>22925</v>
      </c>
    </row>
    <row r="12" spans="1:5" s="240" customFormat="1" ht="15" x14ac:dyDescent="0.25">
      <c r="A12" s="279"/>
      <c r="B12" s="281" t="s">
        <v>150</v>
      </c>
      <c r="C12" s="272">
        <f>'[9]I Trimestre'!F12</f>
        <v>14098</v>
      </c>
      <c r="D12" s="273">
        <f>'[9]II Trimestre'!F12</f>
        <v>14235</v>
      </c>
      <c r="E12" s="282">
        <v>15998</v>
      </c>
    </row>
    <row r="13" spans="1:5" s="240" customFormat="1" ht="15" x14ac:dyDescent="0.25">
      <c r="A13" s="11" t="s">
        <v>132</v>
      </c>
      <c r="B13" s="281" t="s">
        <v>48</v>
      </c>
      <c r="C13" s="272">
        <f>'[9]I Trimestre'!F13</f>
        <v>113</v>
      </c>
      <c r="D13" s="273">
        <f>'[9]II Trimestre'!F13</f>
        <v>206</v>
      </c>
      <c r="E13" s="282">
        <v>206</v>
      </c>
    </row>
    <row r="14" spans="1:5" s="240" customFormat="1" ht="15" x14ac:dyDescent="0.25">
      <c r="A14" s="11" t="s">
        <v>133</v>
      </c>
      <c r="B14" s="281" t="s">
        <v>48</v>
      </c>
      <c r="C14" s="272">
        <f>'[9]I Trimestre'!F14</f>
        <v>1378</v>
      </c>
      <c r="D14" s="273">
        <f>'[9]II Trimestre'!F14</f>
        <v>2072</v>
      </c>
      <c r="E14" s="282">
        <v>2104</v>
      </c>
    </row>
    <row r="15" spans="1:5" s="240" customFormat="1" ht="15" x14ac:dyDescent="0.25">
      <c r="A15" s="283" t="s">
        <v>4</v>
      </c>
      <c r="B15" s="281" t="s">
        <v>51</v>
      </c>
      <c r="C15" s="272">
        <f>'[9]I Trimestre'!F15</f>
        <v>145369</v>
      </c>
      <c r="D15" s="273">
        <f>'[9]II Trimestre'!F15</f>
        <v>170668</v>
      </c>
      <c r="E15" s="273">
        <v>180384</v>
      </c>
    </row>
    <row r="16" spans="1:5" s="240" customFormat="1" ht="15" x14ac:dyDescent="0.25">
      <c r="A16" s="283"/>
      <c r="B16" s="281" t="s">
        <v>48</v>
      </c>
      <c r="C16" s="272">
        <f>'[9]I Trimestre'!F16</f>
        <v>116284</v>
      </c>
      <c r="D16" s="273">
        <f>'[9]II Trimestre'!F16</f>
        <v>132775</v>
      </c>
      <c r="E16" s="273">
        <v>139030</v>
      </c>
    </row>
    <row r="17" spans="1:5" s="240" customFormat="1" ht="15" x14ac:dyDescent="0.2">
      <c r="A17" s="283" t="s">
        <v>16</v>
      </c>
      <c r="B17" s="284" t="s">
        <v>48</v>
      </c>
      <c r="C17" s="272">
        <f>'[9]I Trimestre'!F17</f>
        <v>11216</v>
      </c>
      <c r="D17" s="274">
        <f>'[9]II Trimestre'!F17</f>
        <v>13568</v>
      </c>
      <c r="E17" s="273">
        <v>14493</v>
      </c>
    </row>
    <row r="18" spans="1:5" s="240" customFormat="1" ht="15.75" thickBot="1" x14ac:dyDescent="0.25">
      <c r="A18" s="156" t="s">
        <v>134</v>
      </c>
      <c r="B18" s="157" t="s">
        <v>135</v>
      </c>
      <c r="C18" s="158">
        <f>'[9]I Trimestre'!F18</f>
        <v>161349</v>
      </c>
      <c r="D18" s="275">
        <f>'[9]II Trimestre'!F18</f>
        <v>187590</v>
      </c>
      <c r="E18" s="164">
        <v>194924</v>
      </c>
    </row>
    <row r="19" spans="1:5" s="240" customFormat="1" ht="13.5" thickTop="1" x14ac:dyDescent="0.2">
      <c r="A19" s="214" t="s">
        <v>136</v>
      </c>
      <c r="B19" s="214"/>
      <c r="C19" s="214"/>
      <c r="D19" s="214"/>
      <c r="E19" s="214"/>
    </row>
    <row r="20" spans="1:5" s="240" customFormat="1" x14ac:dyDescent="0.2">
      <c r="A20" s="215" t="s">
        <v>74</v>
      </c>
      <c r="B20" s="215"/>
      <c r="C20" s="215"/>
      <c r="D20" s="215"/>
      <c r="E20" s="215"/>
    </row>
    <row r="21" spans="1:5" s="240" customFormat="1" x14ac:dyDescent="0.2">
      <c r="A21" s="215" t="s">
        <v>137</v>
      </c>
      <c r="B21" s="215"/>
      <c r="C21" s="215"/>
      <c r="D21" s="215"/>
      <c r="E21" s="215"/>
    </row>
    <row r="22" spans="1:5" s="240" customFormat="1" x14ac:dyDescent="0.2">
      <c r="A22" s="253" t="s">
        <v>145</v>
      </c>
      <c r="B22" s="253"/>
      <c r="C22" s="285"/>
      <c r="D22" s="285"/>
      <c r="E22" s="285"/>
    </row>
    <row r="23" spans="1:5" x14ac:dyDescent="0.2">
      <c r="A23" s="203"/>
      <c r="B23" s="206"/>
      <c r="C23" s="34"/>
      <c r="D23" s="34"/>
      <c r="E23" s="34"/>
    </row>
    <row r="26" spans="1:5" ht="15" x14ac:dyDescent="0.25">
      <c r="A26" s="197" t="s">
        <v>87</v>
      </c>
      <c r="B26" s="197"/>
      <c r="C26" s="197"/>
      <c r="D26" s="197"/>
    </row>
    <row r="27" spans="1:5" ht="15" x14ac:dyDescent="0.25">
      <c r="A27" s="197" t="s">
        <v>18</v>
      </c>
      <c r="B27" s="197"/>
      <c r="C27" s="197"/>
      <c r="D27" s="197"/>
    </row>
    <row r="28" spans="1:5" ht="15" x14ac:dyDescent="0.25">
      <c r="A28" s="197" t="s">
        <v>151</v>
      </c>
      <c r="B28" s="197"/>
      <c r="C28" s="197"/>
      <c r="D28" s="197"/>
    </row>
    <row r="31" spans="1:5" s="240" customFormat="1" ht="15" x14ac:dyDescent="0.25">
      <c r="A31" s="239" t="s">
        <v>8</v>
      </c>
      <c r="B31" s="239" t="s">
        <v>52</v>
      </c>
      <c r="C31" s="239" t="s">
        <v>47</v>
      </c>
      <c r="D31" s="239" t="s">
        <v>161</v>
      </c>
    </row>
    <row r="32" spans="1:5" s="240" customFormat="1" ht="15" x14ac:dyDescent="0.25">
      <c r="A32" s="105"/>
    </row>
    <row r="33" spans="1:4" s="240" customFormat="1" ht="15" x14ac:dyDescent="0.25">
      <c r="A33" s="105" t="s">
        <v>71</v>
      </c>
      <c r="B33" s="116">
        <v>26430936801.310001</v>
      </c>
      <c r="C33" s="116">
        <v>34725259596.190002</v>
      </c>
      <c r="D33" s="116">
        <v>61156196397.5</v>
      </c>
    </row>
    <row r="34" spans="1:4" s="240" customFormat="1" ht="15" x14ac:dyDescent="0.25">
      <c r="A34" s="220" t="s">
        <v>4</v>
      </c>
      <c r="B34" s="286">
        <v>12011820000</v>
      </c>
      <c r="C34" s="286">
        <v>12533690000</v>
      </c>
      <c r="D34" s="286">
        <v>24545510000</v>
      </c>
    </row>
    <row r="35" spans="1:4" s="240" customFormat="1" ht="15" x14ac:dyDescent="0.25">
      <c r="A35" s="220" t="s">
        <v>117</v>
      </c>
      <c r="B35" s="286">
        <v>6137607475.000001</v>
      </c>
      <c r="C35" s="286">
        <v>6644856571.9999981</v>
      </c>
      <c r="D35" s="286">
        <v>12782464047</v>
      </c>
    </row>
    <row r="36" spans="1:4" s="240" customFormat="1" ht="15" x14ac:dyDescent="0.25">
      <c r="A36" s="220" t="s">
        <v>119</v>
      </c>
      <c r="B36" s="286">
        <v>227805634</v>
      </c>
      <c r="C36" s="286">
        <v>330493188</v>
      </c>
      <c r="D36" s="286">
        <v>558298822</v>
      </c>
    </row>
    <row r="37" spans="1:4" s="240" customFormat="1" ht="15" x14ac:dyDescent="0.25">
      <c r="A37" s="220" t="s">
        <v>16</v>
      </c>
      <c r="B37" s="286">
        <v>1066617000</v>
      </c>
      <c r="C37" s="286">
        <v>2091751936</v>
      </c>
      <c r="D37" s="286">
        <v>3158368936</v>
      </c>
    </row>
    <row r="38" spans="1:4" s="240" customFormat="1" ht="15" x14ac:dyDescent="0.25">
      <c r="A38" s="220" t="s">
        <v>153</v>
      </c>
      <c r="B38" s="286">
        <v>190815500</v>
      </c>
      <c r="C38" s="286">
        <v>463890000</v>
      </c>
      <c r="D38" s="286">
        <v>654705500</v>
      </c>
    </row>
    <row r="39" spans="1:4" s="240" customFormat="1" ht="15" x14ac:dyDescent="0.25">
      <c r="A39" s="220" t="s">
        <v>154</v>
      </c>
      <c r="B39" s="286">
        <v>40460000</v>
      </c>
      <c r="C39" s="286">
        <v>106828200</v>
      </c>
      <c r="D39" s="286">
        <v>147288200</v>
      </c>
    </row>
    <row r="40" spans="1:4" s="240" customFormat="1" ht="15" x14ac:dyDescent="0.25">
      <c r="A40" s="105" t="s">
        <v>101</v>
      </c>
      <c r="B40" s="116">
        <v>6755811192.3100004</v>
      </c>
      <c r="C40" s="116">
        <v>12553749700.190001</v>
      </c>
      <c r="D40" s="116">
        <v>19309560892.5</v>
      </c>
    </row>
    <row r="41" spans="1:4" s="240" customFormat="1" ht="15.75" x14ac:dyDescent="0.25">
      <c r="A41" s="179" t="s">
        <v>103</v>
      </c>
      <c r="B41" s="286">
        <v>6061003666</v>
      </c>
      <c r="C41" s="286">
        <v>10851206051</v>
      </c>
      <c r="D41" s="286">
        <v>16912209717</v>
      </c>
    </row>
    <row r="42" spans="1:4" s="240" customFormat="1" ht="15.75" x14ac:dyDescent="0.25">
      <c r="A42" s="179" t="s">
        <v>102</v>
      </c>
      <c r="B42" s="286">
        <v>26976179</v>
      </c>
      <c r="C42" s="286">
        <v>32853268</v>
      </c>
      <c r="D42" s="286">
        <v>59829447</v>
      </c>
    </row>
    <row r="43" spans="1:4" s="240" customFormat="1" ht="15.75" x14ac:dyDescent="0.25">
      <c r="A43" s="179" t="s">
        <v>108</v>
      </c>
      <c r="B43" s="286">
        <v>1200000</v>
      </c>
      <c r="C43" s="286">
        <v>117365000</v>
      </c>
      <c r="D43" s="286">
        <v>118565000</v>
      </c>
    </row>
    <row r="44" spans="1:4" s="240" customFormat="1" ht="15.75" x14ac:dyDescent="0.25">
      <c r="A44" s="179" t="s">
        <v>105</v>
      </c>
      <c r="B44" s="286">
        <v>405416000</v>
      </c>
      <c r="C44" s="286">
        <v>793749732</v>
      </c>
      <c r="D44" s="286">
        <v>1199165732</v>
      </c>
    </row>
    <row r="45" spans="1:4" s="240" customFormat="1" ht="15.75" x14ac:dyDescent="0.25">
      <c r="A45" s="179" t="s">
        <v>14</v>
      </c>
      <c r="B45" s="286">
        <v>47637088</v>
      </c>
      <c r="C45" s="286">
        <v>290829856</v>
      </c>
      <c r="D45" s="286">
        <v>338466944</v>
      </c>
    </row>
    <row r="46" spans="1:4" s="240" customFormat="1" ht="15.75" x14ac:dyDescent="0.25">
      <c r="A46" s="179" t="s">
        <v>109</v>
      </c>
      <c r="B46" s="286">
        <v>0</v>
      </c>
      <c r="C46" s="286">
        <v>957460</v>
      </c>
      <c r="D46" s="286">
        <v>957460</v>
      </c>
    </row>
    <row r="47" spans="1:4" s="240" customFormat="1" ht="15.75" x14ac:dyDescent="0.25">
      <c r="A47" s="179" t="s">
        <v>110</v>
      </c>
      <c r="B47" s="286">
        <v>36538301</v>
      </c>
      <c r="C47" s="286">
        <v>327708049.99999994</v>
      </c>
      <c r="D47" s="286">
        <v>364246350.99999994</v>
      </c>
    </row>
    <row r="48" spans="1:4" s="240" customFormat="1" ht="15.75" x14ac:dyDescent="0.25">
      <c r="A48" s="179" t="s">
        <v>118</v>
      </c>
      <c r="B48" s="286">
        <v>4470000</v>
      </c>
      <c r="C48" s="286">
        <v>22070000</v>
      </c>
      <c r="D48" s="286">
        <v>26540000</v>
      </c>
    </row>
    <row r="49" spans="1:4" s="240" customFormat="1" ht="15.75" x14ac:dyDescent="0.25">
      <c r="A49" s="180" t="s">
        <v>15</v>
      </c>
      <c r="B49" s="116">
        <v>14871255.000000002</v>
      </c>
      <c r="C49" s="116">
        <v>70410862.999999985</v>
      </c>
      <c r="D49" s="116">
        <v>85282117.999999985</v>
      </c>
    </row>
    <row r="50" spans="1:4" s="240" customFormat="1" ht="15.75" x14ac:dyDescent="0.25">
      <c r="A50" s="179" t="s">
        <v>104</v>
      </c>
      <c r="B50" s="286">
        <v>0</v>
      </c>
      <c r="C50" s="286">
        <v>0</v>
      </c>
      <c r="D50" s="286">
        <v>0</v>
      </c>
    </row>
    <row r="51" spans="1:4" s="240" customFormat="1" ht="15" x14ac:dyDescent="0.25">
      <c r="A51" s="112"/>
      <c r="B51" s="286">
        <v>0</v>
      </c>
      <c r="C51" s="286"/>
      <c r="D51" s="286"/>
    </row>
    <row r="52" spans="1:4" s="240" customFormat="1" ht="15" x14ac:dyDescent="0.25">
      <c r="A52" s="112" t="s">
        <v>59</v>
      </c>
      <c r="B52" s="286">
        <v>135000000</v>
      </c>
      <c r="C52" s="286">
        <v>0</v>
      </c>
      <c r="D52" s="286">
        <v>135000000</v>
      </c>
    </row>
    <row r="53" spans="1:4" s="240" customFormat="1" ht="15" x14ac:dyDescent="0.25">
      <c r="A53" s="112" t="s">
        <v>156</v>
      </c>
      <c r="B53" s="286">
        <v>2483703.31</v>
      </c>
      <c r="C53" s="286">
        <v>5271420.1899999995</v>
      </c>
      <c r="D53" s="286">
        <v>7755123.5</v>
      </c>
    </row>
    <row r="54" spans="1:4" s="240" customFormat="1" ht="15" x14ac:dyDescent="0.25">
      <c r="A54" s="112" t="s">
        <v>112</v>
      </c>
      <c r="B54" s="286">
        <v>0</v>
      </c>
      <c r="C54" s="286">
        <v>1510000</v>
      </c>
      <c r="D54" s="286">
        <v>1510000</v>
      </c>
    </row>
    <row r="55" spans="1:4" s="240" customFormat="1" ht="15" x14ac:dyDescent="0.25">
      <c r="A55" s="112" t="s">
        <v>111</v>
      </c>
      <c r="B55" s="286">
        <v>20215000</v>
      </c>
      <c r="C55" s="286">
        <v>39818000</v>
      </c>
      <c r="D55" s="286">
        <v>60033000</v>
      </c>
    </row>
    <row r="56" spans="1:4" s="240" customFormat="1" ht="15" x14ac:dyDescent="0.25">
      <c r="A56" s="249" t="s">
        <v>17</v>
      </c>
      <c r="B56" s="249">
        <v>26430936801.310001</v>
      </c>
      <c r="C56" s="249">
        <v>34725259596.190002</v>
      </c>
      <c r="D56" s="249">
        <v>61156196397.5</v>
      </c>
    </row>
    <row r="57" spans="1:4" s="240" customFormat="1" ht="15" x14ac:dyDescent="0.25">
      <c r="A57" s="287" t="s">
        <v>19</v>
      </c>
    </row>
    <row r="60" spans="1:4" ht="15" x14ac:dyDescent="0.25">
      <c r="A60" s="196" t="s">
        <v>20</v>
      </c>
      <c r="B60" s="196"/>
      <c r="C60" s="196"/>
      <c r="D60" s="196"/>
    </row>
    <row r="61" spans="1:4" ht="15" x14ac:dyDescent="0.25">
      <c r="A61" s="197" t="s">
        <v>21</v>
      </c>
      <c r="B61" s="197"/>
      <c r="C61" s="197"/>
      <c r="D61" s="197"/>
    </row>
    <row r="62" spans="1:4" ht="15" x14ac:dyDescent="0.25">
      <c r="A62" s="197" t="s">
        <v>151</v>
      </c>
      <c r="B62" s="197"/>
      <c r="C62" s="197"/>
      <c r="D62" s="197"/>
    </row>
    <row r="64" spans="1:4" s="240" customFormat="1" ht="15" x14ac:dyDescent="0.25">
      <c r="A64" s="239" t="s">
        <v>22</v>
      </c>
      <c r="B64" s="239" t="s">
        <v>52</v>
      </c>
      <c r="C64" s="239" t="s">
        <v>47</v>
      </c>
      <c r="D64" s="239" t="s">
        <v>161</v>
      </c>
    </row>
    <row r="65" spans="1:4" s="240" customFormat="1" ht="15" x14ac:dyDescent="0.25">
      <c r="A65" s="222"/>
      <c r="B65" s="222"/>
    </row>
    <row r="66" spans="1:4" s="240" customFormat="1" ht="15" x14ac:dyDescent="0.25">
      <c r="A66" s="106" t="s">
        <v>99</v>
      </c>
      <c r="B66" s="106">
        <v>26278581843</v>
      </c>
      <c r="C66" s="106">
        <v>34649577313</v>
      </c>
      <c r="D66" s="106">
        <v>60928159156</v>
      </c>
    </row>
    <row r="67" spans="1:4" s="240" customFormat="1" ht="15" x14ac:dyDescent="0.25">
      <c r="A67" s="233" t="s">
        <v>100</v>
      </c>
      <c r="B67" s="222">
        <v>26278581843</v>
      </c>
      <c r="C67" s="222">
        <v>34649577313</v>
      </c>
      <c r="D67" s="222">
        <v>60928159156</v>
      </c>
    </row>
    <row r="68" spans="1:4" s="240" customFormat="1" ht="15" x14ac:dyDescent="0.25">
      <c r="A68" s="106" t="s">
        <v>24</v>
      </c>
      <c r="B68" s="106">
        <v>14871255.000000002</v>
      </c>
      <c r="C68" s="106">
        <v>70410862.999999985</v>
      </c>
      <c r="D68" s="106">
        <v>85282117.999999985</v>
      </c>
    </row>
    <row r="69" spans="1:4" s="240" customFormat="1" ht="15" x14ac:dyDescent="0.25">
      <c r="A69" s="117" t="s">
        <v>100</v>
      </c>
      <c r="B69" s="222">
        <v>14871255.000000002</v>
      </c>
      <c r="C69" s="222">
        <v>70410862.999999985</v>
      </c>
      <c r="D69" s="222">
        <v>85282117.999999985</v>
      </c>
    </row>
    <row r="70" spans="1:4" s="240" customFormat="1" ht="15" x14ac:dyDescent="0.25">
      <c r="A70" s="132" t="s">
        <v>158</v>
      </c>
      <c r="B70" s="106">
        <v>137483703.31</v>
      </c>
      <c r="C70" s="106">
        <v>5271420.1899999995</v>
      </c>
      <c r="D70" s="106">
        <v>142755123.5</v>
      </c>
    </row>
    <row r="71" spans="1:4" s="240" customFormat="1" ht="15" x14ac:dyDescent="0.25">
      <c r="A71" s="117" t="s">
        <v>162</v>
      </c>
      <c r="B71" s="222">
        <v>2483703.31</v>
      </c>
      <c r="C71" s="222">
        <v>5271420.1899999995</v>
      </c>
      <c r="D71" s="222">
        <v>7755123.5</v>
      </c>
    </row>
    <row r="72" spans="1:4" s="240" customFormat="1" ht="15" x14ac:dyDescent="0.25">
      <c r="A72" s="117" t="s">
        <v>163</v>
      </c>
      <c r="B72" s="222">
        <v>135000000</v>
      </c>
      <c r="C72" s="222">
        <v>0</v>
      </c>
      <c r="D72" s="222">
        <v>135000000</v>
      </c>
    </row>
    <row r="73" spans="1:4" s="240" customFormat="1" ht="15" x14ac:dyDescent="0.25">
      <c r="A73" s="249" t="s">
        <v>27</v>
      </c>
      <c r="B73" s="249">
        <v>26430936801.310001</v>
      </c>
      <c r="C73" s="249">
        <v>34725259596.190002</v>
      </c>
      <c r="D73" s="249">
        <v>61156196397.5</v>
      </c>
    </row>
    <row r="74" spans="1:4" s="240" customFormat="1" x14ac:dyDescent="0.2"/>
    <row r="75" spans="1:4" s="240" customFormat="1" x14ac:dyDescent="0.2"/>
    <row r="76" spans="1:4" s="240" customFormat="1" ht="15" x14ac:dyDescent="0.25">
      <c r="A76" s="196" t="s">
        <v>28</v>
      </c>
      <c r="B76" s="196"/>
      <c r="C76" s="196"/>
      <c r="D76" s="196"/>
    </row>
    <row r="77" spans="1:4" s="240" customFormat="1" ht="15" x14ac:dyDescent="0.25">
      <c r="A77" s="197" t="s">
        <v>58</v>
      </c>
      <c r="B77" s="197"/>
      <c r="C77" s="197"/>
      <c r="D77" s="197"/>
    </row>
    <row r="78" spans="1:4" s="240" customFormat="1" ht="15" x14ac:dyDescent="0.25">
      <c r="A78" s="197" t="s">
        <v>151</v>
      </c>
      <c r="B78" s="197"/>
      <c r="C78" s="197"/>
      <c r="D78" s="197"/>
    </row>
    <row r="79" spans="1:4" s="240" customFormat="1" x14ac:dyDescent="0.2"/>
    <row r="80" spans="1:4" s="240" customFormat="1" ht="15.75" thickBot="1" x14ac:dyDescent="0.3">
      <c r="A80" s="235" t="s">
        <v>22</v>
      </c>
      <c r="B80" s="235" t="s">
        <v>52</v>
      </c>
      <c r="C80" s="235" t="s">
        <v>47</v>
      </c>
      <c r="D80" s="235" t="s">
        <v>161</v>
      </c>
    </row>
    <row r="81" spans="1:13" s="240" customFormat="1" ht="15" x14ac:dyDescent="0.25">
      <c r="A81" s="222"/>
      <c r="B81" s="222"/>
      <c r="C81" s="222"/>
      <c r="D81" s="222"/>
    </row>
    <row r="82" spans="1:13" s="240" customFormat="1" ht="15" x14ac:dyDescent="0.25">
      <c r="A82" s="222" t="s">
        <v>31</v>
      </c>
      <c r="B82" s="288">
        <v>4736010910.6799917</v>
      </c>
      <c r="C82" s="288">
        <v>8663816690.8799973</v>
      </c>
      <c r="D82" s="288">
        <v>4736010910.6799917</v>
      </c>
    </row>
    <row r="83" spans="1:13" s="240" customFormat="1" ht="15" x14ac:dyDescent="0.25">
      <c r="A83" s="106" t="s">
        <v>32</v>
      </c>
      <c r="B83" s="288">
        <v>23702165581.510002</v>
      </c>
      <c r="C83" s="288">
        <v>28545250375.189999</v>
      </c>
      <c r="D83" s="288">
        <v>52247415956.699997</v>
      </c>
    </row>
    <row r="84" spans="1:13" s="240" customFormat="1" ht="15" x14ac:dyDescent="0.25">
      <c r="A84" s="117" t="s">
        <v>2</v>
      </c>
      <c r="B84" s="289">
        <v>11054052000</v>
      </c>
      <c r="C84" s="289">
        <v>13612752000</v>
      </c>
      <c r="D84" s="289">
        <v>24666804000</v>
      </c>
    </row>
    <row r="85" spans="1:13" s="240" customFormat="1" ht="15" x14ac:dyDescent="0.25">
      <c r="A85" s="117" t="s">
        <v>164</v>
      </c>
      <c r="B85" s="289">
        <v>11386208581.51</v>
      </c>
      <c r="C85" s="289">
        <v>12960821420.189999</v>
      </c>
      <c r="D85" s="289">
        <v>24347030001.699997</v>
      </c>
    </row>
    <row r="86" spans="1:13" s="240" customFormat="1" ht="15" x14ac:dyDescent="0.25">
      <c r="A86" s="117" t="s">
        <v>165</v>
      </c>
      <c r="B86" s="289">
        <v>1261905000</v>
      </c>
      <c r="C86" s="289">
        <v>1971676955</v>
      </c>
      <c r="D86" s="289">
        <v>3233581955</v>
      </c>
    </row>
    <row r="87" spans="1:13" s="240" customFormat="1" ht="15" x14ac:dyDescent="0.25">
      <c r="A87" s="222" t="s">
        <v>33</v>
      </c>
      <c r="B87" s="289">
        <v>28438176492.189995</v>
      </c>
      <c r="C87" s="289">
        <v>37209067066.069992</v>
      </c>
      <c r="D87" s="289">
        <v>56983426867.37999</v>
      </c>
    </row>
    <row r="88" spans="1:13" s="240" customFormat="1" ht="16.5" thickBot="1" x14ac:dyDescent="0.3">
      <c r="A88" s="243" t="s">
        <v>34</v>
      </c>
      <c r="B88" s="243">
        <v>26430936801.309998</v>
      </c>
      <c r="C88" s="243">
        <v>34725259596.190002</v>
      </c>
      <c r="D88" s="243">
        <v>61156196397.5</v>
      </c>
    </row>
    <row r="89" spans="1:13" s="240" customFormat="1" ht="15.75" thickTop="1" x14ac:dyDescent="0.25">
      <c r="A89" s="222" t="s">
        <v>35</v>
      </c>
      <c r="B89" s="289">
        <v>2007239690.8799973</v>
      </c>
      <c r="C89" s="289">
        <v>2483807469.8799896</v>
      </c>
      <c r="D89" s="289">
        <v>-4172769530.1200104</v>
      </c>
    </row>
    <row r="90" spans="1:13" s="240" customFormat="1" ht="15.75" thickBot="1" x14ac:dyDescent="0.3">
      <c r="A90" s="236"/>
      <c r="B90" s="236"/>
      <c r="C90" s="236"/>
      <c r="D90" s="236"/>
    </row>
    <row r="91" spans="1:13" s="240" customFormat="1" ht="13.5" thickTop="1" x14ac:dyDescent="0.2">
      <c r="A91" s="240" t="s">
        <v>36</v>
      </c>
    </row>
    <row r="92" spans="1:13" s="240" customFormat="1" x14ac:dyDescent="0.2"/>
    <row r="93" spans="1:13" x14ac:dyDescent="0.2">
      <c r="G93" s="240"/>
      <c r="H93" s="240"/>
      <c r="I93" s="240"/>
      <c r="J93" s="240"/>
      <c r="K93" s="240"/>
      <c r="L93" s="240"/>
      <c r="M93" s="240"/>
    </row>
  </sheetData>
  <mergeCells count="17">
    <mergeCell ref="A76:D76"/>
    <mergeCell ref="A77:D77"/>
    <mergeCell ref="A78:D78"/>
    <mergeCell ref="A22:B22"/>
    <mergeCell ref="A27:D27"/>
    <mergeCell ref="A28:D28"/>
    <mergeCell ref="A60:D60"/>
    <mergeCell ref="A5:E5"/>
    <mergeCell ref="A19:E19"/>
    <mergeCell ref="A20:E20"/>
    <mergeCell ref="A61:D61"/>
    <mergeCell ref="A62:D62"/>
    <mergeCell ref="A6:E6"/>
    <mergeCell ref="A11:A12"/>
    <mergeCell ref="A21:E21"/>
    <mergeCell ref="A23:B23"/>
    <mergeCell ref="A26:D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6"/>
  <sheetViews>
    <sheetView zoomScale="80" zoomScaleNormal="80" workbookViewId="0"/>
  </sheetViews>
  <sheetFormatPr baseColWidth="10" defaultRowHeight="12.75" x14ac:dyDescent="0.2"/>
  <cols>
    <col min="1" max="1" width="46.5703125" customWidth="1"/>
    <col min="2" max="2" width="26.140625" customWidth="1"/>
    <col min="3" max="3" width="22.140625" customWidth="1"/>
    <col min="4" max="4" width="20.140625" customWidth="1"/>
    <col min="5" max="5" width="20.85546875" customWidth="1"/>
    <col min="6" max="6" width="19.42578125" customWidth="1"/>
    <col min="7" max="7" width="21.5703125" customWidth="1"/>
  </cols>
  <sheetData>
    <row r="1" spans="1:6" x14ac:dyDescent="0.2">
      <c r="A1" s="184"/>
      <c r="B1" s="8"/>
      <c r="C1" s="8"/>
      <c r="D1" s="8"/>
      <c r="E1" s="8"/>
    </row>
    <row r="2" spans="1:6" ht="15.75" x14ac:dyDescent="0.25">
      <c r="A2" s="270" t="s">
        <v>41</v>
      </c>
      <c r="B2" s="165" t="s">
        <v>42</v>
      </c>
      <c r="C2" s="166"/>
      <c r="D2" s="166"/>
      <c r="E2" s="167"/>
    </row>
    <row r="3" spans="1:6" ht="15.75" x14ac:dyDescent="0.25">
      <c r="A3" s="270" t="s">
        <v>147</v>
      </c>
      <c r="B3" s="168" t="s">
        <v>171</v>
      </c>
      <c r="C3" s="167"/>
      <c r="D3" s="167"/>
      <c r="E3" s="167"/>
    </row>
    <row r="4" spans="1:6" x14ac:dyDescent="0.2">
      <c r="A4" s="1"/>
      <c r="B4" s="1"/>
    </row>
    <row r="5" spans="1:6" ht="15" x14ac:dyDescent="0.25">
      <c r="A5" s="200" t="s">
        <v>43</v>
      </c>
      <c r="B5" s="200"/>
      <c r="C5" s="200"/>
      <c r="D5" s="200"/>
      <c r="E5" s="200"/>
    </row>
    <row r="6" spans="1:6" ht="15" x14ac:dyDescent="0.25">
      <c r="A6" s="200" t="s">
        <v>44</v>
      </c>
      <c r="B6" s="200"/>
      <c r="C6" s="200"/>
      <c r="D6" s="200"/>
      <c r="E6" s="200"/>
    </row>
    <row r="7" spans="1:6" ht="15" x14ac:dyDescent="0.25">
      <c r="A7" s="141"/>
    </row>
    <row r="8" spans="1:6" s="240" customFormat="1" ht="15.75" thickBot="1" x14ac:dyDescent="0.3">
      <c r="A8" s="219" t="s">
        <v>45</v>
      </c>
      <c r="B8" s="219" t="s">
        <v>46</v>
      </c>
      <c r="C8" s="219" t="s">
        <v>52</v>
      </c>
      <c r="D8" s="219" t="s">
        <v>47</v>
      </c>
      <c r="E8" s="219" t="s">
        <v>53</v>
      </c>
      <c r="F8" s="219" t="s">
        <v>82</v>
      </c>
    </row>
    <row r="9" spans="1:6" s="240" customFormat="1" ht="15" x14ac:dyDescent="0.25">
      <c r="A9" s="57"/>
      <c r="B9" s="271"/>
      <c r="C9" s="271"/>
      <c r="D9" s="271"/>
      <c r="E9" s="271"/>
    </row>
    <row r="10" spans="1:6" s="240" customFormat="1" ht="15" x14ac:dyDescent="0.2">
      <c r="A10" s="277" t="s">
        <v>127</v>
      </c>
      <c r="B10" s="278" t="s">
        <v>128</v>
      </c>
      <c r="C10" s="273">
        <f>'[10]I Trimestre'!F10</f>
        <v>47661</v>
      </c>
      <c r="D10" s="273">
        <f>'[10]II Trimestre'!F10</f>
        <v>68122</v>
      </c>
      <c r="E10" s="273">
        <f>'[10]III Trimestre'!F10</f>
        <v>75071</v>
      </c>
      <c r="F10" s="273">
        <v>85860</v>
      </c>
    </row>
    <row r="11" spans="1:6" s="240" customFormat="1" ht="15" x14ac:dyDescent="0.2">
      <c r="A11" s="279" t="s">
        <v>129</v>
      </c>
      <c r="B11" s="280" t="s">
        <v>149</v>
      </c>
      <c r="C11" s="273">
        <f>'[10]I Trimestre'!F11</f>
        <v>20180</v>
      </c>
      <c r="D11" s="273">
        <f>'[10]II Trimestre'!F11</f>
        <v>19727</v>
      </c>
      <c r="E11" s="273">
        <f>'[10]III Trimestre'!F11</f>
        <v>21386</v>
      </c>
      <c r="F11" s="271">
        <v>25498</v>
      </c>
    </row>
    <row r="12" spans="1:6" s="240" customFormat="1" ht="15" x14ac:dyDescent="0.25">
      <c r="A12" s="279"/>
      <c r="B12" s="281" t="s">
        <v>150</v>
      </c>
      <c r="C12" s="273">
        <f>'[10]I Trimestre'!F12</f>
        <v>14098</v>
      </c>
      <c r="D12" s="273">
        <f>'[10]II Trimestre'!F12</f>
        <v>14235</v>
      </c>
      <c r="E12" s="273">
        <f>'[10]III Trimestre'!F12</f>
        <v>15079</v>
      </c>
      <c r="F12" s="282">
        <v>17783</v>
      </c>
    </row>
    <row r="13" spans="1:6" s="240" customFormat="1" ht="15" x14ac:dyDescent="0.25">
      <c r="A13" s="11" t="s">
        <v>132</v>
      </c>
      <c r="B13" s="281" t="s">
        <v>48</v>
      </c>
      <c r="C13" s="273">
        <f>'[10]I Trimestre'!F13</f>
        <v>113</v>
      </c>
      <c r="D13" s="273">
        <f>'[10]II Trimestre'!F13</f>
        <v>206</v>
      </c>
      <c r="E13" s="273">
        <f>'[10]III Trimestre'!F13</f>
        <v>226</v>
      </c>
      <c r="F13" s="282">
        <v>231</v>
      </c>
    </row>
    <row r="14" spans="1:6" s="240" customFormat="1" ht="15" x14ac:dyDescent="0.25">
      <c r="A14" s="11" t="s">
        <v>133</v>
      </c>
      <c r="B14" s="281" t="s">
        <v>48</v>
      </c>
      <c r="C14" s="273">
        <f>'[10]I Trimestre'!F14</f>
        <v>1378</v>
      </c>
      <c r="D14" s="273">
        <f>'[10]II Trimestre'!F14</f>
        <v>2072</v>
      </c>
      <c r="E14" s="273">
        <f>'[10]III Trimestre'!F14</f>
        <v>2271</v>
      </c>
      <c r="F14" s="282">
        <v>2348</v>
      </c>
    </row>
    <row r="15" spans="1:6" s="240" customFormat="1" ht="15" x14ac:dyDescent="0.25">
      <c r="A15" s="283" t="s">
        <v>4</v>
      </c>
      <c r="B15" s="281" t="s">
        <v>51</v>
      </c>
      <c r="C15" s="273">
        <f>'[10]I Trimestre'!F15</f>
        <v>145369</v>
      </c>
      <c r="D15" s="273">
        <f>'[10]II Trimestre'!F15</f>
        <v>170668</v>
      </c>
      <c r="E15" s="273">
        <f>'[10]III Trimestre'!F15</f>
        <v>181199</v>
      </c>
      <c r="F15" s="273">
        <v>195200</v>
      </c>
    </row>
    <row r="16" spans="1:6" s="240" customFormat="1" ht="15" x14ac:dyDescent="0.25">
      <c r="A16" s="283"/>
      <c r="B16" s="281" t="s">
        <v>48</v>
      </c>
      <c r="C16" s="273">
        <f>'[10]I Trimestre'!F16</f>
        <v>116284</v>
      </c>
      <c r="D16" s="273">
        <f>'[10]II Trimestre'!F16</f>
        <v>132775</v>
      </c>
      <c r="E16" s="273">
        <f>'[10]III Trimestre'!F16</f>
        <v>140594</v>
      </c>
      <c r="F16" s="273">
        <v>149767</v>
      </c>
    </row>
    <row r="17" spans="1:7" s="240" customFormat="1" ht="15" x14ac:dyDescent="0.2">
      <c r="A17" s="283" t="s">
        <v>16</v>
      </c>
      <c r="B17" s="284" t="s">
        <v>48</v>
      </c>
      <c r="C17" s="273">
        <f>'[10]I Trimestre'!F17</f>
        <v>11216</v>
      </c>
      <c r="D17" s="273">
        <f>'[10]II Trimestre'!F17</f>
        <v>13568</v>
      </c>
      <c r="E17" s="273">
        <f>'[10]III Trimestre'!F17</f>
        <v>14238</v>
      </c>
      <c r="F17" s="273">
        <v>16116</v>
      </c>
    </row>
    <row r="18" spans="1:7" s="240" customFormat="1" ht="15.75" thickBot="1" x14ac:dyDescent="0.25">
      <c r="A18" s="156" t="s">
        <v>134</v>
      </c>
      <c r="B18" s="157" t="s">
        <v>135</v>
      </c>
      <c r="C18" s="164">
        <f>'[10]I Trimestre'!F18</f>
        <v>161349</v>
      </c>
      <c r="D18" s="164">
        <f>'[10]II Trimestre'!F18</f>
        <v>187590</v>
      </c>
      <c r="E18" s="164">
        <f>'[10]III Trimestre'!F18</f>
        <v>200993</v>
      </c>
      <c r="F18" s="164">
        <v>216115</v>
      </c>
    </row>
    <row r="19" spans="1:7" s="240" customFormat="1" ht="45" customHeight="1" thickTop="1" x14ac:dyDescent="0.2">
      <c r="A19" s="215" t="s">
        <v>136</v>
      </c>
      <c r="B19" s="215"/>
      <c r="C19" s="215"/>
      <c r="D19" s="215"/>
      <c r="E19" s="215"/>
      <c r="F19" s="215"/>
      <c r="G19" s="185"/>
    </row>
    <row r="20" spans="1:7" s="240" customFormat="1" ht="36" customHeight="1" x14ac:dyDescent="0.2">
      <c r="A20" s="215" t="s">
        <v>74</v>
      </c>
      <c r="B20" s="215"/>
      <c r="C20" s="215"/>
      <c r="D20" s="215"/>
      <c r="E20" s="215"/>
      <c r="F20" s="215"/>
      <c r="G20" s="185"/>
    </row>
    <row r="21" spans="1:7" s="240" customFormat="1" ht="49.5" customHeight="1" x14ac:dyDescent="0.2">
      <c r="A21" s="215" t="s">
        <v>169</v>
      </c>
      <c r="B21" s="215"/>
      <c r="C21" s="215"/>
      <c r="D21" s="215"/>
      <c r="E21" s="215"/>
      <c r="F21" s="215"/>
      <c r="G21" s="185"/>
    </row>
    <row r="22" spans="1:7" s="240" customFormat="1" x14ac:dyDescent="0.2">
      <c r="A22" s="290" t="s">
        <v>172</v>
      </c>
      <c r="B22" s="290"/>
      <c r="C22" s="290"/>
      <c r="D22" s="290"/>
      <c r="E22" s="290"/>
      <c r="F22" s="290"/>
      <c r="G22" s="186"/>
    </row>
    <row r="23" spans="1:7" s="240" customFormat="1" x14ac:dyDescent="0.2">
      <c r="A23" s="291"/>
      <c r="B23" s="291"/>
      <c r="C23" s="285"/>
      <c r="D23" s="285"/>
      <c r="E23" s="285"/>
    </row>
    <row r="24" spans="1:7" s="240" customFormat="1" ht="12" customHeight="1" x14ac:dyDescent="0.2"/>
    <row r="25" spans="1:7" s="240" customFormat="1" x14ac:dyDescent="0.2"/>
    <row r="26" spans="1:7" s="240" customFormat="1" ht="15" x14ac:dyDescent="0.25">
      <c r="A26" s="222"/>
      <c r="B26" s="222"/>
      <c r="C26" s="222"/>
      <c r="D26" s="222"/>
      <c r="E26" s="222"/>
    </row>
    <row r="27" spans="1:7" s="240" customFormat="1" ht="15" x14ac:dyDescent="0.25">
      <c r="A27" s="197" t="s">
        <v>87</v>
      </c>
      <c r="B27" s="197"/>
      <c r="C27" s="197"/>
      <c r="D27" s="197"/>
      <c r="E27" s="197"/>
    </row>
    <row r="28" spans="1:7" s="240" customFormat="1" ht="15" x14ac:dyDescent="0.25">
      <c r="A28" s="197" t="s">
        <v>18</v>
      </c>
      <c r="B28" s="197"/>
      <c r="C28" s="197"/>
      <c r="D28" s="197"/>
      <c r="E28" s="197"/>
    </row>
    <row r="29" spans="1:7" s="240" customFormat="1" ht="15" x14ac:dyDescent="0.25">
      <c r="A29" s="197" t="s">
        <v>151</v>
      </c>
      <c r="B29" s="197"/>
      <c r="C29" s="197"/>
      <c r="D29" s="197"/>
      <c r="E29" s="197"/>
    </row>
    <row r="30" spans="1:7" s="240" customFormat="1" x14ac:dyDescent="0.2"/>
    <row r="31" spans="1:7" s="240" customFormat="1" ht="15" x14ac:dyDescent="0.25">
      <c r="A31" s="239" t="s">
        <v>8</v>
      </c>
      <c r="B31" s="239" t="s">
        <v>52</v>
      </c>
      <c r="C31" s="239" t="s">
        <v>47</v>
      </c>
      <c r="D31" s="239" t="s">
        <v>53</v>
      </c>
      <c r="E31" s="239" t="s">
        <v>82</v>
      </c>
    </row>
    <row r="32" spans="1:7" s="240" customFormat="1" ht="15" x14ac:dyDescent="0.25">
      <c r="A32" s="105"/>
    </row>
    <row r="33" spans="1:5" s="240" customFormat="1" ht="15" x14ac:dyDescent="0.25">
      <c r="A33" s="105" t="s">
        <v>71</v>
      </c>
      <c r="B33" s="292">
        <v>26430936801.310001</v>
      </c>
      <c r="C33" s="292">
        <v>34725259596.190002</v>
      </c>
      <c r="D33" s="292">
        <v>36791310755.320007</v>
      </c>
      <c r="E33" s="292">
        <v>97947507152.820007</v>
      </c>
    </row>
    <row r="34" spans="1:5" s="240" customFormat="1" ht="15" x14ac:dyDescent="0.25">
      <c r="A34" s="220" t="s">
        <v>4</v>
      </c>
      <c r="B34" s="293">
        <v>12011820000</v>
      </c>
      <c r="C34" s="293">
        <v>12533690000</v>
      </c>
      <c r="D34" s="293">
        <v>13103965000</v>
      </c>
      <c r="E34" s="293">
        <v>37649475000</v>
      </c>
    </row>
    <row r="35" spans="1:5" s="240" customFormat="1" ht="15" x14ac:dyDescent="0.25">
      <c r="A35" s="220" t="s">
        <v>117</v>
      </c>
      <c r="B35" s="293">
        <v>6137607475.000001</v>
      </c>
      <c r="C35" s="293">
        <v>6644856571.9999981</v>
      </c>
      <c r="D35" s="293">
        <v>6293906170.000001</v>
      </c>
      <c r="E35" s="293">
        <v>19076370217</v>
      </c>
    </row>
    <row r="36" spans="1:5" s="240" customFormat="1" ht="15" x14ac:dyDescent="0.25">
      <c r="A36" s="220" t="s">
        <v>119</v>
      </c>
      <c r="B36" s="293">
        <v>227805634</v>
      </c>
      <c r="C36" s="293">
        <v>330493188</v>
      </c>
      <c r="D36" s="293">
        <v>383055840</v>
      </c>
      <c r="E36" s="293">
        <v>941354662</v>
      </c>
    </row>
    <row r="37" spans="1:5" s="240" customFormat="1" ht="15" x14ac:dyDescent="0.25">
      <c r="A37" s="220" t="s">
        <v>16</v>
      </c>
      <c r="B37" s="293">
        <v>1066617000</v>
      </c>
      <c r="C37" s="293">
        <v>2091751936</v>
      </c>
      <c r="D37" s="293">
        <v>2083977598</v>
      </c>
      <c r="E37" s="293">
        <v>5242346534</v>
      </c>
    </row>
    <row r="38" spans="1:5" s="240" customFormat="1" ht="15" x14ac:dyDescent="0.25">
      <c r="A38" s="220" t="s">
        <v>153</v>
      </c>
      <c r="B38" s="293">
        <v>190815500</v>
      </c>
      <c r="C38" s="293">
        <v>463890000</v>
      </c>
      <c r="D38" s="293">
        <v>535753000</v>
      </c>
      <c r="E38" s="293">
        <v>1190458500</v>
      </c>
    </row>
    <row r="39" spans="1:5" s="240" customFormat="1" ht="15" x14ac:dyDescent="0.25">
      <c r="A39" s="220" t="s">
        <v>154</v>
      </c>
      <c r="B39" s="293">
        <v>40460000</v>
      </c>
      <c r="C39" s="293">
        <v>106828200</v>
      </c>
      <c r="D39" s="293">
        <v>114058100.00000003</v>
      </c>
      <c r="E39" s="293">
        <v>261346300.00000003</v>
      </c>
    </row>
    <row r="40" spans="1:5" s="240" customFormat="1" ht="15.75" x14ac:dyDescent="0.25">
      <c r="A40" s="294" t="s">
        <v>101</v>
      </c>
      <c r="B40" s="292">
        <v>6755811192.3100004</v>
      </c>
      <c r="C40" s="292">
        <v>12553749700.190001</v>
      </c>
      <c r="D40" s="292">
        <v>14276595047.320004</v>
      </c>
      <c r="E40" s="292">
        <v>33586155939.820004</v>
      </c>
    </row>
    <row r="41" spans="1:5" s="240" customFormat="1" ht="15.75" x14ac:dyDescent="0.25">
      <c r="A41" s="179" t="s">
        <v>103</v>
      </c>
      <c r="B41" s="293">
        <v>6061003666</v>
      </c>
      <c r="C41" s="293">
        <v>10851206051</v>
      </c>
      <c r="D41" s="293">
        <v>12073568268.000004</v>
      </c>
      <c r="E41" s="293">
        <v>28985777985.000004</v>
      </c>
    </row>
    <row r="42" spans="1:5" s="240" customFormat="1" ht="15.75" x14ac:dyDescent="0.25">
      <c r="A42" s="179" t="s">
        <v>102</v>
      </c>
      <c r="B42" s="293">
        <v>26976179</v>
      </c>
      <c r="C42" s="293">
        <v>32853268</v>
      </c>
      <c r="D42" s="293">
        <v>177463532.99999997</v>
      </c>
      <c r="E42" s="293">
        <v>237292979.99999997</v>
      </c>
    </row>
    <row r="43" spans="1:5" s="240" customFormat="1" ht="15.75" x14ac:dyDescent="0.25">
      <c r="A43" s="179" t="s">
        <v>108</v>
      </c>
      <c r="B43" s="293">
        <v>1200000</v>
      </c>
      <c r="C43" s="293">
        <v>117365000</v>
      </c>
      <c r="D43" s="293">
        <v>286230000</v>
      </c>
      <c r="E43" s="293">
        <v>404795000</v>
      </c>
    </row>
    <row r="44" spans="1:5" s="240" customFormat="1" ht="15.75" x14ac:dyDescent="0.25">
      <c r="A44" s="179" t="s">
        <v>105</v>
      </c>
      <c r="B44" s="293">
        <v>405416000</v>
      </c>
      <c r="C44" s="293">
        <v>793749732</v>
      </c>
      <c r="D44" s="293">
        <v>728792748</v>
      </c>
      <c r="E44" s="293">
        <v>1927958480</v>
      </c>
    </row>
    <row r="45" spans="1:5" s="240" customFormat="1" ht="15.75" x14ac:dyDescent="0.25">
      <c r="A45" s="179" t="s">
        <v>14</v>
      </c>
      <c r="B45" s="293">
        <v>47637088</v>
      </c>
      <c r="C45" s="293">
        <v>290829856</v>
      </c>
      <c r="D45" s="293">
        <v>426947061.99999988</v>
      </c>
      <c r="E45" s="293">
        <v>765414005.99999988</v>
      </c>
    </row>
    <row r="46" spans="1:5" s="240" customFormat="1" ht="15.75" x14ac:dyDescent="0.25">
      <c r="A46" s="179" t="s">
        <v>109</v>
      </c>
      <c r="B46" s="293">
        <v>0</v>
      </c>
      <c r="C46" s="293">
        <v>957460</v>
      </c>
      <c r="D46" s="293">
        <v>68698228</v>
      </c>
      <c r="E46" s="293">
        <v>69655688</v>
      </c>
    </row>
    <row r="47" spans="1:5" s="240" customFormat="1" ht="15.75" x14ac:dyDescent="0.25">
      <c r="A47" s="179" t="s">
        <v>110</v>
      </c>
      <c r="B47" s="293">
        <v>36538301</v>
      </c>
      <c r="C47" s="293">
        <v>327708049.99999994</v>
      </c>
      <c r="D47" s="293">
        <v>332630111.00000006</v>
      </c>
      <c r="E47" s="293">
        <v>696876462</v>
      </c>
    </row>
    <row r="48" spans="1:5" s="240" customFormat="1" ht="15" x14ac:dyDescent="0.25">
      <c r="A48" s="220" t="s">
        <v>118</v>
      </c>
      <c r="B48" s="293">
        <v>4470000</v>
      </c>
      <c r="C48" s="293">
        <v>22070000</v>
      </c>
      <c r="D48" s="293">
        <v>23960000</v>
      </c>
      <c r="E48" s="293">
        <v>50500000</v>
      </c>
    </row>
    <row r="49" spans="1:5" s="240" customFormat="1" ht="15.75" x14ac:dyDescent="0.25">
      <c r="A49" s="180" t="s">
        <v>15</v>
      </c>
      <c r="B49" s="189">
        <v>14871255.000000002</v>
      </c>
      <c r="C49" s="189">
        <v>70410862.999999985</v>
      </c>
      <c r="D49" s="189">
        <v>94735938.999999985</v>
      </c>
      <c r="E49" s="189">
        <v>180018056.99999997</v>
      </c>
    </row>
    <row r="50" spans="1:5" s="240" customFormat="1" ht="15.75" x14ac:dyDescent="0.25">
      <c r="A50" s="179" t="s">
        <v>104</v>
      </c>
      <c r="B50" s="293">
        <v>0</v>
      </c>
      <c r="C50" s="293">
        <v>0</v>
      </c>
      <c r="D50" s="293">
        <v>0</v>
      </c>
      <c r="E50" s="293">
        <v>0</v>
      </c>
    </row>
    <row r="51" spans="1:5" s="240" customFormat="1" ht="15" x14ac:dyDescent="0.25">
      <c r="A51" s="112"/>
      <c r="B51" s="293"/>
      <c r="C51" s="293"/>
      <c r="D51" s="293"/>
      <c r="E51" s="293"/>
    </row>
    <row r="52" spans="1:5" s="240" customFormat="1" ht="15" x14ac:dyDescent="0.25">
      <c r="A52" s="112" t="s">
        <v>59</v>
      </c>
      <c r="B52" s="293">
        <v>135000000</v>
      </c>
      <c r="C52" s="293">
        <v>0</v>
      </c>
      <c r="D52" s="293">
        <v>0</v>
      </c>
      <c r="E52" s="293">
        <v>135000000</v>
      </c>
    </row>
    <row r="53" spans="1:5" s="240" customFormat="1" ht="15" x14ac:dyDescent="0.25">
      <c r="A53" s="112" t="s">
        <v>156</v>
      </c>
      <c r="B53" s="293">
        <v>2483703.31</v>
      </c>
      <c r="C53" s="293">
        <v>5271420.1899999995</v>
      </c>
      <c r="D53" s="293">
        <v>10573158.32</v>
      </c>
      <c r="E53" s="293">
        <v>18328281.82</v>
      </c>
    </row>
    <row r="54" spans="1:5" s="240" customFormat="1" ht="15" x14ac:dyDescent="0.25">
      <c r="A54" s="112" t="s">
        <v>112</v>
      </c>
      <c r="B54" s="293">
        <v>0</v>
      </c>
      <c r="C54" s="293">
        <v>1510000</v>
      </c>
      <c r="D54" s="293">
        <v>1220000</v>
      </c>
      <c r="E54" s="293">
        <v>2730000</v>
      </c>
    </row>
    <row r="55" spans="1:5" s="240" customFormat="1" ht="15" x14ac:dyDescent="0.25">
      <c r="A55" s="112" t="s">
        <v>111</v>
      </c>
      <c r="B55" s="293">
        <v>20215000</v>
      </c>
      <c r="C55" s="293">
        <v>39818000</v>
      </c>
      <c r="D55" s="293">
        <v>51776000</v>
      </c>
      <c r="E55" s="293">
        <v>111809000</v>
      </c>
    </row>
    <row r="56" spans="1:5" s="240" customFormat="1" ht="15.75" thickBot="1" x14ac:dyDescent="0.3">
      <c r="A56" s="242" t="s">
        <v>17</v>
      </c>
      <c r="B56" s="295">
        <v>26430936801.310001</v>
      </c>
      <c r="C56" s="295">
        <v>34725259596.190002</v>
      </c>
      <c r="D56" s="295">
        <v>36791310755.320007</v>
      </c>
      <c r="E56" s="295">
        <v>97947507152.820007</v>
      </c>
    </row>
    <row r="57" spans="1:5" s="240" customFormat="1" ht="15.75" thickTop="1" x14ac:dyDescent="0.25">
      <c r="A57" s="287" t="s">
        <v>19</v>
      </c>
    </row>
    <row r="58" spans="1:5" s="240" customFormat="1" x14ac:dyDescent="0.2"/>
    <row r="59" spans="1:5" s="240" customFormat="1" x14ac:dyDescent="0.2"/>
    <row r="60" spans="1:5" s="240" customFormat="1" ht="15" x14ac:dyDescent="0.25">
      <c r="A60" s="196" t="s">
        <v>20</v>
      </c>
      <c r="B60" s="196"/>
      <c r="C60" s="196"/>
      <c r="D60" s="196"/>
      <c r="E60" s="196"/>
    </row>
    <row r="61" spans="1:5" s="240" customFormat="1" ht="15" x14ac:dyDescent="0.25">
      <c r="A61" s="197" t="s">
        <v>21</v>
      </c>
      <c r="B61" s="197"/>
      <c r="C61" s="197"/>
      <c r="D61" s="197"/>
      <c r="E61" s="197"/>
    </row>
    <row r="62" spans="1:5" s="240" customFormat="1" ht="15" x14ac:dyDescent="0.25">
      <c r="A62" s="197" t="s">
        <v>151</v>
      </c>
      <c r="B62" s="197"/>
      <c r="C62" s="197"/>
      <c r="D62" s="197"/>
      <c r="E62" s="197"/>
    </row>
    <row r="63" spans="1:5" s="240" customFormat="1" x14ac:dyDescent="0.2"/>
    <row r="64" spans="1:5" s="240" customFormat="1" ht="15.75" thickBot="1" x14ac:dyDescent="0.3">
      <c r="A64" s="235" t="s">
        <v>22</v>
      </c>
      <c r="B64" s="235" t="s">
        <v>52</v>
      </c>
      <c r="C64" s="235" t="s">
        <v>47</v>
      </c>
      <c r="D64" s="235" t="s">
        <v>53</v>
      </c>
      <c r="E64" s="235" t="s">
        <v>82</v>
      </c>
    </row>
    <row r="65" spans="1:5" s="240" customFormat="1" ht="15" x14ac:dyDescent="0.25">
      <c r="A65" s="222"/>
      <c r="B65" s="222"/>
      <c r="C65" s="222"/>
      <c r="D65" s="222"/>
      <c r="E65" s="222"/>
    </row>
    <row r="66" spans="1:5" s="240" customFormat="1" ht="15" x14ac:dyDescent="0.25">
      <c r="A66" s="106" t="s">
        <v>99</v>
      </c>
      <c r="B66" s="106">
        <v>26278581843</v>
      </c>
      <c r="C66" s="106">
        <v>34649577313</v>
      </c>
      <c r="D66" s="106">
        <v>36686001658</v>
      </c>
      <c r="E66" s="106">
        <v>97614160814</v>
      </c>
    </row>
    <row r="67" spans="1:5" s="240" customFormat="1" ht="15" x14ac:dyDescent="0.25">
      <c r="A67" s="233" t="s">
        <v>100</v>
      </c>
      <c r="B67" s="222">
        <v>26278581843</v>
      </c>
      <c r="C67" s="222">
        <v>34649577313</v>
      </c>
      <c r="D67" s="222">
        <v>36686001658</v>
      </c>
      <c r="E67" s="222">
        <v>97614160814</v>
      </c>
    </row>
    <row r="68" spans="1:5" s="240" customFormat="1" ht="15" x14ac:dyDescent="0.25">
      <c r="A68" s="106" t="s">
        <v>24</v>
      </c>
      <c r="B68" s="106">
        <v>14871255.000000002</v>
      </c>
      <c r="C68" s="106">
        <v>70410862.999999985</v>
      </c>
      <c r="D68" s="106">
        <v>94735938.999999985</v>
      </c>
      <c r="E68" s="106">
        <v>180018056.99999997</v>
      </c>
    </row>
    <row r="69" spans="1:5" s="240" customFormat="1" ht="15" x14ac:dyDescent="0.25">
      <c r="A69" s="117" t="s">
        <v>100</v>
      </c>
      <c r="B69" s="222">
        <v>14871255.000000002</v>
      </c>
      <c r="C69" s="222">
        <v>70410862.999999985</v>
      </c>
      <c r="D69" s="222">
        <v>94735938.999999985</v>
      </c>
      <c r="E69" s="222">
        <v>180018056.99999997</v>
      </c>
    </row>
    <row r="70" spans="1:5" s="240" customFormat="1" ht="15" x14ac:dyDescent="0.25">
      <c r="A70" s="132" t="s">
        <v>158</v>
      </c>
      <c r="B70" s="106">
        <v>137483703.31</v>
      </c>
      <c r="C70" s="106">
        <v>5271420.1899999995</v>
      </c>
      <c r="D70" s="106">
        <v>10573158.32</v>
      </c>
      <c r="E70" s="106">
        <v>153328281.81999999</v>
      </c>
    </row>
    <row r="71" spans="1:5" s="240" customFormat="1" ht="15" x14ac:dyDescent="0.25">
      <c r="A71" s="117" t="s">
        <v>162</v>
      </c>
      <c r="B71" s="222">
        <v>2483703.31</v>
      </c>
      <c r="C71" s="222">
        <v>5271420.1899999995</v>
      </c>
      <c r="D71" s="222">
        <v>10573158.32</v>
      </c>
      <c r="E71" s="222">
        <v>18328281.82</v>
      </c>
    </row>
    <row r="72" spans="1:5" s="240" customFormat="1" ht="15" x14ac:dyDescent="0.25">
      <c r="A72" s="117" t="s">
        <v>163</v>
      </c>
      <c r="B72" s="222">
        <v>135000000</v>
      </c>
      <c r="C72" s="222">
        <v>0</v>
      </c>
      <c r="D72" s="222">
        <v>0</v>
      </c>
      <c r="E72" s="222">
        <v>135000000</v>
      </c>
    </row>
    <row r="73" spans="1:5" s="240" customFormat="1" ht="15.75" thickBot="1" x14ac:dyDescent="0.3">
      <c r="A73" s="242" t="s">
        <v>27</v>
      </c>
      <c r="B73" s="242">
        <v>26430936801.310001</v>
      </c>
      <c r="C73" s="242">
        <v>34725259596.190002</v>
      </c>
      <c r="D73" s="242">
        <v>36791310755.32</v>
      </c>
      <c r="E73" s="242">
        <v>97947507152.820007</v>
      </c>
    </row>
    <row r="74" spans="1:5" s="240" customFormat="1" ht="15.75" thickTop="1" x14ac:dyDescent="0.25">
      <c r="A74" s="258" t="s">
        <v>19</v>
      </c>
    </row>
    <row r="75" spans="1:5" s="240" customFormat="1" x14ac:dyDescent="0.2"/>
    <row r="76" spans="1:5" s="240" customFormat="1" ht="15" x14ac:dyDescent="0.25">
      <c r="A76" s="196" t="s">
        <v>28</v>
      </c>
      <c r="B76" s="196"/>
      <c r="C76" s="196"/>
      <c r="D76" s="196"/>
    </row>
    <row r="77" spans="1:5" s="240" customFormat="1" ht="15" x14ac:dyDescent="0.25">
      <c r="A77" s="197" t="s">
        <v>58</v>
      </c>
      <c r="B77" s="197"/>
      <c r="C77" s="197"/>
      <c r="D77" s="197"/>
    </row>
    <row r="78" spans="1:5" s="240" customFormat="1" ht="15" x14ac:dyDescent="0.25">
      <c r="A78" s="197" t="s">
        <v>151</v>
      </c>
      <c r="B78" s="197"/>
      <c r="C78" s="197"/>
      <c r="D78" s="197"/>
    </row>
    <row r="79" spans="1:5" s="240" customFormat="1" x14ac:dyDescent="0.2"/>
    <row r="80" spans="1:5" s="240" customFormat="1" ht="15.75" thickBot="1" x14ac:dyDescent="0.3">
      <c r="A80" s="235" t="s">
        <v>22</v>
      </c>
      <c r="B80" s="235" t="s">
        <v>52</v>
      </c>
      <c r="C80" s="235" t="s">
        <v>47</v>
      </c>
      <c r="D80" s="235" t="s">
        <v>53</v>
      </c>
      <c r="E80" s="235" t="s">
        <v>82</v>
      </c>
    </row>
    <row r="81" spans="1:5" s="240" customFormat="1" ht="15" x14ac:dyDescent="0.25">
      <c r="A81" s="222"/>
      <c r="B81" s="222"/>
      <c r="C81" s="222"/>
      <c r="D81" s="222"/>
      <c r="E81" s="222"/>
    </row>
    <row r="82" spans="1:5" s="240" customFormat="1" ht="15" x14ac:dyDescent="0.25">
      <c r="A82" s="222" t="s">
        <v>191</v>
      </c>
      <c r="B82" s="174">
        <v>4736010910.6799917</v>
      </c>
      <c r="C82" s="174">
        <v>8663816690.8799973</v>
      </c>
      <c r="D82" s="174">
        <v>9140384469.8799973</v>
      </c>
      <c r="E82" s="174">
        <v>4736010910.6799917</v>
      </c>
    </row>
    <row r="83" spans="1:5" s="240" customFormat="1" ht="15" x14ac:dyDescent="0.25">
      <c r="A83" s="106" t="s">
        <v>32</v>
      </c>
      <c r="B83" s="174">
        <v>30358742581.510002</v>
      </c>
      <c r="C83" s="174">
        <v>35201827375.190002</v>
      </c>
      <c r="D83" s="174">
        <v>36374057682.040001</v>
      </c>
      <c r="E83" s="174">
        <v>101934627638.73999</v>
      </c>
    </row>
    <row r="84" spans="1:5" s="240" customFormat="1" ht="15" x14ac:dyDescent="0.25">
      <c r="A84" s="117" t="s">
        <v>2</v>
      </c>
      <c r="B84" s="223">
        <v>11054052000</v>
      </c>
      <c r="C84" s="223">
        <v>13612752000</v>
      </c>
      <c r="D84" s="223">
        <v>15738588000</v>
      </c>
      <c r="E84" s="223">
        <v>40405392000</v>
      </c>
    </row>
    <row r="85" spans="1:5" s="240" customFormat="1" ht="15" x14ac:dyDescent="0.25">
      <c r="A85" s="117" t="s">
        <v>160</v>
      </c>
      <c r="B85" s="223">
        <v>6656577000</v>
      </c>
      <c r="C85" s="223">
        <v>6656577000</v>
      </c>
      <c r="D85" s="223">
        <v>6656684000</v>
      </c>
      <c r="E85" s="223">
        <v>19969838000</v>
      </c>
    </row>
    <row r="86" spans="1:5" s="240" customFormat="1" ht="15" x14ac:dyDescent="0.25">
      <c r="A86" s="117" t="s">
        <v>164</v>
      </c>
      <c r="B86" s="223">
        <v>11386208581.51</v>
      </c>
      <c r="C86" s="223">
        <v>12960821420.189999</v>
      </c>
      <c r="D86" s="223">
        <v>11970051084.040001</v>
      </c>
      <c r="E86" s="223">
        <v>36317081085.739998</v>
      </c>
    </row>
    <row r="87" spans="1:5" s="240" customFormat="1" ht="15" x14ac:dyDescent="0.25">
      <c r="A87" s="117" t="s">
        <v>165</v>
      </c>
      <c r="B87" s="223">
        <v>1261905000</v>
      </c>
      <c r="C87" s="223">
        <v>1971676955</v>
      </c>
      <c r="D87" s="223">
        <v>2008734598</v>
      </c>
      <c r="E87" s="223">
        <v>5242316553</v>
      </c>
    </row>
    <row r="88" spans="1:5" s="240" customFormat="1" ht="15" x14ac:dyDescent="0.25">
      <c r="A88" s="117" t="s">
        <v>33</v>
      </c>
      <c r="B88" s="223">
        <v>35094753492.189995</v>
      </c>
      <c r="C88" s="223">
        <v>43865644066.07</v>
      </c>
      <c r="D88" s="223">
        <v>45514442151.919998</v>
      </c>
      <c r="E88" s="223">
        <v>106670638549.41998</v>
      </c>
    </row>
    <row r="89" spans="1:5" s="240" customFormat="1" ht="15" x14ac:dyDescent="0.25">
      <c r="A89" s="222" t="s">
        <v>34</v>
      </c>
      <c r="B89" s="223">
        <v>26430936801.309998</v>
      </c>
      <c r="C89" s="223">
        <v>34725259596.190002</v>
      </c>
      <c r="D89" s="223">
        <v>36791310755.320007</v>
      </c>
      <c r="E89" s="223">
        <v>97947507152.820007</v>
      </c>
    </row>
    <row r="90" spans="1:5" s="240" customFormat="1" ht="16.5" thickBot="1" x14ac:dyDescent="0.3">
      <c r="A90" s="260" t="s">
        <v>35</v>
      </c>
      <c r="B90" s="261">
        <v>8663816690.8799973</v>
      </c>
      <c r="C90" s="261">
        <v>9140384469.8799973</v>
      </c>
      <c r="D90" s="261">
        <v>8723131396.5999908</v>
      </c>
      <c r="E90" s="261">
        <v>8723131396.5999756</v>
      </c>
    </row>
    <row r="91" spans="1:5" s="240" customFormat="1" ht="15.75" thickTop="1" x14ac:dyDescent="0.25">
      <c r="A91" s="106"/>
      <c r="B91" s="174"/>
      <c r="C91" s="174"/>
      <c r="D91" s="174"/>
      <c r="E91" s="174"/>
    </row>
    <row r="92" spans="1:5" s="240" customFormat="1" ht="15" x14ac:dyDescent="0.25">
      <c r="A92" s="258" t="s">
        <v>36</v>
      </c>
    </row>
    <row r="93" spans="1:5" s="240" customFormat="1" x14ac:dyDescent="0.2"/>
    <row r="94" spans="1:5" s="240" customFormat="1" x14ac:dyDescent="0.2"/>
    <row r="95" spans="1:5" s="240" customFormat="1" x14ac:dyDescent="0.2"/>
    <row r="96" spans="1:5" s="240" customFormat="1" x14ac:dyDescent="0.2"/>
    <row r="97" s="240" customFormat="1" x14ac:dyDescent="0.2"/>
    <row r="98" s="240" customFormat="1" x14ac:dyDescent="0.2"/>
    <row r="99" s="240" customFormat="1" x14ac:dyDescent="0.2"/>
    <row r="100" s="240" customFormat="1" x14ac:dyDescent="0.2"/>
    <row r="101" s="240" customFormat="1" x14ac:dyDescent="0.2"/>
    <row r="102" s="240" customFormat="1" x14ac:dyDescent="0.2"/>
    <row r="103" s="240" customFormat="1" x14ac:dyDescent="0.2"/>
    <row r="104" s="240" customFormat="1" x14ac:dyDescent="0.2"/>
    <row r="105" s="240" customFormat="1" x14ac:dyDescent="0.2"/>
    <row r="106" s="240" customFormat="1" x14ac:dyDescent="0.2"/>
    <row r="107" s="240" customFormat="1" x14ac:dyDescent="0.2"/>
    <row r="108" s="240" customFormat="1" x14ac:dyDescent="0.2"/>
    <row r="109" s="240" customFormat="1" x14ac:dyDescent="0.2"/>
    <row r="110" s="240" customFormat="1" x14ac:dyDescent="0.2"/>
    <row r="111" s="240" customFormat="1" x14ac:dyDescent="0.2"/>
    <row r="112" s="240" customFormat="1" x14ac:dyDescent="0.2"/>
    <row r="113" s="240" customFormat="1" x14ac:dyDescent="0.2"/>
    <row r="114" s="240" customFormat="1" x14ac:dyDescent="0.2"/>
    <row r="115" s="240" customFormat="1" x14ac:dyDescent="0.2"/>
    <row r="116" s="240" customFormat="1" x14ac:dyDescent="0.2"/>
  </sheetData>
  <mergeCells count="17">
    <mergeCell ref="A27:E27"/>
    <mergeCell ref="A21:F21"/>
    <mergeCell ref="A78:D78"/>
    <mergeCell ref="A60:E60"/>
    <mergeCell ref="A62:E62"/>
    <mergeCell ref="A22:F22"/>
    <mergeCell ref="A23:B23"/>
    <mergeCell ref="A28:E28"/>
    <mergeCell ref="A29:E29"/>
    <mergeCell ref="A61:E61"/>
    <mergeCell ref="A76:D76"/>
    <mergeCell ref="A77:D77"/>
    <mergeCell ref="A5:E5"/>
    <mergeCell ref="A6:E6"/>
    <mergeCell ref="A11:A12"/>
    <mergeCell ref="A19:F19"/>
    <mergeCell ref="A20:F20"/>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2"/>
  <sheetViews>
    <sheetView zoomScale="70" zoomScaleNormal="70" workbookViewId="0"/>
  </sheetViews>
  <sheetFormatPr baseColWidth="10" defaultRowHeight="12.75" x14ac:dyDescent="0.2"/>
  <cols>
    <col min="1" max="1" width="52.5703125" customWidth="1"/>
    <col min="2" max="2" width="29.5703125" customWidth="1"/>
    <col min="3" max="5" width="25.7109375" bestFit="1" customWidth="1"/>
    <col min="6" max="6" width="26.28515625" bestFit="1" customWidth="1"/>
  </cols>
  <sheetData>
    <row r="1" spans="1:7" s="240" customFormat="1" x14ac:dyDescent="0.2">
      <c r="A1" s="297"/>
      <c r="B1" s="285"/>
      <c r="C1" s="285"/>
      <c r="D1" s="285"/>
      <c r="E1" s="285"/>
    </row>
    <row r="2" spans="1:7" s="240" customFormat="1" ht="15.75" x14ac:dyDescent="0.25">
      <c r="A2" s="270" t="s">
        <v>41</v>
      </c>
      <c r="B2" s="165" t="s">
        <v>42</v>
      </c>
      <c r="C2" s="60"/>
      <c r="D2" s="60"/>
      <c r="E2" s="5"/>
    </row>
    <row r="3" spans="1:7" s="240" customFormat="1" ht="15.75" x14ac:dyDescent="0.25">
      <c r="A3" s="270" t="s">
        <v>147</v>
      </c>
      <c r="B3" s="168" t="s">
        <v>182</v>
      </c>
      <c r="C3" s="5"/>
      <c r="D3" s="5"/>
      <c r="E3" s="5"/>
    </row>
    <row r="4" spans="1:7" s="240" customFormat="1" x14ac:dyDescent="0.2"/>
    <row r="5" spans="1:7" s="240" customFormat="1" ht="15" x14ac:dyDescent="0.25">
      <c r="A5" s="200" t="s">
        <v>43</v>
      </c>
      <c r="B5" s="200"/>
      <c r="C5" s="200"/>
      <c r="D5" s="200"/>
      <c r="E5" s="200"/>
    </row>
    <row r="6" spans="1:7" s="240" customFormat="1" ht="15" x14ac:dyDescent="0.25">
      <c r="A6" s="200" t="s">
        <v>44</v>
      </c>
      <c r="B6" s="200"/>
      <c r="C6" s="200"/>
      <c r="D6" s="200"/>
      <c r="E6" s="200"/>
    </row>
    <row r="7" spans="1:7" s="240" customFormat="1" ht="15" x14ac:dyDescent="0.25">
      <c r="A7" s="193"/>
    </row>
    <row r="8" spans="1:7" s="240" customFormat="1" ht="15.75" thickBot="1" x14ac:dyDescent="0.3">
      <c r="A8" s="219" t="s">
        <v>45</v>
      </c>
      <c r="B8" s="219" t="s">
        <v>46</v>
      </c>
      <c r="C8" s="219" t="s">
        <v>52</v>
      </c>
      <c r="D8" s="219" t="s">
        <v>47</v>
      </c>
      <c r="E8" s="219" t="s">
        <v>53</v>
      </c>
      <c r="F8" s="219" t="s">
        <v>54</v>
      </c>
      <c r="G8" s="219" t="s">
        <v>78</v>
      </c>
    </row>
    <row r="9" spans="1:7" s="240" customFormat="1" ht="15" x14ac:dyDescent="0.25">
      <c r="A9" s="57"/>
      <c r="B9" s="271"/>
      <c r="C9" s="271"/>
      <c r="D9" s="271"/>
      <c r="E9" s="271"/>
    </row>
    <row r="10" spans="1:7" s="240" customFormat="1" ht="15" x14ac:dyDescent="0.2">
      <c r="A10" s="277" t="s">
        <v>127</v>
      </c>
      <c r="B10" s="278" t="s">
        <v>128</v>
      </c>
      <c r="C10" s="273">
        <f>'[11]I Trimestre'!F10</f>
        <v>47661</v>
      </c>
      <c r="D10" s="273">
        <f>'[11]II Trimestre'!F10</f>
        <v>68122</v>
      </c>
      <c r="E10" s="273">
        <f>'[11]III Trimestre'!F10</f>
        <v>75071</v>
      </c>
      <c r="F10" s="273">
        <f>'[11]IV Trimestre'!F10</f>
        <v>79173</v>
      </c>
      <c r="G10" s="273">
        <v>102271</v>
      </c>
    </row>
    <row r="11" spans="1:7" s="240" customFormat="1" ht="15" x14ac:dyDescent="0.2">
      <c r="A11" s="279" t="s">
        <v>129</v>
      </c>
      <c r="B11" s="280" t="s">
        <v>149</v>
      </c>
      <c r="C11" s="273">
        <f>'[11]I Trimestre'!F11</f>
        <v>20180</v>
      </c>
      <c r="D11" s="273">
        <f>'[11]II Trimestre'!F11</f>
        <v>19727</v>
      </c>
      <c r="E11" s="273">
        <f>'[11]III Trimestre'!F11</f>
        <v>21386</v>
      </c>
      <c r="F11" s="273">
        <f>'[11]IV Trimestre'!F11</f>
        <v>22498</v>
      </c>
      <c r="G11" s="273">
        <v>28266</v>
      </c>
    </row>
    <row r="12" spans="1:7" s="240" customFormat="1" ht="15" x14ac:dyDescent="0.25">
      <c r="A12" s="279"/>
      <c r="B12" s="281" t="s">
        <v>150</v>
      </c>
      <c r="C12" s="273">
        <f>'[11]I Trimestre'!F12</f>
        <v>14098</v>
      </c>
      <c r="D12" s="273">
        <f>'[11]II Trimestre'!F12</f>
        <v>14235</v>
      </c>
      <c r="E12" s="273">
        <f>'[11]III Trimestre'!F12</f>
        <v>15079</v>
      </c>
      <c r="F12" s="273">
        <f>'[11]IV Trimestre'!F12</f>
        <v>15713</v>
      </c>
      <c r="G12" s="273">
        <v>19523</v>
      </c>
    </row>
    <row r="13" spans="1:7" s="240" customFormat="1" ht="15" x14ac:dyDescent="0.25">
      <c r="A13" s="11" t="s">
        <v>132</v>
      </c>
      <c r="B13" s="281" t="s">
        <v>48</v>
      </c>
      <c r="C13" s="273">
        <f>'[11]I Trimestre'!F13</f>
        <v>113</v>
      </c>
      <c r="D13" s="273">
        <f>'[11]II Trimestre'!F13</f>
        <v>206</v>
      </c>
      <c r="E13" s="273">
        <f>'[11]III Trimestre'!F13</f>
        <v>226</v>
      </c>
      <c r="F13" s="273">
        <f>'[11]IV Trimestre'!F13</f>
        <v>230</v>
      </c>
      <c r="G13" s="273">
        <v>250</v>
      </c>
    </row>
    <row r="14" spans="1:7" s="240" customFormat="1" ht="15" x14ac:dyDescent="0.25">
      <c r="A14" s="11" t="s">
        <v>133</v>
      </c>
      <c r="B14" s="281" t="s">
        <v>48</v>
      </c>
      <c r="C14" s="273">
        <f>'[11]I Trimestre'!F14</f>
        <v>1378</v>
      </c>
      <c r="D14" s="273">
        <f>'[11]II Trimestre'!F14</f>
        <v>2072</v>
      </c>
      <c r="E14" s="273">
        <f>'[11]III Trimestre'!F14</f>
        <v>2271</v>
      </c>
      <c r="F14" s="273">
        <f>'[11]IV Trimestre'!F14</f>
        <v>2285</v>
      </c>
      <c r="G14" s="273">
        <v>2447</v>
      </c>
    </row>
    <row r="15" spans="1:7" s="240" customFormat="1" ht="15" x14ac:dyDescent="0.25">
      <c r="A15" s="283" t="s">
        <v>4</v>
      </c>
      <c r="B15" s="281" t="s">
        <v>51</v>
      </c>
      <c r="C15" s="273">
        <f>'[11]I Trimestre'!F15</f>
        <v>145369</v>
      </c>
      <c r="D15" s="273">
        <f>'[11]II Trimestre'!F15</f>
        <v>170668</v>
      </c>
      <c r="E15" s="273">
        <f>'[11]III Trimestre'!F15</f>
        <v>181199</v>
      </c>
      <c r="F15" s="273">
        <f>'[11]IV Trimestre'!F15</f>
        <v>180820</v>
      </c>
      <c r="G15" s="273">
        <v>201503</v>
      </c>
    </row>
    <row r="16" spans="1:7" s="240" customFormat="1" ht="15" x14ac:dyDescent="0.25">
      <c r="A16" s="283"/>
      <c r="B16" s="281" t="s">
        <v>48</v>
      </c>
      <c r="C16" s="273">
        <f>'[11]I Trimestre'!F16</f>
        <v>116284</v>
      </c>
      <c r="D16" s="273">
        <f>'[11]II Trimestre'!F16</f>
        <v>132775</v>
      </c>
      <c r="E16" s="273">
        <f>'[11]III Trimestre'!F16</f>
        <v>140594</v>
      </c>
      <c r="F16" s="273">
        <f>'[11]IV Trimestre'!F16</f>
        <v>141207</v>
      </c>
      <c r="G16" s="273">
        <v>154637</v>
      </c>
    </row>
    <row r="17" spans="1:7" s="240" customFormat="1" ht="15" x14ac:dyDescent="0.2">
      <c r="A17" s="283" t="s">
        <v>16</v>
      </c>
      <c r="B17" s="284" t="s">
        <v>48</v>
      </c>
      <c r="C17" s="273">
        <f>'[11]I Trimestre'!F17</f>
        <v>11216</v>
      </c>
      <c r="D17" s="274">
        <f>'[11]II Trimestre'!F17</f>
        <v>13568</v>
      </c>
      <c r="E17" s="274">
        <f>'[11]III Trimestre'!F17</f>
        <v>14238</v>
      </c>
      <c r="F17" s="274">
        <f>'[11]IV Trimestre'!F17</f>
        <v>13266</v>
      </c>
      <c r="G17" s="273">
        <v>16748</v>
      </c>
    </row>
    <row r="18" spans="1:7" s="240" customFormat="1" ht="15.75" thickBot="1" x14ac:dyDescent="0.25">
      <c r="A18" s="156" t="s">
        <v>134</v>
      </c>
      <c r="B18" s="157" t="s">
        <v>135</v>
      </c>
      <c r="C18" s="164">
        <f>'[11]I Trimestre'!F18</f>
        <v>161349</v>
      </c>
      <c r="D18" s="275">
        <f>'[11]II Trimestre'!F18</f>
        <v>187590</v>
      </c>
      <c r="E18" s="275">
        <f>'[11]III Trimestre'!F18</f>
        <v>200993</v>
      </c>
      <c r="F18" s="275">
        <f>'[11]IV Trimestre'!F18</f>
        <v>206143</v>
      </c>
      <c r="G18" s="164">
        <v>232691</v>
      </c>
    </row>
    <row r="19" spans="1:7" s="240" customFormat="1" ht="13.5" thickTop="1" x14ac:dyDescent="0.2">
      <c r="A19" s="214" t="s">
        <v>136</v>
      </c>
      <c r="B19" s="214"/>
      <c r="C19" s="214"/>
      <c r="D19" s="214"/>
      <c r="E19" s="214"/>
      <c r="F19" s="214"/>
      <c r="G19" s="214"/>
    </row>
    <row r="20" spans="1:7" s="240" customFormat="1" x14ac:dyDescent="0.2">
      <c r="A20" s="215" t="s">
        <v>74</v>
      </c>
      <c r="B20" s="215"/>
      <c r="C20" s="215"/>
      <c r="D20" s="215"/>
      <c r="E20" s="215"/>
      <c r="F20" s="215"/>
      <c r="G20" s="215"/>
    </row>
    <row r="21" spans="1:7" s="240" customFormat="1" x14ac:dyDescent="0.2">
      <c r="A21" s="290" t="s">
        <v>183</v>
      </c>
      <c r="B21" s="290"/>
      <c r="C21" s="290"/>
      <c r="D21" s="290"/>
      <c r="E21" s="290"/>
      <c r="F21" s="290"/>
      <c r="G21" s="290"/>
    </row>
    <row r="22" spans="1:7" s="240" customFormat="1" x14ac:dyDescent="0.2">
      <c r="A22" s="253" t="s">
        <v>184</v>
      </c>
      <c r="B22" s="253"/>
      <c r="C22" s="253"/>
      <c r="D22" s="253"/>
      <c r="E22" s="253"/>
      <c r="F22" s="253"/>
      <c r="G22" s="253"/>
    </row>
    <row r="23" spans="1:7" s="240" customFormat="1" x14ac:dyDescent="0.2">
      <c r="A23" s="291"/>
      <c r="B23" s="291"/>
      <c r="C23" s="285"/>
      <c r="D23" s="285"/>
      <c r="E23" s="285"/>
    </row>
    <row r="24" spans="1:7" s="240" customFormat="1" x14ac:dyDescent="0.2"/>
    <row r="25" spans="1:7" s="240" customFormat="1" x14ac:dyDescent="0.2"/>
    <row r="26" spans="1:7" s="240" customFormat="1" ht="15" x14ac:dyDescent="0.25">
      <c r="A26" s="197" t="s">
        <v>87</v>
      </c>
      <c r="B26" s="197"/>
      <c r="C26" s="197"/>
      <c r="D26" s="197"/>
      <c r="E26" s="109"/>
      <c r="F26" s="109"/>
    </row>
    <row r="27" spans="1:7" s="240" customFormat="1" ht="15" x14ac:dyDescent="0.25">
      <c r="A27" s="197" t="s">
        <v>18</v>
      </c>
      <c r="B27" s="197"/>
      <c r="C27" s="197"/>
      <c r="D27" s="197"/>
      <c r="E27" s="109"/>
      <c r="F27" s="109"/>
    </row>
    <row r="28" spans="1:7" s="240" customFormat="1" ht="15" x14ac:dyDescent="0.25">
      <c r="A28" s="197" t="s">
        <v>151</v>
      </c>
      <c r="B28" s="197"/>
      <c r="C28" s="197"/>
      <c r="D28" s="197"/>
      <c r="E28" s="109"/>
      <c r="F28" s="109"/>
    </row>
    <row r="29" spans="1:7" s="240" customFormat="1" x14ac:dyDescent="0.2"/>
    <row r="30" spans="1:7" s="240" customFormat="1" ht="15" x14ac:dyDescent="0.25">
      <c r="A30" s="239" t="s">
        <v>8</v>
      </c>
      <c r="B30" s="239" t="s">
        <v>52</v>
      </c>
      <c r="C30" s="239" t="s">
        <v>47</v>
      </c>
      <c r="D30" s="239" t="s">
        <v>53</v>
      </c>
      <c r="E30" s="239" t="s">
        <v>54</v>
      </c>
      <c r="F30" s="239" t="s">
        <v>78</v>
      </c>
    </row>
    <row r="31" spans="1:7" s="240" customFormat="1" ht="15" x14ac:dyDescent="0.25">
      <c r="A31" s="105"/>
      <c r="B31" s="258"/>
      <c r="C31" s="258"/>
      <c r="D31" s="258"/>
      <c r="E31" s="258"/>
      <c r="F31" s="258"/>
    </row>
    <row r="32" spans="1:7" s="240" customFormat="1" ht="15" x14ac:dyDescent="0.25">
      <c r="A32" s="105" t="s">
        <v>71</v>
      </c>
      <c r="B32" s="105">
        <v>26430936801.310001</v>
      </c>
      <c r="C32" s="105">
        <v>34725259596.190002</v>
      </c>
      <c r="D32" s="105">
        <v>36791310755.320007</v>
      </c>
      <c r="E32" s="105">
        <v>36077994333.580009</v>
      </c>
      <c r="F32" s="105">
        <v>134025501486.40001</v>
      </c>
    </row>
    <row r="33" spans="1:6" s="240" customFormat="1" ht="15" x14ac:dyDescent="0.25">
      <c r="A33" s="220" t="s">
        <v>4</v>
      </c>
      <c r="B33" s="258">
        <v>12011820000</v>
      </c>
      <c r="C33" s="258">
        <v>12533690000</v>
      </c>
      <c r="D33" s="258">
        <v>13103965000</v>
      </c>
      <c r="E33" s="286">
        <v>12598192000</v>
      </c>
      <c r="F33" s="286">
        <v>50247667000</v>
      </c>
    </row>
    <row r="34" spans="1:6" s="240" customFormat="1" ht="15" x14ac:dyDescent="0.25">
      <c r="A34" s="220" t="s">
        <v>117</v>
      </c>
      <c r="B34" s="258">
        <v>6137607475.000001</v>
      </c>
      <c r="C34" s="258">
        <v>6644856571.9999981</v>
      </c>
      <c r="D34" s="258">
        <v>6293906170.000001</v>
      </c>
      <c r="E34" s="286">
        <v>5379627913.0000029</v>
      </c>
      <c r="F34" s="286">
        <v>24455998130.000004</v>
      </c>
    </row>
    <row r="35" spans="1:6" s="240" customFormat="1" ht="15" x14ac:dyDescent="0.25">
      <c r="A35" s="220" t="s">
        <v>119</v>
      </c>
      <c r="B35" s="258">
        <v>227805634</v>
      </c>
      <c r="C35" s="258">
        <v>330493188</v>
      </c>
      <c r="D35" s="258">
        <v>383055840</v>
      </c>
      <c r="E35" s="286">
        <v>375451150</v>
      </c>
      <c r="F35" s="286">
        <v>1316805812</v>
      </c>
    </row>
    <row r="36" spans="1:6" s="240" customFormat="1" ht="15" x14ac:dyDescent="0.25">
      <c r="A36" s="220" t="s">
        <v>16</v>
      </c>
      <c r="B36" s="258">
        <v>1066617000</v>
      </c>
      <c r="C36" s="258">
        <v>2091751936</v>
      </c>
      <c r="D36" s="258">
        <v>2083977598</v>
      </c>
      <c r="E36" s="286">
        <v>1942480498</v>
      </c>
      <c r="F36" s="286">
        <v>7184827032</v>
      </c>
    </row>
    <row r="37" spans="1:6" s="240" customFormat="1" ht="15" x14ac:dyDescent="0.25">
      <c r="A37" s="220" t="s">
        <v>153</v>
      </c>
      <c r="B37" s="258">
        <v>190815500</v>
      </c>
      <c r="C37" s="258">
        <v>463890000</v>
      </c>
      <c r="D37" s="258">
        <v>535753000</v>
      </c>
      <c r="E37" s="286">
        <v>409746674</v>
      </c>
      <c r="F37" s="286">
        <v>1600205174</v>
      </c>
    </row>
    <row r="38" spans="1:6" s="240" customFormat="1" ht="15" x14ac:dyDescent="0.25">
      <c r="A38" s="220" t="s">
        <v>154</v>
      </c>
      <c r="B38" s="258">
        <v>40460000</v>
      </c>
      <c r="C38" s="258">
        <v>106828200</v>
      </c>
      <c r="D38" s="258">
        <v>114058100.00000003</v>
      </c>
      <c r="E38" s="286">
        <v>118408699.99999997</v>
      </c>
      <c r="F38" s="286">
        <v>379755000</v>
      </c>
    </row>
    <row r="39" spans="1:6" s="240" customFormat="1" ht="15" x14ac:dyDescent="0.25">
      <c r="A39" s="227" t="s">
        <v>101</v>
      </c>
      <c r="B39" s="105">
        <v>6755811192.3100004</v>
      </c>
      <c r="C39" s="105">
        <v>12553749700.190001</v>
      </c>
      <c r="D39" s="105">
        <v>14276595047.320004</v>
      </c>
      <c r="E39" s="286">
        <v>15254087398.580004</v>
      </c>
      <c r="F39" s="286">
        <v>48840243338.400009</v>
      </c>
    </row>
    <row r="40" spans="1:6" s="240" customFormat="1" ht="15" x14ac:dyDescent="0.25">
      <c r="A40" s="112" t="s">
        <v>103</v>
      </c>
      <c r="B40" s="258">
        <v>6061003666</v>
      </c>
      <c r="C40" s="258">
        <v>10851206051</v>
      </c>
      <c r="D40" s="258">
        <v>12073568268.000004</v>
      </c>
      <c r="E40" s="286">
        <v>11943220603.000004</v>
      </c>
      <c r="F40" s="286">
        <v>40928998588.000008</v>
      </c>
    </row>
    <row r="41" spans="1:6" s="240" customFormat="1" ht="15" x14ac:dyDescent="0.25">
      <c r="A41" s="112" t="s">
        <v>102</v>
      </c>
      <c r="B41" s="258">
        <v>26976179</v>
      </c>
      <c r="C41" s="258">
        <v>32853268</v>
      </c>
      <c r="D41" s="258">
        <v>177463532.99999997</v>
      </c>
      <c r="E41" s="286">
        <v>167502020.00000003</v>
      </c>
      <c r="F41" s="286">
        <v>404795000</v>
      </c>
    </row>
    <row r="42" spans="1:6" s="240" customFormat="1" ht="15" x14ac:dyDescent="0.25">
      <c r="A42" s="112" t="s">
        <v>108</v>
      </c>
      <c r="B42" s="258">
        <v>1200000</v>
      </c>
      <c r="C42" s="258">
        <v>117365000</v>
      </c>
      <c r="D42" s="258">
        <v>286230000</v>
      </c>
      <c r="E42" s="286">
        <v>114396249</v>
      </c>
      <c r="F42" s="286">
        <v>519191249</v>
      </c>
    </row>
    <row r="43" spans="1:6" s="240" customFormat="1" ht="15" x14ac:dyDescent="0.25">
      <c r="A43" s="112" t="s">
        <v>105</v>
      </c>
      <c r="B43" s="258">
        <v>405416000</v>
      </c>
      <c r="C43" s="258">
        <v>793749732</v>
      </c>
      <c r="D43" s="258">
        <v>728792748</v>
      </c>
      <c r="E43" s="286">
        <v>1020596875</v>
      </c>
      <c r="F43" s="286">
        <v>2948555355</v>
      </c>
    </row>
    <row r="44" spans="1:6" s="240" customFormat="1" ht="15" x14ac:dyDescent="0.25">
      <c r="A44" s="112" t="s">
        <v>14</v>
      </c>
      <c r="B44" s="258">
        <v>47637088</v>
      </c>
      <c r="C44" s="258">
        <v>290829856</v>
      </c>
      <c r="D44" s="258">
        <v>426947061.99999988</v>
      </c>
      <c r="E44" s="286">
        <v>1210488250</v>
      </c>
      <c r="F44" s="286">
        <v>1975902256</v>
      </c>
    </row>
    <row r="45" spans="1:6" s="240" customFormat="1" ht="15" x14ac:dyDescent="0.25">
      <c r="A45" s="112" t="s">
        <v>109</v>
      </c>
      <c r="B45" s="258">
        <v>0</v>
      </c>
      <c r="C45" s="258">
        <v>957460</v>
      </c>
      <c r="D45" s="258">
        <v>68698228</v>
      </c>
      <c r="E45" s="286">
        <v>117572277</v>
      </c>
      <c r="F45" s="286">
        <v>187227965</v>
      </c>
    </row>
    <row r="46" spans="1:6" s="240" customFormat="1" ht="15" x14ac:dyDescent="0.25">
      <c r="A46" s="112" t="s">
        <v>110</v>
      </c>
      <c r="B46" s="258">
        <v>36538301</v>
      </c>
      <c r="C46" s="258">
        <v>327708049.99999994</v>
      </c>
      <c r="D46" s="258">
        <v>332630111.00000006</v>
      </c>
      <c r="E46" s="286">
        <v>302605950.99999994</v>
      </c>
      <c r="F46" s="286">
        <v>999482413</v>
      </c>
    </row>
    <row r="47" spans="1:6" s="240" customFormat="1" ht="15" x14ac:dyDescent="0.25">
      <c r="A47" s="220" t="s">
        <v>118</v>
      </c>
      <c r="B47" s="258">
        <v>4470000</v>
      </c>
      <c r="C47" s="258">
        <v>22070000</v>
      </c>
      <c r="D47" s="258">
        <v>23960000</v>
      </c>
      <c r="E47" s="286">
        <v>16115000</v>
      </c>
      <c r="F47" s="286">
        <v>66615000</v>
      </c>
    </row>
    <row r="48" spans="1:6" s="240" customFormat="1" ht="15" x14ac:dyDescent="0.25">
      <c r="A48" s="130" t="s">
        <v>15</v>
      </c>
      <c r="B48" s="105">
        <v>14871255.000000002</v>
      </c>
      <c r="C48" s="105">
        <v>70410862.999999985</v>
      </c>
      <c r="D48" s="105">
        <v>94735938.999999985</v>
      </c>
      <c r="E48" s="286">
        <v>284075992</v>
      </c>
      <c r="F48" s="286">
        <v>464094049</v>
      </c>
    </row>
    <row r="49" spans="1:6" s="240" customFormat="1" ht="15" x14ac:dyDescent="0.25">
      <c r="A49" s="112" t="s">
        <v>104</v>
      </c>
      <c r="B49" s="258">
        <v>0</v>
      </c>
      <c r="C49" s="258">
        <v>0</v>
      </c>
      <c r="D49" s="258">
        <v>0</v>
      </c>
      <c r="E49" s="286">
        <v>0</v>
      </c>
      <c r="F49" s="286">
        <v>0</v>
      </c>
    </row>
    <row r="50" spans="1:6" s="240" customFormat="1" ht="15" x14ac:dyDescent="0.25">
      <c r="A50" s="112"/>
      <c r="B50" s="258">
        <v>0</v>
      </c>
      <c r="C50" s="258"/>
      <c r="D50" s="258"/>
      <c r="E50" s="286">
        <v>0</v>
      </c>
      <c r="F50" s="286"/>
    </row>
    <row r="51" spans="1:6" s="240" customFormat="1" ht="15" x14ac:dyDescent="0.25">
      <c r="A51" s="112" t="s">
        <v>59</v>
      </c>
      <c r="B51" s="258">
        <v>135000000</v>
      </c>
      <c r="C51" s="258">
        <v>0</v>
      </c>
      <c r="D51" s="258">
        <v>0</v>
      </c>
      <c r="E51" s="286">
        <v>0</v>
      </c>
      <c r="F51" s="286">
        <v>135000000</v>
      </c>
    </row>
    <row r="52" spans="1:6" s="240" customFormat="1" ht="15" x14ac:dyDescent="0.25">
      <c r="A52" s="112" t="s">
        <v>156</v>
      </c>
      <c r="B52" s="258">
        <v>2483703.31</v>
      </c>
      <c r="C52" s="258">
        <v>5271420.1899999995</v>
      </c>
      <c r="D52" s="258">
        <v>10573158.32</v>
      </c>
      <c r="E52" s="286">
        <v>17658181.579999998</v>
      </c>
      <c r="F52" s="286">
        <v>35986463.399999999</v>
      </c>
    </row>
    <row r="53" spans="1:6" s="240" customFormat="1" ht="15" x14ac:dyDescent="0.25">
      <c r="A53" s="112" t="s">
        <v>112</v>
      </c>
      <c r="B53" s="258">
        <v>0</v>
      </c>
      <c r="C53" s="258">
        <v>1510000</v>
      </c>
      <c r="D53" s="258">
        <v>1220000</v>
      </c>
      <c r="E53" s="286">
        <v>2440000</v>
      </c>
      <c r="F53" s="286">
        <v>5170000</v>
      </c>
    </row>
    <row r="54" spans="1:6" s="240" customFormat="1" ht="15" x14ac:dyDescent="0.25">
      <c r="A54" s="112" t="s">
        <v>111</v>
      </c>
      <c r="B54" s="258">
        <v>20215000</v>
      </c>
      <c r="C54" s="258">
        <v>39818000</v>
      </c>
      <c r="D54" s="258">
        <v>51776000</v>
      </c>
      <c r="E54" s="286">
        <v>57416000</v>
      </c>
      <c r="F54" s="286">
        <v>169225000</v>
      </c>
    </row>
    <row r="55" spans="1:6" s="240" customFormat="1" ht="15" x14ac:dyDescent="0.25">
      <c r="A55" s="249" t="s">
        <v>17</v>
      </c>
      <c r="B55" s="249">
        <v>26430936801.310001</v>
      </c>
      <c r="C55" s="249">
        <v>34725259596.190002</v>
      </c>
      <c r="D55" s="249">
        <v>36791310755.320007</v>
      </c>
      <c r="E55" s="249">
        <v>36077994333.580009</v>
      </c>
      <c r="F55" s="249">
        <v>134025501486.40001</v>
      </c>
    </row>
    <row r="56" spans="1:6" s="240" customFormat="1" ht="15" x14ac:dyDescent="0.25">
      <c r="A56" s="287" t="s">
        <v>19</v>
      </c>
    </row>
    <row r="57" spans="1:6" s="240" customFormat="1" x14ac:dyDescent="0.2"/>
    <row r="58" spans="1:6" s="240" customFormat="1" ht="15" x14ac:dyDescent="0.25">
      <c r="A58" s="196" t="s">
        <v>20</v>
      </c>
      <c r="B58" s="196"/>
      <c r="C58" s="196"/>
      <c r="D58" s="196"/>
    </row>
    <row r="59" spans="1:6" s="240" customFormat="1" ht="15" x14ac:dyDescent="0.25">
      <c r="A59" s="197" t="s">
        <v>21</v>
      </c>
      <c r="B59" s="197"/>
      <c r="C59" s="197"/>
      <c r="D59" s="197"/>
    </row>
    <row r="60" spans="1:6" s="240" customFormat="1" ht="15" x14ac:dyDescent="0.25">
      <c r="A60" s="197" t="s">
        <v>151</v>
      </c>
      <c r="B60" s="197"/>
      <c r="C60" s="197"/>
      <c r="D60" s="197"/>
    </row>
    <row r="61" spans="1:6" s="240" customFormat="1" x14ac:dyDescent="0.2"/>
    <row r="62" spans="1:6" s="240" customFormat="1" ht="15" x14ac:dyDescent="0.25">
      <c r="A62" s="239" t="s">
        <v>22</v>
      </c>
      <c r="B62" s="239" t="s">
        <v>52</v>
      </c>
      <c r="C62" s="239" t="s">
        <v>47</v>
      </c>
      <c r="D62" s="239" t="s">
        <v>53</v>
      </c>
      <c r="E62" s="239" t="s">
        <v>54</v>
      </c>
      <c r="F62" s="239" t="s">
        <v>78</v>
      </c>
    </row>
    <row r="63" spans="1:6" s="240" customFormat="1" ht="15" x14ac:dyDescent="0.25">
      <c r="A63" s="222"/>
      <c r="B63" s="222"/>
      <c r="C63" s="222"/>
      <c r="D63" s="222"/>
      <c r="E63" s="222"/>
      <c r="F63" s="222"/>
    </row>
    <row r="64" spans="1:6" s="240" customFormat="1" ht="15.75" x14ac:dyDescent="0.25">
      <c r="A64" s="180" t="s">
        <v>99</v>
      </c>
      <c r="B64" s="106">
        <v>26278581843</v>
      </c>
      <c r="C64" s="106">
        <v>34649577313</v>
      </c>
      <c r="D64" s="106">
        <v>36686001658</v>
      </c>
      <c r="E64" s="106">
        <v>35776260160.000008</v>
      </c>
      <c r="F64" s="106">
        <v>133390420974</v>
      </c>
    </row>
    <row r="65" spans="1:6" s="240" customFormat="1" ht="15.75" x14ac:dyDescent="0.25">
      <c r="A65" s="179" t="s">
        <v>100</v>
      </c>
      <c r="B65" s="222">
        <v>26278581843</v>
      </c>
      <c r="C65" s="222">
        <v>34649577313</v>
      </c>
      <c r="D65" s="222">
        <v>36686001658</v>
      </c>
      <c r="E65" s="222">
        <v>35776260160.000008</v>
      </c>
      <c r="F65" s="222">
        <v>133390420974</v>
      </c>
    </row>
    <row r="66" spans="1:6" s="240" customFormat="1" ht="15.75" x14ac:dyDescent="0.25">
      <c r="A66" s="180" t="s">
        <v>24</v>
      </c>
      <c r="B66" s="106">
        <v>14871255.000000002</v>
      </c>
      <c r="C66" s="106">
        <v>70410862.999999985</v>
      </c>
      <c r="D66" s="106">
        <v>94735938.999999985</v>
      </c>
      <c r="E66" s="106">
        <v>284075992</v>
      </c>
      <c r="F66" s="106">
        <v>464094049</v>
      </c>
    </row>
    <row r="67" spans="1:6" s="240" customFormat="1" ht="15.75" x14ac:dyDescent="0.25">
      <c r="A67" s="179" t="s">
        <v>100</v>
      </c>
      <c r="B67" s="222">
        <v>14871255.000000002</v>
      </c>
      <c r="C67" s="222">
        <v>70410862.999999985</v>
      </c>
      <c r="D67" s="222">
        <v>94735938.999999985</v>
      </c>
      <c r="E67" s="222">
        <v>284075992</v>
      </c>
      <c r="F67" s="222">
        <v>464094049</v>
      </c>
    </row>
    <row r="68" spans="1:6" s="240" customFormat="1" ht="15.75" x14ac:dyDescent="0.25">
      <c r="A68" s="180" t="s">
        <v>158</v>
      </c>
      <c r="B68" s="106">
        <v>137483703.31</v>
      </c>
      <c r="C68" s="106">
        <v>5271420.1899999995</v>
      </c>
      <c r="D68" s="106">
        <v>10573158.32</v>
      </c>
      <c r="E68" s="106">
        <v>17658181.579999998</v>
      </c>
      <c r="F68" s="106">
        <v>170986463.40000001</v>
      </c>
    </row>
    <row r="69" spans="1:6" s="240" customFormat="1" ht="15.75" x14ac:dyDescent="0.25">
      <c r="A69" s="179" t="s">
        <v>162</v>
      </c>
      <c r="B69" s="222">
        <v>2483703.31</v>
      </c>
      <c r="C69" s="222">
        <v>5271420.1899999995</v>
      </c>
      <c r="D69" s="222">
        <v>10573158.32</v>
      </c>
      <c r="E69" s="222">
        <v>17658181.579999998</v>
      </c>
      <c r="F69" s="222">
        <v>35986463.399999999</v>
      </c>
    </row>
    <row r="70" spans="1:6" s="240" customFormat="1" ht="15.75" x14ac:dyDescent="0.25">
      <c r="A70" s="179" t="s">
        <v>59</v>
      </c>
      <c r="B70" s="222">
        <v>135000000</v>
      </c>
      <c r="C70" s="222">
        <v>0</v>
      </c>
      <c r="D70" s="222">
        <v>0</v>
      </c>
      <c r="E70" s="222">
        <v>0</v>
      </c>
      <c r="F70" s="222">
        <v>135000000</v>
      </c>
    </row>
    <row r="71" spans="1:6" s="240" customFormat="1" ht="15" x14ac:dyDescent="0.25">
      <c r="A71" s="249" t="s">
        <v>27</v>
      </c>
      <c r="B71" s="249">
        <v>26430936801.310001</v>
      </c>
      <c r="C71" s="249">
        <v>34725259596.190002</v>
      </c>
      <c r="D71" s="249">
        <v>36791310755.32</v>
      </c>
      <c r="E71" s="249">
        <v>36077994333.580009</v>
      </c>
      <c r="F71" s="249">
        <v>134025501486.39999</v>
      </c>
    </row>
    <row r="72" spans="1:6" s="240" customFormat="1" ht="15" x14ac:dyDescent="0.25">
      <c r="A72" s="258" t="s">
        <v>19</v>
      </c>
      <c r="B72" s="240">
        <v>0</v>
      </c>
    </row>
    <row r="73" spans="1:6" s="240" customFormat="1" x14ac:dyDescent="0.2"/>
    <row r="74" spans="1:6" s="240" customFormat="1" x14ac:dyDescent="0.2"/>
    <row r="75" spans="1:6" s="240" customFormat="1" ht="15" x14ac:dyDescent="0.25">
      <c r="A75" s="196" t="s">
        <v>28</v>
      </c>
      <c r="B75" s="196"/>
      <c r="C75" s="196"/>
      <c r="D75" s="196"/>
    </row>
    <row r="76" spans="1:6" s="240" customFormat="1" ht="15" x14ac:dyDescent="0.25">
      <c r="A76" s="197" t="s">
        <v>58</v>
      </c>
      <c r="B76" s="197"/>
      <c r="C76" s="197"/>
      <c r="D76" s="197"/>
    </row>
    <row r="77" spans="1:6" s="240" customFormat="1" ht="15" x14ac:dyDescent="0.25">
      <c r="A77" s="197" t="s">
        <v>151</v>
      </c>
      <c r="B77" s="197"/>
      <c r="C77" s="197"/>
      <c r="D77" s="197"/>
    </row>
    <row r="78" spans="1:6" s="240" customFormat="1" x14ac:dyDescent="0.2"/>
    <row r="79" spans="1:6" s="240" customFormat="1" ht="15.75" thickBot="1" x14ac:dyDescent="0.3">
      <c r="A79" s="235" t="s">
        <v>22</v>
      </c>
      <c r="B79" s="235" t="s">
        <v>52</v>
      </c>
      <c r="C79" s="235" t="s">
        <v>47</v>
      </c>
      <c r="D79" s="235" t="s">
        <v>53</v>
      </c>
      <c r="E79" s="235" t="s">
        <v>54</v>
      </c>
      <c r="F79" s="235" t="s">
        <v>78</v>
      </c>
    </row>
    <row r="80" spans="1:6" s="240" customFormat="1" ht="15" x14ac:dyDescent="0.25">
      <c r="A80" s="222"/>
      <c r="B80" s="222"/>
      <c r="C80" s="222"/>
      <c r="D80" s="222"/>
      <c r="E80" s="222"/>
      <c r="F80" s="222"/>
    </row>
    <row r="81" spans="1:6" s="240" customFormat="1" ht="15" x14ac:dyDescent="0.25">
      <c r="A81" s="222" t="s">
        <v>191</v>
      </c>
      <c r="B81" s="174">
        <v>4736010910.6799917</v>
      </c>
      <c r="C81" s="174">
        <v>8663816690.8799973</v>
      </c>
      <c r="D81" s="174">
        <v>9140384469.8799973</v>
      </c>
      <c r="E81" s="174">
        <v>8723131396.5999908</v>
      </c>
      <c r="F81" s="174">
        <v>2034450218.4099917</v>
      </c>
    </row>
    <row r="82" spans="1:6" s="240" customFormat="1" ht="15" x14ac:dyDescent="0.25">
      <c r="A82" s="106" t="s">
        <v>32</v>
      </c>
      <c r="B82" s="174">
        <v>30358742581.510002</v>
      </c>
      <c r="C82" s="174">
        <v>35201827375.190002</v>
      </c>
      <c r="D82" s="174">
        <v>36374057682.040001</v>
      </c>
      <c r="E82" s="174">
        <v>33575914098.259995</v>
      </c>
      <c r="F82" s="174">
        <v>135690565963.12</v>
      </c>
    </row>
    <row r="83" spans="1:6" s="240" customFormat="1" ht="15" x14ac:dyDescent="0.25">
      <c r="A83" s="296" t="s">
        <v>2</v>
      </c>
      <c r="B83" s="223">
        <v>11054052000</v>
      </c>
      <c r="C83" s="223">
        <v>13612752000</v>
      </c>
      <c r="D83" s="223">
        <v>15738588000</v>
      </c>
      <c r="E83" s="223">
        <v>14820331025.369999</v>
      </c>
      <c r="F83" s="223">
        <v>55225723025.369995</v>
      </c>
    </row>
    <row r="84" spans="1:6" s="240" customFormat="1" ht="15" x14ac:dyDescent="0.25">
      <c r="A84" s="296" t="s">
        <v>188</v>
      </c>
      <c r="B84" s="223"/>
      <c r="C84" s="223"/>
      <c r="D84" s="223"/>
      <c r="E84" s="223"/>
      <c r="F84" s="223">
        <v>89365733.819999993</v>
      </c>
    </row>
    <row r="85" spans="1:6" s="240" customFormat="1" ht="15" x14ac:dyDescent="0.25">
      <c r="A85" s="296" t="s">
        <v>160</v>
      </c>
      <c r="B85" s="223">
        <v>6656577000</v>
      </c>
      <c r="C85" s="223">
        <v>6656577000</v>
      </c>
      <c r="D85" s="223">
        <v>6656684000</v>
      </c>
      <c r="E85" s="223">
        <v>4422546202.8999996</v>
      </c>
      <c r="F85" s="223">
        <v>24392384202.900002</v>
      </c>
    </row>
    <row r="86" spans="1:6" s="240" customFormat="1" ht="15" x14ac:dyDescent="0.25">
      <c r="A86" s="296" t="s">
        <v>188</v>
      </c>
      <c r="B86" s="223"/>
      <c r="C86" s="223"/>
      <c r="D86" s="223"/>
      <c r="E86" s="223"/>
      <c r="F86" s="223">
        <v>41683191.450000003</v>
      </c>
    </row>
    <row r="87" spans="1:6" s="240" customFormat="1" ht="15" x14ac:dyDescent="0.25">
      <c r="A87" s="296" t="s">
        <v>93</v>
      </c>
      <c r="B87" s="223">
        <v>11386208581.51</v>
      </c>
      <c r="C87" s="223">
        <v>12960821420.189999</v>
      </c>
      <c r="D87" s="223">
        <v>11970051084.040001</v>
      </c>
      <c r="E87" s="223">
        <v>12398111182.99</v>
      </c>
      <c r="F87" s="223">
        <v>48715192268.729996</v>
      </c>
    </row>
    <row r="88" spans="1:6" s="240" customFormat="1" ht="15" x14ac:dyDescent="0.25">
      <c r="A88" s="296" t="s">
        <v>188</v>
      </c>
      <c r="B88" s="223"/>
      <c r="C88" s="223"/>
      <c r="D88" s="223"/>
      <c r="E88" s="223"/>
      <c r="F88" s="223">
        <v>48975300.850000001</v>
      </c>
    </row>
    <row r="89" spans="1:6" s="240" customFormat="1" ht="15" x14ac:dyDescent="0.25">
      <c r="A89" s="296" t="s">
        <v>94</v>
      </c>
      <c r="B89" s="223">
        <v>1261905000</v>
      </c>
      <c r="C89" s="223">
        <v>1971676955</v>
      </c>
      <c r="D89" s="223">
        <v>2008734598</v>
      </c>
      <c r="E89" s="223">
        <v>1934925687</v>
      </c>
      <c r="F89" s="223">
        <v>7177242240</v>
      </c>
    </row>
    <row r="90" spans="1:6" s="240" customFormat="1" ht="15" x14ac:dyDescent="0.25">
      <c r="A90" s="222" t="s">
        <v>33</v>
      </c>
      <c r="B90" s="257">
        <v>35094753492.189995</v>
      </c>
      <c r="C90" s="257">
        <v>43865644066.07</v>
      </c>
      <c r="D90" s="257">
        <v>45514442151.919998</v>
      </c>
      <c r="E90" s="257">
        <v>42299045494.859985</v>
      </c>
      <c r="F90" s="257">
        <v>137725016181.53</v>
      </c>
    </row>
    <row r="91" spans="1:6" s="240" customFormat="1" ht="16.5" thickBot="1" x14ac:dyDescent="0.3">
      <c r="A91" s="243" t="s">
        <v>34</v>
      </c>
      <c r="B91" s="243">
        <v>26430936801.309998</v>
      </c>
      <c r="C91" s="243">
        <v>34725259596.190002</v>
      </c>
      <c r="D91" s="243">
        <v>36791310755.320007</v>
      </c>
      <c r="E91" s="243">
        <v>36077994333.580009</v>
      </c>
      <c r="F91" s="243">
        <v>134025501486.40002</v>
      </c>
    </row>
    <row r="92" spans="1:6" s="240" customFormat="1" ht="15.75" thickTop="1" x14ac:dyDescent="0.25">
      <c r="A92" s="106" t="s">
        <v>35</v>
      </c>
      <c r="B92" s="174">
        <v>8663816690.8799973</v>
      </c>
      <c r="C92" s="174">
        <v>9140384469.8799973</v>
      </c>
      <c r="D92" s="174">
        <v>8723131396.5999908</v>
      </c>
      <c r="E92" s="174">
        <v>6221051161.2799759</v>
      </c>
      <c r="F92" s="174">
        <v>3699514695.1299744</v>
      </c>
    </row>
    <row r="93" spans="1:6" s="240" customFormat="1" ht="15.75" thickBot="1" x14ac:dyDescent="0.3">
      <c r="A93" s="236"/>
      <c r="B93" s="236"/>
      <c r="C93" s="236"/>
      <c r="D93" s="236"/>
      <c r="E93" s="236"/>
      <c r="F93" s="236"/>
    </row>
    <row r="94" spans="1:6" s="240" customFormat="1" ht="15.75" thickTop="1" x14ac:dyDescent="0.25">
      <c r="A94" s="258" t="s">
        <v>36</v>
      </c>
    </row>
    <row r="95" spans="1:6" s="240" customFormat="1" ht="15" x14ac:dyDescent="0.25">
      <c r="A95" s="222"/>
    </row>
    <row r="96" spans="1:6" s="240" customFormat="1" x14ac:dyDescent="0.2"/>
    <row r="97" s="240" customFormat="1" x14ac:dyDescent="0.2"/>
    <row r="98" s="240" customFormat="1" x14ac:dyDescent="0.2"/>
    <row r="99" s="240" customFormat="1" x14ac:dyDescent="0.2"/>
    <row r="100" s="240" customFormat="1" x14ac:dyDescent="0.2"/>
    <row r="101" s="240" customFormat="1" x14ac:dyDescent="0.2"/>
    <row r="102" s="240" customFormat="1" x14ac:dyDescent="0.2"/>
  </sheetData>
  <mergeCells count="17">
    <mergeCell ref="A58:D58"/>
    <mergeCell ref="A21:G21"/>
    <mergeCell ref="A26:D26"/>
    <mergeCell ref="A27:D27"/>
    <mergeCell ref="A28:D28"/>
    <mergeCell ref="A22:G22"/>
    <mergeCell ref="A23:B23"/>
    <mergeCell ref="A5:E5"/>
    <mergeCell ref="A6:E6"/>
    <mergeCell ref="A11:A12"/>
    <mergeCell ref="A19:G19"/>
    <mergeCell ref="A20:G20"/>
    <mergeCell ref="A59:D59"/>
    <mergeCell ref="A60:D60"/>
    <mergeCell ref="A75:D75"/>
    <mergeCell ref="A76:D76"/>
    <mergeCell ref="A77:D77"/>
  </mergeCells>
  <pageMargins left="0.70866141732283472" right="0.70866141732283472" top="0.74803149606299213" bottom="0.74803149606299213" header="0.31496062992125984" footer="0.31496062992125984"/>
  <pageSetup paperSize="119" scale="65"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F13" sqref="F13:F23"/>
    </sheetView>
  </sheetViews>
  <sheetFormatPr baseColWidth="10" defaultRowHeight="12.75" x14ac:dyDescent="0.2"/>
  <cols>
    <col min="1" max="1" width="45.5703125" customWidth="1"/>
    <col min="2" max="2" width="14.5703125" customWidth="1"/>
    <col min="3" max="3" width="13.42578125" customWidth="1"/>
    <col min="4" max="4" width="15.5703125" customWidth="1"/>
    <col min="5" max="5" width="15.42578125" customWidth="1"/>
    <col min="6" max="6" width="16" customWidth="1"/>
  </cols>
  <sheetData>
    <row r="1" spans="1:6" ht="15" x14ac:dyDescent="0.25">
      <c r="A1" s="209" t="s">
        <v>2</v>
      </c>
      <c r="B1" s="209"/>
      <c r="C1" s="209"/>
      <c r="D1" s="209"/>
      <c r="E1" s="209"/>
      <c r="F1" s="209"/>
    </row>
    <row r="2" spans="1:6" ht="15" x14ac:dyDescent="0.25">
      <c r="A2" s="13" t="s">
        <v>37</v>
      </c>
      <c r="B2" s="14" t="s">
        <v>38</v>
      </c>
      <c r="C2" s="15"/>
      <c r="D2" s="16"/>
      <c r="E2" s="15"/>
      <c r="F2" s="15"/>
    </row>
    <row r="3" spans="1:6" ht="15" x14ac:dyDescent="0.25">
      <c r="A3" s="13" t="s">
        <v>39</v>
      </c>
      <c r="B3" s="17" t="s">
        <v>40</v>
      </c>
      <c r="C3" s="15"/>
      <c r="D3" s="18"/>
      <c r="E3" s="15"/>
      <c r="F3" s="15"/>
    </row>
    <row r="4" spans="1:6" ht="15" x14ac:dyDescent="0.25">
      <c r="A4" s="13" t="s">
        <v>41</v>
      </c>
      <c r="B4" s="15" t="s">
        <v>42</v>
      </c>
      <c r="C4" s="18"/>
      <c r="D4" s="18"/>
      <c r="E4" s="15"/>
      <c r="F4" s="15"/>
    </row>
    <row r="5" spans="1:6" ht="15" x14ac:dyDescent="0.25">
      <c r="A5" s="13" t="s">
        <v>70</v>
      </c>
      <c r="B5" s="19" t="s">
        <v>81</v>
      </c>
      <c r="C5" s="15"/>
      <c r="D5" s="15"/>
      <c r="E5" s="15"/>
      <c r="F5" s="15"/>
    </row>
    <row r="6" spans="1:6" x14ac:dyDescent="0.2">
      <c r="A6" s="20"/>
      <c r="B6" s="20"/>
      <c r="C6" s="20"/>
      <c r="D6" s="20"/>
      <c r="E6" s="20"/>
      <c r="F6" s="20"/>
    </row>
    <row r="7" spans="1:6" ht="15" x14ac:dyDescent="0.25">
      <c r="A7" s="209" t="s">
        <v>43</v>
      </c>
      <c r="B7" s="209"/>
      <c r="C7" s="209"/>
      <c r="D7" s="209"/>
      <c r="E7" s="209"/>
      <c r="F7" s="209"/>
    </row>
    <row r="8" spans="1:6" ht="15" x14ac:dyDescent="0.25">
      <c r="A8" s="209" t="s">
        <v>44</v>
      </c>
      <c r="B8" s="209"/>
      <c r="C8" s="209"/>
      <c r="D8" s="209"/>
      <c r="E8" s="209"/>
      <c r="F8" s="209"/>
    </row>
    <row r="9" spans="1:6" ht="15" x14ac:dyDescent="0.25">
      <c r="A9" s="21"/>
      <c r="B9" s="20"/>
      <c r="C9" s="20"/>
      <c r="D9" s="20"/>
      <c r="E9" s="20"/>
      <c r="F9" s="20"/>
    </row>
    <row r="10" spans="1:6" ht="13.5" thickBot="1" x14ac:dyDescent="0.25">
      <c r="A10" s="22" t="s">
        <v>45</v>
      </c>
      <c r="B10" s="22" t="s">
        <v>46</v>
      </c>
      <c r="C10" s="22" t="s">
        <v>52</v>
      </c>
      <c r="D10" s="22" t="s">
        <v>47</v>
      </c>
      <c r="E10" s="22" t="s">
        <v>53</v>
      </c>
      <c r="F10" s="22" t="s">
        <v>82</v>
      </c>
    </row>
    <row r="11" spans="1:6" ht="15" x14ac:dyDescent="0.25">
      <c r="A11" s="14"/>
      <c r="B11" s="23"/>
      <c r="C11" s="23"/>
      <c r="D11" s="23"/>
      <c r="E11" s="23"/>
      <c r="F11" s="23"/>
    </row>
    <row r="12" spans="1:6" x14ac:dyDescent="0.2">
      <c r="A12" s="24" t="s">
        <v>71</v>
      </c>
      <c r="B12" s="25"/>
      <c r="C12" s="39"/>
      <c r="D12" s="39"/>
      <c r="E12" s="39"/>
      <c r="F12" s="41"/>
    </row>
    <row r="13" spans="1:6" ht="15" x14ac:dyDescent="0.2">
      <c r="A13" s="26" t="s">
        <v>3</v>
      </c>
      <c r="B13" s="27" t="s">
        <v>48</v>
      </c>
      <c r="C13" s="39">
        <f>'[12]1T'!F13</f>
        <v>33265</v>
      </c>
      <c r="D13" s="39">
        <f>'[12]2T'!F13</f>
        <v>48616</v>
      </c>
      <c r="E13" s="39">
        <f>'[12]3T'!F13</f>
        <v>56595</v>
      </c>
      <c r="F13" s="42">
        <v>60900</v>
      </c>
    </row>
    <row r="14" spans="1:6" hidden="1" x14ac:dyDescent="0.2">
      <c r="A14" s="28" t="s">
        <v>49</v>
      </c>
      <c r="B14" s="27" t="s">
        <v>50</v>
      </c>
      <c r="C14" s="39">
        <f>'[12]1T'!F14</f>
        <v>0</v>
      </c>
      <c r="D14" s="39">
        <f>'[12]2T'!F14</f>
        <v>0</v>
      </c>
      <c r="E14" s="39">
        <f>'[12]3T'!F14</f>
        <v>0</v>
      </c>
      <c r="F14" s="43">
        <v>0</v>
      </c>
    </row>
    <row r="15" spans="1:6" x14ac:dyDescent="0.2">
      <c r="A15" s="28" t="s">
        <v>16</v>
      </c>
      <c r="B15" s="27" t="s">
        <v>48</v>
      </c>
      <c r="C15" s="39">
        <f>'[12]1T'!F15</f>
        <v>10213</v>
      </c>
      <c r="D15" s="39">
        <f>'[12]2T'!F15</f>
        <v>12014</v>
      </c>
      <c r="E15" s="39">
        <f>'[12]3T'!F15</f>
        <v>11941</v>
      </c>
      <c r="F15" s="43">
        <v>13322</v>
      </c>
    </row>
    <row r="16" spans="1:6" ht="15" x14ac:dyDescent="0.25">
      <c r="A16" s="29" t="s">
        <v>80</v>
      </c>
      <c r="B16" s="30" t="s">
        <v>48</v>
      </c>
      <c r="C16" s="31">
        <v>2322</v>
      </c>
      <c r="D16" s="31">
        <v>2546</v>
      </c>
      <c r="E16" s="31">
        <v>2624</v>
      </c>
      <c r="F16" s="31">
        <v>3010</v>
      </c>
    </row>
    <row r="17" spans="1:6" ht="15" x14ac:dyDescent="0.25">
      <c r="A17" s="38" t="s">
        <v>13</v>
      </c>
      <c r="B17" s="30" t="s">
        <v>48</v>
      </c>
      <c r="C17" s="31">
        <v>124</v>
      </c>
      <c r="D17" s="31">
        <v>140</v>
      </c>
      <c r="E17" s="31">
        <v>224</v>
      </c>
      <c r="F17" s="44">
        <v>377</v>
      </c>
    </row>
    <row r="18" spans="1:6" ht="15" x14ac:dyDescent="0.25">
      <c r="A18" s="32" t="s">
        <v>14</v>
      </c>
      <c r="B18" s="30" t="s">
        <v>48</v>
      </c>
      <c r="C18" s="31">
        <v>182</v>
      </c>
      <c r="D18" s="31">
        <v>1114</v>
      </c>
      <c r="E18" s="31">
        <v>1159</v>
      </c>
      <c r="F18" s="44">
        <v>2126</v>
      </c>
    </row>
    <row r="19" spans="1:6" ht="15" x14ac:dyDescent="0.25">
      <c r="A19" s="38" t="s">
        <v>15</v>
      </c>
      <c r="B19" s="37" t="s">
        <v>48</v>
      </c>
      <c r="C19" s="31">
        <f>'[12]1T'!F19</f>
        <v>66</v>
      </c>
      <c r="D19" s="31">
        <f>'[12]2T'!F19</f>
        <v>327</v>
      </c>
      <c r="E19" s="31">
        <f>'[12]3T'!F19</f>
        <v>469</v>
      </c>
      <c r="F19" s="45">
        <v>654</v>
      </c>
    </row>
    <row r="20" spans="1:6" ht="15" x14ac:dyDescent="0.25">
      <c r="A20" s="38" t="s">
        <v>4</v>
      </c>
      <c r="B20" s="30" t="s">
        <v>51</v>
      </c>
      <c r="C20" s="31">
        <f>'[12]1T'!F20</f>
        <v>131913</v>
      </c>
      <c r="D20" s="31">
        <f>'[12]2T'!F20</f>
        <v>155463</v>
      </c>
      <c r="E20" s="31">
        <f>'[12]3T'!F20</f>
        <v>158577</v>
      </c>
      <c r="F20" s="45">
        <v>173798</v>
      </c>
    </row>
    <row r="21" spans="1:6" ht="15" x14ac:dyDescent="0.25">
      <c r="A21" s="33"/>
      <c r="B21" s="30" t="s">
        <v>48</v>
      </c>
      <c r="C21" s="31">
        <f>'[12]1T'!F21</f>
        <v>103587</v>
      </c>
      <c r="D21" s="31">
        <f>'[12]2T'!F21</f>
        <v>119350</v>
      </c>
      <c r="E21" s="31">
        <f>'[12]3T'!F21</f>
        <v>121848</v>
      </c>
      <c r="F21" s="44">
        <v>131588</v>
      </c>
    </row>
    <row r="22" spans="1:6" ht="15" x14ac:dyDescent="0.25">
      <c r="A22" s="33" t="s">
        <v>72</v>
      </c>
      <c r="B22" s="30"/>
      <c r="C22" s="31">
        <v>89</v>
      </c>
      <c r="D22" s="31">
        <v>1221</v>
      </c>
      <c r="E22" s="31">
        <v>2932</v>
      </c>
      <c r="F22" s="45">
        <v>3051</v>
      </c>
    </row>
    <row r="23" spans="1:6" ht="13.5" thickBot="1" x14ac:dyDescent="0.25">
      <c r="A23" s="35" t="s">
        <v>76</v>
      </c>
      <c r="B23" s="36" t="s">
        <v>48</v>
      </c>
      <c r="C23" s="46">
        <v>117211</v>
      </c>
      <c r="D23" s="46">
        <v>145955</v>
      </c>
      <c r="E23" s="46">
        <v>156841</v>
      </c>
      <c r="F23" s="40">
        <v>169637</v>
      </c>
    </row>
    <row r="24" spans="1:6" s="2" customFormat="1" ht="12.75" customHeight="1" thickTop="1" x14ac:dyDescent="0.2">
      <c r="A24" s="201" t="s">
        <v>85</v>
      </c>
      <c r="B24" s="201"/>
      <c r="C24" s="201"/>
      <c r="D24" s="201"/>
      <c r="E24" s="201"/>
      <c r="F24" s="201"/>
    </row>
    <row r="25" spans="1:6" ht="12.75" customHeight="1" x14ac:dyDescent="0.2">
      <c r="A25" s="206" t="s">
        <v>75</v>
      </c>
      <c r="B25" s="206"/>
      <c r="C25" s="34"/>
      <c r="D25" s="34"/>
      <c r="E25" s="34"/>
      <c r="F25" s="34"/>
    </row>
    <row r="26" spans="1:6" ht="15" x14ac:dyDescent="0.25">
      <c r="A26" s="209"/>
      <c r="B26" s="209"/>
      <c r="C26" s="209"/>
      <c r="D26" s="209"/>
      <c r="E26" s="209"/>
      <c r="F26" s="209"/>
    </row>
  </sheetData>
  <mergeCells count="6">
    <mergeCell ref="A26:F26"/>
    <mergeCell ref="A1:F1"/>
    <mergeCell ref="A7:F7"/>
    <mergeCell ref="A8:F8"/>
    <mergeCell ref="A24:F24"/>
    <mergeCell ref="A25:B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 Trimestre</vt:lpstr>
      <vt:lpstr>II Trimestre</vt:lpstr>
      <vt:lpstr>III Trimestre</vt:lpstr>
      <vt:lpstr>IV Trimestre</vt:lpstr>
      <vt:lpstr>Semestral</vt:lpstr>
      <vt:lpstr>III T Acumulado</vt:lpstr>
      <vt:lpstr>Anual</vt:lpstr>
      <vt:lpstr>Hoja3</vt:lpstr>
      <vt:lpstr>Trimestrales</vt:lpstr>
      <vt:lpstr>semestral..</vt:lpstr>
      <vt:lpstr>Acumulado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Campos</dc:creator>
  <cp:lastModifiedBy>Stephanie Tatiana Salas Soto</cp:lastModifiedBy>
  <cp:lastPrinted>2019-02-06T20:10:56Z</cp:lastPrinted>
  <dcterms:created xsi:type="dcterms:W3CDTF">2013-01-24T21:02:40Z</dcterms:created>
  <dcterms:modified xsi:type="dcterms:W3CDTF">2019-06-13T20:39:27Z</dcterms:modified>
</cp:coreProperties>
</file>