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https://d.docs.live.net/217e95e08daa8650/Escritorio/Indicadores/Página web - Indicadores 2021/PW/Información Unidades Ejecutoras/"/>
    </mc:Choice>
  </mc:AlternateContent>
  <xr:revisionPtr revIDLastSave="0" documentId="11_E9C3143FB753BF7198303C5F445A2508CF4AA6B1" xr6:coauthVersionLast="47" xr6:coauthVersionMax="47" xr10:uidLastSave="{00000000-0000-0000-0000-000000000000}"/>
  <bookViews>
    <workbookView xWindow="-110" yWindow="-110" windowWidth="19420" windowHeight="10300" tabRatio="924" xr2:uid="{00000000-000D-0000-FFFF-FFFF00000000}"/>
  </bookViews>
  <sheets>
    <sheet name="I Trimestre" sheetId="3" r:id="rId1"/>
    <sheet name="II Trimestre" sheetId="10" r:id="rId2"/>
    <sheet name="I Semestre" sheetId="11" r:id="rId3"/>
    <sheet name="III Trimestre" sheetId="12" r:id="rId4"/>
    <sheet name="III Trim. Acumulado" sheetId="13" r:id="rId5"/>
    <sheet name="IV Trimestre" sheetId="14" r:id="rId6"/>
    <sheet name="Anual" sheetId="15" r:id="rId7"/>
    <sheet name="ALCANCE" sheetId="19" r:id="rId8"/>
    <sheet name="VISITACION" sheetId="18" r:id="rId9"/>
  </sheets>
  <externalReferences>
    <externalReference r:id="rId10"/>
  </externalReferences>
  <definedNames>
    <definedName name="_xlnm.Print_Titles" localSheetId="7">ALCANCE!$2:$4</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6" i="19" l="1"/>
  <c r="O36" i="19"/>
  <c r="M36" i="19"/>
  <c r="H36" i="19"/>
  <c r="S36" i="19" s="1"/>
  <c r="G36" i="19"/>
  <c r="I36" i="19" s="1"/>
  <c r="E36" i="19"/>
  <c r="AB35" i="19"/>
  <c r="AC35" i="19" s="1"/>
  <c r="S35" i="19"/>
  <c r="R35" i="19"/>
  <c r="T35" i="19" s="1"/>
  <c r="Q35" i="19"/>
  <c r="M35" i="19"/>
  <c r="I35" i="19"/>
  <c r="AC34" i="19"/>
  <c r="S34" i="19"/>
  <c r="T34" i="19" s="1"/>
  <c r="R34" i="19"/>
  <c r="Q34" i="19"/>
  <c r="M34" i="19"/>
  <c r="I34" i="19"/>
  <c r="AC33" i="19"/>
  <c r="S33" i="19"/>
  <c r="T33" i="19" s="1"/>
  <c r="R33" i="19"/>
  <c r="Q33" i="19"/>
  <c r="M33" i="19"/>
  <c r="I33" i="19"/>
  <c r="AC32" i="19"/>
  <c r="S32" i="19"/>
  <c r="T32" i="19" s="1"/>
  <c r="R32" i="19"/>
  <c r="Q32" i="19"/>
  <c r="M32" i="19"/>
  <c r="I32" i="19"/>
  <c r="AC31" i="19"/>
  <c r="S31" i="19"/>
  <c r="T31" i="19" s="1"/>
  <c r="R31" i="19"/>
  <c r="Q31" i="19"/>
  <c r="M31" i="19"/>
  <c r="I31" i="19"/>
  <c r="AC30" i="19"/>
  <c r="S30" i="19"/>
  <c r="T30" i="19" s="1"/>
  <c r="R30" i="19"/>
  <c r="Q30" i="19"/>
  <c r="M30" i="19"/>
  <c r="I30" i="19"/>
  <c r="AC29" i="19"/>
  <c r="S29" i="19"/>
  <c r="T29" i="19" s="1"/>
  <c r="R29" i="19"/>
  <c r="Q29" i="19"/>
  <c r="M29" i="19"/>
  <c r="I29" i="19"/>
  <c r="AB28" i="19"/>
  <c r="AC28" i="19" s="1"/>
  <c r="T28" i="19"/>
  <c r="S28" i="19"/>
  <c r="R28" i="19"/>
  <c r="Q28" i="19"/>
  <c r="M28" i="19"/>
  <c r="I28" i="19"/>
  <c r="AB27" i="19"/>
  <c r="AC27" i="19" s="1"/>
  <c r="S27" i="19"/>
  <c r="R27" i="19"/>
  <c r="T27" i="19" s="1"/>
  <c r="Q27" i="19"/>
  <c r="M27" i="19"/>
  <c r="I27" i="19"/>
  <c r="AC26" i="19"/>
  <c r="S26" i="19"/>
  <c r="R26" i="19"/>
  <c r="T26" i="19" s="1"/>
  <c r="Q26" i="19"/>
  <c r="M26" i="19"/>
  <c r="I26" i="19"/>
  <c r="AC25" i="19"/>
  <c r="S25" i="19"/>
  <c r="R25" i="19"/>
  <c r="T25" i="19" s="1"/>
  <c r="Q25" i="19"/>
  <c r="M25" i="19"/>
  <c r="I25" i="19"/>
  <c r="AC24" i="19"/>
  <c r="S24" i="19"/>
  <c r="R24" i="19"/>
  <c r="T24" i="19" s="1"/>
  <c r="Q24" i="19"/>
  <c r="M24" i="19"/>
  <c r="I24" i="19"/>
  <c r="AC23" i="19"/>
  <c r="S23" i="19"/>
  <c r="R23" i="19"/>
  <c r="T23" i="19" s="1"/>
  <c r="Q23" i="19"/>
  <c r="M23" i="19"/>
  <c r="I23" i="19"/>
  <c r="AC22" i="19"/>
  <c r="S22" i="19"/>
  <c r="R22" i="19"/>
  <c r="T22" i="19" s="1"/>
  <c r="Q22" i="19"/>
  <c r="M22" i="19"/>
  <c r="I22" i="19"/>
  <c r="AC21" i="19"/>
  <c r="S21" i="19"/>
  <c r="R21" i="19"/>
  <c r="T21" i="19" s="1"/>
  <c r="Q21" i="19"/>
  <c r="M21" i="19"/>
  <c r="I21" i="19"/>
  <c r="AC20" i="19"/>
  <c r="S20" i="19"/>
  <c r="R20" i="19"/>
  <c r="T20" i="19" s="1"/>
  <c r="Q20" i="19"/>
  <c r="M20" i="19"/>
  <c r="I20" i="19"/>
  <c r="AC19" i="19"/>
  <c r="S19" i="19"/>
  <c r="R19" i="19"/>
  <c r="T19" i="19" s="1"/>
  <c r="Q19" i="19"/>
  <c r="M19" i="19"/>
  <c r="I19" i="19"/>
  <c r="AC18" i="19"/>
  <c r="S18" i="19"/>
  <c r="R18" i="19"/>
  <c r="T18" i="19" s="1"/>
  <c r="Q18" i="19"/>
  <c r="M18" i="19"/>
  <c r="I18" i="19"/>
  <c r="AC17" i="19"/>
  <c r="AB17" i="19"/>
  <c r="S17" i="19"/>
  <c r="T17" i="19" s="1"/>
  <c r="R17" i="19"/>
  <c r="Q17" i="19"/>
  <c r="M17" i="19"/>
  <c r="I17" i="19"/>
  <c r="AB16" i="19"/>
  <c r="AC16" i="19" s="1"/>
  <c r="T16" i="19"/>
  <c r="S16" i="19"/>
  <c r="R16" i="19"/>
  <c r="Q16" i="19"/>
  <c r="M16" i="19"/>
  <c r="I16" i="19"/>
  <c r="AC15" i="19"/>
  <c r="T15" i="19"/>
  <c r="S15" i="19"/>
  <c r="R15" i="19"/>
  <c r="Q15" i="19"/>
  <c r="M15" i="19"/>
  <c r="I15" i="19"/>
  <c r="AC14" i="19"/>
  <c r="T14" i="19"/>
  <c r="S14" i="19"/>
  <c r="R14" i="19"/>
  <c r="Q14" i="19"/>
  <c r="M14" i="19"/>
  <c r="I14" i="19"/>
  <c r="AC13" i="19"/>
  <c r="T13" i="19"/>
  <c r="S13" i="19"/>
  <c r="R13" i="19"/>
  <c r="Q13" i="19"/>
  <c r="M13" i="19"/>
  <c r="I13" i="19"/>
  <c r="AC12" i="19"/>
  <c r="T12" i="19"/>
  <c r="S12" i="19"/>
  <c r="R12" i="19"/>
  <c r="Q12" i="19"/>
  <c r="M12" i="19"/>
  <c r="I12" i="19"/>
  <c r="AC11" i="19"/>
  <c r="T11" i="19"/>
  <c r="S11" i="19"/>
  <c r="R11" i="19"/>
  <c r="Q11" i="19"/>
  <c r="M11" i="19"/>
  <c r="I11" i="19"/>
  <c r="AC10" i="19"/>
  <c r="T10" i="19"/>
  <c r="S10" i="19"/>
  <c r="R10" i="19"/>
  <c r="Q10" i="19"/>
  <c r="M10" i="19"/>
  <c r="I10" i="19"/>
  <c r="AC9" i="19"/>
  <c r="T9" i="19"/>
  <c r="S9" i="19"/>
  <c r="R9" i="19"/>
  <c r="Q9" i="19"/>
  <c r="M9" i="19"/>
  <c r="I9" i="19"/>
  <c r="B9" i="19"/>
  <c r="B10" i="19" s="1"/>
  <c r="B11" i="19" s="1"/>
  <c r="B12" i="19" s="1"/>
  <c r="B13" i="19" s="1"/>
  <c r="B14" i="19" s="1"/>
  <c r="B15" i="19" s="1"/>
  <c r="B16" i="19" s="1"/>
  <c r="B17" i="19" s="1"/>
  <c r="B18" i="19" s="1"/>
  <c r="B19" i="19" s="1"/>
  <c r="B20" i="19" s="1"/>
  <c r="B21" i="19" s="1"/>
  <c r="B22" i="19" s="1"/>
  <c r="B23" i="19" s="1"/>
  <c r="B24" i="19" s="1"/>
  <c r="B25" i="19" s="1"/>
  <c r="B26" i="19" s="1"/>
  <c r="B27" i="19" s="1"/>
  <c r="B28" i="19" s="1"/>
  <c r="B29" i="19" s="1"/>
  <c r="B30" i="19" s="1"/>
  <c r="B31" i="19" s="1"/>
  <c r="B32" i="19" s="1"/>
  <c r="B33" i="19" s="1"/>
  <c r="B34" i="19" s="1"/>
  <c r="B35" i="19" s="1"/>
  <c r="AB8" i="19"/>
  <c r="AC8" i="19" s="1"/>
  <c r="S8" i="19"/>
  <c r="R8" i="19"/>
  <c r="T8" i="19" s="1"/>
  <c r="Q8" i="19"/>
  <c r="Q36" i="19" s="1"/>
  <c r="M8" i="19"/>
  <c r="I8" i="19"/>
  <c r="AC36" i="19" l="1"/>
  <c r="R36" i="19"/>
  <c r="T36" i="19" s="1"/>
  <c r="K18" i="18" l="1"/>
  <c r="F59" i="15" l="1"/>
  <c r="E56" i="15"/>
  <c r="F56" i="15" s="1"/>
  <c r="E58" i="15"/>
  <c r="F58" i="15" s="1"/>
  <c r="E54" i="15"/>
  <c r="E59" i="14" l="1"/>
  <c r="D59" i="14"/>
  <c r="C59" i="14"/>
  <c r="B59" i="14"/>
  <c r="E58" i="14"/>
  <c r="E57" i="14"/>
  <c r="E55" i="14"/>
  <c r="D55" i="14"/>
  <c r="C55" i="14"/>
  <c r="B55" i="14"/>
  <c r="E54" i="14"/>
  <c r="B52" i="14"/>
  <c r="A54" i="14"/>
  <c r="B26" i="14"/>
  <c r="C26" i="14"/>
  <c r="D26" i="14"/>
  <c r="E25" i="14"/>
  <c r="E25" i="15" s="1"/>
  <c r="I18" i="18" l="1"/>
  <c r="G18" i="18"/>
  <c r="E18" i="18"/>
  <c r="D11" i="18"/>
  <c r="D8" i="18"/>
  <c r="D6" i="18"/>
  <c r="D5" i="18"/>
  <c r="D18" i="18" s="1"/>
  <c r="D54" i="15" l="1"/>
  <c r="B55" i="13"/>
  <c r="D54" i="13"/>
  <c r="E56" i="12"/>
  <c r="E54" i="12"/>
  <c r="B56" i="10"/>
  <c r="B52" i="12"/>
  <c r="B55" i="12" s="1"/>
  <c r="C26" i="12"/>
  <c r="D26" i="12"/>
  <c r="B26" i="12"/>
  <c r="E24" i="12"/>
  <c r="E25" i="12"/>
  <c r="D25" i="13" s="1"/>
  <c r="D25" i="15" l="1"/>
  <c r="E54" i="10" l="1"/>
  <c r="D53" i="3"/>
  <c r="C53" i="3"/>
  <c r="C54" i="15"/>
  <c r="B54" i="15"/>
  <c r="A54" i="15"/>
  <c r="C25" i="15"/>
  <c r="B25" i="15"/>
  <c r="A25" i="15"/>
  <c r="A54" i="13"/>
  <c r="C54" i="13"/>
  <c r="E54" i="13" s="1"/>
  <c r="B54" i="13"/>
  <c r="C25" i="13"/>
  <c r="E25" i="13" s="1"/>
  <c r="B25" i="13"/>
  <c r="A25" i="13"/>
  <c r="C54" i="11"/>
  <c r="B54" i="11"/>
  <c r="A54" i="11"/>
  <c r="C25" i="11"/>
  <c r="B25" i="11"/>
  <c r="A25" i="11"/>
  <c r="E55" i="10"/>
  <c r="A55" i="10"/>
  <c r="D41" i="10"/>
  <c r="C41" i="10"/>
  <c r="B41" i="10"/>
  <c r="B40" i="10"/>
  <c r="C38" i="10"/>
  <c r="B38" i="10"/>
  <c r="E27" i="10"/>
  <c r="E25" i="10"/>
  <c r="E26" i="10"/>
  <c r="E24" i="10"/>
  <c r="C27" i="10"/>
  <c r="D27" i="10"/>
  <c r="B27" i="10"/>
  <c r="E54" i="3"/>
  <c r="B55" i="3"/>
  <c r="F54" i="15" l="1"/>
  <c r="D54" i="11"/>
  <c r="D25" i="11"/>
  <c r="F25" i="15"/>
  <c r="E53" i="14"/>
  <c r="E24" i="14"/>
  <c r="E24" i="15" s="1"/>
  <c r="E23" i="14"/>
  <c r="C13" i="14"/>
  <c r="D13" i="14"/>
  <c r="E13" i="14"/>
  <c r="F12" i="14"/>
  <c r="F12" i="15" s="1"/>
  <c r="F11" i="14"/>
  <c r="E53" i="12"/>
  <c r="D53" i="13" s="1"/>
  <c r="B42" i="12"/>
  <c r="C42" i="12"/>
  <c r="D42" i="12"/>
  <c r="E36" i="12"/>
  <c r="D36" i="13" s="1"/>
  <c r="E23" i="12"/>
  <c r="C13" i="12"/>
  <c r="D13" i="12"/>
  <c r="E13" i="12"/>
  <c r="F12" i="12"/>
  <c r="E12" i="13" s="1"/>
  <c r="F11" i="12"/>
  <c r="E11" i="13" s="1"/>
  <c r="D24" i="15"/>
  <c r="C53" i="13"/>
  <c r="C24" i="13"/>
  <c r="C23" i="15"/>
  <c r="C14" i="10"/>
  <c r="D14" i="10"/>
  <c r="E14" i="10"/>
  <c r="F12" i="10"/>
  <c r="D12" i="15" s="1"/>
  <c r="F11" i="10"/>
  <c r="E26" i="14" l="1"/>
  <c r="E23" i="15"/>
  <c r="E26" i="15" s="1"/>
  <c r="F13" i="14"/>
  <c r="E11" i="15"/>
  <c r="D23" i="13"/>
  <c r="E26" i="12"/>
  <c r="D24" i="13"/>
  <c r="E24" i="13" s="1"/>
  <c r="F13" i="12"/>
  <c r="D12" i="13"/>
  <c r="D12" i="11"/>
  <c r="C24" i="11"/>
  <c r="E13" i="13"/>
  <c r="C23" i="13"/>
  <c r="C26" i="13" s="1"/>
  <c r="E12" i="15"/>
  <c r="C24" i="15"/>
  <c r="C26" i="15" s="1"/>
  <c r="F14" i="10"/>
  <c r="C53" i="11"/>
  <c r="D11" i="15"/>
  <c r="D13" i="15" s="1"/>
  <c r="F11" i="15"/>
  <c r="F13" i="15" s="1"/>
  <c r="D23" i="15"/>
  <c r="D26" i="15" s="1"/>
  <c r="D11" i="11"/>
  <c r="C23" i="11"/>
  <c r="D11" i="13"/>
  <c r="E13" i="15" l="1"/>
  <c r="C26" i="11"/>
  <c r="D13" i="11"/>
  <c r="D26" i="13"/>
  <c r="E23" i="13"/>
  <c r="E26" i="13" s="1"/>
  <c r="D13" i="13"/>
  <c r="E53" i="3"/>
  <c r="D13" i="3"/>
  <c r="E13" i="3"/>
  <c r="C13" i="3"/>
  <c r="B53" i="13" l="1"/>
  <c r="B53" i="11"/>
  <c r="D53" i="11" s="1"/>
  <c r="E24" i="3"/>
  <c r="E23" i="3"/>
  <c r="F12" i="3"/>
  <c r="F11" i="3"/>
  <c r="B23" i="13" l="1"/>
  <c r="B23" i="11"/>
  <c r="B23" i="15"/>
  <c r="C11" i="15"/>
  <c r="C11" i="13"/>
  <c r="C11" i="11"/>
  <c r="F13" i="3"/>
  <c r="B24" i="15"/>
  <c r="F24" i="15" s="1"/>
  <c r="B24" i="11"/>
  <c r="D24" i="11" s="1"/>
  <c r="B24" i="13"/>
  <c r="C12" i="13"/>
  <c r="F12" i="13" s="1"/>
  <c r="C12" i="11"/>
  <c r="E12" i="11" s="1"/>
  <c r="C12" i="15"/>
  <c r="G12" i="15" s="1"/>
  <c r="E53" i="15"/>
  <c r="E52" i="14"/>
  <c r="D42" i="14"/>
  <c r="D56" i="14" s="1"/>
  <c r="C42" i="14"/>
  <c r="C56" i="14" s="1"/>
  <c r="B42" i="14"/>
  <c r="B56" i="14" s="1"/>
  <c r="E41" i="14"/>
  <c r="E41" i="15" s="1"/>
  <c r="E40" i="14"/>
  <c r="E40" i="15" s="1"/>
  <c r="E39" i="14"/>
  <c r="E39" i="15" s="1"/>
  <c r="E38" i="14"/>
  <c r="E38" i="15" s="1"/>
  <c r="E37" i="14"/>
  <c r="E37" i="15" s="1"/>
  <c r="E36" i="14"/>
  <c r="D53" i="15"/>
  <c r="E52" i="12"/>
  <c r="E55" i="12" s="1"/>
  <c r="D56" i="12"/>
  <c r="C56" i="12"/>
  <c r="B56" i="12"/>
  <c r="E41" i="12"/>
  <c r="E40" i="12"/>
  <c r="E39" i="12"/>
  <c r="E38" i="12"/>
  <c r="E37" i="12"/>
  <c r="D56" i="13" l="1"/>
  <c r="B26" i="15"/>
  <c r="B26" i="13"/>
  <c r="B26" i="11"/>
  <c r="D23" i="11"/>
  <c r="D26" i="11" s="1"/>
  <c r="D38" i="15"/>
  <c r="D38" i="13"/>
  <c r="D39" i="15"/>
  <c r="D39" i="13"/>
  <c r="E42" i="14"/>
  <c r="E42" i="12"/>
  <c r="D57" i="15" s="1"/>
  <c r="D40" i="15"/>
  <c r="D40" i="13"/>
  <c r="C13" i="11"/>
  <c r="E11" i="11"/>
  <c r="E13" i="11" s="1"/>
  <c r="C13" i="15"/>
  <c r="G11" i="15"/>
  <c r="G13" i="15" s="1"/>
  <c r="F23" i="15"/>
  <c r="F26" i="15" s="1"/>
  <c r="D37" i="15"/>
  <c r="D37" i="13"/>
  <c r="D41" i="15"/>
  <c r="D41" i="13"/>
  <c r="D52" i="13"/>
  <c r="E56" i="14"/>
  <c r="D52" i="15"/>
  <c r="C13" i="13"/>
  <c r="F11" i="13"/>
  <c r="F13" i="13" s="1"/>
  <c r="E55" i="15"/>
  <c r="E36" i="15"/>
  <c r="E52" i="15"/>
  <c r="D36" i="15"/>
  <c r="E42" i="15"/>
  <c r="B57" i="12"/>
  <c r="C52" i="12" s="1"/>
  <c r="C55" i="12" l="1"/>
  <c r="C57" i="12" s="1"/>
  <c r="D52" i="12" s="1"/>
  <c r="D55" i="12" s="1"/>
  <c r="D57" i="12" s="1"/>
  <c r="D42" i="15"/>
  <c r="D42" i="13"/>
  <c r="D55" i="13"/>
  <c r="E57" i="12"/>
  <c r="D57" i="13" s="1"/>
  <c r="E57" i="15"/>
  <c r="E59" i="15"/>
  <c r="D55" i="15"/>
  <c r="D59" i="15" l="1"/>
  <c r="D43" i="10"/>
  <c r="D57" i="10" s="1"/>
  <c r="C43" i="10"/>
  <c r="C57" i="10" s="1"/>
  <c r="B43" i="10"/>
  <c r="B57" i="10" s="1"/>
  <c r="E42" i="10"/>
  <c r="E41" i="10"/>
  <c r="E40" i="10"/>
  <c r="E39" i="10"/>
  <c r="E38" i="10"/>
  <c r="E37" i="10"/>
  <c r="C39" i="11" l="1"/>
  <c r="C39" i="13"/>
  <c r="C40" i="11"/>
  <c r="C40" i="13"/>
  <c r="C36" i="13"/>
  <c r="C36" i="11"/>
  <c r="C37" i="13"/>
  <c r="C37" i="11"/>
  <c r="C41" i="11"/>
  <c r="C41" i="13"/>
  <c r="C38" i="13"/>
  <c r="C38" i="11"/>
  <c r="E57" i="10"/>
  <c r="C39" i="15"/>
  <c r="C37" i="15"/>
  <c r="C41" i="15"/>
  <c r="E43" i="10"/>
  <c r="C36" i="15"/>
  <c r="C38" i="15"/>
  <c r="C40" i="15"/>
  <c r="C53" i="15"/>
  <c r="C42" i="11" l="1"/>
  <c r="C56" i="11"/>
  <c r="C56" i="13"/>
  <c r="C42" i="13"/>
  <c r="C42" i="15"/>
  <c r="C57" i="15"/>
  <c r="E52" i="3"/>
  <c r="E55" i="3" s="1"/>
  <c r="B42" i="3"/>
  <c r="B56" i="3" s="1"/>
  <c r="C42" i="3"/>
  <c r="C56" i="3" s="1"/>
  <c r="D42" i="3"/>
  <c r="D56" i="3" s="1"/>
  <c r="E37" i="3"/>
  <c r="E38" i="3"/>
  <c r="E39" i="3"/>
  <c r="E40" i="3"/>
  <c r="E41" i="3"/>
  <c r="B55" i="11" l="1"/>
  <c r="B55" i="15"/>
  <c r="B57" i="3"/>
  <c r="C52" i="3" s="1"/>
  <c r="C55" i="3" s="1"/>
  <c r="E56" i="3"/>
  <c r="B41" i="13"/>
  <c r="E41" i="13" s="1"/>
  <c r="B41" i="11"/>
  <c r="D41" i="11" s="1"/>
  <c r="B52" i="11"/>
  <c r="D52" i="11" s="1"/>
  <c r="D55" i="11" s="1"/>
  <c r="B52" i="13"/>
  <c r="E52" i="13" s="1"/>
  <c r="B39" i="13"/>
  <c r="E39" i="13" s="1"/>
  <c r="B39" i="11"/>
  <c r="D39" i="11" s="1"/>
  <c r="B38" i="11"/>
  <c r="D38" i="11" s="1"/>
  <c r="B38" i="13"/>
  <c r="E38" i="13" s="1"/>
  <c r="B37" i="13"/>
  <c r="E37" i="13" s="1"/>
  <c r="B37" i="11"/>
  <c r="D37" i="11" s="1"/>
  <c r="B40" i="13"/>
  <c r="E40" i="13" s="1"/>
  <c r="B40" i="11"/>
  <c r="D40" i="11" s="1"/>
  <c r="B41" i="15"/>
  <c r="F41" i="15" s="1"/>
  <c r="B39" i="15"/>
  <c r="F39" i="15" s="1"/>
  <c r="B37" i="15"/>
  <c r="F37" i="15" s="1"/>
  <c r="B53" i="15"/>
  <c r="F53" i="15" s="1"/>
  <c r="E53" i="13"/>
  <c r="E55" i="13" s="1"/>
  <c r="B40" i="15"/>
  <c r="F40" i="15" s="1"/>
  <c r="B38" i="15"/>
  <c r="F38" i="15" s="1"/>
  <c r="B52" i="15"/>
  <c r="F52" i="15" s="1"/>
  <c r="C57" i="3"/>
  <c r="D52" i="3" s="1"/>
  <c r="D55" i="3" s="1"/>
  <c r="D57" i="3" s="1"/>
  <c r="B26" i="3"/>
  <c r="C26" i="3"/>
  <c r="D26" i="3"/>
  <c r="F55" i="15" l="1"/>
  <c r="E57" i="3"/>
  <c r="B53" i="10" s="1"/>
  <c r="B56" i="13"/>
  <c r="B56" i="11"/>
  <c r="D56" i="11" s="1"/>
  <c r="D57" i="11" s="1"/>
  <c r="E26" i="3"/>
  <c r="B58" i="10" l="1"/>
  <c r="C53" i="10" s="1"/>
  <c r="C56" i="10" s="1"/>
  <c r="C58" i="10" s="1"/>
  <c r="D53" i="10" s="1"/>
  <c r="D56" i="10" s="1"/>
  <c r="D58" i="10" s="1"/>
  <c r="E53" i="10"/>
  <c r="B57" i="13"/>
  <c r="B57" i="11"/>
  <c r="E36" i="3"/>
  <c r="E56" i="10" l="1"/>
  <c r="C52" i="13"/>
  <c r="C52" i="11"/>
  <c r="C52" i="15"/>
  <c r="B36" i="11"/>
  <c r="B36" i="13"/>
  <c r="E42" i="3"/>
  <c r="B36" i="15"/>
  <c r="E58" i="10" l="1"/>
  <c r="C55" i="11"/>
  <c r="C55" i="15"/>
  <c r="C55" i="13"/>
  <c r="E36" i="13"/>
  <c r="E42" i="13" s="1"/>
  <c r="B42" i="13"/>
  <c r="D36" i="11"/>
  <c r="D42" i="11" s="1"/>
  <c r="B42" i="11"/>
  <c r="F36" i="15"/>
  <c r="F42" i="15" s="1"/>
  <c r="B42" i="15"/>
  <c r="B57" i="15"/>
  <c r="F57" i="15" s="1"/>
  <c r="E56" i="13"/>
  <c r="E57" i="13" s="1"/>
  <c r="C57" i="11" l="1"/>
  <c r="C59" i="15"/>
  <c r="C57" i="13"/>
  <c r="B59" i="15"/>
</calcChain>
</file>

<file path=xl/sharedStrings.xml><?xml version="1.0" encoding="utf-8"?>
<sst xmlns="http://schemas.openxmlformats.org/spreadsheetml/2006/main" count="742" uniqueCount="267">
  <si>
    <t>FODESAF</t>
  </si>
  <si>
    <t xml:space="preserve">Programa: </t>
  </si>
  <si>
    <t>Institución:</t>
  </si>
  <si>
    <t>Unidad Ejecutora:</t>
  </si>
  <si>
    <t>Cuadro 1</t>
  </si>
  <si>
    <t>Reporte de beneficiarios efectivos financiados por el Fondo de Desarrollo Social y Asignaciones Familiares</t>
  </si>
  <si>
    <t>Producto</t>
  </si>
  <si>
    <t>Unidad</t>
  </si>
  <si>
    <t>Enero</t>
  </si>
  <si>
    <t>Febrero</t>
  </si>
  <si>
    <t>Marzo</t>
  </si>
  <si>
    <t>Abril</t>
  </si>
  <si>
    <t>Mayo</t>
  </si>
  <si>
    <t>Junio</t>
  </si>
  <si>
    <t>Julio</t>
  </si>
  <si>
    <t>Agosto</t>
  </si>
  <si>
    <t>Octubre</t>
  </si>
  <si>
    <t>Noviembre</t>
  </si>
  <si>
    <t>Diciembre</t>
  </si>
  <si>
    <t>Total</t>
  </si>
  <si>
    <t>Cuadro 2</t>
  </si>
  <si>
    <t>Reporte de gastos efectivos financiados por el Fondo de Desarrollo Social y Asignaciones Familiares</t>
  </si>
  <si>
    <t xml:space="preserve">Unidad: </t>
  </si>
  <si>
    <t>Colones</t>
  </si>
  <si>
    <t>Cuadro 3</t>
  </si>
  <si>
    <t>Rubro por objeto de gasto</t>
  </si>
  <si>
    <t>Cuadro 4</t>
  </si>
  <si>
    <t>Reporte de ingresos efectivos girados por el Fondo de Desarrollo Social y Asignaciones Familiares</t>
  </si>
  <si>
    <t>2. Ingresos efectivos recibidos</t>
  </si>
  <si>
    <t xml:space="preserve">3. Recursos disponibles (1+2) </t>
  </si>
  <si>
    <t>4. Egresos efectivos pagados</t>
  </si>
  <si>
    <t xml:space="preserve">5. Saldo en caja final   (3-4) </t>
  </si>
  <si>
    <t>Periodo:</t>
  </si>
  <si>
    <t>I Trimestre</t>
  </si>
  <si>
    <t>II Trimestre</t>
  </si>
  <si>
    <t>III Trimestre</t>
  </si>
  <si>
    <t>IV Trimestre</t>
  </si>
  <si>
    <r>
      <t xml:space="preserve">1. Saldo en caja inicial  (5 </t>
    </r>
    <r>
      <rPr>
        <sz val="11"/>
        <color rgb="FF000000"/>
        <rFont val="Calibri"/>
        <family val="2"/>
        <scheme val="minor"/>
      </rPr>
      <t xml:space="preserve">t-1) </t>
    </r>
  </si>
  <si>
    <t>I Semestre</t>
  </si>
  <si>
    <t>Anual</t>
  </si>
  <si>
    <t xml:space="preserve">Personas </t>
  </si>
  <si>
    <t xml:space="preserve">Fuente: </t>
  </si>
  <si>
    <t>Fuente:</t>
  </si>
  <si>
    <t xml:space="preserve">Notas: </t>
  </si>
  <si>
    <t>Reporte de gastos efectivos por rubo, financiados por el Fondo de Desarrollo Social y Asignaciones Familiares</t>
  </si>
  <si>
    <t xml:space="preserve">Abril </t>
  </si>
  <si>
    <t xml:space="preserve">I Trimestre </t>
  </si>
  <si>
    <t>Setiembre</t>
  </si>
  <si>
    <t xml:space="preserve">Setiembre </t>
  </si>
  <si>
    <t>III Trimestre Acumulado</t>
  </si>
  <si>
    <t xml:space="preserve">III Trimestre </t>
  </si>
  <si>
    <t xml:space="preserve">IV Trimestral </t>
  </si>
  <si>
    <t xml:space="preserve">Anual </t>
  </si>
  <si>
    <t xml:space="preserve">     Servicio de uso de parques e instalaciones deportivas</t>
  </si>
  <si>
    <t xml:space="preserve">     Tranferencias a asociaciones y federaciones deportivas</t>
  </si>
  <si>
    <t>Remuneraciones</t>
  </si>
  <si>
    <t>Servicios</t>
  </si>
  <si>
    <t>Materiales y Suministros</t>
  </si>
  <si>
    <t>Bienes Duraderos</t>
  </si>
  <si>
    <t>Transferencias Corrientes</t>
  </si>
  <si>
    <t>Transferencias a Olimpiadas Especiales</t>
  </si>
  <si>
    <t>Deporte y recreación</t>
  </si>
  <si>
    <t>Instituto Costarricense del Deporte y la Recreación (Icoder)</t>
  </si>
  <si>
    <t>III Trimestre 2020</t>
  </si>
  <si>
    <t>Anual 2020</t>
  </si>
  <si>
    <t xml:space="preserve">Total </t>
  </si>
  <si>
    <r>
      <t>Notas:</t>
    </r>
    <r>
      <rPr>
        <sz val="11"/>
        <color theme="4"/>
        <rFont val="Calibri"/>
        <family val="2"/>
        <scheme val="minor"/>
      </rPr>
      <t xml:space="preserve"> Este espacio es para que se agreguen todas las notas necesarias para justificar la ejecución de los beneficiarios. </t>
    </r>
  </si>
  <si>
    <r>
      <t xml:space="preserve">Notas: </t>
    </r>
    <r>
      <rPr>
        <sz val="11"/>
        <color theme="4"/>
        <rFont val="Calibri"/>
        <family val="2"/>
        <scheme val="minor"/>
      </rPr>
      <t xml:space="preserve">En este espacio, se puede agregar información adicional, como por ejemplo los "reintegraos aportes períodos anteriores" que en algunas ocasiones se registran. </t>
    </r>
  </si>
  <si>
    <t>I Trimestre 2021</t>
  </si>
  <si>
    <t xml:space="preserve">     Gastos administrativos de apoyo a áreas sustantivas</t>
  </si>
  <si>
    <t>Reintegros aportes periodos anteriores</t>
  </si>
  <si>
    <t>II Trimestre 2021</t>
  </si>
  <si>
    <t>I semestre 2021</t>
  </si>
  <si>
    <t>III Trimestre 2021</t>
  </si>
  <si>
    <t>III Trim. Acumulado 2021</t>
  </si>
  <si>
    <t>Fuente:  Jefaturas de Unidad de Relación con Entidades y Unidad de Administración de Instalaciones, ICODER</t>
  </si>
  <si>
    <r>
      <t>Notas:</t>
    </r>
    <r>
      <rPr>
        <sz val="11"/>
        <color theme="4"/>
        <rFont val="Calibri"/>
        <family val="2"/>
        <scheme val="minor"/>
      </rPr>
      <t xml:space="preserve"> </t>
    </r>
    <r>
      <rPr>
        <sz val="11"/>
        <rFont val="Calibri"/>
        <family val="2"/>
        <scheme val="minor"/>
      </rPr>
      <t xml:space="preserve">El dato total del mes de marzo correspondiente al producto "Transferencias a asociaciones y federaciones" corresponde únicamentea la cantidad de personas proyectadas por la Federación de Boliche.
 Durante el primer trimestre los parques se mantuvieron uso regulado debido a la emergencia nacional COVID, sin embargo se continuo con el trabajo de mantenimiento de los mismos.
</t>
    </r>
  </si>
  <si>
    <r>
      <t>Notas:</t>
    </r>
    <r>
      <rPr>
        <sz val="11"/>
        <rFont val="Calibri"/>
        <family val="2"/>
        <scheme val="minor"/>
      </rPr>
      <t xml:space="preserve"> Durante el segundo trimestre los parques mantuvieron uso regulado debido a la emergencia nacional COVID-19, sin embargo se continuo con el trabajo de mantenimiento de los mismos.</t>
    </r>
  </si>
  <si>
    <t>Fuente: Unidad Finanzas, ICODER</t>
  </si>
  <si>
    <t>INSTITUTO COSTARRICENSE DEL DEPORTE Y LA RECREACIÓN</t>
  </si>
  <si>
    <t>DEPARTAMENTO RENDIMIENTO DEPORTIVO</t>
  </si>
  <si>
    <t>SUBVENCIONES ICODER-2021</t>
  </si>
  <si>
    <t>NOMBRE DE LA ENTIDAD</t>
  </si>
  <si>
    <t>CÉDULA JURÍDICA</t>
  </si>
  <si>
    <t xml:space="preserve">ALCANCE </t>
  </si>
  <si>
    <t>PROVINCIA BENEFICIARIO DIRECTO DEL BENEFICIO O INVERSIÓN</t>
  </si>
  <si>
    <t>TOTAL</t>
  </si>
  <si>
    <t>GRUPO #1  ENTIDADES REPRESENTACIÓN NACIONAL</t>
  </si>
  <si>
    <t>Actividades desarrolladas a nivel general</t>
  </si>
  <si>
    <t>H</t>
  </si>
  <si>
    <t>M</t>
  </si>
  <si>
    <t>SJ</t>
  </si>
  <si>
    <t>C</t>
  </si>
  <si>
    <t>A</t>
  </si>
  <si>
    <t>P</t>
  </si>
  <si>
    <t>G</t>
  </si>
  <si>
    <t>L</t>
  </si>
  <si>
    <t>Fed. Cost. de Ajedrez</t>
  </si>
  <si>
    <t>3-002-291916</t>
  </si>
  <si>
    <t>Fed. Cost. de Atletismo</t>
  </si>
  <si>
    <t>3-002-084809</t>
  </si>
  <si>
    <t>Fed. Cost. de Baloncesto</t>
  </si>
  <si>
    <t>3-002-066846</t>
  </si>
  <si>
    <t>Fed. Cost. de Balonmano</t>
  </si>
  <si>
    <t>3-002-117012</t>
  </si>
  <si>
    <t>Fed. Cost. de Beisbol</t>
  </si>
  <si>
    <t>3-002-051509</t>
  </si>
  <si>
    <t>Fed. Cost. de Billar</t>
  </si>
  <si>
    <t>3-002-246560</t>
  </si>
  <si>
    <t>Fed. Cost. de Boliche</t>
  </si>
  <si>
    <t>3-002-714171</t>
  </si>
  <si>
    <t>Asoc. Cost. de Boxeo Aficionado</t>
  </si>
  <si>
    <t>3-002-061634</t>
  </si>
  <si>
    <t>Pago de gestor deportivo, Pago de Secretaria, Pago de Gestor de prensa, 4 programas de boxeo 506.</t>
  </si>
  <si>
    <t>Fed. Cost. de Ciclismo</t>
  </si>
  <si>
    <t>3-002-051304</t>
  </si>
  <si>
    <t>Federación Cheer and Dance de CR</t>
  </si>
  <si>
    <t>3-002-678055</t>
  </si>
  <si>
    <t>Fed. de Cricket de Costa Rica</t>
  </si>
  <si>
    <t>3-002-343779</t>
  </si>
  <si>
    <t>Asoc. de Físicoculturismo y Fitness de CR</t>
  </si>
  <si>
    <t>3-002-066677</t>
  </si>
  <si>
    <t>Liga Nac. de Fútbol Aficionado</t>
  </si>
  <si>
    <t>3-002-500690</t>
  </si>
  <si>
    <t>Fed. de Gimnasia y Afines de C. R.</t>
  </si>
  <si>
    <t>3-002-451482</t>
  </si>
  <si>
    <t>Fed. Halterolílica Costarricense</t>
  </si>
  <si>
    <t>3-002-117139</t>
  </si>
  <si>
    <t>Fed. Cost. de Hockey</t>
  </si>
  <si>
    <t>3-002-679909</t>
  </si>
  <si>
    <t>Entrenamientos de Academia de Hockey, Cartago, Los Santos y Heredia y P.Z. Entrenamientos de Pre-Selección Nacional tanto en masculino como femenino. Reuniones virtuales con jugadores y cuerpo técnico. Charlas de arbitraje a jugadores y arbitros nuevos.</t>
  </si>
  <si>
    <t>Fed. Cost. de Judo</t>
  </si>
  <si>
    <t>3-002-297585</t>
  </si>
  <si>
    <t>Entrenamientos de selecciones nacionales, trabajo administrativo y cursos de ascensos</t>
  </si>
  <si>
    <t>Fed. Cost. de Karate-Do</t>
  </si>
  <si>
    <t>3-002-207477</t>
  </si>
  <si>
    <t>Fed. Promotora del Patinaje y Deportes Afines de CR</t>
  </si>
  <si>
    <t>3-002-696583</t>
  </si>
  <si>
    <t>Fed. Skateboarding</t>
  </si>
  <si>
    <t>3-002-739920</t>
  </si>
  <si>
    <t>Fed. Cost. de Pulsos</t>
  </si>
  <si>
    <t>3-002-656476</t>
  </si>
  <si>
    <t>Fed. Cost. de Rugby</t>
  </si>
  <si>
    <t>3-002-498365</t>
  </si>
  <si>
    <t>Fed. Cost. de Softbol</t>
  </si>
  <si>
    <t xml:space="preserve">3-002-639258 </t>
  </si>
  <si>
    <t>Fed. de Surf de C. R.</t>
  </si>
  <si>
    <t>3-002-411868</t>
  </si>
  <si>
    <t>Fed. Cost. de Taekwondo</t>
  </si>
  <si>
    <t>3-002-660565</t>
  </si>
  <si>
    <t>Fed.  Cost. de Tenis de Mesa</t>
  </si>
  <si>
    <t>3-002-056136</t>
  </si>
  <si>
    <t>Entrenamientos preselecciones nacionales U11, U13, U15, U19 y preseleccion mayor, masculinas y femenindas, de lunes a viernes de 5p.m. a 8:00 p.m. y sábados de 10a.m. a 1:00 p.m.</t>
  </si>
  <si>
    <t>Fed. Unida de Triatlón de CR</t>
  </si>
  <si>
    <t>3-002-359614</t>
  </si>
  <si>
    <t>Fed. Cost. de Volibol</t>
  </si>
  <si>
    <t>3-002-113529</t>
  </si>
  <si>
    <t xml:space="preserve">TOTAL </t>
  </si>
  <si>
    <t xml:space="preserve">INSTALACIONES DEPORTIVAS Y RECREATIVAS CON MANTENIMIENTO Y SEGURIDAD </t>
  </si>
  <si>
    <t>#</t>
  </si>
  <si>
    <t>NOMBRE DE LA INSTALACION</t>
  </si>
  <si>
    <t xml:space="preserve">CANTIDAD DE USUARIOS ANUAL </t>
  </si>
  <si>
    <t>CANTIDAD DE USUARIOS III TRIMESTRE</t>
  </si>
  <si>
    <t>PARQUE LA PAZ</t>
  </si>
  <si>
    <t>PARQUE LA SABANA</t>
  </si>
  <si>
    <t>PARQUE DEL ESTE</t>
  </si>
  <si>
    <t>PARQUE LA EXPRESION</t>
  </si>
  <si>
    <t>PARQUE FRAIJANES</t>
  </si>
  <si>
    <t>PARQUE CARIARI</t>
  </si>
  <si>
    <t>Este Parque Recreativo no se ha abierto durante el año, debido a la Pandemia del COVID 19</t>
  </si>
  <si>
    <t>GIMNASIO NACIONAL</t>
  </si>
  <si>
    <t xml:space="preserve">GIMNASIO DE PESAS </t>
  </si>
  <si>
    <t xml:space="preserve">GIMNASIO DE GIMNASIA </t>
  </si>
  <si>
    <t>La instalación no se ha abierto durante el año, debido a la Pandemia del COVID 19</t>
  </si>
  <si>
    <t>GIMNASIO DE BOXEO</t>
  </si>
  <si>
    <t>TOTAL PROYECTADO</t>
  </si>
  <si>
    <t>CANTIDAD DE USUARIOS I TRIMESTRE</t>
  </si>
  <si>
    <t>Justificación (indique la razón en el caso de que no se  reporte la visitación de usuarios a la instalación)/ I TRIMESTRE</t>
  </si>
  <si>
    <t>CANTIDAD DE USUARIOS II TRIMESTRE</t>
  </si>
  <si>
    <t>Justificación (indique la razón en el caso de que no se  reporte la visitación de usuarios a la instalación)/ II TRIMESTRE</t>
  </si>
  <si>
    <t>La asistencia se ve reducida por los protocolos establecidos para la Pandemia</t>
  </si>
  <si>
    <t>Parque con restricciones en el horario para visitantes.</t>
  </si>
  <si>
    <t>Este Parque Recreativo ha estado cerrado los meses de mayo y junio por motivo de la Pandemia COVID 19</t>
  </si>
  <si>
    <t>Cerrado por indicaciones del Ministerio de Salud</t>
  </si>
  <si>
    <t>PISCINA</t>
  </si>
  <si>
    <t>ESTADIO NACIONAL **</t>
  </si>
  <si>
    <t>No está habilitado</t>
  </si>
  <si>
    <t>**Para el segundo trimestre no se obtuvieron los datos de vistación del Estadio Nacional por parte de la Administración del Estadio Nacional.</t>
  </si>
  <si>
    <t>Justificación (indique la razón en el caso de que no se  reporte la visitación de usuarios a la instalación)/ III TRIMESTRE</t>
  </si>
  <si>
    <t>Ejecución de superávit de periodos anteriores</t>
  </si>
  <si>
    <t xml:space="preserve">Devolución superávit a Fodesaf </t>
  </si>
  <si>
    <t>Justificación (indique la razón en el caso de que no se  reporte la visitación de usuarios a la instalación)/ IV TRIMESTRE</t>
  </si>
  <si>
    <t>CANTIDAD DE USUARIOS IV TRIMESTRE</t>
  </si>
  <si>
    <t>PARQUE LA DOMINICA</t>
  </si>
  <si>
    <r>
      <rPr>
        <b/>
        <sz val="11"/>
        <color theme="1"/>
        <rFont val="Calibri"/>
        <family val="2"/>
        <scheme val="minor"/>
      </rPr>
      <t>Nota:</t>
    </r>
    <r>
      <rPr>
        <sz val="11"/>
        <color theme="1"/>
        <rFont val="Calibri"/>
        <family val="2"/>
        <scheme val="minor"/>
      </rPr>
      <t xml:space="preserve"> Se presenta la proyección de las instalaciones que administra el ICODER.
De las 26 instalaciones, 15 estan en administración por la entidad deportiva. 
</t>
    </r>
  </si>
  <si>
    <t>Se ha traslado la administración del Parque del Este a la Municipalidad de Montes de Oca</t>
  </si>
  <si>
    <t>La instalación no se ha utilizado en los últimos cuatro meses para entrenamiento.</t>
  </si>
  <si>
    <t>OCTUBRE</t>
  </si>
  <si>
    <t>NOVIEMBRE</t>
  </si>
  <si>
    <t>DICIEMBRE</t>
  </si>
  <si>
    <t>TOTAL IV TRIMESTRE</t>
  </si>
  <si>
    <t>Ext</t>
  </si>
  <si>
    <t>Campeonatos Nacionales</t>
  </si>
  <si>
    <t>Campeonatos Nacionales, Fogueo Selecciones, JDN</t>
  </si>
  <si>
    <t>Campeonatos Nacionales y Torneo Metropolitano</t>
  </si>
  <si>
    <t>No recibió el segundo tracto, liquidación pendiente</t>
  </si>
  <si>
    <t>Pago de las siguientes personas: gestor administrativo, encargado de audiovisual, coordinador de capacitaciones, secretaria administrativa, encargado de la pagina web, encargados de plan de desarrollo nacional, contador, mercadeo, Capacitaciones dirigida a entrenadores nacionales, curso de nivel 2 de baloncesto, entrenamientos  y visorias de selecciones nacionales. Programas virtuales en las RRSS.</t>
  </si>
  <si>
    <t>Pago de las siguientes personas: gestor administrativo, encargado de audiovisual, coordinador de capacitaciones, secretaria administrativa, encargado de la pagina web, encargados de plan de desarrollo nacional, contador, mercadeo,  Capacitaciones dirigida a entrenadores nacionales, curso de nivel 2 de baloncesto, entrenamientos  y visorias de selecciones nacionales. Programas virtuales en las RRSS</t>
  </si>
  <si>
    <t>Pago de las siguientes personas: gestor administrativo, encargado de audiovisual, coordinador de capacitaciones, secretaria administrativa, encargado de la pagina web, encargados de plan de desarrollo nacional, contador, mercadeo,.  Capacitaciones dirigida a entrenadores, entrenamientos  curso nivel minibaloncesto y nivel 1. Programas virtuales en las RRSS.,compra de implementos deportivos, compra de uniformes de entrenamiento selecciones nacionales</t>
  </si>
  <si>
    <t>Pago de asistente administrativa y gestor deportivo, pago de los servicios publicos,pago de entrenadores, contador privado, alquiler de gimnasio, Pago de Capacitaciòn de Arbitraje</t>
  </si>
  <si>
    <t>Pago Gestora, pago contadora, pago capacitadora , pago gestor medios, pago salario para mantenimiento del estadio,capacitación besibol 5 VOCA, Beisbol Femenino,capacitación UCA Baseball 5, capacitación baseball 5 UNA.</t>
  </si>
  <si>
    <t>Pago Gestora, pago contadora, pago capacitadora , pago gestor medios, pago salario para mantenimiento del estadio,capacitación besibol 5 UNA.</t>
  </si>
  <si>
    <t xml:space="preserve">Pago Gestora, pago contadora, pago capacitadora , pago gestor medios, pago salario para mantenimiento del estadio, compra de suministros de oficina e implementos </t>
  </si>
  <si>
    <t>servicios profesionales del gestor deportivo y administrativo</t>
  </si>
  <si>
    <t>servicios profesionales del gestor deportivo y administrativo, contratación de 1 contador</t>
  </si>
  <si>
    <t xml:space="preserve">contratación de servicios de alimentación, contratación de servicios de transporte,  1 gestor deportivo y administrativo, 1 mesa de reuniones para 8 personas, 1 impresora multifuncional, 1 computadora de escritorio, 7 paños para billar, 5 sets de bolas para pool, 7 paños para pool, 7 sets de bolas para pool. </t>
  </si>
  <si>
    <t xml:space="preserve">Pago de Gestor Administrativo y Entrenador.  Pago de contador. Pago de inscripciones  Panamericano. Pago de lineaje de entrenamiento de Selecciones y pago de lineaje Campeonatos Nacionales. </t>
  </si>
  <si>
    <t>Pago de Gestor Administrativo y Entrenador.  Pago de contador. Pago de lineaje de entrenamiento de Selecciones y pago de lineaje Campeonatos Nacionales.</t>
  </si>
  <si>
    <t xml:space="preserve">Pago de Gestor Administrativo y Entrenador.  Pago de contador.  Pago de lineaje de entrenamiento de Selecciones y pago de lineaje Campeonatos Nacionales. </t>
  </si>
  <si>
    <t>Pago de gestor deportivo, Pago de Secretaria, Pago de Gestor de prensa, 4 programas de boxeo 506.  curso entrenadores nivel 1.Curso de Actualizacion de arbitro-juez</t>
  </si>
  <si>
    <t>Pago de planillas personal administrativo</t>
  </si>
  <si>
    <t xml:space="preserve">Pago de planillas personal administrativo, pago servicios de juzgamiento Campeonato Nacional Elite y Sub-23, </t>
  </si>
  <si>
    <t>Pago de planillas personal administrativo, pago Hospedaje y Alimentacion de la Selección Nacional Freestyle Panamericano Perú, Pago tiquetes aereos Selección Nacional MTB Centroamericano Panamá, Viaticos Selección Nacional MTB Centroamericano Panamá, Pago Cruz Roja serc¿vicios de ambulancia Campeonato Nacional Elite y Sub-23, Compra de Equipos de Computo.</t>
  </si>
  <si>
    <t>ENTRENAMIENTO DE SELECCIONES NACIONALES</t>
  </si>
  <si>
    <t>ENTRENAMIENTO SELECCIONES NACIONALES</t>
  </si>
  <si>
    <t xml:space="preserve">Pago de gestor deportivo, gestor administrativo, entrenador, servicios legales y servicios contables. </t>
  </si>
  <si>
    <t xml:space="preserve">Capacitación Pérez Zeledón
Capacitación de poses 
Capacitación de jueces 
Selección Nacional - actualización de categrías 
Capacitación Cartago </t>
  </si>
  <si>
    <t xml:space="preserve">Campeoanto San José Internacional </t>
  </si>
  <si>
    <t xml:space="preserve">Campeonato Cfit Classic 
Capacitación Palmares
Capacitación Bagaces y Nicoya 
Actualización de jueces </t>
  </si>
  <si>
    <t>Capacitaicones Virtuales  y campamentos de reigonales</t>
  </si>
  <si>
    <t>Capacitaciones viertuales y campamenttos regionales</t>
  </si>
  <si>
    <t>Pago Gestora Administrativa-Depotiva, Campeonato Centroamericano de Gimnasai Artistica Mascilina y Femenina, El Salvador</t>
  </si>
  <si>
    <t>Pago Gestora Administrativa-Deportiva, Campeonato Ventroamericano de Gimnasia Rítmica, El Salvador</t>
  </si>
  <si>
    <t>Pago Gestora Administrativa-Deportiva,Compra de Material publicitario.</t>
  </si>
  <si>
    <t>CONTROL Y CHARLAS VIRTUALES SELECCION NACIONAL</t>
  </si>
  <si>
    <t xml:space="preserve">CONTROL SELECCIÓN NACIONAL -TORNEO SENIOR E INFANTIL, CONTROLES VIRTUALES </t>
  </si>
  <si>
    <t>CHARLAS SELECCI8ON NACIONAL, CAMPEONATO CENTROAMERICANO</t>
  </si>
  <si>
    <t>Entrenamientos de Academia de Hockey, Cartago, Los Santos y Heredia y P.Z. Entrenamientos de Pre-Selección Nacional tanto en masculino como femenino. Reuniones virtuales con jugadores y cuerpo técnico. Desarrollo del Campeonato Centroamericano de Hockey</t>
  </si>
  <si>
    <t xml:space="preserve">Entrenamientos de Academia de Hockey, Cartago, Los Santos y Heredia y P.Z. Entrenamientos de Pre-Selección Nacional tanto en masculino como femenino. Reuniones virtuales con jugadores y cuerpo técnico. </t>
  </si>
  <si>
    <t xml:space="preserve">Pago de servicios contables, comisiones bancarias, pago de correos electrónicos, pago de gestión deportiva, pago de gestión administrativa y pago de gestión de medios. Alimentación entrenadora. Seguros y transporte internacional campeonato mundial. </t>
  </si>
  <si>
    <t xml:space="preserve">Pago de servicios contables, comisiones bancarias, pago de correos electrónicos, pago de gestión deportiva, pago de gestión administrativa y pago de gestión de medios. Alimentación entrenadora. Transporte, hospedaje y alimentación de capacitador. Inscripciones, alimentación, hospedaje y uniformes campeonato mundial. Transporte internacional Campeonato Centroamericano. </t>
  </si>
  <si>
    <t>Pago de servicios contables, comisiones bancarias, pago de correos electrónicos, pago de gestión deportiva, pago de gestión administrativa y pago de gestión de medios. Alimentación y honorarios entrenadores. Honorarios capacitador. Premiación campeonatos nacionales.  Inscripciones, alimentación, hospedaje, seguros, alimentos, bebidas y uniformes campeonato centroamericano. Programación DVR</t>
  </si>
  <si>
    <t xml:space="preserve">Contrataciones administrativas: Gestora Deportivo-Administrativa, Medios y Prensa y Legal.  Se realizo la tercera fecha del campeonato nacional para lo cual se contrato una empresa organizadora y el alquiler de rampas. Compras de implementos deportivos para premiación en el campeonato nacional y las escuelas de iniciación </t>
  </si>
  <si>
    <t>Contrataciones administrativas: Gestora Deportivo-Administrativa, y Medios y Prensa.  Se realizo la cuarta fecha del campeonato nacional para lo cual se contrato una empresa organizadora y el alquiler de rampas. Escuelas de iniciación deportiva.</t>
  </si>
  <si>
    <t xml:space="preserve">Contrataciones administrativas: Gestora Deportivo-Administrativa, y Medios y Prensa. Escuelas de iniciación deportiva. Compra de trofeos para los ganadores del campeonato. </t>
  </si>
  <si>
    <t xml:space="preserve">Pago Gestión de Medios y Gestión Administrativa. Evento de Liberia. Compra Tiquete Aereo a Mundial. </t>
  </si>
  <si>
    <t xml:space="preserve">Pago Gestión de Medios y Gestión Administrativa. Participación en Mundial. </t>
  </si>
  <si>
    <t xml:space="preserve">Pago Gestión de Medios y Gestión Administrativa. Evento de Pococí </t>
  </si>
  <si>
    <t xml:space="preserve">Entrenamientos presencial de Cancha de selecciones nacionales femenina y masculina.
Capacitacion presencial de arbitraje, dirigido a todas las personas interesadas.
Entrenamiento, masificacion y capacitacion presencial en la provincia de Limon.
Campeonato Nacional Rugby Sevens, mayor tanto femenino y masculino.
Partidos de exhibicion de rugby sevens en categoria juvenil femenino y masculino. 
Masificacion a traves de GIR a Colegios.
Fogueo Internacional femenino de Rugby Sevens con la participacion de las selecciones nacionales de Mexico, Panama y 2 selecciones nacionales, en Costa Rica.
Torneo Centroamericano Masculino de Rugby Sevens en Guatemala con la participacion de 4 selecciones.
Capacitaciones virtuales "Alto Rendimiento" a los entrenadores de selecciones nacionales.
Evaluaciones a los atletas de fuerza, resistencia y velocidad.
</t>
  </si>
  <si>
    <t>Entrenamientos presencial de Cancha de selecciones nacionales femenina y masculina.
Capacitacion presencial de arbitraje, dirigido a todas las personas interesadas.
Entrenamiento y capacitacion coaching presencial en la provincia de Puntarenas.
Masificacion a traves de GIR a Colegios.
Capacitaciones virtuales "Alto Rendimiento" a los entrenadores de selecciones nacionales.
Campeonato Nacional Rugby Sevens, mayor tanto femenino y masculino.
Partidos de exhibicion de rugby sevens en categoria juvenil femenino y masculino. 
Torneo Valentin Martines de Rugby Sevens Femenino en Uruguay, con la partiacipacion de 10 selecciones.
Torneo Latinoamericano Rugby Sevens en Masculino, con la participacion de 9 selecciones.
Partidos de exhibicon de rugby sevens en femenino tanto mayor y juvenil, con la participacion de El Salvador y dos selecciones nacionales.
Capacitacion Internacional de arbitraje a los arbitros de Latinoamerica participantes del torneo.
Capacitacion internacional Citting de disciplina para la certificacion de 3 personas de Costa Rica.
Capacitacion internacional de coaching "Destrezas aplicadas al sevens" a toda la comunidad de rugby.</t>
  </si>
  <si>
    <t>Entrenamientos presencial de Cancha de selecciones nacionales femenina y masculina.
Entrenamiento y capacitacion coaching presencial en la provincia de Guanacaste.
Visitas de seguimeinto en los proyetos de Guanacaste, Limon y Puntarenas.
Campamento deportivo de rugby a traves de GIR.
Capacitaciones virtuales "Alto Rendimiento" a los entrenadores de selecciones nacionales.
Evaluaciones a los atletas de fuerza, resistencia y velocidad para pretemporada 2022.</t>
  </si>
  <si>
    <t>Pago de gestor deportivo, entrenador nacional, viaticos seleccionadas, compra de trofeos, compra camisas de viaje sel3eccion nacional</t>
  </si>
  <si>
    <t>Pago de gestor deportivo, entrenador nacional, viaticos seleccionadas, compra de trofeos, compra de computadora, e implementos</t>
  </si>
  <si>
    <t>Pago de gestor deportivo, entrenador nacional</t>
  </si>
  <si>
    <t>La Federación de Surf no tenía fondos ya que no se había realizado el giro del II tracto de la Subvención ordinaria.</t>
  </si>
  <si>
    <t xml:space="preserve"> Pago de gestora administrativa para la correcta ejecución y atención a los atletas, pago de gestor de medios y prensa, pago de bodega para el resguardo de los activos de la Federación. Pago de mantemiento página web y disñador, realización de capacitación por medio de plataforma virtual Zoom </t>
  </si>
  <si>
    <t xml:space="preserve"> Pago de gestora administrativa para la correcta ejecución y atención a los atletas, pago de gestor de medios y prensa, pago de bodega para el resguardo de los activos de la Federación. Pago de mantemiento página web y disñador, realización de 2 Capacitaciones Virtuales mediante Zoom, realización de un microtorneo con 3 fechas 2 en limón y 1 en Garabito, compra de computadora, pago de llaves refresh para los torneos, compra de materiales para oficina y materiales de desinfección, compra de licras y camisetas para los torneos además de los trofeos, pago de pólizas, pago de transporte (Gasolina) Jueces, Pago de plataforma Zoom, pago de dominio correo electrónico, Pago de Instructores y kit de materiales para capacitación, pago de mantenimineto de equipo tecnologico y mantenimiento de tarimas, compra de tablas de surf, bodyboard y SUP race, Masificación con niños en Garabito y Hojancha (15 niños en cada masificación) Pago de servicios de abogado</t>
  </si>
  <si>
    <t>1- Pago de aquiler de local de entrenamiento, administracion y bodega de implementos. 2- Pago de entrenador, 3- Pago de Gestores.</t>
  </si>
  <si>
    <t>1- Pago de Gestores.</t>
  </si>
  <si>
    <t>Actividades de administración, promoción, capacitación, eventos nacionales y fogeo.</t>
  </si>
  <si>
    <t>Actividades de administración, promoción, capacitación y fogeo.</t>
  </si>
  <si>
    <t>Actividades de administración, promoción y capacitación.</t>
  </si>
  <si>
    <t>Participación en torneos: Centroamericano Voleibol de Playa Sub21 en Guatemala, Centreoamericano Voleibol de Playa Mayor en El Salvador, Centroamericano de Voleibol Femenino Mayor en Nicaragua, Centroamericano de Voleibol Masculino Mayor en Guatemala. Desarrollo Escuelas de Iniciación.  Atención al publico, atletas, entrenadores, directivos de equipos y otros. Ejecución de Torneo Juvenil de Voleibol. Campañas de promoción del voleibol y publicación de resultados de los torneos nacionales en redes sociales, así como coordinación con medios de prensa nacional.  Entrenamientos con las selecciones mayores y Sub23 de voleibol de Sala. Entrenamientos con selecciones nacionales Sub21, Sub23 y mayores de voleibol de playa. Mantenimiento  y cuido de canchas de voleibol de playa de La Sabana. Atención y dialogo con personal de organizaciones tales como ICODER, CON, AFECAVOL, NORCECA, FIVB, MIDEPOR. Coordinación con personal de ICODER para el desarrollo de JDN en las disciplinas de Voleibol y Voleibol de Playa. Coordinacion de atencion medica para atletas de selecciones nacionales. Control administrativo y contable de las operaciones de FECOVOL.  Alquiler de de instalaciones deportivas para entrenamientos de selecciones nacionales de voleibol de varias categorias. Desarrollo y planificacion  pograma televisivo por TD+. Desarrollo de Capacitación : Curso Nacional para Árbitros de  Voleibol Nivel 1 y Curso Internacional para Entrenadores de Voleibol Nivel 2 FIVB</t>
  </si>
  <si>
    <t>Desarrollo Escuelas de Iniciación.  Atención al publico, atletas, entrenadores, directivos de equipos y otros.. Continuación de Torneo Juvenil de Voleibol.  Campañas de promoción del voleibol y publicación de resultados de los torneos nacionales en redes sociales, así como coordinación con medios de prensa nacional.   Mantenimiento  y cuido de canchas de voleibol de playa de La Sabana. Atención y dialogo con personal de organizaciones tales como ICODER, CON, AFECAVOL, NORCECA, FIVB, MIDEPOR. Coordinación con personal de ICODER para el desarrollo de JDN en las disciplinas de Voleibol y Voleibol de Playa. Coordinacion de atencion medica para atletas de selecciones nacionales. Control administrativo y contable de las operaciones de FECOVOL.  Alquiler de de instalaciones deportivas para entrenamientos de selecciones nacionales de voleibol de varias categorias. Desarrollo y planificacion  pograma televisivo por TD+. Desarrollo de Capacitación : Curso Nacional para Entrenadores de Voleibol de Sala Nivel1 para la región  Brunca. Participación en los I Juegos Panamericanos de la Juventud Cali, con las selecciones nacionales de voleibol de playa Sub23 de ambas ramas.</t>
  </si>
  <si>
    <t>Coordinación  y ejecución de Festivales Deportivos y Cliínicas como eventos de masificación en: Bataán de Matina, San Joaquín de Flores, Liberia y Golfito. Desarrollo Escuelas de Iniciación.  Atención al publico, atletas, entrenadores, directivos de equipos y otros. Inicio del Campeonato Nacional de Primera División Campañas de promoción del voleibol y publicación de resultados de los torneos nacionales en redes sociales, así como coordinación con medios de prensa nacional.   Mantenimiento  y cuido de canchas de voleibol de playa de La Sabana. Atención y dialogo con personal de organizaciones tales como ICODER, CON, AFECAVOL, NORCECA, FIVB, MIDEPOR. Coordinación con personal de ICODER para el desarrollo de JDN en las disciplinas de Voleibol y Voleibol de Playa. Coordinacion de atencion medica para atletas de selecciones nacionales. Control administrativo y contable de las operaciones de FECOVOL.  Inscripciones para participación de torneos internacioanles NORCECA de Voleibol de Playa, U21 y Mayor. Alquiler de de instalaciones deportivas para entrenamientos de selecciones nacionales de voleibol de varias categorias. Desarrollo y planificacion  pograma televisivo por TD+. Desarrollo de Capacitación : Curso Nacional para Entrenadores de Voleibol de Sala Nivel1 para la región  Brunca</t>
  </si>
  <si>
    <t xml:space="preserve">No se obtuvo en tiempo el reporte de   visitación de la instalación para el IV trimestre por parte del funcionario a cargo de la instalación. </t>
  </si>
  <si>
    <t>Esta pendiente establecer la coordinación con la Administración del Estadio Nacional para obtener el registro de visitación, por lo cual no se puede reportar la información para el IV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</si>
</sst>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3" formatCode="_-* #,##0.00_-;\-* #,##0.00_-;_-* &quot;-&quot;??_-;_-@_-"/>
    <numFmt numFmtId="164" formatCode="_(* #,##0.00_);_(* \(#,##0.00\);_(* &quot;-&quot;??_);_(@_)"/>
    <numFmt numFmtId="165" formatCode="_(* #,##0_);_(* \(#,##0\);_(* &quot;-&quot;??_);_(@_)"/>
    <numFmt numFmtId="166" formatCode="&quot;₡&quot;#,##0.00"/>
    <numFmt numFmtId="167" formatCode="\₡#,##0.00"/>
  </numFmts>
  <fonts count="41"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sz val="11"/>
      <color rgb="FF000000"/>
      <name val="Calibri"/>
      <family val="2"/>
      <scheme val="minor"/>
    </font>
    <font>
      <sz val="11"/>
      <color theme="1"/>
      <name val="Calibri"/>
      <family val="2"/>
      <scheme val="minor"/>
    </font>
    <font>
      <sz val="11"/>
      <color theme="4"/>
      <name val="Calibri"/>
      <family val="2"/>
      <scheme val="minor"/>
    </font>
    <font>
      <sz val="10"/>
      <name val="Arial"/>
      <family val="2"/>
    </font>
    <font>
      <b/>
      <sz val="10"/>
      <name val="Comic Sans MS"/>
      <family val="4"/>
    </font>
    <font>
      <sz val="16"/>
      <name val="Arial"/>
      <family val="2"/>
    </font>
    <font>
      <b/>
      <sz val="12"/>
      <name val="Arial"/>
      <family val="2"/>
    </font>
    <font>
      <b/>
      <sz val="20"/>
      <name val="Arial Black"/>
      <family val="2"/>
    </font>
    <font>
      <b/>
      <sz val="16"/>
      <name val="Arial Narrow"/>
      <family val="2"/>
    </font>
    <font>
      <b/>
      <sz val="14"/>
      <name val="Arial Black"/>
      <family val="2"/>
    </font>
    <font>
      <b/>
      <sz val="16"/>
      <name val="Comic Sans MS"/>
      <family val="4"/>
    </font>
    <font>
      <b/>
      <i/>
      <sz val="16"/>
      <name val="Franklin Gothic Demi Cond"/>
      <family val="2"/>
    </font>
    <font>
      <b/>
      <i/>
      <sz val="12"/>
      <name val="Arial Black"/>
      <family val="2"/>
    </font>
    <font>
      <b/>
      <sz val="22"/>
      <name val="Arial"/>
      <family val="2"/>
    </font>
    <font>
      <b/>
      <sz val="14"/>
      <name val="Arial"/>
      <family val="2"/>
    </font>
    <font>
      <b/>
      <sz val="14"/>
      <name val="Arial Narrow"/>
      <family val="2"/>
    </font>
    <font>
      <b/>
      <sz val="11"/>
      <name val="Arial Black"/>
      <family val="2"/>
    </font>
    <font>
      <b/>
      <sz val="11"/>
      <name val="Arial"/>
      <family val="2"/>
    </font>
    <font>
      <sz val="14"/>
      <name val="Arial Black"/>
      <family val="2"/>
    </font>
    <font>
      <b/>
      <sz val="12"/>
      <name val="Arial Black"/>
      <family val="2"/>
    </font>
    <font>
      <b/>
      <sz val="10"/>
      <name val="Arial"/>
      <family val="2"/>
    </font>
    <font>
      <sz val="12"/>
      <name val="Arial"/>
      <family val="2"/>
    </font>
    <font>
      <sz val="10"/>
      <name val="Arial Narrow"/>
      <family val="2"/>
    </font>
    <font>
      <sz val="14"/>
      <name val="Arial"/>
      <family val="2"/>
    </font>
    <font>
      <sz val="12"/>
      <color theme="1"/>
      <name val="Arial"/>
      <family val="2"/>
    </font>
    <font>
      <b/>
      <sz val="16"/>
      <name val="Arial"/>
      <family val="2"/>
    </font>
    <font>
      <b/>
      <sz val="11"/>
      <color rgb="FFFF0000"/>
      <name val="Calibri"/>
      <family val="2"/>
      <scheme val="minor"/>
    </font>
    <font>
      <sz val="12"/>
      <color theme="1"/>
      <name val="Calibri"/>
      <family val="2"/>
      <scheme val="minor"/>
    </font>
    <font>
      <b/>
      <sz val="14"/>
      <name val="Calibri"/>
      <family val="2"/>
      <scheme val="minor"/>
    </font>
    <font>
      <sz val="12"/>
      <color rgb="FF000000"/>
      <name val="Calibri"/>
      <family val="2"/>
      <scheme val="minor"/>
    </font>
    <font>
      <b/>
      <sz val="14"/>
      <color theme="1"/>
      <name val="Calibri"/>
      <family val="2"/>
      <scheme val="minor"/>
    </font>
    <font>
      <sz val="13"/>
      <name val="Arial"/>
      <family val="2"/>
    </font>
    <font>
      <b/>
      <sz val="13"/>
      <name val="Arial"/>
      <family val="2"/>
    </font>
    <font>
      <sz val="10"/>
      <color theme="1"/>
      <name val="Arial Narrow"/>
      <family val="2"/>
    </font>
    <font>
      <sz val="9"/>
      <name val="Arial"/>
      <family val="2"/>
    </font>
    <font>
      <sz val="9"/>
      <name val="Arial Narrow"/>
      <family val="2"/>
    </font>
    <font>
      <sz val="18"/>
      <name val="Arial"/>
      <family val="2"/>
    </font>
  </fonts>
  <fills count="12">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
      <patternFill patternType="solid">
        <fgColor theme="3" tint="0.79998168889431442"/>
        <bgColor indexed="29"/>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theme="0"/>
        <bgColor indexed="64"/>
      </patternFill>
    </fill>
    <fill>
      <patternFill patternType="solid">
        <fgColor theme="4" tint="0.79998168889431442"/>
        <bgColor indexed="64"/>
      </patternFill>
    </fill>
  </fills>
  <borders count="51">
    <border>
      <left/>
      <right/>
      <top/>
      <bottom/>
      <diagonal/>
    </border>
    <border>
      <left/>
      <right/>
      <top style="thin">
        <color indexed="64"/>
      </top>
      <bottom style="medium">
        <color indexed="64"/>
      </bottom>
      <diagonal/>
    </border>
    <border>
      <left/>
      <right/>
      <top style="thin">
        <color indexed="64"/>
      </top>
      <bottom style="double">
        <color indexed="64"/>
      </bottom>
      <diagonal/>
    </border>
    <border>
      <left/>
      <right/>
      <top/>
      <bottom style="double">
        <color indexed="64"/>
      </bottom>
      <diagonal/>
    </border>
    <border>
      <left/>
      <right/>
      <top/>
      <bottom style="thin">
        <color indexed="64"/>
      </bottom>
      <diagonal/>
    </border>
    <border>
      <left style="medium">
        <color auto="1"/>
      </left>
      <right/>
      <top style="medium">
        <color auto="1"/>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hair">
        <color indexed="8"/>
      </right>
      <top style="medium">
        <color indexed="64"/>
      </top>
      <bottom style="medium">
        <color indexed="64"/>
      </bottom>
      <diagonal/>
    </border>
    <border>
      <left style="hair">
        <color indexed="8"/>
      </left>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auto="1"/>
      </left>
      <right style="thin">
        <color auto="1"/>
      </right>
      <top style="thin">
        <color auto="1"/>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diagonal/>
    </border>
    <border>
      <left style="thin">
        <color auto="1"/>
      </left>
      <right style="thin">
        <color auto="1"/>
      </right>
      <top/>
      <bottom/>
      <diagonal/>
    </border>
    <border>
      <left style="thin">
        <color auto="1"/>
      </left>
      <right style="medium">
        <color indexed="64"/>
      </right>
      <top/>
      <bottom/>
      <diagonal/>
    </border>
    <border>
      <left style="medium">
        <color indexed="64"/>
      </left>
      <right style="thin">
        <color indexed="64"/>
      </right>
      <top/>
      <bottom/>
      <diagonal/>
    </border>
    <border>
      <left style="thin">
        <color auto="1"/>
      </left>
      <right/>
      <top/>
      <bottom/>
      <diagonal/>
    </border>
    <border>
      <left style="medium">
        <color indexed="64"/>
      </left>
      <right style="thin">
        <color indexed="64"/>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style="medium">
        <color indexed="64"/>
      </left>
      <right style="thin">
        <color indexed="64"/>
      </right>
      <top style="thin">
        <color indexed="64"/>
      </top>
      <bottom/>
      <diagonal/>
    </border>
    <border>
      <left/>
      <right style="medium">
        <color indexed="64"/>
      </right>
      <top style="medium">
        <color indexed="64"/>
      </top>
      <bottom style="thin">
        <color indexed="64"/>
      </bottom>
      <diagonal/>
    </border>
    <border>
      <left/>
      <right/>
      <top style="thin">
        <color indexed="64"/>
      </top>
      <bottom/>
      <diagonal/>
    </border>
    <border>
      <left style="thin">
        <color indexed="64"/>
      </left>
      <right style="medium">
        <color indexed="64"/>
      </right>
      <top style="medium">
        <color indexed="64"/>
      </top>
      <bottom/>
      <diagonal/>
    </border>
  </borders>
  <cellStyleXfs count="4">
    <xf numFmtId="0" fontId="0" fillId="0" borderId="0"/>
    <xf numFmtId="43" fontId="5" fillId="0" borderId="0" applyFont="0" applyFill="0" applyBorder="0" applyAlignment="0" applyProtection="0"/>
    <xf numFmtId="0" fontId="7" fillId="0" borderId="0"/>
    <xf numFmtId="41" fontId="5" fillId="0" borderId="0" applyFont="0" applyFill="0" applyBorder="0" applyAlignment="0" applyProtection="0"/>
  </cellStyleXfs>
  <cellXfs count="287">
    <xf numFmtId="0" fontId="0" fillId="0" borderId="0" xfId="0"/>
    <xf numFmtId="0" fontId="0" fillId="0" borderId="0" xfId="0" applyFont="1"/>
    <xf numFmtId="0" fontId="1" fillId="0" borderId="0" xfId="0" applyFont="1" applyFill="1" applyAlignment="1">
      <alignment horizontal="right"/>
    </xf>
    <xf numFmtId="0" fontId="1" fillId="0" borderId="0" xfId="0" applyFont="1"/>
    <xf numFmtId="0" fontId="1" fillId="0" borderId="0" xfId="0" applyFont="1" applyAlignment="1">
      <alignment horizontal="left"/>
    </xf>
    <xf numFmtId="0" fontId="0" fillId="0" borderId="0" xfId="0" applyFont="1" applyFill="1"/>
    <xf numFmtId="0" fontId="0" fillId="0" borderId="1" xfId="0" applyFont="1" applyFill="1" applyBorder="1" applyAlignment="1">
      <alignment horizontal="center"/>
    </xf>
    <xf numFmtId="0" fontId="0" fillId="0" borderId="1" xfId="0" applyFont="1" applyBorder="1" applyAlignment="1">
      <alignment horizontal="center"/>
    </xf>
    <xf numFmtId="0" fontId="2" fillId="0" borderId="0" xfId="0" applyFont="1" applyFill="1" applyAlignment="1">
      <alignment horizontal="left"/>
    </xf>
    <xf numFmtId="0" fontId="0" fillId="0" borderId="0" xfId="0" applyFont="1" applyAlignment="1">
      <alignment horizontal="center"/>
    </xf>
    <xf numFmtId="0" fontId="1" fillId="0" borderId="2" xfId="0" applyFont="1" applyFill="1" applyBorder="1"/>
    <xf numFmtId="4" fontId="0" fillId="0" borderId="0" xfId="0" applyNumberFormat="1" applyFont="1"/>
    <xf numFmtId="0" fontId="1" fillId="0" borderId="0" xfId="0" applyFont="1" applyAlignment="1">
      <alignment horizontal="center"/>
    </xf>
    <xf numFmtId="165" fontId="0" fillId="0" borderId="0" xfId="0" applyNumberFormat="1" applyFont="1"/>
    <xf numFmtId="164" fontId="0" fillId="0" borderId="0" xfId="0" applyNumberFormat="1" applyFont="1" applyAlignment="1">
      <alignment horizontal="center"/>
    </xf>
    <xf numFmtId="164" fontId="1" fillId="0" borderId="0" xfId="0" applyNumberFormat="1" applyFont="1" applyAlignment="1">
      <alignment horizontal="center"/>
    </xf>
    <xf numFmtId="164" fontId="0" fillId="0" borderId="0" xfId="0" applyNumberFormat="1" applyFont="1"/>
    <xf numFmtId="0" fontId="0" fillId="0" borderId="0" xfId="0" applyFont="1" applyAlignment="1">
      <alignment horizontal="left"/>
    </xf>
    <xf numFmtId="43" fontId="0" fillId="0" borderId="0" xfId="0" applyNumberFormat="1" applyFont="1"/>
    <xf numFmtId="0" fontId="0" fillId="0" borderId="0" xfId="0" applyFont="1" applyFill="1" applyAlignment="1">
      <alignment horizontal="center"/>
    </xf>
    <xf numFmtId="0" fontId="1" fillId="0" borderId="0" xfId="0" applyFont="1" applyFill="1" applyAlignment="1">
      <alignment horizontal="center"/>
    </xf>
    <xf numFmtId="0" fontId="1" fillId="0" borderId="0" xfId="0" applyFont="1" applyFill="1" applyBorder="1" applyAlignment="1">
      <alignment horizontal="center"/>
    </xf>
    <xf numFmtId="0" fontId="1" fillId="0" borderId="0" xfId="0" applyFont="1" applyFill="1" applyAlignment="1">
      <alignment horizontal="center"/>
    </xf>
    <xf numFmtId="0" fontId="1" fillId="0" borderId="0" xfId="0" applyFont="1" applyFill="1" applyBorder="1" applyAlignment="1">
      <alignment horizontal="center"/>
    </xf>
    <xf numFmtId="0" fontId="0" fillId="0" borderId="0" xfId="0" applyFont="1" applyFill="1" applyBorder="1" applyAlignment="1">
      <alignment vertical="top"/>
    </xf>
    <xf numFmtId="0" fontId="0" fillId="0" borderId="1" xfId="0" applyFont="1" applyBorder="1" applyAlignment="1">
      <alignment horizontal="center" vertical="center"/>
    </xf>
    <xf numFmtId="0" fontId="0" fillId="0" borderId="0" xfId="0" applyFont="1" applyFill="1" applyAlignment="1">
      <alignment horizontal="center" vertical="center"/>
    </xf>
    <xf numFmtId="165" fontId="0" fillId="0" borderId="0" xfId="0" applyNumberFormat="1" applyFont="1" applyFill="1"/>
    <xf numFmtId="165" fontId="0" fillId="0" borderId="0" xfId="0" applyNumberFormat="1" applyFont="1" applyAlignment="1">
      <alignment vertical="center"/>
    </xf>
    <xf numFmtId="0" fontId="1" fillId="0" borderId="2" xfId="0" applyFont="1" applyBorder="1"/>
    <xf numFmtId="165" fontId="1" fillId="0" borderId="2" xfId="0" applyNumberFormat="1" applyFont="1" applyBorder="1" applyAlignment="1">
      <alignment vertical="center"/>
    </xf>
    <xf numFmtId="0" fontId="1" fillId="0" borderId="0" xfId="0" applyFont="1" applyFill="1" applyBorder="1"/>
    <xf numFmtId="1" fontId="1" fillId="0" borderId="0" xfId="0" applyNumberFormat="1" applyFont="1" applyFill="1" applyBorder="1" applyAlignment="1">
      <alignment horizontal="center"/>
    </xf>
    <xf numFmtId="0" fontId="0" fillId="2" borderId="0" xfId="0" applyFont="1" applyFill="1"/>
    <xf numFmtId="164" fontId="3" fillId="0" borderId="2" xfId="0" applyNumberFormat="1" applyFont="1" applyBorder="1"/>
    <xf numFmtId="164" fontId="2" fillId="0" borderId="0" xfId="0" applyNumberFormat="1" applyFont="1" applyAlignment="1">
      <alignment horizontal="center"/>
    </xf>
    <xf numFmtId="164" fontId="1" fillId="0" borderId="2" xfId="0" applyNumberFormat="1" applyFont="1" applyBorder="1" applyAlignment="1">
      <alignment horizontal="center"/>
    </xf>
    <xf numFmtId="0" fontId="0" fillId="0" borderId="3" xfId="0" applyFont="1" applyBorder="1"/>
    <xf numFmtId="164" fontId="1" fillId="0" borderId="3" xfId="0" applyNumberFormat="1" applyFont="1" applyBorder="1" applyAlignment="1">
      <alignment horizontal="center"/>
    </xf>
    <xf numFmtId="0" fontId="1" fillId="0" borderId="0" xfId="0" applyFont="1" applyFill="1" applyBorder="1" applyAlignment="1">
      <alignment wrapText="1"/>
    </xf>
    <xf numFmtId="0" fontId="0" fillId="0" borderId="0" xfId="0" applyFont="1" applyFill="1" applyBorder="1"/>
    <xf numFmtId="43" fontId="0" fillId="0" borderId="0" xfId="0" applyNumberFormat="1" applyFont="1" applyFill="1"/>
    <xf numFmtId="165" fontId="0" fillId="0" borderId="0" xfId="1" applyNumberFormat="1" applyFont="1" applyFill="1"/>
    <xf numFmtId="164" fontId="0" fillId="0" borderId="3" xfId="0" applyNumberFormat="1" applyFont="1" applyBorder="1" applyAlignment="1">
      <alignment horizontal="center"/>
    </xf>
    <xf numFmtId="0" fontId="1" fillId="0" borderId="2" xfId="0" applyFont="1" applyFill="1" applyBorder="1" applyAlignment="1">
      <alignment horizontal="left"/>
    </xf>
    <xf numFmtId="4" fontId="2" fillId="0" borderId="0" xfId="1" applyNumberFormat="1" applyFont="1"/>
    <xf numFmtId="4" fontId="0" fillId="0" borderId="0" xfId="1" applyNumberFormat="1" applyFont="1"/>
    <xf numFmtId="164" fontId="0" fillId="0" borderId="0" xfId="1" applyNumberFormat="1" applyFont="1"/>
    <xf numFmtId="4" fontId="0" fillId="0" borderId="0" xfId="1" applyNumberFormat="1" applyFont="1" applyAlignment="1">
      <alignment horizontal="right" vertical="center"/>
    </xf>
    <xf numFmtId="0" fontId="0" fillId="0" borderId="0" xfId="0" applyAlignment="1">
      <alignment horizontal="center"/>
    </xf>
    <xf numFmtId="1" fontId="1" fillId="0" borderId="0" xfId="0" applyNumberFormat="1" applyFont="1" applyAlignment="1">
      <alignment horizontal="center"/>
    </xf>
    <xf numFmtId="165" fontId="0" fillId="0" borderId="0" xfId="0" applyNumberFormat="1" applyAlignment="1">
      <alignment vertical="center"/>
    </xf>
    <xf numFmtId="164" fontId="3" fillId="0" borderId="3" xfId="0" applyNumberFormat="1" applyFont="1" applyBorder="1"/>
    <xf numFmtId="4" fontId="0" fillId="0" borderId="0" xfId="1" applyNumberFormat="1" applyFont="1" applyBorder="1"/>
    <xf numFmtId="4" fontId="0" fillId="0" borderId="4" xfId="1" applyNumberFormat="1" applyFont="1" applyBorder="1"/>
    <xf numFmtId="0" fontId="8" fillId="0" borderId="0" xfId="2" applyFont="1" applyAlignment="1">
      <alignment horizontal="center" vertical="center" wrapText="1"/>
    </xf>
    <xf numFmtId="0" fontId="9" fillId="0" borderId="0" xfId="2" applyFont="1" applyAlignment="1">
      <alignment wrapText="1"/>
    </xf>
    <xf numFmtId="0" fontId="7" fillId="0" borderId="0" xfId="2" applyAlignment="1">
      <alignment vertical="center" wrapText="1"/>
    </xf>
    <xf numFmtId="49" fontId="7" fillId="0" borderId="0" xfId="2" applyNumberFormat="1" applyAlignment="1">
      <alignment horizontal="center" wrapText="1"/>
    </xf>
    <xf numFmtId="0" fontId="7" fillId="0" borderId="0" xfId="2" applyAlignment="1">
      <alignment horizontal="center" wrapText="1"/>
    </xf>
    <xf numFmtId="0" fontId="10" fillId="0" borderId="0" xfId="2" applyFont="1" applyAlignment="1">
      <alignment horizontal="center" vertical="center"/>
    </xf>
    <xf numFmtId="166" fontId="7" fillId="0" borderId="0" xfId="2" applyNumberFormat="1" applyAlignment="1">
      <alignment horizontal="center" vertical="center"/>
    </xf>
    <xf numFmtId="166" fontId="10" fillId="0" borderId="0" xfId="2" applyNumberFormat="1" applyFont="1" applyAlignment="1">
      <alignment horizontal="center" vertical="center"/>
    </xf>
    <xf numFmtId="3" fontId="7" fillId="0" borderId="0" xfId="2" applyNumberFormat="1" applyAlignment="1">
      <alignment horizontal="center" vertical="center" wrapText="1"/>
    </xf>
    <xf numFmtId="0" fontId="7" fillId="0" borderId="0" xfId="2"/>
    <xf numFmtId="0" fontId="16" fillId="4" borderId="15" xfId="2" applyFont="1" applyFill="1" applyBorder="1" applyAlignment="1">
      <alignment horizontal="center" vertical="center" wrapText="1"/>
    </xf>
    <xf numFmtId="49" fontId="18" fillId="5" borderId="17" xfId="2" applyNumberFormat="1" applyFont="1" applyFill="1" applyBorder="1" applyAlignment="1">
      <alignment horizontal="center" vertical="center" wrapText="1"/>
    </xf>
    <xf numFmtId="3" fontId="18" fillId="6" borderId="23" xfId="2" applyNumberFormat="1" applyFont="1" applyFill="1" applyBorder="1" applyAlignment="1">
      <alignment horizontal="center" vertical="center" wrapText="1"/>
    </xf>
    <xf numFmtId="49" fontId="21" fillId="5" borderId="26" xfId="2" applyNumberFormat="1" applyFont="1" applyFill="1" applyBorder="1" applyAlignment="1">
      <alignment horizontal="center" vertical="center" wrapText="1"/>
    </xf>
    <xf numFmtId="0" fontId="22" fillId="5" borderId="27" xfId="2" applyFont="1" applyFill="1" applyBorder="1" applyAlignment="1">
      <alignment horizontal="center" vertical="center" wrapText="1"/>
    </xf>
    <xf numFmtId="0" fontId="13" fillId="5" borderId="28" xfId="2" applyFont="1" applyFill="1" applyBorder="1" applyAlignment="1">
      <alignment horizontal="center" vertical="center" wrapText="1"/>
    </xf>
    <xf numFmtId="0" fontId="24" fillId="0" borderId="21" xfId="2" applyFont="1" applyBorder="1" applyAlignment="1">
      <alignment horizontal="center" vertical="center" wrapText="1"/>
    </xf>
    <xf numFmtId="167" fontId="10" fillId="0" borderId="22" xfId="2" applyNumberFormat="1" applyFont="1" applyBorder="1" applyAlignment="1">
      <alignment horizontal="justify" vertical="center" wrapText="1"/>
    </xf>
    <xf numFmtId="167" fontId="24" fillId="0" borderId="24" xfId="2" applyNumberFormat="1" applyFont="1" applyBorder="1" applyAlignment="1">
      <alignment horizontal="center" vertical="center" wrapText="1"/>
    </xf>
    <xf numFmtId="166" fontId="25" fillId="0" borderId="6" xfId="2" applyNumberFormat="1" applyFont="1" applyBorder="1" applyAlignment="1">
      <alignment vertical="center" wrapText="1"/>
    </xf>
    <xf numFmtId="49" fontId="26" fillId="0" borderId="22" xfId="2" applyNumberFormat="1" applyFont="1" applyBorder="1" applyAlignment="1">
      <alignment horizontal="justify" vertical="center" wrapText="1"/>
    </xf>
    <xf numFmtId="3" fontId="10" fillId="0" borderId="24" xfId="2" applyNumberFormat="1" applyFont="1" applyBorder="1" applyAlignment="1">
      <alignment horizontal="center" vertical="center" wrapText="1"/>
    </xf>
    <xf numFmtId="0" fontId="24" fillId="0" borderId="30" xfId="2" applyFont="1" applyBorder="1" applyAlignment="1">
      <alignment horizontal="center" vertical="center" wrapText="1"/>
    </xf>
    <xf numFmtId="167" fontId="10" fillId="0" borderId="31" xfId="2" applyNumberFormat="1" applyFont="1" applyBorder="1" applyAlignment="1">
      <alignment horizontal="justify" vertical="center" wrapText="1"/>
    </xf>
    <xf numFmtId="167" fontId="24" fillId="0" borderId="32" xfId="2" applyNumberFormat="1" applyFont="1" applyBorder="1" applyAlignment="1">
      <alignment horizontal="center" vertical="center" wrapText="1"/>
    </xf>
    <xf numFmtId="166" fontId="25" fillId="0" borderId="0" xfId="2" applyNumberFormat="1" applyFont="1" applyAlignment="1">
      <alignment vertical="center" wrapText="1"/>
    </xf>
    <xf numFmtId="49" fontId="26" fillId="0" borderId="31" xfId="2" applyNumberFormat="1" applyFont="1" applyBorder="1" applyAlignment="1">
      <alignment horizontal="justify" vertical="center" wrapText="1"/>
    </xf>
    <xf numFmtId="3" fontId="27" fillId="0" borderId="34" xfId="2" applyNumberFormat="1" applyFont="1" applyBorder="1" applyAlignment="1">
      <alignment horizontal="center" vertical="center" wrapText="1"/>
    </xf>
    <xf numFmtId="167" fontId="10" fillId="0" borderId="34" xfId="2" applyNumberFormat="1" applyFont="1" applyBorder="1" applyAlignment="1">
      <alignment horizontal="justify" vertical="center" wrapText="1"/>
    </xf>
    <xf numFmtId="167" fontId="24" fillId="0" borderId="36" xfId="2" applyNumberFormat="1" applyFont="1" applyBorder="1" applyAlignment="1">
      <alignment horizontal="center" vertical="center" wrapText="1"/>
    </xf>
    <xf numFmtId="166" fontId="25" fillId="0" borderId="37" xfId="2" applyNumberFormat="1" applyFont="1" applyBorder="1" applyAlignment="1">
      <alignment vertical="center" wrapText="1"/>
    </xf>
    <xf numFmtId="49" fontId="26" fillId="0" borderId="34" xfId="2" applyNumberFormat="1" applyFont="1" applyBorder="1" applyAlignment="1">
      <alignment horizontal="justify" vertical="center" wrapText="1"/>
    </xf>
    <xf numFmtId="3" fontId="7" fillId="0" borderId="34" xfId="2" applyNumberFormat="1" applyBorder="1" applyAlignment="1">
      <alignment horizontal="center" vertical="center" wrapText="1"/>
    </xf>
    <xf numFmtId="0" fontId="10" fillId="0" borderId="34" xfId="2" applyFont="1" applyBorder="1" applyAlignment="1">
      <alignment horizontal="left" vertical="center" wrapText="1"/>
    </xf>
    <xf numFmtId="0" fontId="24" fillId="0" borderId="36" xfId="2" applyFont="1" applyBorder="1" applyAlignment="1">
      <alignment horizontal="center" vertical="center" wrapText="1"/>
    </xf>
    <xf numFmtId="167" fontId="10" fillId="0" borderId="34" xfId="2" applyNumberFormat="1" applyFont="1" applyBorder="1" applyAlignment="1">
      <alignment horizontal="left" vertical="center" wrapText="1"/>
    </xf>
    <xf numFmtId="167" fontId="24" fillId="0" borderId="38" xfId="2" applyNumberFormat="1" applyFont="1" applyBorder="1" applyAlignment="1">
      <alignment horizontal="center" vertical="center" wrapText="1"/>
    </xf>
    <xf numFmtId="0" fontId="10" fillId="0" borderId="34" xfId="2" applyFont="1" applyBorder="1" applyAlignment="1">
      <alignment horizontal="justify" vertical="center" wrapText="1"/>
    </xf>
    <xf numFmtId="167" fontId="21" fillId="0" borderId="34" xfId="2" applyNumberFormat="1" applyFont="1" applyBorder="1" applyAlignment="1">
      <alignment horizontal="left" vertical="center" wrapText="1"/>
    </xf>
    <xf numFmtId="0" fontId="26" fillId="0" borderId="34" xfId="0" applyFont="1" applyBorder="1" applyAlignment="1">
      <alignment horizontal="justify" vertical="center" wrapText="1"/>
    </xf>
    <xf numFmtId="166" fontId="28" fillId="0" borderId="37" xfId="2" applyNumberFormat="1" applyFont="1" applyBorder="1" applyAlignment="1">
      <alignment vertical="center" wrapText="1"/>
    </xf>
    <xf numFmtId="0" fontId="21" fillId="0" borderId="34" xfId="2" applyFont="1" applyBorder="1" applyAlignment="1">
      <alignment horizontal="left" vertical="center" wrapText="1"/>
    </xf>
    <xf numFmtId="0" fontId="7" fillId="0" borderId="0" xfId="2" applyAlignment="1">
      <alignment horizontal="center" vertical="center" wrapText="1"/>
    </xf>
    <xf numFmtId="49" fontId="7" fillId="0" borderId="26" xfId="2" applyNumberFormat="1" applyBorder="1" applyAlignment="1">
      <alignment horizontal="justify" vertical="center" wrapText="1"/>
    </xf>
    <xf numFmtId="3" fontId="7" fillId="0" borderId="39" xfId="2" applyNumberFormat="1" applyBorder="1" applyAlignment="1">
      <alignment horizontal="center" vertical="center" wrapText="1"/>
    </xf>
    <xf numFmtId="3" fontId="29" fillId="0" borderId="15" xfId="2" applyNumberFormat="1" applyFont="1" applyBorder="1" applyAlignment="1">
      <alignment horizontal="center" vertical="center" wrapText="1"/>
    </xf>
    <xf numFmtId="166" fontId="8" fillId="0" borderId="0" xfId="2" applyNumberFormat="1" applyFont="1" applyAlignment="1">
      <alignment horizontal="center" vertical="center" wrapText="1"/>
    </xf>
    <xf numFmtId="166" fontId="7" fillId="0" borderId="0" xfId="2" applyNumberFormat="1" applyAlignment="1">
      <alignment wrapText="1"/>
    </xf>
    <xf numFmtId="166" fontId="7" fillId="0" borderId="0" xfId="2" applyNumberFormat="1" applyAlignment="1">
      <alignment vertical="center" wrapText="1"/>
    </xf>
    <xf numFmtId="166" fontId="7" fillId="0" borderId="0" xfId="2" applyNumberFormat="1" applyAlignment="1">
      <alignment horizontal="center" wrapText="1"/>
    </xf>
    <xf numFmtId="1" fontId="7" fillId="0" borderId="0" xfId="2" applyNumberFormat="1" applyAlignment="1">
      <alignment horizontal="center" vertical="center" wrapText="1"/>
    </xf>
    <xf numFmtId="1" fontId="10" fillId="0" borderId="0" xfId="2" applyNumberFormat="1" applyFont="1" applyAlignment="1">
      <alignment horizontal="center" vertical="center" wrapText="1"/>
    </xf>
    <xf numFmtId="3" fontId="7" fillId="0" borderId="0" xfId="2" applyNumberFormat="1" applyAlignment="1">
      <alignment horizontal="center" vertical="center"/>
    </xf>
    <xf numFmtId="3" fontId="10" fillId="0" borderId="0" xfId="2" applyNumberFormat="1" applyFont="1" applyAlignment="1">
      <alignment horizontal="center" vertical="center"/>
    </xf>
    <xf numFmtId="3" fontId="29" fillId="0" borderId="0" xfId="2" applyNumberFormat="1" applyFont="1" applyAlignment="1">
      <alignment horizontal="center" vertical="center" wrapText="1"/>
    </xf>
    <xf numFmtId="166" fontId="7" fillId="0" borderId="0" xfId="2" applyNumberFormat="1"/>
    <xf numFmtId="0" fontId="7" fillId="0" borderId="0" xfId="2" applyAlignment="1">
      <alignment wrapText="1"/>
    </xf>
    <xf numFmtId="0" fontId="1" fillId="9" borderId="33" xfId="0" applyFont="1" applyFill="1" applyBorder="1" applyAlignment="1">
      <alignment horizontal="center" vertical="center" wrapText="1"/>
    </xf>
    <xf numFmtId="0" fontId="30" fillId="0" borderId="0" xfId="0" applyFont="1" applyAlignment="1">
      <alignment vertical="center" wrapText="1"/>
    </xf>
    <xf numFmtId="0" fontId="0" fillId="0" borderId="33" xfId="0" applyBorder="1" applyAlignment="1">
      <alignment horizontal="center" vertical="top" wrapText="1"/>
    </xf>
    <xf numFmtId="0" fontId="0" fillId="0" borderId="34" xfId="0" applyBorder="1" applyAlignment="1">
      <alignment horizontal="center" vertical="top" wrapText="1"/>
    </xf>
    <xf numFmtId="41" fontId="31" fillId="0" borderId="35" xfId="3" applyFont="1" applyBorder="1" applyAlignment="1">
      <alignment horizontal="center" vertical="top" wrapText="1"/>
    </xf>
    <xf numFmtId="0" fontId="0" fillId="0" borderId="34" xfId="0" applyBorder="1"/>
    <xf numFmtId="41" fontId="0" fillId="0" borderId="34" xfId="0" applyNumberFormat="1" applyBorder="1"/>
    <xf numFmtId="0" fontId="0" fillId="0" borderId="29" xfId="0" applyBorder="1" applyAlignment="1">
      <alignment horizontal="center" vertical="top" wrapText="1"/>
    </xf>
    <xf numFmtId="0" fontId="1" fillId="0" borderId="26" xfId="0" applyFont="1" applyBorder="1" applyAlignment="1">
      <alignment horizontal="center" vertical="top" wrapText="1"/>
    </xf>
    <xf numFmtId="41" fontId="32" fillId="2" borderId="27" xfId="3" applyFont="1" applyFill="1" applyBorder="1" applyAlignment="1">
      <alignment horizontal="center" vertical="top" wrapText="1"/>
    </xf>
    <xf numFmtId="0" fontId="1" fillId="9" borderId="34" xfId="0" applyFont="1" applyFill="1" applyBorder="1" applyAlignment="1">
      <alignment horizontal="center" vertical="top" wrapText="1"/>
    </xf>
    <xf numFmtId="41" fontId="0" fillId="0" borderId="34" xfId="0" applyNumberFormat="1" applyBorder="1" applyAlignment="1">
      <alignment horizontal="justify" vertical="top" wrapText="1"/>
    </xf>
    <xf numFmtId="41" fontId="31" fillId="0" borderId="34" xfId="3" applyFont="1" applyBorder="1" applyAlignment="1">
      <alignment horizontal="center" vertical="top" wrapText="1"/>
    </xf>
    <xf numFmtId="0" fontId="0" fillId="0" borderId="34" xfId="0" applyBorder="1" applyAlignment="1">
      <alignment horizontal="justify" vertical="top" wrapText="1"/>
    </xf>
    <xf numFmtId="0" fontId="0" fillId="0" borderId="34" xfId="0" applyBorder="1" applyAlignment="1">
      <alignment horizontal="justify" vertical="top"/>
    </xf>
    <xf numFmtId="41" fontId="0" fillId="0" borderId="34" xfId="0" applyNumberFormat="1" applyBorder="1" applyAlignment="1">
      <alignment horizontal="justify" vertical="top"/>
    </xf>
    <xf numFmtId="41" fontId="31" fillId="0" borderId="34" xfId="3" applyFont="1" applyFill="1" applyBorder="1" applyAlignment="1">
      <alignment horizontal="center" vertical="top" wrapText="1"/>
    </xf>
    <xf numFmtId="0" fontId="33" fillId="0" borderId="0" xfId="0" applyFont="1"/>
    <xf numFmtId="0" fontId="33" fillId="0" borderId="34" xfId="0" applyFont="1" applyBorder="1"/>
    <xf numFmtId="41" fontId="0" fillId="0" borderId="34" xfId="0" applyNumberFormat="1" applyBorder="1" applyAlignment="1">
      <alignment vertical="top"/>
    </xf>
    <xf numFmtId="41" fontId="34" fillId="2" borderId="34" xfId="3" applyFont="1" applyFill="1" applyBorder="1" applyAlignment="1">
      <alignment horizontal="center" vertical="top" wrapText="1"/>
    </xf>
    <xf numFmtId="0" fontId="0" fillId="0" borderId="0" xfId="0" applyAlignment="1">
      <alignment vertical="top"/>
    </xf>
    <xf numFmtId="0" fontId="0" fillId="0" borderId="34" xfId="0" applyBorder="1" applyAlignment="1">
      <alignment horizontal="justify" vertical="center" wrapText="1"/>
    </xf>
    <xf numFmtId="0" fontId="0" fillId="0" borderId="34" xfId="0" applyBorder="1" applyAlignment="1">
      <alignment vertical="top"/>
    </xf>
    <xf numFmtId="165" fontId="1" fillId="0" borderId="3" xfId="0" applyNumberFormat="1" applyFont="1" applyBorder="1" applyAlignment="1">
      <alignment vertical="center"/>
    </xf>
    <xf numFmtId="3" fontId="0" fillId="0" borderId="4" xfId="1" applyNumberFormat="1" applyFont="1" applyFill="1" applyBorder="1" applyAlignment="1">
      <alignment horizontal="right" vertical="center"/>
    </xf>
    <xf numFmtId="0" fontId="2" fillId="0" borderId="0" xfId="0" applyFont="1" applyAlignment="1">
      <alignment horizontal="left"/>
    </xf>
    <xf numFmtId="43" fontId="0" fillId="0" borderId="0" xfId="1" applyFont="1" applyFill="1"/>
    <xf numFmtId="43" fontId="0" fillId="0" borderId="0" xfId="1" applyFont="1"/>
    <xf numFmtId="164" fontId="0" fillId="0" borderId="0" xfId="0" applyNumberFormat="1" applyAlignment="1">
      <alignment horizontal="center"/>
    </xf>
    <xf numFmtId="3" fontId="0" fillId="0" borderId="0" xfId="1" applyNumberFormat="1" applyFont="1" applyFill="1" applyBorder="1" applyAlignment="1">
      <alignment horizontal="right" vertical="center"/>
    </xf>
    <xf numFmtId="3" fontId="5" fillId="0" borderId="0" xfId="1" applyNumberFormat="1" applyFont="1" applyFill="1" applyBorder="1" applyAlignment="1">
      <alignment horizontal="right" vertical="center"/>
    </xf>
    <xf numFmtId="165" fontId="0" fillId="0" borderId="0" xfId="0" applyNumberFormat="1" applyFont="1" applyAlignment="1">
      <alignment horizontal="center" vertical="center"/>
    </xf>
    <xf numFmtId="0" fontId="1" fillId="9" borderId="36" xfId="0" applyFont="1" applyFill="1" applyBorder="1" applyAlignment="1">
      <alignment horizontal="center" vertical="top" wrapText="1"/>
    </xf>
    <xf numFmtId="0" fontId="1" fillId="9" borderId="35" xfId="0" applyFont="1" applyFill="1" applyBorder="1" applyAlignment="1">
      <alignment horizontal="center" vertical="top" wrapText="1"/>
    </xf>
    <xf numFmtId="0" fontId="0" fillId="0" borderId="34" xfId="0" applyFill="1" applyBorder="1" applyAlignment="1">
      <alignment horizontal="center" vertical="top" wrapText="1"/>
    </xf>
    <xf numFmtId="3" fontId="7" fillId="0" borderId="45" xfId="2" applyNumberFormat="1" applyBorder="1" applyAlignment="1">
      <alignment horizontal="center" vertical="center" wrapText="1"/>
    </xf>
    <xf numFmtId="0" fontId="7" fillId="10" borderId="0" xfId="2" applyFill="1" applyAlignment="1">
      <alignment horizontal="center" wrapText="1"/>
    </xf>
    <xf numFmtId="0" fontId="7" fillId="10" borderId="0" xfId="2" applyFill="1"/>
    <xf numFmtId="0" fontId="22" fillId="10" borderId="26" xfId="2" applyFont="1" applyFill="1" applyBorder="1" applyAlignment="1">
      <alignment horizontal="center" vertical="center" wrapText="1"/>
    </xf>
    <xf numFmtId="0" fontId="22" fillId="10" borderId="45" xfId="2" applyFont="1" applyFill="1" applyBorder="1" applyAlignment="1">
      <alignment horizontal="center" vertical="center" wrapText="1"/>
    </xf>
    <xf numFmtId="0" fontId="22" fillId="5" borderId="46" xfId="2" applyFont="1" applyFill="1" applyBorder="1" applyAlignment="1">
      <alignment horizontal="center" vertical="center" wrapText="1"/>
    </xf>
    <xf numFmtId="0" fontId="13" fillId="5" borderId="38" xfId="2" applyFont="1" applyFill="1" applyBorder="1" applyAlignment="1">
      <alignment horizontal="center" vertical="center" wrapText="1"/>
    </xf>
    <xf numFmtId="49" fontId="21" fillId="5" borderId="45" xfId="2" applyNumberFormat="1" applyFont="1" applyFill="1" applyBorder="1" applyAlignment="1">
      <alignment horizontal="center" vertical="center" wrapText="1"/>
    </xf>
    <xf numFmtId="0" fontId="13" fillId="5" borderId="46" xfId="2" applyFont="1" applyFill="1" applyBorder="1" applyAlignment="1">
      <alignment horizontal="center" vertical="center" wrapText="1"/>
    </xf>
    <xf numFmtId="0" fontId="22" fillId="5" borderId="41" xfId="2" applyFont="1" applyFill="1" applyBorder="1" applyAlignment="1">
      <alignment horizontal="center" vertical="center" wrapText="1"/>
    </xf>
    <xf numFmtId="0" fontId="22" fillId="5" borderId="42" xfId="2" applyFont="1" applyFill="1" applyBorder="1" applyAlignment="1">
      <alignment horizontal="center" vertical="center" wrapText="1"/>
    </xf>
    <xf numFmtId="0" fontId="23" fillId="5" borderId="40" xfId="2" applyFont="1" applyFill="1" applyBorder="1" applyAlignment="1">
      <alignment horizontal="center" vertical="center" wrapText="1"/>
    </xf>
    <xf numFmtId="3" fontId="18" fillId="6" borderId="47" xfId="2" applyNumberFormat="1" applyFont="1" applyFill="1" applyBorder="1" applyAlignment="1">
      <alignment horizontal="center" vertical="center" wrapText="1"/>
    </xf>
    <xf numFmtId="3" fontId="18" fillId="6" borderId="45" xfId="2" applyNumberFormat="1" applyFont="1" applyFill="1" applyBorder="1" applyAlignment="1">
      <alignment horizontal="center" vertical="center" wrapText="1"/>
    </xf>
    <xf numFmtId="3" fontId="18" fillId="6" borderId="46" xfId="2" applyNumberFormat="1" applyFont="1" applyFill="1" applyBorder="1" applyAlignment="1">
      <alignment horizontal="center" vertical="center" wrapText="1"/>
    </xf>
    <xf numFmtId="3" fontId="25" fillId="10" borderId="22" xfId="2" applyNumberFormat="1" applyFont="1" applyFill="1" applyBorder="1" applyAlignment="1">
      <alignment horizontal="center" vertical="center" wrapText="1"/>
    </xf>
    <xf numFmtId="3" fontId="25" fillId="0" borderId="22" xfId="2" applyNumberFormat="1" applyFont="1" applyBorder="1" applyAlignment="1">
      <alignment horizontal="center" vertical="center" wrapText="1"/>
    </xf>
    <xf numFmtId="3" fontId="25" fillId="10" borderId="34" xfId="2" applyNumberFormat="1" applyFont="1" applyFill="1" applyBorder="1" applyAlignment="1">
      <alignment horizontal="center" vertical="center" wrapText="1"/>
    </xf>
    <xf numFmtId="3" fontId="25" fillId="0" borderId="34" xfId="2" applyNumberFormat="1" applyFont="1" applyBorder="1" applyAlignment="1">
      <alignment horizontal="center" vertical="center" wrapText="1"/>
    </xf>
    <xf numFmtId="3" fontId="35" fillId="0" borderId="34" xfId="2" applyNumberFormat="1" applyFont="1" applyBorder="1" applyAlignment="1">
      <alignment horizontal="center" vertical="center" wrapText="1"/>
    </xf>
    <xf numFmtId="3" fontId="36" fillId="0" borderId="48" xfId="2" applyNumberFormat="1" applyFont="1" applyBorder="1" applyAlignment="1">
      <alignment horizontal="center" vertical="center" wrapText="1"/>
    </xf>
    <xf numFmtId="3" fontId="25" fillId="10" borderId="31" xfId="2" applyNumberFormat="1" applyFont="1" applyFill="1" applyBorder="1" applyAlignment="1">
      <alignment horizontal="center" vertical="center" wrapText="1"/>
    </xf>
    <xf numFmtId="3" fontId="25" fillId="0" borderId="31" xfId="2" applyNumberFormat="1" applyFont="1" applyBorder="1" applyAlignment="1">
      <alignment horizontal="center" vertical="center" wrapText="1"/>
    </xf>
    <xf numFmtId="0" fontId="37" fillId="0" borderId="0" xfId="0" applyFont="1" applyAlignment="1">
      <alignment horizontal="justify" vertical="center"/>
    </xf>
    <xf numFmtId="0" fontId="37" fillId="0" borderId="34" xfId="0" applyFont="1" applyBorder="1" applyAlignment="1">
      <alignment horizontal="justify" vertical="center"/>
    </xf>
    <xf numFmtId="49" fontId="26" fillId="0" borderId="34" xfId="2" applyNumberFormat="1" applyFont="1" applyBorder="1" applyAlignment="1">
      <alignment horizontal="center" vertical="center" wrapText="1"/>
    </xf>
    <xf numFmtId="3" fontId="7" fillId="10" borderId="34" xfId="2" applyNumberFormat="1" applyFill="1" applyBorder="1" applyAlignment="1">
      <alignment horizontal="center" vertical="center" wrapText="1"/>
    </xf>
    <xf numFmtId="167" fontId="10" fillId="0" borderId="45" xfId="2" applyNumberFormat="1" applyFont="1" applyBorder="1" applyAlignment="1">
      <alignment horizontal="left" vertical="center" wrapText="1"/>
    </xf>
    <xf numFmtId="166" fontId="25" fillId="0" borderId="49" xfId="2" applyNumberFormat="1" applyFont="1" applyBorder="1" applyAlignment="1">
      <alignment vertical="center" wrapText="1"/>
    </xf>
    <xf numFmtId="49" fontId="26" fillId="0" borderId="45" xfId="2" applyNumberFormat="1" applyFont="1" applyBorder="1" applyAlignment="1">
      <alignment horizontal="justify" vertical="center" wrapText="1"/>
    </xf>
    <xf numFmtId="3" fontId="25" fillId="10" borderId="45" xfId="2" applyNumberFormat="1" applyFont="1" applyFill="1" applyBorder="1" applyAlignment="1">
      <alignment horizontal="center" vertical="center" wrapText="1"/>
    </xf>
    <xf numFmtId="3" fontId="25" fillId="0" borderId="45" xfId="2" applyNumberFormat="1" applyFont="1" applyBorder="1" applyAlignment="1">
      <alignment horizontal="center" vertical="center" wrapText="1"/>
    </xf>
    <xf numFmtId="49" fontId="26" fillId="0" borderId="33" xfId="2" applyNumberFormat="1" applyFont="1" applyBorder="1" applyAlignment="1">
      <alignment horizontal="justify" vertical="center" wrapText="1"/>
    </xf>
    <xf numFmtId="3" fontId="25" fillId="10" borderId="26" xfId="2" applyNumberFormat="1" applyFont="1" applyFill="1" applyBorder="1" applyAlignment="1">
      <alignment horizontal="center" vertical="center" wrapText="1"/>
    </xf>
    <xf numFmtId="3" fontId="25" fillId="0" borderId="26" xfId="2" applyNumberFormat="1" applyFont="1" applyBorder="1" applyAlignment="1">
      <alignment horizontal="center" vertical="center" wrapText="1"/>
    </xf>
    <xf numFmtId="49" fontId="7" fillId="0" borderId="34" xfId="2" applyNumberFormat="1" applyBorder="1" applyAlignment="1">
      <alignment horizontal="justify" vertical="center" wrapText="1"/>
    </xf>
    <xf numFmtId="0" fontId="24" fillId="10" borderId="30" xfId="2" applyFont="1" applyFill="1" applyBorder="1" applyAlignment="1">
      <alignment horizontal="center" vertical="center" wrapText="1"/>
    </xf>
    <xf numFmtId="0" fontId="10" fillId="10" borderId="34" xfId="2" applyFont="1" applyFill="1" applyBorder="1" applyAlignment="1">
      <alignment horizontal="left" vertical="center" wrapText="1"/>
    </xf>
    <xf numFmtId="0" fontId="24" fillId="10" borderId="36" xfId="2" applyFont="1" applyFill="1" applyBorder="1" applyAlignment="1">
      <alignment horizontal="center" vertical="center" wrapText="1"/>
    </xf>
    <xf numFmtId="166" fontId="25" fillId="10" borderId="37" xfId="2" applyNumberFormat="1" applyFont="1" applyFill="1" applyBorder="1" applyAlignment="1">
      <alignment vertical="center" wrapText="1"/>
    </xf>
    <xf numFmtId="49" fontId="26" fillId="10" borderId="34" xfId="2" applyNumberFormat="1" applyFont="1" applyFill="1" applyBorder="1" applyAlignment="1">
      <alignment horizontal="justify" vertical="center" wrapText="1"/>
    </xf>
    <xf numFmtId="3" fontId="27" fillId="10" borderId="34" xfId="2" applyNumberFormat="1" applyFont="1" applyFill="1" applyBorder="1" applyAlignment="1">
      <alignment horizontal="center" vertical="center" wrapText="1"/>
    </xf>
    <xf numFmtId="3" fontId="35" fillId="10" borderId="34" xfId="2" applyNumberFormat="1" applyFont="1" applyFill="1" applyBorder="1" applyAlignment="1">
      <alignment horizontal="center" vertical="center" wrapText="1"/>
    </xf>
    <xf numFmtId="0" fontId="7" fillId="10" borderId="0" xfId="2" applyFill="1" applyAlignment="1">
      <alignment vertical="center" wrapText="1"/>
    </xf>
    <xf numFmtId="166" fontId="38" fillId="0" borderId="37" xfId="2" applyNumberFormat="1" applyFont="1" applyBorder="1" applyAlignment="1">
      <alignment vertical="center" wrapText="1"/>
    </xf>
    <xf numFmtId="49" fontId="39" fillId="0" borderId="34" xfId="2" applyNumberFormat="1" applyFont="1" applyBorder="1" applyAlignment="1">
      <alignment horizontal="justify" vertical="center" wrapText="1"/>
    </xf>
    <xf numFmtId="3" fontId="38" fillId="10" borderId="34" xfId="2" applyNumberFormat="1" applyFont="1" applyFill="1" applyBorder="1" applyAlignment="1">
      <alignment horizontal="center" vertical="center" wrapText="1"/>
    </xf>
    <xf numFmtId="3" fontId="38" fillId="0" borderId="34" xfId="2" applyNumberFormat="1" applyFont="1" applyBorder="1" applyAlignment="1">
      <alignment horizontal="center" vertical="center" wrapText="1"/>
    </xf>
    <xf numFmtId="0" fontId="38" fillId="0" borderId="0" xfId="2" applyFont="1" applyAlignment="1">
      <alignment vertical="center" wrapText="1"/>
    </xf>
    <xf numFmtId="0" fontId="25" fillId="10" borderId="34" xfId="2" applyFont="1" applyFill="1" applyBorder="1" applyAlignment="1">
      <alignment horizontal="center" vertical="center" wrapText="1"/>
    </xf>
    <xf numFmtId="0" fontId="25" fillId="0" borderId="34" xfId="2" applyFont="1" applyBorder="1" applyAlignment="1">
      <alignment horizontal="center" vertical="center" wrapText="1"/>
    </xf>
    <xf numFmtId="0" fontId="40" fillId="0" borderId="34" xfId="2" applyFont="1" applyBorder="1" applyAlignment="1">
      <alignment horizontal="center" vertical="center"/>
    </xf>
    <xf numFmtId="0" fontId="24" fillId="0" borderId="41" xfId="2" applyFont="1" applyBorder="1" applyAlignment="1">
      <alignment horizontal="center" vertical="center" wrapText="1"/>
    </xf>
    <xf numFmtId="167" fontId="25" fillId="0" borderId="45" xfId="2" applyNumberFormat="1" applyFont="1" applyBorder="1" applyAlignment="1">
      <alignment horizontal="center" vertical="center" wrapText="1"/>
    </xf>
    <xf numFmtId="167" fontId="25" fillId="0" borderId="34" xfId="2" applyNumberFormat="1" applyFont="1" applyBorder="1" applyAlignment="1">
      <alignment horizontal="center" vertical="center" wrapText="1"/>
    </xf>
    <xf numFmtId="0" fontId="7" fillId="0" borderId="34" xfId="2" applyBorder="1" applyAlignment="1">
      <alignment vertical="center" wrapText="1"/>
    </xf>
    <xf numFmtId="0" fontId="24" fillId="0" borderId="34" xfId="2" applyFont="1" applyBorder="1" applyAlignment="1">
      <alignment horizontal="center" vertical="center" wrapText="1"/>
    </xf>
    <xf numFmtId="166" fontId="25" fillId="0" borderId="34" xfId="2" applyNumberFormat="1" applyFont="1" applyBorder="1" applyAlignment="1">
      <alignment vertical="center" wrapText="1"/>
    </xf>
    <xf numFmtId="49" fontId="26" fillId="11" borderId="34" xfId="2" applyNumberFormat="1" applyFont="1" applyFill="1" applyBorder="1" applyAlignment="1">
      <alignment vertical="center" wrapText="1"/>
    </xf>
    <xf numFmtId="3" fontId="7" fillId="10" borderId="34" xfId="2" applyNumberFormat="1" applyFill="1" applyBorder="1" applyAlignment="1">
      <alignment vertical="center" wrapText="1"/>
    </xf>
    <xf numFmtId="3" fontId="7" fillId="11" borderId="34" xfId="2" applyNumberFormat="1" applyFill="1" applyBorder="1" applyAlignment="1">
      <alignment vertical="center" wrapText="1"/>
    </xf>
    <xf numFmtId="49" fontId="26" fillId="11" borderId="34" xfId="2" applyNumberFormat="1" applyFont="1" applyFill="1" applyBorder="1" applyAlignment="1">
      <alignment horizontal="justify" vertical="center" wrapText="1"/>
    </xf>
    <xf numFmtId="3" fontId="7" fillId="11" borderId="34" xfId="2" applyNumberFormat="1" applyFill="1" applyBorder="1" applyAlignment="1">
      <alignment horizontal="center" vertical="center" wrapText="1"/>
    </xf>
    <xf numFmtId="3" fontId="27" fillId="11" borderId="34" xfId="2" applyNumberFormat="1" applyFont="1" applyFill="1" applyBorder="1" applyAlignment="1">
      <alignment vertical="center" wrapText="1"/>
    </xf>
    <xf numFmtId="3" fontId="25" fillId="11" borderId="34" xfId="2" applyNumberFormat="1" applyFont="1" applyFill="1" applyBorder="1" applyAlignment="1">
      <alignment vertical="center" wrapText="1"/>
    </xf>
    <xf numFmtId="167" fontId="24" fillId="0" borderId="34" xfId="2" applyNumberFormat="1" applyFont="1" applyBorder="1" applyAlignment="1">
      <alignment horizontal="center" vertical="center" wrapText="1"/>
    </xf>
    <xf numFmtId="0" fontId="10" fillId="0" borderId="39" xfId="2" applyFont="1" applyBorder="1" applyAlignment="1">
      <alignment horizontal="left" vertical="center" wrapText="1"/>
    </xf>
    <xf numFmtId="0" fontId="24" fillId="0" borderId="40" xfId="2" applyFont="1" applyBorder="1" applyAlignment="1">
      <alignment horizontal="center" vertical="center" wrapText="1"/>
    </xf>
    <xf numFmtId="49" fontId="7" fillId="0" borderId="39" xfId="2" applyNumberFormat="1" applyBorder="1" applyAlignment="1">
      <alignment horizontal="justify" vertical="center" wrapText="1"/>
    </xf>
    <xf numFmtId="3" fontId="7" fillId="10" borderId="39" xfId="2" applyNumberFormat="1" applyFill="1" applyBorder="1" applyAlignment="1">
      <alignment horizontal="center" vertical="center" wrapText="1"/>
    </xf>
    <xf numFmtId="3" fontId="10" fillId="0" borderId="50" xfId="2" applyNumberFormat="1" applyFont="1" applyBorder="1" applyAlignment="1">
      <alignment horizontal="center" vertical="center" wrapText="1"/>
    </xf>
    <xf numFmtId="3" fontId="7" fillId="10" borderId="45" xfId="2" applyNumberFormat="1" applyFill="1" applyBorder="1" applyAlignment="1">
      <alignment horizontal="center" vertical="center" wrapText="1"/>
    </xf>
    <xf numFmtId="49" fontId="7" fillId="0" borderId="45" xfId="2" applyNumberFormat="1" applyBorder="1" applyAlignment="1">
      <alignment horizontal="justify" vertical="center" wrapText="1"/>
    </xf>
    <xf numFmtId="3" fontId="27" fillId="0" borderId="45" xfId="2" applyNumberFormat="1" applyFont="1" applyBorder="1" applyAlignment="1">
      <alignment horizontal="center" vertical="center" wrapText="1"/>
    </xf>
    <xf numFmtId="3" fontId="36" fillId="0" borderId="7" xfId="2" applyNumberFormat="1" applyFont="1" applyBorder="1" applyAlignment="1">
      <alignment horizontal="center" vertical="center" wrapText="1"/>
    </xf>
    <xf numFmtId="0" fontId="25" fillId="0" borderId="35" xfId="2" applyFont="1" applyBorder="1" applyAlignment="1">
      <alignment vertical="center" wrapText="1"/>
    </xf>
    <xf numFmtId="166" fontId="23" fillId="2" borderId="44" xfId="2" applyNumberFormat="1" applyFont="1" applyFill="1" applyBorder="1" applyAlignment="1">
      <alignment vertical="center" wrapText="1"/>
    </xf>
    <xf numFmtId="49" fontId="10" fillId="0" borderId="44" xfId="2" applyNumberFormat="1" applyFont="1" applyBorder="1" applyAlignment="1">
      <alignment horizontal="center" vertical="center" wrapText="1"/>
    </xf>
    <xf numFmtId="3" fontId="10" fillId="10" borderId="44" xfId="2" applyNumberFormat="1" applyFont="1" applyFill="1" applyBorder="1" applyAlignment="1">
      <alignment horizontal="center" vertical="center" wrapText="1"/>
    </xf>
    <xf numFmtId="3" fontId="10" fillId="0" borderId="44" xfId="2" applyNumberFormat="1" applyFont="1" applyBorder="1" applyAlignment="1">
      <alignment horizontal="center" vertical="center" wrapText="1"/>
    </xf>
    <xf numFmtId="3" fontId="10" fillId="11" borderId="44" xfId="2" applyNumberFormat="1" applyFont="1" applyFill="1" applyBorder="1" applyAlignment="1">
      <alignment vertical="center" wrapText="1"/>
    </xf>
    <xf numFmtId="3" fontId="24" fillId="10" borderId="44" xfId="2" applyNumberFormat="1" applyFont="1" applyFill="1" applyBorder="1" applyAlignment="1">
      <alignment horizontal="center" vertical="center" wrapText="1"/>
    </xf>
    <xf numFmtId="3" fontId="18" fillId="0" borderId="44" xfId="2" applyNumberFormat="1" applyFont="1" applyBorder="1" applyAlignment="1">
      <alignment horizontal="center" vertical="center" wrapText="1"/>
    </xf>
    <xf numFmtId="0" fontId="25" fillId="0" borderId="0" xfId="2" applyFont="1" applyAlignment="1">
      <alignment vertical="center" wrapText="1"/>
    </xf>
    <xf numFmtId="1" fontId="7" fillId="10" borderId="0" xfId="2" applyNumberFormat="1" applyFill="1" applyAlignment="1">
      <alignment horizontal="center" vertical="center" wrapText="1"/>
    </xf>
    <xf numFmtId="166" fontId="7" fillId="10" borderId="0" xfId="2" applyNumberFormat="1" applyFill="1" applyAlignment="1">
      <alignment horizontal="center" wrapText="1"/>
    </xf>
    <xf numFmtId="164" fontId="1" fillId="0" borderId="0" xfId="0" applyNumberFormat="1" applyFont="1"/>
    <xf numFmtId="0" fontId="0" fillId="0" borderId="34" xfId="0" applyFill="1" applyBorder="1" applyAlignment="1">
      <alignment horizontal="justify" wrapText="1"/>
    </xf>
    <xf numFmtId="164" fontId="0" fillId="0" borderId="0" xfId="0" applyNumberFormat="1" applyFont="1" applyFill="1"/>
    <xf numFmtId="164" fontId="0" fillId="0" borderId="0" xfId="0" applyNumberFormat="1" applyFont="1" applyFill="1" applyAlignment="1">
      <alignment horizontal="center"/>
    </xf>
    <xf numFmtId="164" fontId="0" fillId="0" borderId="0" xfId="0" applyNumberFormat="1" applyFill="1" applyAlignment="1">
      <alignment horizontal="center"/>
    </xf>
    <xf numFmtId="164" fontId="1" fillId="0" borderId="2" xfId="0" applyNumberFormat="1" applyFont="1" applyFill="1" applyBorder="1" applyAlignment="1">
      <alignment horizontal="center"/>
    </xf>
    <xf numFmtId="164" fontId="3" fillId="0" borderId="2" xfId="0" applyNumberFormat="1" applyFont="1" applyFill="1" applyBorder="1"/>
    <xf numFmtId="0" fontId="0" fillId="0" borderId="34" xfId="0" applyFill="1" applyBorder="1" applyAlignment="1">
      <alignment horizontal="justify" vertical="top" wrapText="1"/>
    </xf>
    <xf numFmtId="0" fontId="1" fillId="0" borderId="0" xfId="0" applyFont="1" applyFill="1" applyBorder="1" applyAlignment="1">
      <alignment horizontal="left" vertical="center" wrapText="1"/>
    </xf>
    <xf numFmtId="0" fontId="0" fillId="0" borderId="0" xfId="0" applyFont="1" applyFill="1" applyBorder="1" applyAlignment="1">
      <alignment horizontal="left" vertical="center" wrapText="1"/>
    </xf>
    <xf numFmtId="0" fontId="1" fillId="0" borderId="0" xfId="0" applyFont="1" applyFill="1" applyAlignment="1">
      <alignment horizontal="center"/>
    </xf>
    <xf numFmtId="0" fontId="3" fillId="0" borderId="0" xfId="0" applyFont="1" applyFill="1" applyAlignment="1">
      <alignment horizontal="center"/>
    </xf>
    <xf numFmtId="0" fontId="1" fillId="0" borderId="0" xfId="0" applyFont="1" applyFill="1" applyBorder="1" applyAlignment="1">
      <alignment horizontal="center"/>
    </xf>
    <xf numFmtId="0" fontId="1" fillId="0" borderId="0" xfId="0" applyFont="1" applyAlignment="1">
      <alignment horizontal="justify" vertical="top" wrapText="1"/>
    </xf>
    <xf numFmtId="0" fontId="0" fillId="0" borderId="0" xfId="0" applyAlignment="1">
      <alignment horizontal="justify" vertical="top"/>
    </xf>
    <xf numFmtId="0" fontId="3" fillId="0" borderId="0" xfId="0" applyFont="1" applyAlignment="1">
      <alignment horizontal="left" vertical="top" wrapText="1"/>
    </xf>
    <xf numFmtId="0" fontId="2" fillId="0" borderId="0" xfId="0" applyFont="1" applyAlignment="1">
      <alignment horizontal="left" vertical="top" wrapText="1"/>
    </xf>
    <xf numFmtId="0" fontId="0" fillId="0" borderId="0" xfId="0" applyFont="1" applyFill="1" applyBorder="1" applyAlignment="1">
      <alignment horizontal="left" vertical="center"/>
    </xf>
    <xf numFmtId="3" fontId="18" fillId="6" borderId="21" xfId="2" applyNumberFormat="1" applyFont="1" applyFill="1" applyBorder="1" applyAlignment="1">
      <alignment horizontal="center" vertical="center" wrapText="1"/>
    </xf>
    <xf numFmtId="3" fontId="18" fillId="6" borderId="22" xfId="2" applyNumberFormat="1" applyFont="1" applyFill="1" applyBorder="1" applyAlignment="1">
      <alignment horizontal="center" vertical="center" wrapText="1"/>
    </xf>
    <xf numFmtId="3" fontId="10" fillId="7" borderId="24" xfId="2" applyNumberFormat="1" applyFont="1" applyFill="1" applyBorder="1" applyAlignment="1">
      <alignment horizontal="center" vertical="center" wrapText="1"/>
    </xf>
    <xf numFmtId="3" fontId="10" fillId="7" borderId="28" xfId="2" applyNumberFormat="1" applyFont="1" applyFill="1" applyBorder="1" applyAlignment="1">
      <alignment horizontal="center" vertical="center" wrapText="1"/>
    </xf>
    <xf numFmtId="0" fontId="20" fillId="3" borderId="8" xfId="2" applyFont="1" applyFill="1" applyBorder="1" applyAlignment="1">
      <alignment horizontal="center" vertical="center" wrapText="1"/>
    </xf>
    <xf numFmtId="0" fontId="20" fillId="3" borderId="0" xfId="2" applyFont="1" applyFill="1" applyAlignment="1">
      <alignment horizontal="center" vertical="center" wrapText="1"/>
    </xf>
    <xf numFmtId="0" fontId="20" fillId="3" borderId="9" xfId="2" applyFont="1" applyFill="1" applyBorder="1" applyAlignment="1">
      <alignment horizontal="center" vertical="center" wrapText="1"/>
    </xf>
    <xf numFmtId="0" fontId="10" fillId="0" borderId="43" xfId="2" applyFont="1" applyBorder="1" applyAlignment="1">
      <alignment horizontal="center" vertical="center" wrapText="1"/>
    </xf>
    <xf numFmtId="0" fontId="10" fillId="0" borderId="44" xfId="2" applyFont="1" applyBorder="1" applyAlignment="1">
      <alignment horizontal="center" vertical="center" wrapText="1"/>
    </xf>
    <xf numFmtId="0" fontId="11" fillId="0" borderId="5" xfId="2" applyFont="1" applyBorder="1" applyAlignment="1">
      <alignment horizontal="center" vertical="center" wrapText="1"/>
    </xf>
    <xf numFmtId="0" fontId="11" fillId="0" borderId="6" xfId="2" applyFont="1" applyBorder="1" applyAlignment="1">
      <alignment horizontal="center" vertical="center" wrapText="1"/>
    </xf>
    <xf numFmtId="0" fontId="11" fillId="0" borderId="7" xfId="2" applyFont="1" applyBorder="1" applyAlignment="1">
      <alignment horizontal="center" vertical="center" wrapText="1"/>
    </xf>
    <xf numFmtId="0" fontId="12" fillId="0" borderId="8" xfId="2" applyFont="1" applyBorder="1" applyAlignment="1">
      <alignment horizontal="center" vertical="center" wrapText="1"/>
    </xf>
    <xf numFmtId="0" fontId="12" fillId="0" borderId="0" xfId="2" applyFont="1" applyAlignment="1">
      <alignment horizontal="center" vertical="center" wrapText="1"/>
    </xf>
    <xf numFmtId="0" fontId="12" fillId="0" borderId="9" xfId="2" applyFont="1" applyBorder="1" applyAlignment="1">
      <alignment horizontal="center" vertical="center" wrapText="1"/>
    </xf>
    <xf numFmtId="0" fontId="13" fillId="0" borderId="10" xfId="2" applyFont="1" applyBorder="1" applyAlignment="1">
      <alignment horizontal="center" vertical="center" wrapText="1"/>
    </xf>
    <xf numFmtId="0" fontId="13" fillId="0" borderId="11" xfId="2" applyFont="1" applyBorder="1" applyAlignment="1">
      <alignment horizontal="center" vertical="center" wrapText="1"/>
    </xf>
    <xf numFmtId="0" fontId="13" fillId="0" borderId="12" xfId="2" applyFont="1" applyBorder="1" applyAlignment="1">
      <alignment horizontal="center" vertical="center" wrapText="1"/>
    </xf>
    <xf numFmtId="0" fontId="14" fillId="0" borderId="8" xfId="2" applyFont="1" applyBorder="1" applyAlignment="1">
      <alignment horizontal="center" vertical="center" wrapText="1"/>
    </xf>
    <xf numFmtId="0" fontId="14" fillId="0" borderId="0" xfId="2" applyFont="1" applyAlignment="1">
      <alignment horizontal="center" vertical="center" wrapText="1"/>
    </xf>
    <xf numFmtId="0" fontId="14" fillId="0" borderId="9" xfId="2" applyFont="1" applyBorder="1" applyAlignment="1">
      <alignment horizontal="center" vertical="center" wrapText="1"/>
    </xf>
    <xf numFmtId="0" fontId="15" fillId="3" borderId="13" xfId="2" applyFont="1" applyFill="1" applyBorder="1" applyAlignment="1">
      <alignment horizontal="center" vertical="center" wrapText="1"/>
    </xf>
    <xf numFmtId="0" fontId="15" fillId="3" borderId="14" xfId="2" applyFont="1" applyFill="1" applyBorder="1" applyAlignment="1">
      <alignment horizontal="center" vertical="center" wrapText="1"/>
    </xf>
    <xf numFmtId="0" fontId="17" fillId="5" borderId="16" xfId="2" applyFont="1" applyFill="1" applyBorder="1" applyAlignment="1">
      <alignment horizontal="center" vertical="center" wrapText="1"/>
    </xf>
    <xf numFmtId="0" fontId="17" fillId="5" borderId="25" xfId="2" applyFont="1" applyFill="1" applyBorder="1" applyAlignment="1">
      <alignment horizontal="center" vertical="center" wrapText="1"/>
    </xf>
    <xf numFmtId="0" fontId="19" fillId="5" borderId="17" xfId="2" applyFont="1" applyFill="1" applyBorder="1" applyAlignment="1">
      <alignment horizontal="center" vertical="center" wrapText="1"/>
    </xf>
    <xf numFmtId="0" fontId="19" fillId="5" borderId="6" xfId="2" applyFont="1" applyFill="1" applyBorder="1" applyAlignment="1">
      <alignment horizontal="center" vertical="center" wrapText="1"/>
    </xf>
    <xf numFmtId="0" fontId="19" fillId="5" borderId="7" xfId="2" applyFont="1" applyFill="1" applyBorder="1" applyAlignment="1">
      <alignment horizontal="center" vertical="center" wrapText="1"/>
    </xf>
    <xf numFmtId="0" fontId="19" fillId="5" borderId="18" xfId="2" applyFont="1" applyFill="1" applyBorder="1" applyAlignment="1">
      <alignment horizontal="center" vertical="center" wrapText="1"/>
    </xf>
    <xf numFmtId="0" fontId="19" fillId="5" borderId="19" xfId="2" applyFont="1" applyFill="1" applyBorder="1" applyAlignment="1">
      <alignment horizontal="center" vertical="center" wrapText="1"/>
    </xf>
    <xf numFmtId="0" fontId="19" fillId="5" borderId="20" xfId="2" applyFont="1" applyFill="1" applyBorder="1" applyAlignment="1">
      <alignment horizontal="center" vertical="center" wrapText="1"/>
    </xf>
    <xf numFmtId="0" fontId="1" fillId="8" borderId="34" xfId="0" applyFont="1" applyFill="1" applyBorder="1" applyAlignment="1">
      <alignment horizontal="center" vertical="center" wrapText="1"/>
    </xf>
    <xf numFmtId="0" fontId="0" fillId="0" borderId="0" xfId="0" applyAlignment="1">
      <alignment horizontal="justify" wrapText="1"/>
    </xf>
    <xf numFmtId="0" fontId="0" fillId="0" borderId="0" xfId="0" applyAlignment="1">
      <alignment horizontal="justify"/>
    </xf>
    <xf numFmtId="0" fontId="0" fillId="0" borderId="0" xfId="0" applyAlignment="1">
      <alignment horizontal="left" vertical="top" wrapText="1"/>
    </xf>
  </cellXfs>
  <cellStyles count="4">
    <cellStyle name="Millares" xfId="1" builtinId="3"/>
    <cellStyle name="Millares [0]" xfId="3" builtinId="6"/>
    <cellStyle name="Normal" xfId="0" builtinId="0"/>
    <cellStyle name="Normal 2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8082</xdr:colOff>
      <xdr:row>1</xdr:row>
      <xdr:rowOff>117763</xdr:rowOff>
    </xdr:from>
    <xdr:to>
      <xdr:col>2</xdr:col>
      <xdr:colOff>1541318</xdr:colOff>
      <xdr:row>3</xdr:row>
      <xdr:rowOff>219483</xdr:rowOff>
    </xdr:to>
    <xdr:pic>
      <xdr:nvPicPr>
        <xdr:cNvPr id="2" name="1 Imagen">
          <a:extLst>
            <a:ext uri="{FF2B5EF4-FFF2-40B4-BE49-F238E27FC236}">
              <a16:creationId xmlns:a16="http://schemas.microsoft.com/office/drawing/2014/main" id="{3CCFFA2F-2FA0-4E4B-B66C-566D14F821A9}"/>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l="19794" t="16595" r="18446" b="15677"/>
        <a:stretch>
          <a:fillRect/>
        </a:stretch>
      </xdr:blipFill>
      <xdr:spPr bwMode="auto">
        <a:xfrm>
          <a:off x="379557" y="174913"/>
          <a:ext cx="1533236" cy="11780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file:///C:\Users\marcela.varela\OneDrive%20-%20INSTITUTO%20COSTARRICENSE%20DEL%20DEPORTE%20Y%20LA%20RECREACI&#211;N\RESPALDO%20UPI\POI\FODESAF\2021\Plan%20FODESAF%202021\Informes_trimestrales\2021\IV_TRIMESTRE_2021\FINANCIERO\Financiero_Reporte%20Ejecuci&#243;n%20IV%20trimestre%202021.xlsx?D609B886" TargetMode="External"/><Relationship Id="rId1" Type="http://schemas.openxmlformats.org/officeDocument/2006/relationships/externalLinkPath" Target="file:///\\D609B886\Financiero_Reporte%20Ejecuci&#243;n%20IV%20trimestre%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Trimestre"/>
      <sheetName val="II Trimestre"/>
      <sheetName val="I Semestre"/>
      <sheetName val="III Trimestre"/>
      <sheetName val="III Trim. Acumulado"/>
      <sheetName val="IV Trimestre"/>
      <sheetName val="Anual"/>
    </sheetNames>
    <sheetDataSet>
      <sheetData sheetId="0"/>
      <sheetData sheetId="1"/>
      <sheetData sheetId="2"/>
      <sheetData sheetId="3"/>
      <sheetData sheetId="4">
        <row r="54">
          <cell r="A54" t="str">
            <v>Reintegros aportes periodos anteriores</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Q62"/>
  <sheetViews>
    <sheetView showGridLines="0" tabSelected="1" zoomScale="80" zoomScaleNormal="80" workbookViewId="0">
      <selection sqref="A1:F1"/>
    </sheetView>
  </sheetViews>
  <sheetFormatPr baseColWidth="10" defaultColWidth="11.54296875" defaultRowHeight="14.5" x14ac:dyDescent="0.35"/>
  <cols>
    <col min="1" max="1" width="52.54296875" style="5" bestFit="1" customWidth="1"/>
    <col min="2" max="2" width="16.7265625" style="1" customWidth="1"/>
    <col min="3" max="5" width="16.453125" style="1" bestFit="1" customWidth="1"/>
    <col min="6" max="6" width="11.453125" style="1" bestFit="1" customWidth="1"/>
    <col min="7" max="7" width="13.453125" style="1" bestFit="1" customWidth="1"/>
    <col min="8" max="8" width="14.1796875" style="1" bestFit="1" customWidth="1"/>
    <col min="9" max="9" width="14" style="1" bestFit="1" customWidth="1"/>
    <col min="10" max="10" width="12.7265625" style="1" bestFit="1" customWidth="1"/>
    <col min="11" max="16384" width="11.54296875" style="1"/>
  </cols>
  <sheetData>
    <row r="1" spans="1:69" x14ac:dyDescent="0.35">
      <c r="A1" s="244" t="s">
        <v>0</v>
      </c>
      <c r="B1" s="244"/>
      <c r="C1" s="244"/>
      <c r="D1" s="244"/>
      <c r="E1" s="244"/>
      <c r="F1" s="244"/>
    </row>
    <row r="2" spans="1:69" x14ac:dyDescent="0.35">
      <c r="A2" s="2" t="s">
        <v>1</v>
      </c>
      <c r="B2" s="1" t="s">
        <v>61</v>
      </c>
      <c r="C2" s="3"/>
      <c r="D2" s="3"/>
      <c r="E2" s="3"/>
      <c r="F2" s="3"/>
    </row>
    <row r="3" spans="1:69" x14ac:dyDescent="0.35">
      <c r="A3" s="2" t="s">
        <v>2</v>
      </c>
      <c r="B3" s="24" t="s">
        <v>62</v>
      </c>
      <c r="C3" s="3"/>
      <c r="D3" s="3"/>
      <c r="E3" s="3"/>
      <c r="F3" s="3"/>
    </row>
    <row r="4" spans="1:69" x14ac:dyDescent="0.35">
      <c r="A4" s="2" t="s">
        <v>3</v>
      </c>
      <c r="B4" s="1" t="s">
        <v>62</v>
      </c>
      <c r="C4" s="3"/>
      <c r="D4" s="3"/>
      <c r="E4" s="3"/>
      <c r="F4" s="3"/>
    </row>
    <row r="5" spans="1:69" x14ac:dyDescent="0.35">
      <c r="A5" s="2" t="s">
        <v>32</v>
      </c>
      <c r="B5" s="17" t="s">
        <v>68</v>
      </c>
      <c r="C5" s="3"/>
      <c r="D5" s="3"/>
      <c r="E5" s="3"/>
      <c r="F5" s="3"/>
    </row>
    <row r="6" spans="1:69" x14ac:dyDescent="0.35">
      <c r="A6" s="2"/>
      <c r="B6" s="4"/>
      <c r="C6" s="3"/>
      <c r="D6" s="3"/>
      <c r="E6" s="3"/>
      <c r="F6" s="3"/>
    </row>
    <row r="7" spans="1:69" x14ac:dyDescent="0.35">
      <c r="A7" s="244" t="s">
        <v>4</v>
      </c>
      <c r="B7" s="244"/>
      <c r="C7" s="244"/>
      <c r="D7" s="244"/>
      <c r="E7" s="244"/>
      <c r="F7" s="244"/>
    </row>
    <row r="8" spans="1:69" x14ac:dyDescent="0.35">
      <c r="A8" s="244" t="s">
        <v>5</v>
      </c>
      <c r="B8" s="244"/>
      <c r="C8" s="244"/>
      <c r="D8" s="244"/>
      <c r="E8" s="244"/>
      <c r="F8" s="244"/>
    </row>
    <row r="9" spans="1:69" x14ac:dyDescent="0.35">
      <c r="A9" s="20"/>
      <c r="B9" s="20"/>
      <c r="C9" s="20"/>
      <c r="D9" s="20"/>
      <c r="E9" s="20"/>
      <c r="F9" s="20"/>
    </row>
    <row r="10" spans="1:69" ht="15" thickBot="1" x14ac:dyDescent="0.4">
      <c r="A10" s="6" t="s">
        <v>6</v>
      </c>
      <c r="B10" s="7" t="s">
        <v>7</v>
      </c>
      <c r="C10" s="25" t="s">
        <v>8</v>
      </c>
      <c r="D10" s="25" t="s">
        <v>9</v>
      </c>
      <c r="E10" s="25" t="s">
        <v>10</v>
      </c>
      <c r="F10" s="25" t="s">
        <v>33</v>
      </c>
    </row>
    <row r="11" spans="1:69" x14ac:dyDescent="0.35">
      <c r="A11" s="8" t="s">
        <v>54</v>
      </c>
      <c r="B11" s="26" t="s">
        <v>40</v>
      </c>
      <c r="C11" s="49">
        <v>0</v>
      </c>
      <c r="D11" s="49">
        <v>0</v>
      </c>
      <c r="E11" s="49">
        <v>13</v>
      </c>
      <c r="F11" s="27">
        <f>+SUM(C11:E11)</f>
        <v>13</v>
      </c>
    </row>
    <row r="12" spans="1:69" x14ac:dyDescent="0.35">
      <c r="A12" s="8" t="s">
        <v>53</v>
      </c>
      <c r="B12" s="19" t="s">
        <v>40</v>
      </c>
      <c r="C12" s="49">
        <v>30649</v>
      </c>
      <c r="D12" s="49">
        <v>30829</v>
      </c>
      <c r="E12" s="49">
        <v>32083</v>
      </c>
      <c r="F12" s="27">
        <f>+AVERAGE(C12:E12)</f>
        <v>31187</v>
      </c>
    </row>
    <row r="13" spans="1:69" ht="15" thickBot="1" x14ac:dyDescent="0.4">
      <c r="A13" s="44" t="s">
        <v>65</v>
      </c>
      <c r="B13" s="29"/>
      <c r="C13" s="30">
        <f>+SUM(C11:C12)</f>
        <v>30649</v>
      </c>
      <c r="D13" s="30">
        <f t="shared" ref="D13:F13" si="0">+SUM(D11:D12)</f>
        <v>30829</v>
      </c>
      <c r="E13" s="30">
        <f t="shared" si="0"/>
        <v>32096</v>
      </c>
      <c r="F13" s="30">
        <f t="shared" si="0"/>
        <v>31200</v>
      </c>
      <c r="G13" s="13"/>
    </row>
    <row r="14" spans="1:69" s="33" customFormat="1" ht="15" thickTop="1" x14ac:dyDescent="0.35">
      <c r="A14" s="3" t="s">
        <v>75</v>
      </c>
      <c r="B14" s="31"/>
      <c r="C14" s="21"/>
      <c r="D14" s="21"/>
      <c r="E14" s="21"/>
      <c r="F14" s="32"/>
      <c r="G14" s="5"/>
      <c r="H14" s="5"/>
      <c r="I14" s="27"/>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row>
    <row r="15" spans="1:69" s="33" customFormat="1" ht="63" customHeight="1" x14ac:dyDescent="0.35">
      <c r="A15" s="247" t="s">
        <v>76</v>
      </c>
      <c r="B15" s="248"/>
      <c r="C15" s="248"/>
      <c r="D15" s="248"/>
      <c r="E15" s="248"/>
      <c r="F15" s="248"/>
      <c r="G15" s="5"/>
      <c r="H15" s="5"/>
      <c r="I15" s="27"/>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row>
    <row r="16" spans="1:69" s="33" customFormat="1" x14ac:dyDescent="0.35">
      <c r="A16" s="39"/>
      <c r="B16" s="31"/>
      <c r="C16" s="21"/>
      <c r="D16" s="21"/>
      <c r="E16" s="21"/>
      <c r="F16" s="32"/>
      <c r="G16" s="5"/>
      <c r="H16" s="5"/>
      <c r="I16" s="27"/>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row>
    <row r="17" spans="1:69" s="33" customFormat="1" x14ac:dyDescent="0.35">
      <c r="A17" s="31"/>
      <c r="B17" s="31"/>
      <c r="C17" s="21"/>
      <c r="D17" s="21"/>
      <c r="E17" s="21"/>
      <c r="F17" s="32"/>
      <c r="G17" s="5"/>
      <c r="H17" s="5"/>
      <c r="I17" s="27"/>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row>
    <row r="18" spans="1:69" x14ac:dyDescent="0.35">
      <c r="A18" s="246" t="s">
        <v>20</v>
      </c>
      <c r="B18" s="246"/>
      <c r="C18" s="246"/>
      <c r="D18" s="246"/>
      <c r="E18" s="246"/>
    </row>
    <row r="19" spans="1:69" x14ac:dyDescent="0.35">
      <c r="A19" s="244" t="s">
        <v>21</v>
      </c>
      <c r="B19" s="244"/>
      <c r="C19" s="244"/>
      <c r="D19" s="244"/>
      <c r="E19" s="244"/>
    </row>
    <row r="20" spans="1:69" x14ac:dyDescent="0.35">
      <c r="A20" s="2" t="s">
        <v>22</v>
      </c>
      <c r="B20" s="4" t="s">
        <v>23</v>
      </c>
      <c r="C20" s="9"/>
      <c r="D20" s="9"/>
      <c r="E20" s="9"/>
      <c r="F20" s="9"/>
    </row>
    <row r="21" spans="1:69" x14ac:dyDescent="0.35">
      <c r="A21" s="2"/>
      <c r="B21" s="4"/>
      <c r="C21" s="9"/>
      <c r="D21" s="9"/>
      <c r="E21" s="9"/>
      <c r="F21" s="9"/>
    </row>
    <row r="22" spans="1:69" ht="15" thickBot="1" x14ac:dyDescent="0.4">
      <c r="A22" s="6" t="s">
        <v>6</v>
      </c>
      <c r="B22" s="7" t="s">
        <v>8</v>
      </c>
      <c r="C22" s="7" t="s">
        <v>9</v>
      </c>
      <c r="D22" s="7" t="s">
        <v>10</v>
      </c>
      <c r="E22" s="7" t="s">
        <v>33</v>
      </c>
    </row>
    <row r="23" spans="1:69" x14ac:dyDescent="0.35">
      <c r="A23" s="8" t="s">
        <v>54</v>
      </c>
      <c r="B23" s="5">
        <v>0</v>
      </c>
      <c r="C23" s="5">
        <v>0</v>
      </c>
      <c r="D23" s="5">
        <v>20000000</v>
      </c>
      <c r="E23" s="27">
        <f>+SUM(B23:D23)</f>
        <v>20000000</v>
      </c>
      <c r="I23" s="14"/>
    </row>
    <row r="24" spans="1:69" x14ac:dyDescent="0.35">
      <c r="A24" s="8" t="s">
        <v>53</v>
      </c>
      <c r="B24" s="16">
        <v>90863399.870000005</v>
      </c>
      <c r="C24" s="16">
        <v>119129687.61000001</v>
      </c>
      <c r="D24" s="16">
        <v>127486183.41</v>
      </c>
      <c r="E24" s="27">
        <f>+SUM(B24:D24)</f>
        <v>337479270.88999999</v>
      </c>
    </row>
    <row r="25" spans="1:69" x14ac:dyDescent="0.35">
      <c r="A25" s="8" t="s">
        <v>69</v>
      </c>
      <c r="B25" s="16">
        <v>0</v>
      </c>
      <c r="C25" s="16">
        <v>0</v>
      </c>
      <c r="D25" s="16">
        <v>0</v>
      </c>
      <c r="E25" s="27"/>
    </row>
    <row r="26" spans="1:69" ht="15" thickBot="1" x14ac:dyDescent="0.4">
      <c r="A26" s="10" t="s">
        <v>19</v>
      </c>
      <c r="B26" s="34">
        <f>SUM(B23:B24)</f>
        <v>90863399.870000005</v>
      </c>
      <c r="C26" s="34">
        <f>SUM(C23:C24)</f>
        <v>119129687.61000001</v>
      </c>
      <c r="D26" s="34">
        <f>SUM(D23:D24)</f>
        <v>147486183.41</v>
      </c>
      <c r="E26" s="34">
        <f>SUM(E23:E24)</f>
        <v>357479270.88999999</v>
      </c>
      <c r="F26" s="11"/>
      <c r="G26" s="16"/>
      <c r="H26" s="16"/>
    </row>
    <row r="27" spans="1:69" ht="15" thickTop="1" x14ac:dyDescent="0.35">
      <c r="A27" s="3" t="s">
        <v>78</v>
      </c>
    </row>
    <row r="28" spans="1:69" x14ac:dyDescent="0.35">
      <c r="A28" s="31" t="s">
        <v>43</v>
      </c>
    </row>
    <row r="29" spans="1:69" x14ac:dyDescent="0.35">
      <c r="A29" s="31"/>
    </row>
    <row r="30" spans="1:69" x14ac:dyDescent="0.35">
      <c r="A30" s="31"/>
    </row>
    <row r="31" spans="1:69" x14ac:dyDescent="0.35">
      <c r="A31" s="244" t="s">
        <v>24</v>
      </c>
      <c r="B31" s="244"/>
      <c r="C31" s="244"/>
      <c r="D31" s="244"/>
      <c r="E31" s="244"/>
    </row>
    <row r="32" spans="1:69" x14ac:dyDescent="0.35">
      <c r="A32" s="244" t="s">
        <v>44</v>
      </c>
      <c r="B32" s="244"/>
      <c r="C32" s="244"/>
      <c r="D32" s="244"/>
      <c r="E32" s="244"/>
    </row>
    <row r="33" spans="1:10" x14ac:dyDescent="0.35">
      <c r="A33" s="2" t="s">
        <v>22</v>
      </c>
      <c r="B33" s="3" t="s">
        <v>23</v>
      </c>
      <c r="C33" s="9"/>
      <c r="D33" s="9"/>
      <c r="E33" s="9"/>
    </row>
    <row r="34" spans="1:10" x14ac:dyDescent="0.35">
      <c r="A34" s="2"/>
      <c r="B34" s="3"/>
      <c r="C34" s="9"/>
      <c r="D34" s="9"/>
      <c r="E34" s="9"/>
    </row>
    <row r="35" spans="1:10" ht="15" thickBot="1" x14ac:dyDescent="0.4">
      <c r="A35" s="6" t="s">
        <v>25</v>
      </c>
      <c r="B35" s="7" t="s">
        <v>8</v>
      </c>
      <c r="C35" s="7" t="s">
        <v>9</v>
      </c>
      <c r="D35" s="7" t="s">
        <v>10</v>
      </c>
      <c r="E35" s="7" t="s">
        <v>33</v>
      </c>
    </row>
    <row r="36" spans="1:10" x14ac:dyDescent="0.35">
      <c r="A36" s="42" t="s">
        <v>55</v>
      </c>
      <c r="B36" s="45">
        <v>0</v>
      </c>
      <c r="C36" s="46">
        <v>0</v>
      </c>
      <c r="D36" s="46">
        <v>0</v>
      </c>
      <c r="E36" s="14">
        <f t="shared" ref="E36:E41" si="1">SUM(B36:D36)</f>
        <v>0</v>
      </c>
    </row>
    <row r="37" spans="1:10" x14ac:dyDescent="0.35">
      <c r="A37" s="42" t="s">
        <v>56</v>
      </c>
      <c r="B37" s="46">
        <v>90863399.870000005</v>
      </c>
      <c r="C37" s="46">
        <v>119129687.61000001</v>
      </c>
      <c r="D37" s="46">
        <v>127473143.41</v>
      </c>
      <c r="E37" s="14">
        <f t="shared" si="1"/>
        <v>337466230.88999999</v>
      </c>
    </row>
    <row r="38" spans="1:10" x14ac:dyDescent="0.35">
      <c r="A38" s="42" t="s">
        <v>57</v>
      </c>
      <c r="B38" s="46">
        <v>0</v>
      </c>
      <c r="C38" s="46">
        <v>0</v>
      </c>
      <c r="D38" s="46">
        <v>13040</v>
      </c>
      <c r="E38" s="14">
        <f t="shared" si="1"/>
        <v>13040</v>
      </c>
    </row>
    <row r="39" spans="1:10" ht="16" customHeight="1" x14ac:dyDescent="0.35">
      <c r="A39" s="42" t="s">
        <v>58</v>
      </c>
      <c r="B39" s="46">
        <v>0</v>
      </c>
      <c r="C39" s="46">
        <v>0</v>
      </c>
      <c r="D39" s="46">
        <v>0</v>
      </c>
      <c r="E39" s="14">
        <f t="shared" si="1"/>
        <v>0</v>
      </c>
    </row>
    <row r="40" spans="1:10" x14ac:dyDescent="0.35">
      <c r="A40" s="42" t="s">
        <v>59</v>
      </c>
      <c r="B40" s="46">
        <v>0</v>
      </c>
      <c r="C40" s="46">
        <v>0</v>
      </c>
      <c r="D40" s="46">
        <v>20000000</v>
      </c>
      <c r="E40" s="14">
        <f t="shared" si="1"/>
        <v>20000000</v>
      </c>
    </row>
    <row r="41" spans="1:10" x14ac:dyDescent="0.35">
      <c r="A41" s="42" t="s">
        <v>60</v>
      </c>
      <c r="B41" s="46">
        <v>0</v>
      </c>
      <c r="C41" s="46">
        <v>0</v>
      </c>
      <c r="D41" s="46">
        <v>0</v>
      </c>
      <c r="E41" s="14">
        <f t="shared" si="1"/>
        <v>0</v>
      </c>
    </row>
    <row r="42" spans="1:10" ht="15" thickBot="1" x14ac:dyDescent="0.4">
      <c r="A42" s="10" t="s">
        <v>19</v>
      </c>
      <c r="B42" s="36">
        <f>SUM(B36:B41)</f>
        <v>90863399.870000005</v>
      </c>
      <c r="C42" s="36">
        <f>SUM(C36:C41)</f>
        <v>119129687.61000001</v>
      </c>
      <c r="D42" s="36">
        <f>SUM(D36:D41)</f>
        <v>147486183.41</v>
      </c>
      <c r="E42" s="36">
        <f>SUM(E36:E41)</f>
        <v>357479270.88999999</v>
      </c>
      <c r="G42" s="16"/>
      <c r="H42" s="16"/>
      <c r="I42" s="16"/>
      <c r="J42" s="16"/>
    </row>
    <row r="43" spans="1:10" ht="15" thickTop="1" x14ac:dyDescent="0.35">
      <c r="A43" s="3" t="s">
        <v>78</v>
      </c>
      <c r="C43" s="18"/>
    </row>
    <row r="44" spans="1:10" x14ac:dyDescent="0.35">
      <c r="A44" s="31" t="s">
        <v>43</v>
      </c>
      <c r="C44" s="18"/>
    </row>
    <row r="45" spans="1:10" x14ac:dyDescent="0.35">
      <c r="A45" s="31"/>
      <c r="C45" s="18"/>
    </row>
    <row r="46" spans="1:10" x14ac:dyDescent="0.35">
      <c r="A46" s="31"/>
      <c r="C46" s="18"/>
    </row>
    <row r="47" spans="1:10" x14ac:dyDescent="0.35">
      <c r="A47" s="245" t="s">
        <v>26</v>
      </c>
      <c r="B47" s="245"/>
      <c r="C47" s="245"/>
      <c r="D47" s="245"/>
      <c r="E47" s="245"/>
    </row>
    <row r="48" spans="1:10" x14ac:dyDescent="0.35">
      <c r="A48" s="244" t="s">
        <v>27</v>
      </c>
      <c r="B48" s="244"/>
      <c r="C48" s="244"/>
      <c r="D48" s="244"/>
      <c r="E48" s="244"/>
    </row>
    <row r="49" spans="1:10" x14ac:dyDescent="0.35">
      <c r="A49" s="2" t="s">
        <v>22</v>
      </c>
      <c r="B49" s="3" t="s">
        <v>23</v>
      </c>
      <c r="C49" s="9"/>
      <c r="D49" s="9"/>
      <c r="E49" s="9"/>
    </row>
    <row r="50" spans="1:10" x14ac:dyDescent="0.35">
      <c r="A50" s="2"/>
      <c r="B50" s="12"/>
      <c r="C50" s="9"/>
      <c r="D50" s="9"/>
      <c r="E50" s="9"/>
    </row>
    <row r="51" spans="1:10" ht="15" thickBot="1" x14ac:dyDescent="0.4">
      <c r="A51" s="6" t="s">
        <v>25</v>
      </c>
      <c r="B51" s="7" t="s">
        <v>8</v>
      </c>
      <c r="C51" s="7" t="s">
        <v>9</v>
      </c>
      <c r="D51" s="7" t="s">
        <v>10</v>
      </c>
      <c r="E51" s="7" t="s">
        <v>33</v>
      </c>
    </row>
    <row r="52" spans="1:10" x14ac:dyDescent="0.35">
      <c r="A52" s="1" t="s">
        <v>37</v>
      </c>
      <c r="B52" s="14">
        <v>4733940831.75</v>
      </c>
      <c r="C52" s="14">
        <f>B57</f>
        <v>4934767583.8999996</v>
      </c>
      <c r="D52" s="14">
        <f>C57</f>
        <v>5102240054.6199999</v>
      </c>
      <c r="E52" s="14">
        <f>+B52</f>
        <v>4733940831.75</v>
      </c>
    </row>
    <row r="53" spans="1:10" x14ac:dyDescent="0.35">
      <c r="A53" s="1" t="s">
        <v>28</v>
      </c>
      <c r="B53" s="14">
        <v>286602158.32999998</v>
      </c>
      <c r="C53" s="47">
        <f>286602158.33</f>
        <v>286602158.32999998</v>
      </c>
      <c r="D53" s="47">
        <f>286602158.33</f>
        <v>286602158.32999998</v>
      </c>
      <c r="E53" s="14">
        <f>+SUM(B53:D53)</f>
        <v>859806474.99000001</v>
      </c>
      <c r="I53" s="11"/>
      <c r="J53" s="11"/>
    </row>
    <row r="54" spans="1:10" x14ac:dyDescent="0.35">
      <c r="A54" s="1" t="s">
        <v>70</v>
      </c>
      <c r="B54" s="14">
        <v>5087993.6900000004</v>
      </c>
      <c r="C54" s="47">
        <v>3635220.94</v>
      </c>
      <c r="D54" s="47">
        <v>0</v>
      </c>
      <c r="E54" s="14">
        <f>+SUM(B54:D54)</f>
        <v>8723214.6300000008</v>
      </c>
      <c r="I54" s="11"/>
      <c r="J54" s="11"/>
    </row>
    <row r="55" spans="1:10" x14ac:dyDescent="0.35">
      <c r="A55" s="1" t="s">
        <v>29</v>
      </c>
      <c r="B55" s="15">
        <f>+B52+B53+B54</f>
        <v>5025630983.7699995</v>
      </c>
      <c r="C55" s="15">
        <f t="shared" ref="C55:D55" si="2">+C52+C53</f>
        <v>5221369742.2299995</v>
      </c>
      <c r="D55" s="15">
        <f t="shared" si="2"/>
        <v>5388842212.9499998</v>
      </c>
      <c r="E55" s="15">
        <f>+E52+E53+E54</f>
        <v>5602470521.3699999</v>
      </c>
      <c r="I55" s="11"/>
      <c r="J55" s="11"/>
    </row>
    <row r="56" spans="1:10" x14ac:dyDescent="0.35">
      <c r="A56" s="1" t="s">
        <v>30</v>
      </c>
      <c r="B56" s="14">
        <f>+B42</f>
        <v>90863399.870000005</v>
      </c>
      <c r="C56" s="14">
        <f>+C42</f>
        <v>119129687.61000001</v>
      </c>
      <c r="D56" s="14">
        <f>+D42</f>
        <v>147486183.41</v>
      </c>
      <c r="E56" s="14">
        <f>+SUM(B56:D56)</f>
        <v>357479270.88999999</v>
      </c>
      <c r="I56" s="11"/>
    </row>
    <row r="57" spans="1:10" ht="15" thickBot="1" x14ac:dyDescent="0.4">
      <c r="A57" s="37" t="s">
        <v>31</v>
      </c>
      <c r="B57" s="38">
        <f>+B55-B56</f>
        <v>4934767583.8999996</v>
      </c>
      <c r="C57" s="38">
        <f t="shared" ref="C57" si="3">+C55-C56</f>
        <v>5102240054.6199999</v>
      </c>
      <c r="D57" s="38">
        <f>+D55-D56</f>
        <v>5241356029.54</v>
      </c>
      <c r="E57" s="38">
        <f>+E55-E56</f>
        <v>5244991250.4799995</v>
      </c>
      <c r="I57" s="11"/>
    </row>
    <row r="58" spans="1:10" ht="15" thickTop="1" x14ac:dyDescent="0.35">
      <c r="A58" s="3" t="s">
        <v>78</v>
      </c>
    </row>
    <row r="59" spans="1:10" ht="35.25" customHeight="1" x14ac:dyDescent="0.35">
      <c r="A59" s="242" t="s">
        <v>67</v>
      </c>
      <c r="B59" s="243"/>
      <c r="C59" s="243"/>
      <c r="D59" s="243"/>
      <c r="E59" s="243"/>
    </row>
    <row r="60" spans="1:10" x14ac:dyDescent="0.35">
      <c r="A60" s="40"/>
      <c r="B60" s="11"/>
      <c r="C60" s="11"/>
      <c r="D60" s="11"/>
      <c r="E60" s="11"/>
    </row>
    <row r="61" spans="1:10" x14ac:dyDescent="0.35">
      <c r="B61" s="16"/>
      <c r="C61" s="16"/>
      <c r="D61" s="16"/>
      <c r="E61" s="16"/>
    </row>
    <row r="62" spans="1:10" x14ac:dyDescent="0.35">
      <c r="B62" s="11"/>
    </row>
  </sheetData>
  <mergeCells count="11">
    <mergeCell ref="A59:E59"/>
    <mergeCell ref="A32:E32"/>
    <mergeCell ref="A47:E47"/>
    <mergeCell ref="A48:E48"/>
    <mergeCell ref="A1:F1"/>
    <mergeCell ref="A7:F7"/>
    <mergeCell ref="A8:F8"/>
    <mergeCell ref="A18:E18"/>
    <mergeCell ref="A19:E19"/>
    <mergeCell ref="A31:E31"/>
    <mergeCell ref="A15:F15"/>
  </mergeCells>
  <printOptions horizontalCentered="1"/>
  <pageMargins left="0" right="0" top="0.19685039370078741" bottom="0.19685039370078741" header="0.31496062992125984" footer="0.98425196850393704"/>
  <pageSetup scale="64" firstPageNumber="19" orientation="portrait" r:id="rId1"/>
  <ignoredErrors>
    <ignoredError sqref="F12:F13"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Q63"/>
  <sheetViews>
    <sheetView showGridLines="0" zoomScale="80" zoomScaleNormal="80" workbookViewId="0">
      <selection sqref="A1:F1"/>
    </sheetView>
  </sheetViews>
  <sheetFormatPr baseColWidth="10" defaultColWidth="11.54296875" defaultRowHeight="14.5" x14ac:dyDescent="0.35"/>
  <cols>
    <col min="1" max="1" width="52.54296875" style="5" bestFit="1" customWidth="1"/>
    <col min="2" max="2" width="17.1796875" style="1" customWidth="1"/>
    <col min="3" max="4" width="16.453125" style="1" bestFit="1" customWidth="1"/>
    <col min="5" max="5" width="17" style="1" bestFit="1" customWidth="1"/>
    <col min="6" max="6" width="11.453125" style="1" bestFit="1" customWidth="1"/>
    <col min="7" max="7" width="13.453125" style="1" bestFit="1" customWidth="1"/>
    <col min="8" max="8" width="14.1796875" style="1" bestFit="1" customWidth="1"/>
    <col min="9" max="9" width="14" style="1" bestFit="1" customWidth="1"/>
    <col min="10" max="10" width="12.7265625" style="1" bestFit="1" customWidth="1"/>
    <col min="11" max="16384" width="11.54296875" style="1"/>
  </cols>
  <sheetData>
    <row r="1" spans="1:69" x14ac:dyDescent="0.35">
      <c r="A1" s="244" t="s">
        <v>0</v>
      </c>
      <c r="B1" s="244"/>
      <c r="C1" s="244"/>
      <c r="D1" s="244"/>
      <c r="E1" s="244"/>
      <c r="F1" s="244"/>
    </row>
    <row r="2" spans="1:69" x14ac:dyDescent="0.35">
      <c r="A2" s="2" t="s">
        <v>1</v>
      </c>
      <c r="B2" s="1" t="s">
        <v>61</v>
      </c>
      <c r="C2" s="3"/>
      <c r="D2" s="3"/>
      <c r="E2" s="3"/>
      <c r="F2" s="3"/>
    </row>
    <row r="3" spans="1:69" x14ac:dyDescent="0.35">
      <c r="A3" s="2" t="s">
        <v>2</v>
      </c>
      <c r="B3" s="24" t="s">
        <v>62</v>
      </c>
      <c r="C3" s="3"/>
      <c r="D3" s="3"/>
      <c r="E3" s="3"/>
      <c r="F3" s="3"/>
    </row>
    <row r="4" spans="1:69" x14ac:dyDescent="0.35">
      <c r="A4" s="2" t="s">
        <v>3</v>
      </c>
      <c r="B4" s="1" t="s">
        <v>62</v>
      </c>
      <c r="C4" s="3"/>
      <c r="D4" s="3"/>
      <c r="E4" s="3"/>
      <c r="F4" s="3"/>
    </row>
    <row r="5" spans="1:69" x14ac:dyDescent="0.35">
      <c r="A5" s="2" t="s">
        <v>32</v>
      </c>
      <c r="B5" s="17" t="s">
        <v>71</v>
      </c>
      <c r="C5" s="3"/>
      <c r="D5" s="3"/>
      <c r="E5" s="3"/>
      <c r="F5" s="3"/>
    </row>
    <row r="6" spans="1:69" x14ac:dyDescent="0.35">
      <c r="A6" s="2"/>
      <c r="B6" s="4"/>
      <c r="C6" s="3"/>
      <c r="D6" s="3"/>
      <c r="E6" s="3"/>
      <c r="F6" s="3"/>
    </row>
    <row r="7" spans="1:69" x14ac:dyDescent="0.35">
      <c r="A7" s="244" t="s">
        <v>4</v>
      </c>
      <c r="B7" s="244"/>
      <c r="C7" s="244"/>
      <c r="D7" s="244"/>
      <c r="E7" s="244"/>
      <c r="F7" s="244"/>
    </row>
    <row r="8" spans="1:69" x14ac:dyDescent="0.35">
      <c r="A8" s="244" t="s">
        <v>5</v>
      </c>
      <c r="B8" s="244"/>
      <c r="C8" s="244"/>
      <c r="D8" s="244"/>
      <c r="E8" s="244"/>
      <c r="F8" s="244"/>
    </row>
    <row r="9" spans="1:69" x14ac:dyDescent="0.35">
      <c r="A9" s="20"/>
      <c r="B9" s="20"/>
      <c r="C9" s="20"/>
      <c r="D9" s="20"/>
      <c r="E9" s="20"/>
      <c r="F9" s="20"/>
    </row>
    <row r="10" spans="1:69" ht="15" thickBot="1" x14ac:dyDescent="0.4">
      <c r="A10" s="6" t="s">
        <v>6</v>
      </c>
      <c r="B10" s="7" t="s">
        <v>7</v>
      </c>
      <c r="C10" s="25" t="s">
        <v>11</v>
      </c>
      <c r="D10" s="25" t="s">
        <v>12</v>
      </c>
      <c r="E10" s="25" t="s">
        <v>13</v>
      </c>
      <c r="F10" s="25" t="s">
        <v>34</v>
      </c>
    </row>
    <row r="11" spans="1:69" x14ac:dyDescent="0.35">
      <c r="A11" s="8" t="s">
        <v>54</v>
      </c>
      <c r="B11" s="26" t="s">
        <v>40</v>
      </c>
      <c r="C11">
        <v>4550</v>
      </c>
      <c r="D11">
        <v>5049</v>
      </c>
      <c r="E11">
        <v>4386</v>
      </c>
      <c r="F11" s="27">
        <f>+SUM(C11:E11)</f>
        <v>13985</v>
      </c>
    </row>
    <row r="12" spans="1:69" x14ac:dyDescent="0.35">
      <c r="A12" s="8" t="s">
        <v>53</v>
      </c>
      <c r="B12" s="19" t="s">
        <v>40</v>
      </c>
      <c r="C12" s="51">
        <v>25765</v>
      </c>
      <c r="D12" s="51">
        <v>106464</v>
      </c>
      <c r="E12" s="51">
        <v>26281</v>
      </c>
      <c r="F12" s="27">
        <f>+AVERAGE(C12:E12)</f>
        <v>52836.666666666664</v>
      </c>
    </row>
    <row r="13" spans="1:69" x14ac:dyDescent="0.35">
      <c r="A13" s="8"/>
      <c r="B13" s="19"/>
      <c r="C13" s="28"/>
      <c r="D13" s="28"/>
      <c r="E13" s="28"/>
      <c r="F13" s="27"/>
    </row>
    <row r="14" spans="1:69" ht="15" thickBot="1" x14ac:dyDescent="0.4">
      <c r="A14" s="10" t="s">
        <v>19</v>
      </c>
      <c r="B14" s="29"/>
      <c r="C14" s="30">
        <f t="shared" ref="C14:E14" si="0">+SUM(C11:C12)</f>
        <v>30315</v>
      </c>
      <c r="D14" s="30">
        <f t="shared" si="0"/>
        <v>111513</v>
      </c>
      <c r="E14" s="30">
        <f t="shared" si="0"/>
        <v>30667</v>
      </c>
      <c r="F14" s="30">
        <f>+SUM(F11:F12)</f>
        <v>66821.666666666657</v>
      </c>
      <c r="G14" s="13"/>
    </row>
    <row r="15" spans="1:69" s="33" customFormat="1" ht="15" thickTop="1" x14ac:dyDescent="0.35">
      <c r="A15" s="3" t="s">
        <v>75</v>
      </c>
      <c r="B15" s="3"/>
      <c r="C15" s="12"/>
      <c r="D15" s="12"/>
      <c r="E15" s="12"/>
      <c r="F15" s="50"/>
      <c r="G15" s="5"/>
      <c r="H15" s="5"/>
      <c r="I15" s="27"/>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row>
    <row r="16" spans="1:69" s="33" customFormat="1" ht="38.25" customHeight="1" x14ac:dyDescent="0.35">
      <c r="A16" s="249" t="s">
        <v>77</v>
      </c>
      <c r="B16" s="250"/>
      <c r="C16" s="250"/>
      <c r="D16" s="250"/>
      <c r="E16" s="250"/>
      <c r="F16" s="250"/>
      <c r="G16" s="5"/>
      <c r="H16" s="5"/>
      <c r="I16" s="27"/>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row>
    <row r="17" spans="1:69" s="33" customFormat="1" x14ac:dyDescent="0.35">
      <c r="A17" s="39"/>
      <c r="B17" s="31"/>
      <c r="C17" s="21"/>
      <c r="D17" s="21"/>
      <c r="E17" s="21"/>
      <c r="F17" s="32"/>
      <c r="G17" s="5"/>
      <c r="H17" s="5"/>
      <c r="I17" s="27"/>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row>
    <row r="18" spans="1:69" s="33" customFormat="1" x14ac:dyDescent="0.35">
      <c r="A18" s="31"/>
      <c r="B18" s="31"/>
      <c r="C18" s="21"/>
      <c r="D18" s="21"/>
      <c r="E18" s="21"/>
      <c r="F18" s="32"/>
      <c r="G18" s="5"/>
      <c r="H18" s="5"/>
      <c r="I18" s="27"/>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row>
    <row r="19" spans="1:69" x14ac:dyDescent="0.35">
      <c r="A19" s="246" t="s">
        <v>20</v>
      </c>
      <c r="B19" s="246"/>
      <c r="C19" s="246"/>
      <c r="D19" s="246"/>
      <c r="E19" s="246"/>
    </row>
    <row r="20" spans="1:69" x14ac:dyDescent="0.35">
      <c r="A20" s="244" t="s">
        <v>21</v>
      </c>
      <c r="B20" s="244"/>
      <c r="C20" s="244"/>
      <c r="D20" s="244"/>
      <c r="E20" s="244"/>
    </row>
    <row r="21" spans="1:69" x14ac:dyDescent="0.35">
      <c r="A21" s="2" t="s">
        <v>22</v>
      </c>
      <c r="B21" s="4" t="s">
        <v>23</v>
      </c>
      <c r="C21" s="9"/>
      <c r="D21" s="9"/>
      <c r="E21" s="9"/>
      <c r="F21" s="9"/>
    </row>
    <row r="22" spans="1:69" x14ac:dyDescent="0.35">
      <c r="A22" s="2"/>
      <c r="B22" s="4"/>
      <c r="C22" s="9"/>
      <c r="D22" s="9"/>
      <c r="E22" s="9"/>
      <c r="F22" s="9"/>
    </row>
    <row r="23" spans="1:69" ht="15" thickBot="1" x14ac:dyDescent="0.4">
      <c r="A23" s="6" t="s">
        <v>6</v>
      </c>
      <c r="B23" s="7" t="s">
        <v>45</v>
      </c>
      <c r="C23" s="7" t="s">
        <v>12</v>
      </c>
      <c r="D23" s="7" t="s">
        <v>13</v>
      </c>
      <c r="E23" s="7" t="s">
        <v>34</v>
      </c>
    </row>
    <row r="24" spans="1:69" x14ac:dyDescent="0.35">
      <c r="A24" s="8" t="s">
        <v>54</v>
      </c>
      <c r="B24" s="53">
        <v>414000000</v>
      </c>
      <c r="C24" s="53">
        <v>110000000</v>
      </c>
      <c r="D24" s="53">
        <v>240000000</v>
      </c>
      <c r="E24" s="27">
        <f>+SUM(B24:D24)</f>
        <v>764000000</v>
      </c>
      <c r="I24" s="14"/>
    </row>
    <row r="25" spans="1:69" x14ac:dyDescent="0.35">
      <c r="A25" s="8" t="s">
        <v>53</v>
      </c>
      <c r="B25" s="53">
        <v>99429064.5</v>
      </c>
      <c r="C25" s="53">
        <v>123008745.90000001</v>
      </c>
      <c r="D25" s="53">
        <v>281842621.88999999</v>
      </c>
      <c r="E25" s="27">
        <f t="shared" ref="E25:E26" si="1">+SUM(B25:D25)</f>
        <v>504280432.28999996</v>
      </c>
    </row>
    <row r="26" spans="1:69" x14ac:dyDescent="0.35">
      <c r="A26" s="8" t="s">
        <v>69</v>
      </c>
      <c r="B26" s="54">
        <v>12015718.689999999</v>
      </c>
      <c r="C26" s="54">
        <v>0</v>
      </c>
      <c r="D26" s="54">
        <v>0</v>
      </c>
      <c r="E26" s="27">
        <f t="shared" si="1"/>
        <v>12015718.689999999</v>
      </c>
    </row>
    <row r="27" spans="1:69" ht="15" thickBot="1" x14ac:dyDescent="0.4">
      <c r="A27" s="10" t="s">
        <v>19</v>
      </c>
      <c r="B27" s="52">
        <f>SUM(B24:B26)</f>
        <v>525444783.19</v>
      </c>
      <c r="C27" s="52">
        <f t="shared" ref="C27:E27" si="2">SUM(C24:C26)</f>
        <v>233008745.90000001</v>
      </c>
      <c r="D27" s="52">
        <f t="shared" si="2"/>
        <v>521842621.88999999</v>
      </c>
      <c r="E27" s="34">
        <f t="shared" si="2"/>
        <v>1280296150.98</v>
      </c>
      <c r="F27" s="11"/>
      <c r="G27" s="16"/>
      <c r="H27" s="16"/>
    </row>
    <row r="28" spans="1:69" ht="15" thickTop="1" x14ac:dyDescent="0.35">
      <c r="A28" s="3" t="s">
        <v>78</v>
      </c>
    </row>
    <row r="29" spans="1:69" ht="33.75" customHeight="1" x14ac:dyDescent="0.35"/>
    <row r="30" spans="1:69" x14ac:dyDescent="0.35">
      <c r="A30" s="31"/>
    </row>
    <row r="31" spans="1:69" x14ac:dyDescent="0.35">
      <c r="A31" s="31"/>
    </row>
    <row r="32" spans="1:69" x14ac:dyDescent="0.35">
      <c r="A32" s="244" t="s">
        <v>24</v>
      </c>
      <c r="B32" s="244"/>
      <c r="C32" s="244"/>
      <c r="D32" s="244"/>
      <c r="E32" s="244"/>
    </row>
    <row r="33" spans="1:10" x14ac:dyDescent="0.35">
      <c r="A33" s="244" t="s">
        <v>44</v>
      </c>
      <c r="B33" s="244"/>
      <c r="C33" s="244"/>
      <c r="D33" s="244"/>
      <c r="E33" s="244"/>
    </row>
    <row r="34" spans="1:10" x14ac:dyDescent="0.35">
      <c r="A34" s="2" t="s">
        <v>22</v>
      </c>
      <c r="B34" s="3" t="s">
        <v>23</v>
      </c>
      <c r="C34" s="9"/>
      <c r="D34" s="9"/>
      <c r="E34" s="9"/>
    </row>
    <row r="35" spans="1:10" x14ac:dyDescent="0.35">
      <c r="A35" s="2"/>
      <c r="B35" s="3"/>
      <c r="C35" s="9"/>
      <c r="D35" s="9"/>
      <c r="E35" s="9"/>
    </row>
    <row r="36" spans="1:10" ht="15" thickBot="1" x14ac:dyDescent="0.4">
      <c r="A36" s="6" t="s">
        <v>25</v>
      </c>
      <c r="B36" s="7" t="s">
        <v>11</v>
      </c>
      <c r="C36" s="7" t="s">
        <v>12</v>
      </c>
      <c r="D36" s="7" t="s">
        <v>13</v>
      </c>
      <c r="E36" s="7" t="s">
        <v>34</v>
      </c>
    </row>
    <row r="37" spans="1:10" x14ac:dyDescent="0.35">
      <c r="A37" s="42" t="s">
        <v>55</v>
      </c>
      <c r="B37" s="46">
        <v>0</v>
      </c>
      <c r="C37" s="46">
        <v>0</v>
      </c>
      <c r="D37" s="46">
        <v>190100754.56</v>
      </c>
      <c r="E37" s="14">
        <f t="shared" ref="E37:E42" si="3">SUM(B37:D37)</f>
        <v>190100754.56</v>
      </c>
    </row>
    <row r="38" spans="1:10" x14ac:dyDescent="0.35">
      <c r="A38" s="42" t="s">
        <v>56</v>
      </c>
      <c r="B38" s="46">
        <f>B25</f>
        <v>99429064.5</v>
      </c>
      <c r="C38" s="46">
        <f>C25</f>
        <v>123008745.90000001</v>
      </c>
      <c r="D38" s="46">
        <v>91741867.330000013</v>
      </c>
      <c r="E38" s="14">
        <f t="shared" si="3"/>
        <v>314179677.73000002</v>
      </c>
    </row>
    <row r="39" spans="1:10" x14ac:dyDescent="0.35">
      <c r="A39" s="42" t="s">
        <v>57</v>
      </c>
      <c r="B39" s="46">
        <v>0</v>
      </c>
      <c r="C39" s="46">
        <v>0</v>
      </c>
      <c r="D39" s="46">
        <v>0</v>
      </c>
      <c r="E39" s="14">
        <f t="shared" si="3"/>
        <v>0</v>
      </c>
    </row>
    <row r="40" spans="1:10" ht="16" customHeight="1" x14ac:dyDescent="0.35">
      <c r="A40" s="42" t="s">
        <v>58</v>
      </c>
      <c r="B40" s="45">
        <f>B26</f>
        <v>12015718.689999999</v>
      </c>
      <c r="C40" s="46">
        <v>0</v>
      </c>
      <c r="D40" s="46">
        <v>0</v>
      </c>
      <c r="E40" s="14">
        <f t="shared" si="3"/>
        <v>12015718.689999999</v>
      </c>
    </row>
    <row r="41" spans="1:10" x14ac:dyDescent="0.35">
      <c r="A41" s="42" t="s">
        <v>59</v>
      </c>
      <c r="B41" s="46">
        <f>B24</f>
        <v>414000000</v>
      </c>
      <c r="C41" s="46">
        <f>C24</f>
        <v>110000000</v>
      </c>
      <c r="D41" s="46">
        <f>D24</f>
        <v>240000000</v>
      </c>
      <c r="E41" s="14">
        <f t="shared" si="3"/>
        <v>764000000</v>
      </c>
    </row>
    <row r="42" spans="1:10" x14ac:dyDescent="0.35">
      <c r="A42" s="42" t="s">
        <v>60</v>
      </c>
      <c r="B42" s="35"/>
      <c r="C42" s="35"/>
      <c r="D42" s="35"/>
      <c r="E42" s="14">
        <f t="shared" si="3"/>
        <v>0</v>
      </c>
    </row>
    <row r="43" spans="1:10" ht="15" thickBot="1" x14ac:dyDescent="0.4">
      <c r="A43" s="10" t="s">
        <v>19</v>
      </c>
      <c r="B43" s="36">
        <f>SUM(B37:B42)</f>
        <v>525444783.19</v>
      </c>
      <c r="C43" s="36">
        <f>SUM(C37:C42)</f>
        <v>233008745.90000001</v>
      </c>
      <c r="D43" s="36">
        <f>SUM(D37:D42)</f>
        <v>521842621.88999999</v>
      </c>
      <c r="E43" s="36">
        <f>SUM(E37:E42)</f>
        <v>1280296150.98</v>
      </c>
      <c r="G43" s="16"/>
      <c r="H43" s="16"/>
      <c r="I43" s="16"/>
      <c r="J43" s="16"/>
    </row>
    <row r="44" spans="1:10" ht="15" thickTop="1" x14ac:dyDescent="0.35">
      <c r="A44" s="3" t="s">
        <v>78</v>
      </c>
      <c r="C44" s="18"/>
    </row>
    <row r="45" spans="1:10" x14ac:dyDescent="0.35">
      <c r="A45" s="31" t="s">
        <v>43</v>
      </c>
      <c r="C45" s="18"/>
    </row>
    <row r="46" spans="1:10" x14ac:dyDescent="0.35">
      <c r="A46" s="31"/>
      <c r="C46" s="18"/>
    </row>
    <row r="47" spans="1:10" x14ac:dyDescent="0.35">
      <c r="A47" s="31"/>
      <c r="C47" s="18"/>
    </row>
    <row r="48" spans="1:10" x14ac:dyDescent="0.35">
      <c r="A48" s="245" t="s">
        <v>26</v>
      </c>
      <c r="B48" s="245"/>
      <c r="C48" s="245"/>
      <c r="D48" s="245"/>
      <c r="E48" s="245"/>
    </row>
    <row r="49" spans="1:10" x14ac:dyDescent="0.35">
      <c r="A49" s="244" t="s">
        <v>27</v>
      </c>
      <c r="B49" s="244"/>
      <c r="C49" s="244"/>
      <c r="D49" s="244"/>
      <c r="E49" s="244"/>
    </row>
    <row r="50" spans="1:10" x14ac:dyDescent="0.35">
      <c r="A50" s="2" t="s">
        <v>22</v>
      </c>
      <c r="B50" s="4" t="s">
        <v>23</v>
      </c>
      <c r="C50" s="9"/>
      <c r="D50" s="9"/>
      <c r="E50" s="9"/>
    </row>
    <row r="51" spans="1:10" x14ac:dyDescent="0.35">
      <c r="A51" s="2"/>
      <c r="B51" s="12"/>
      <c r="C51" s="9"/>
      <c r="D51" s="9"/>
      <c r="E51" s="9"/>
    </row>
    <row r="52" spans="1:10" ht="15" thickBot="1" x14ac:dyDescent="0.4">
      <c r="A52" s="6" t="s">
        <v>25</v>
      </c>
      <c r="B52" s="7" t="s">
        <v>11</v>
      </c>
      <c r="C52" s="7" t="s">
        <v>12</v>
      </c>
      <c r="D52" s="7" t="s">
        <v>13</v>
      </c>
      <c r="E52" s="7" t="s">
        <v>34</v>
      </c>
    </row>
    <row r="53" spans="1:10" x14ac:dyDescent="0.35">
      <c r="A53" s="1" t="s">
        <v>37</v>
      </c>
      <c r="B53" s="14">
        <f>'I Trimestre'!E57</f>
        <v>5244991250.4799995</v>
      </c>
      <c r="C53" s="14">
        <f>B58</f>
        <v>5006148625.6199999</v>
      </c>
      <c r="D53" s="14">
        <f>C58</f>
        <v>5059742038.0500002</v>
      </c>
      <c r="E53" s="14">
        <f>+B53</f>
        <v>5244991250.4799995</v>
      </c>
    </row>
    <row r="54" spans="1:10" x14ac:dyDescent="0.35">
      <c r="A54" s="1" t="s">
        <v>28</v>
      </c>
      <c r="B54" s="48">
        <v>286602158.32999998</v>
      </c>
      <c r="C54" s="48">
        <v>286602158.32999998</v>
      </c>
      <c r="D54" s="48">
        <v>286602158.32999998</v>
      </c>
      <c r="E54" s="14">
        <f>SUM(B54:D54)</f>
        <v>859806474.99000001</v>
      </c>
      <c r="I54" s="11"/>
      <c r="J54" s="11"/>
    </row>
    <row r="55" spans="1:10" x14ac:dyDescent="0.35">
      <c r="A55" s="1" t="str">
        <f>'I Trimestre'!A54</f>
        <v>Reintegros aportes periodos anteriores</v>
      </c>
      <c r="B55" s="48"/>
      <c r="C55" s="48"/>
      <c r="D55" s="48">
        <v>1957073.4</v>
      </c>
      <c r="E55" s="14">
        <f>SUM(B55:D55)</f>
        <v>1957073.4</v>
      </c>
      <c r="I55" s="11"/>
      <c r="J55" s="11"/>
    </row>
    <row r="56" spans="1:10" x14ac:dyDescent="0.35">
      <c r="A56" s="1" t="s">
        <v>29</v>
      </c>
      <c r="B56" s="15">
        <f>+B53+B54+B55</f>
        <v>5531593408.8099995</v>
      </c>
      <c r="C56" s="15">
        <f t="shared" ref="C56" si="4">+C53+C54+C55</f>
        <v>5292750783.9499998</v>
      </c>
      <c r="D56" s="15">
        <f>+D53+D54+D55</f>
        <v>5348301269.7799997</v>
      </c>
      <c r="E56" s="15">
        <f>+E53+E54+E55</f>
        <v>6106754798.8699989</v>
      </c>
      <c r="I56" s="11"/>
      <c r="J56" s="11"/>
    </row>
    <row r="57" spans="1:10" x14ac:dyDescent="0.35">
      <c r="A57" s="1" t="s">
        <v>30</v>
      </c>
      <c r="B57" s="14">
        <f>+B43</f>
        <v>525444783.19</v>
      </c>
      <c r="C57" s="14">
        <f>+C43</f>
        <v>233008745.90000001</v>
      </c>
      <c r="D57" s="14">
        <f>+D43</f>
        <v>521842621.88999999</v>
      </c>
      <c r="E57" s="14">
        <f>+SUM(B57:D57)</f>
        <v>1280296150.98</v>
      </c>
      <c r="I57" s="11"/>
    </row>
    <row r="58" spans="1:10" ht="15" thickBot="1" x14ac:dyDescent="0.4">
      <c r="A58" s="37" t="s">
        <v>31</v>
      </c>
      <c r="B58" s="38">
        <f>+B56-B57</f>
        <v>5006148625.6199999</v>
      </c>
      <c r="C58" s="38">
        <f t="shared" ref="C58" si="5">+C56-C57</f>
        <v>5059742038.0500002</v>
      </c>
      <c r="D58" s="38">
        <f>+D56-D57</f>
        <v>4826458647.8899994</v>
      </c>
      <c r="E58" s="38">
        <f>+E56-E57</f>
        <v>4826458647.8899994</v>
      </c>
      <c r="G58" s="18"/>
      <c r="I58" s="11"/>
    </row>
    <row r="59" spans="1:10" ht="15" thickTop="1" x14ac:dyDescent="0.35">
      <c r="A59" s="3" t="s">
        <v>78</v>
      </c>
    </row>
    <row r="60" spans="1:10" ht="35.25" customHeight="1" x14ac:dyDescent="0.35">
      <c r="A60" s="242" t="s">
        <v>67</v>
      </c>
      <c r="B60" s="243"/>
      <c r="C60" s="243"/>
      <c r="D60" s="243"/>
      <c r="E60" s="243"/>
    </row>
    <row r="61" spans="1:10" x14ac:dyDescent="0.35">
      <c r="A61" s="40"/>
      <c r="B61" s="11"/>
      <c r="C61" s="11"/>
      <c r="D61" s="11"/>
      <c r="E61" s="11"/>
    </row>
    <row r="62" spans="1:10" x14ac:dyDescent="0.35">
      <c r="B62" s="16"/>
      <c r="C62" s="16"/>
      <c r="D62" s="16"/>
      <c r="E62" s="16"/>
    </row>
    <row r="63" spans="1:10" x14ac:dyDescent="0.35">
      <c r="B63" s="11"/>
    </row>
  </sheetData>
  <mergeCells count="11">
    <mergeCell ref="A60:E60"/>
    <mergeCell ref="A20:E20"/>
    <mergeCell ref="A1:F1"/>
    <mergeCell ref="A7:F7"/>
    <mergeCell ref="A8:F8"/>
    <mergeCell ref="A19:E19"/>
    <mergeCell ref="A16:F16"/>
    <mergeCell ref="A32:E32"/>
    <mergeCell ref="A33:E33"/>
    <mergeCell ref="A48:E48"/>
    <mergeCell ref="A49:E4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Q62"/>
  <sheetViews>
    <sheetView showGridLines="0" zoomScale="80" zoomScaleNormal="80" workbookViewId="0">
      <selection sqref="A1:F1"/>
    </sheetView>
  </sheetViews>
  <sheetFormatPr baseColWidth="10" defaultColWidth="11.54296875" defaultRowHeight="14.5" x14ac:dyDescent="0.35"/>
  <cols>
    <col min="1" max="1" width="52.54296875" style="5" bestFit="1" customWidth="1"/>
    <col min="2" max="2" width="17.81640625" style="1" customWidth="1"/>
    <col min="3" max="4" width="16.453125" style="1" bestFit="1" customWidth="1"/>
    <col min="5" max="5" width="15.7265625" style="1" customWidth="1"/>
    <col min="6" max="6" width="11.453125" style="1" bestFit="1" customWidth="1"/>
    <col min="7" max="7" width="13.453125" style="1" bestFit="1" customWidth="1"/>
    <col min="8" max="8" width="14.1796875" style="1" bestFit="1" customWidth="1"/>
    <col min="9" max="9" width="14" style="1" bestFit="1" customWidth="1"/>
    <col min="10" max="10" width="12.7265625" style="1" bestFit="1" customWidth="1"/>
    <col min="11" max="16384" width="11.54296875" style="1"/>
  </cols>
  <sheetData>
    <row r="1" spans="1:69" x14ac:dyDescent="0.35">
      <c r="A1" s="244" t="s">
        <v>0</v>
      </c>
      <c r="B1" s="244"/>
      <c r="C1" s="244"/>
      <c r="D1" s="244"/>
      <c r="E1" s="244"/>
      <c r="F1" s="244"/>
    </row>
    <row r="2" spans="1:69" x14ac:dyDescent="0.35">
      <c r="A2" s="2" t="s">
        <v>1</v>
      </c>
      <c r="B2" s="1" t="s">
        <v>61</v>
      </c>
      <c r="C2" s="3"/>
      <c r="D2" s="3"/>
      <c r="E2" s="3"/>
      <c r="F2" s="3"/>
    </row>
    <row r="3" spans="1:69" x14ac:dyDescent="0.35">
      <c r="A3" s="2" t="s">
        <v>2</v>
      </c>
      <c r="B3" s="24" t="s">
        <v>62</v>
      </c>
      <c r="C3" s="3"/>
      <c r="D3" s="3"/>
      <c r="E3" s="3"/>
      <c r="F3" s="3"/>
    </row>
    <row r="4" spans="1:69" x14ac:dyDescent="0.35">
      <c r="A4" s="2" t="s">
        <v>3</v>
      </c>
      <c r="B4" s="1" t="s">
        <v>62</v>
      </c>
      <c r="C4" s="3"/>
      <c r="D4" s="3"/>
      <c r="E4" s="3"/>
      <c r="F4" s="3"/>
    </row>
    <row r="5" spans="1:69" x14ac:dyDescent="0.35">
      <c r="A5" s="2" t="s">
        <v>32</v>
      </c>
      <c r="B5" s="17" t="s">
        <v>72</v>
      </c>
      <c r="C5" s="3"/>
      <c r="D5" s="3"/>
      <c r="E5" s="3"/>
      <c r="F5" s="3"/>
    </row>
    <row r="6" spans="1:69" x14ac:dyDescent="0.35">
      <c r="A6" s="2"/>
      <c r="B6" s="4"/>
      <c r="C6" s="3"/>
      <c r="D6" s="3"/>
      <c r="E6" s="3"/>
      <c r="F6" s="3"/>
    </row>
    <row r="7" spans="1:69" x14ac:dyDescent="0.35">
      <c r="A7" s="244" t="s">
        <v>4</v>
      </c>
      <c r="B7" s="244"/>
      <c r="C7" s="244"/>
      <c r="D7" s="244"/>
      <c r="E7" s="244"/>
      <c r="F7" s="244"/>
    </row>
    <row r="8" spans="1:69" x14ac:dyDescent="0.35">
      <c r="A8" s="244" t="s">
        <v>5</v>
      </c>
      <c r="B8" s="244"/>
      <c r="C8" s="244"/>
      <c r="D8" s="244"/>
      <c r="E8" s="244"/>
      <c r="F8" s="244"/>
    </row>
    <row r="9" spans="1:69" x14ac:dyDescent="0.35">
      <c r="A9" s="20"/>
      <c r="B9" s="20"/>
      <c r="C9" s="20"/>
      <c r="D9" s="20"/>
      <c r="E9" s="20"/>
      <c r="F9" s="20"/>
    </row>
    <row r="10" spans="1:69" ht="15" thickBot="1" x14ac:dyDescent="0.4">
      <c r="A10" s="6" t="s">
        <v>6</v>
      </c>
      <c r="B10" s="7" t="s">
        <v>7</v>
      </c>
      <c r="C10" s="25" t="s">
        <v>46</v>
      </c>
      <c r="D10" s="25" t="s">
        <v>34</v>
      </c>
      <c r="E10" s="25" t="s">
        <v>38</v>
      </c>
    </row>
    <row r="11" spans="1:69" x14ac:dyDescent="0.35">
      <c r="A11" s="8" t="s">
        <v>54</v>
      </c>
      <c r="B11" s="26" t="s">
        <v>40</v>
      </c>
      <c r="C11" s="28">
        <f>+'I Trimestre'!F11</f>
        <v>13</v>
      </c>
      <c r="D11" s="28">
        <f>+'II Trimestre'!F11</f>
        <v>13985</v>
      </c>
      <c r="E11" s="27">
        <f>+SUM(C11:D11)</f>
        <v>13998</v>
      </c>
    </row>
    <row r="12" spans="1:69" x14ac:dyDescent="0.35">
      <c r="A12" s="8" t="s">
        <v>53</v>
      </c>
      <c r="B12" s="19" t="s">
        <v>40</v>
      </c>
      <c r="C12" s="28">
        <f>+'I Trimestre'!F12</f>
        <v>31187</v>
      </c>
      <c r="D12" s="28">
        <f>+'II Trimestre'!F12</f>
        <v>52836.666666666664</v>
      </c>
      <c r="E12" s="28">
        <f>+SUM(C12:D12)</f>
        <v>84023.666666666657</v>
      </c>
    </row>
    <row r="13" spans="1:69" ht="15" thickBot="1" x14ac:dyDescent="0.4">
      <c r="A13" s="10" t="s">
        <v>65</v>
      </c>
      <c r="B13" s="29"/>
      <c r="C13" s="30">
        <f>+SUM(C11:C12)</f>
        <v>31200</v>
      </c>
      <c r="D13" s="30">
        <f t="shared" ref="D13:E13" si="0">+SUM(D11:D12)</f>
        <v>66821.666666666657</v>
      </c>
      <c r="E13" s="30">
        <f t="shared" si="0"/>
        <v>98021.666666666657</v>
      </c>
    </row>
    <row r="14" spans="1:69" s="33" customFormat="1" ht="15" thickTop="1" x14ac:dyDescent="0.35">
      <c r="A14" s="3" t="s">
        <v>75</v>
      </c>
      <c r="B14" s="31"/>
      <c r="C14" s="21"/>
      <c r="D14" s="21"/>
      <c r="E14" s="21"/>
      <c r="F14" s="32"/>
      <c r="G14" s="5"/>
      <c r="H14" s="5"/>
      <c r="I14" s="27"/>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row>
    <row r="15" spans="1:69" s="33" customFormat="1" x14ac:dyDescent="0.35">
      <c r="A15" s="242" t="s">
        <v>66</v>
      </c>
      <c r="B15" s="251"/>
      <c r="C15" s="251"/>
      <c r="D15" s="251"/>
      <c r="E15" s="251"/>
      <c r="F15" s="251"/>
      <c r="G15" s="5"/>
      <c r="H15" s="5"/>
      <c r="I15" s="27"/>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row>
    <row r="16" spans="1:69" s="33" customFormat="1" x14ac:dyDescent="0.35">
      <c r="A16" s="39"/>
      <c r="B16" s="31"/>
      <c r="C16" s="21"/>
      <c r="D16" s="21"/>
      <c r="E16" s="21"/>
      <c r="F16" s="32"/>
      <c r="G16" s="5"/>
      <c r="H16" s="5"/>
      <c r="I16" s="27"/>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row>
    <row r="17" spans="1:69" s="33" customFormat="1" x14ac:dyDescent="0.35">
      <c r="A17" s="31"/>
      <c r="B17" s="31"/>
      <c r="C17" s="21"/>
      <c r="D17" s="21"/>
      <c r="E17" s="21"/>
      <c r="F17" s="32"/>
      <c r="G17" s="5"/>
      <c r="H17" s="5"/>
      <c r="I17" s="27"/>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row>
    <row r="18" spans="1:69" x14ac:dyDescent="0.35">
      <c r="A18" s="246" t="s">
        <v>20</v>
      </c>
      <c r="B18" s="246"/>
      <c r="C18" s="246"/>
      <c r="D18" s="246"/>
      <c r="E18" s="246"/>
    </row>
    <row r="19" spans="1:69" x14ac:dyDescent="0.35">
      <c r="A19" s="244" t="s">
        <v>21</v>
      </c>
      <c r="B19" s="244"/>
      <c r="C19" s="244"/>
      <c r="D19" s="244"/>
      <c r="E19" s="244"/>
    </row>
    <row r="20" spans="1:69" x14ac:dyDescent="0.35">
      <c r="A20" s="2" t="s">
        <v>22</v>
      </c>
      <c r="B20" s="4" t="s">
        <v>23</v>
      </c>
      <c r="C20" s="9"/>
      <c r="D20" s="9"/>
      <c r="E20" s="9"/>
      <c r="F20" s="9"/>
    </row>
    <row r="21" spans="1:69" x14ac:dyDescent="0.35">
      <c r="A21" s="2"/>
      <c r="B21" s="4"/>
      <c r="C21" s="9"/>
      <c r="D21" s="9"/>
      <c r="E21" s="9"/>
      <c r="F21" s="9"/>
    </row>
    <row r="22" spans="1:69" ht="15" thickBot="1" x14ac:dyDescent="0.4">
      <c r="A22" s="6" t="s">
        <v>6</v>
      </c>
      <c r="B22" s="7" t="s">
        <v>33</v>
      </c>
      <c r="C22" s="7" t="s">
        <v>34</v>
      </c>
      <c r="D22" s="7" t="s">
        <v>38</v>
      </c>
    </row>
    <row r="23" spans="1:69" x14ac:dyDescent="0.35">
      <c r="A23" s="8" t="s">
        <v>54</v>
      </c>
      <c r="B23" s="16">
        <f>+'I Trimestre'!E23</f>
        <v>20000000</v>
      </c>
      <c r="C23" s="16">
        <f>+'II Trimestre'!E24</f>
        <v>764000000</v>
      </c>
      <c r="D23" s="41">
        <f>+SUM(B23:C23)</f>
        <v>784000000</v>
      </c>
      <c r="H23" s="14"/>
    </row>
    <row r="24" spans="1:69" x14ac:dyDescent="0.35">
      <c r="A24" s="8" t="s">
        <v>53</v>
      </c>
      <c r="B24" s="16">
        <f>+'I Trimestre'!E24</f>
        <v>337479270.88999999</v>
      </c>
      <c r="C24" s="16">
        <f>+'II Trimestre'!E25</f>
        <v>504280432.28999996</v>
      </c>
      <c r="D24" s="41">
        <f t="shared" ref="D24:D25" si="1">+SUM(B24:C24)</f>
        <v>841759703.17999995</v>
      </c>
    </row>
    <row r="25" spans="1:69" x14ac:dyDescent="0.35">
      <c r="A25" s="8" t="str">
        <f>'II Trimestre'!A26</f>
        <v xml:space="preserve">     Gastos administrativos de apoyo a áreas sustantivas</v>
      </c>
      <c r="B25" s="16">
        <f>'I Trimestre'!E25</f>
        <v>0</v>
      </c>
      <c r="C25" s="16">
        <f>'II Trimestre'!E26</f>
        <v>12015718.689999999</v>
      </c>
      <c r="D25" s="41">
        <f t="shared" si="1"/>
        <v>12015718.689999999</v>
      </c>
    </row>
    <row r="26" spans="1:69" ht="15" thickBot="1" x14ac:dyDescent="0.4">
      <c r="A26" s="10" t="s">
        <v>19</v>
      </c>
      <c r="B26" s="34">
        <f>+SUM(B23:B25)</f>
        <v>357479270.88999999</v>
      </c>
      <c r="C26" s="34">
        <f t="shared" ref="C26:D26" si="2">+SUM(C23:C25)</f>
        <v>1280296150.98</v>
      </c>
      <c r="D26" s="34">
        <f t="shared" si="2"/>
        <v>1637775421.8699999</v>
      </c>
      <c r="E26" s="11"/>
      <c r="F26" s="16"/>
      <c r="G26" s="16"/>
    </row>
    <row r="27" spans="1:69" ht="15" thickTop="1" x14ac:dyDescent="0.35">
      <c r="A27" s="31" t="s">
        <v>41</v>
      </c>
    </row>
    <row r="28" spans="1:69" x14ac:dyDescent="0.35">
      <c r="A28" s="31" t="s">
        <v>43</v>
      </c>
    </row>
    <row r="29" spans="1:69" x14ac:dyDescent="0.35">
      <c r="A29" s="31"/>
    </row>
    <row r="30" spans="1:69" x14ac:dyDescent="0.35">
      <c r="A30" s="31"/>
    </row>
    <row r="31" spans="1:69" x14ac:dyDescent="0.35">
      <c r="A31" s="244" t="s">
        <v>24</v>
      </c>
      <c r="B31" s="244"/>
      <c r="C31" s="244"/>
      <c r="D31" s="244"/>
      <c r="E31" s="244"/>
    </row>
    <row r="32" spans="1:69" x14ac:dyDescent="0.35">
      <c r="A32" s="244" t="s">
        <v>44</v>
      </c>
      <c r="B32" s="244"/>
      <c r="C32" s="244"/>
      <c r="D32" s="244"/>
      <c r="E32" s="244"/>
    </row>
    <row r="33" spans="1:9" x14ac:dyDescent="0.35">
      <c r="A33" s="2" t="s">
        <v>22</v>
      </c>
      <c r="B33" s="3" t="s">
        <v>23</v>
      </c>
      <c r="C33" s="9"/>
      <c r="D33" s="9"/>
      <c r="E33" s="9"/>
    </row>
    <row r="34" spans="1:9" x14ac:dyDescent="0.35">
      <c r="A34" s="2"/>
      <c r="B34" s="3"/>
      <c r="C34" s="9"/>
      <c r="D34" s="9"/>
    </row>
    <row r="35" spans="1:9" ht="15" thickBot="1" x14ac:dyDescent="0.4">
      <c r="A35" s="6" t="s">
        <v>25</v>
      </c>
      <c r="B35" s="7" t="s">
        <v>46</v>
      </c>
      <c r="C35" s="7" t="s">
        <v>34</v>
      </c>
      <c r="D35" s="7" t="s">
        <v>38</v>
      </c>
    </row>
    <row r="36" spans="1:9" x14ac:dyDescent="0.35">
      <c r="A36" s="42" t="s">
        <v>55</v>
      </c>
      <c r="B36" s="35">
        <f>+'I Trimestre'!E36</f>
        <v>0</v>
      </c>
      <c r="C36" s="35">
        <f>+'II Trimestre'!E37</f>
        <v>190100754.56</v>
      </c>
      <c r="D36" s="35">
        <f>+SUM(B36:C36)</f>
        <v>190100754.56</v>
      </c>
    </row>
    <row r="37" spans="1:9" x14ac:dyDescent="0.35">
      <c r="A37" s="42" t="s">
        <v>56</v>
      </c>
      <c r="B37" s="35">
        <f>+'I Trimestre'!E37</f>
        <v>337466230.88999999</v>
      </c>
      <c r="C37" s="35">
        <f>+'II Trimestre'!E38</f>
        <v>314179677.73000002</v>
      </c>
      <c r="D37" s="35">
        <f t="shared" ref="D37:D41" si="3">+SUM(B37:C37)</f>
        <v>651645908.62</v>
      </c>
    </row>
    <row r="38" spans="1:9" x14ac:dyDescent="0.35">
      <c r="A38" s="42" t="s">
        <v>57</v>
      </c>
      <c r="B38" s="35">
        <f>+'I Trimestre'!E38</f>
        <v>13040</v>
      </c>
      <c r="C38" s="35">
        <f>+'II Trimestre'!E39</f>
        <v>0</v>
      </c>
      <c r="D38" s="35">
        <f t="shared" si="3"/>
        <v>13040</v>
      </c>
    </row>
    <row r="39" spans="1:9" ht="16" customHeight="1" x14ac:dyDescent="0.35">
      <c r="A39" s="42" t="s">
        <v>58</v>
      </c>
      <c r="B39" s="35">
        <f>+'I Trimestre'!E39</f>
        <v>0</v>
      </c>
      <c r="C39" s="35">
        <f>+'II Trimestre'!E40</f>
        <v>12015718.689999999</v>
      </c>
      <c r="D39" s="35">
        <f t="shared" si="3"/>
        <v>12015718.689999999</v>
      </c>
    </row>
    <row r="40" spans="1:9" x14ac:dyDescent="0.35">
      <c r="A40" s="42" t="s">
        <v>59</v>
      </c>
      <c r="B40" s="35">
        <f>+'I Trimestre'!E40</f>
        <v>20000000</v>
      </c>
      <c r="C40" s="35">
        <f>+'II Trimestre'!E41</f>
        <v>764000000</v>
      </c>
      <c r="D40" s="35">
        <f t="shared" si="3"/>
        <v>784000000</v>
      </c>
    </row>
    <row r="41" spans="1:9" x14ac:dyDescent="0.35">
      <c r="A41" s="42" t="s">
        <v>60</v>
      </c>
      <c r="B41" s="35">
        <f>+'I Trimestre'!E41</f>
        <v>0</v>
      </c>
      <c r="C41" s="35">
        <f>+'II Trimestre'!E42</f>
        <v>0</v>
      </c>
      <c r="D41" s="35">
        <f t="shared" si="3"/>
        <v>0</v>
      </c>
    </row>
    <row r="42" spans="1:9" ht="15" thickBot="1" x14ac:dyDescent="0.4">
      <c r="A42" s="10" t="s">
        <v>19</v>
      </c>
      <c r="B42" s="36">
        <f>SUM(B36:B41)</f>
        <v>357479270.88999999</v>
      </c>
      <c r="C42" s="36">
        <f>SUM(C36:C41)</f>
        <v>1280296150.98</v>
      </c>
      <c r="D42" s="36">
        <f>SUM(D36:D41)</f>
        <v>1637775421.8700001</v>
      </c>
      <c r="F42" s="16"/>
      <c r="G42" s="16"/>
      <c r="H42" s="16"/>
      <c r="I42" s="16"/>
    </row>
    <row r="43" spans="1:9" ht="15" thickTop="1" x14ac:dyDescent="0.35">
      <c r="A43" s="31" t="s">
        <v>42</v>
      </c>
      <c r="C43" s="18"/>
    </row>
    <row r="44" spans="1:9" x14ac:dyDescent="0.35">
      <c r="A44" s="31" t="s">
        <v>43</v>
      </c>
      <c r="C44" s="18"/>
    </row>
    <row r="45" spans="1:9" x14ac:dyDescent="0.35">
      <c r="A45" s="31"/>
      <c r="C45" s="18"/>
    </row>
    <row r="46" spans="1:9" x14ac:dyDescent="0.35">
      <c r="A46" s="31"/>
      <c r="C46" s="18"/>
    </row>
    <row r="47" spans="1:9" x14ac:dyDescent="0.35">
      <c r="A47" s="245" t="s">
        <v>26</v>
      </c>
      <c r="B47" s="245"/>
      <c r="C47" s="245"/>
      <c r="D47" s="245"/>
      <c r="E47" s="245"/>
    </row>
    <row r="48" spans="1:9" x14ac:dyDescent="0.35">
      <c r="A48" s="244" t="s">
        <v>27</v>
      </c>
      <c r="B48" s="244"/>
      <c r="C48" s="244"/>
      <c r="D48" s="244"/>
      <c r="E48" s="244"/>
    </row>
    <row r="49" spans="1:9" x14ac:dyDescent="0.35">
      <c r="A49" s="2" t="s">
        <v>22</v>
      </c>
      <c r="B49" s="4" t="s">
        <v>23</v>
      </c>
      <c r="C49" s="9"/>
      <c r="D49" s="9"/>
      <c r="E49" s="9"/>
    </row>
    <row r="50" spans="1:9" x14ac:dyDescent="0.35">
      <c r="A50" s="2"/>
      <c r="B50" s="12"/>
      <c r="C50" s="9"/>
      <c r="D50" s="9"/>
      <c r="E50" s="9"/>
    </row>
    <row r="51" spans="1:9" ht="15" thickBot="1" x14ac:dyDescent="0.4">
      <c r="A51" s="6" t="s">
        <v>25</v>
      </c>
      <c r="B51" s="7" t="s">
        <v>33</v>
      </c>
      <c r="C51" s="7" t="s">
        <v>34</v>
      </c>
      <c r="D51" s="7" t="s">
        <v>38</v>
      </c>
    </row>
    <row r="52" spans="1:9" x14ac:dyDescent="0.35">
      <c r="A52" s="1" t="s">
        <v>37</v>
      </c>
      <c r="B52" s="14">
        <f>+'I Trimestre'!E52</f>
        <v>4733940831.75</v>
      </c>
      <c r="C52" s="14">
        <f>+'II Trimestre'!E53</f>
        <v>5244991250.4799995</v>
      </c>
      <c r="D52" s="14">
        <f>+B52</f>
        <v>4733940831.75</v>
      </c>
    </row>
    <row r="53" spans="1:9" x14ac:dyDescent="0.35">
      <c r="A53" s="1" t="s">
        <v>28</v>
      </c>
      <c r="B53" s="14">
        <f>+'I Trimestre'!E53</f>
        <v>859806474.99000001</v>
      </c>
      <c r="C53" s="14">
        <f>+'II Trimestre'!E54</f>
        <v>859806474.99000001</v>
      </c>
      <c r="D53" s="14">
        <f>+SUM(B53:C53)</f>
        <v>1719612949.98</v>
      </c>
      <c r="H53" s="11"/>
      <c r="I53" s="11"/>
    </row>
    <row r="54" spans="1:9" x14ac:dyDescent="0.35">
      <c r="A54" s="1" t="str">
        <f>'II Trimestre'!A55</f>
        <v>Reintegros aportes periodos anteriores</v>
      </c>
      <c r="B54" s="14">
        <f>'I Trimestre'!E54</f>
        <v>8723214.6300000008</v>
      </c>
      <c r="C54" s="14">
        <f>'II Trimestre'!E55</f>
        <v>1957073.4</v>
      </c>
      <c r="D54" s="14">
        <f>+SUM(B54:C54)</f>
        <v>10680288.030000001</v>
      </c>
      <c r="H54" s="11"/>
      <c r="I54" s="11"/>
    </row>
    <row r="55" spans="1:9" x14ac:dyDescent="0.35">
      <c r="A55" s="1" t="s">
        <v>29</v>
      </c>
      <c r="B55" s="14">
        <f>+'I Trimestre'!E55</f>
        <v>5602470521.3699999</v>
      </c>
      <c r="C55" s="14">
        <f>+'II Trimestre'!E56</f>
        <v>6106754798.8699989</v>
      </c>
      <c r="D55" s="15">
        <f>+D52+D53+D54</f>
        <v>6464234069.7599993</v>
      </c>
      <c r="H55" s="11"/>
      <c r="I55" s="11"/>
    </row>
    <row r="56" spans="1:9" x14ac:dyDescent="0.35">
      <c r="A56" s="1" t="s">
        <v>30</v>
      </c>
      <c r="B56" s="14">
        <f>+'I Trimestre'!E56</f>
        <v>357479270.88999999</v>
      </c>
      <c r="C56" s="14">
        <f>+'II Trimestre'!E57</f>
        <v>1280296150.98</v>
      </c>
      <c r="D56" s="14">
        <f>+SUM(B56:C56)</f>
        <v>1637775421.8699999</v>
      </c>
      <c r="H56" s="11"/>
    </row>
    <row r="57" spans="1:9" ht="15" thickBot="1" x14ac:dyDescent="0.4">
      <c r="A57" s="37" t="s">
        <v>31</v>
      </c>
      <c r="B57" s="38">
        <f>+'I Trimestre'!E57</f>
        <v>5244991250.4799995</v>
      </c>
      <c r="C57" s="38">
        <f>+'II Trimestre'!E58</f>
        <v>4826458647.8899994</v>
      </c>
      <c r="D57" s="38">
        <f>+D55-D56</f>
        <v>4826458647.8899994</v>
      </c>
      <c r="H57" s="11"/>
    </row>
    <row r="58" spans="1:9" ht="15" thickTop="1" x14ac:dyDescent="0.35">
      <c r="A58" s="31" t="s">
        <v>42</v>
      </c>
    </row>
    <row r="59" spans="1:9" ht="35.25" customHeight="1" x14ac:dyDescent="0.35">
      <c r="A59" s="242" t="s">
        <v>67</v>
      </c>
      <c r="B59" s="243"/>
      <c r="C59" s="243"/>
      <c r="D59" s="243"/>
      <c r="E59" s="243"/>
    </row>
    <row r="60" spans="1:9" x14ac:dyDescent="0.35">
      <c r="A60" s="40"/>
      <c r="B60" s="11"/>
      <c r="C60" s="11"/>
      <c r="D60" s="11"/>
      <c r="E60" s="11"/>
    </row>
    <row r="61" spans="1:9" x14ac:dyDescent="0.35">
      <c r="B61" s="16"/>
      <c r="C61" s="16"/>
      <c r="D61" s="16"/>
      <c r="E61" s="16"/>
    </row>
    <row r="62" spans="1:9" x14ac:dyDescent="0.35">
      <c r="B62" s="11"/>
    </row>
  </sheetData>
  <mergeCells count="11">
    <mergeCell ref="A19:E19"/>
    <mergeCell ref="A1:F1"/>
    <mergeCell ref="A7:F7"/>
    <mergeCell ref="A8:F8"/>
    <mergeCell ref="A15:F15"/>
    <mergeCell ref="A18:E18"/>
    <mergeCell ref="A31:E31"/>
    <mergeCell ref="A32:E32"/>
    <mergeCell ref="A47:E47"/>
    <mergeCell ref="A48:E48"/>
    <mergeCell ref="A59:E5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Q62"/>
  <sheetViews>
    <sheetView showGridLines="0" zoomScale="80" zoomScaleNormal="80" workbookViewId="0">
      <selection sqref="A1:F1"/>
    </sheetView>
  </sheetViews>
  <sheetFormatPr baseColWidth="10" defaultColWidth="11.54296875" defaultRowHeight="14.5" x14ac:dyDescent="0.35"/>
  <cols>
    <col min="1" max="1" width="52.54296875" style="5" bestFit="1" customWidth="1"/>
    <col min="2" max="3" width="17.1796875" style="1" customWidth="1"/>
    <col min="4" max="4" width="16.81640625" style="1" customWidth="1"/>
    <col min="5" max="5" width="18.1796875" style="1" customWidth="1"/>
    <col min="6" max="6" width="11.453125" style="1" bestFit="1" customWidth="1"/>
    <col min="7" max="7" width="13.453125" style="1" bestFit="1" customWidth="1"/>
    <col min="8" max="8" width="14.1796875" style="1" bestFit="1" customWidth="1"/>
    <col min="9" max="9" width="14" style="1" bestFit="1" customWidth="1"/>
    <col min="10" max="10" width="12.7265625" style="1" bestFit="1" customWidth="1"/>
    <col min="11" max="16384" width="11.54296875" style="1"/>
  </cols>
  <sheetData>
    <row r="1" spans="1:69" x14ac:dyDescent="0.35">
      <c r="A1" s="244" t="s">
        <v>0</v>
      </c>
      <c r="B1" s="244"/>
      <c r="C1" s="244"/>
      <c r="D1" s="244"/>
      <c r="E1" s="244"/>
      <c r="F1" s="244"/>
    </row>
    <row r="2" spans="1:69" x14ac:dyDescent="0.35">
      <c r="A2" s="2" t="s">
        <v>1</v>
      </c>
      <c r="B2" s="1" t="s">
        <v>61</v>
      </c>
      <c r="C2" s="3"/>
      <c r="D2" s="3"/>
      <c r="E2" s="3"/>
      <c r="F2" s="3"/>
    </row>
    <row r="3" spans="1:69" x14ac:dyDescent="0.35">
      <c r="A3" s="2" t="s">
        <v>2</v>
      </c>
      <c r="B3" s="24" t="s">
        <v>62</v>
      </c>
      <c r="C3" s="3"/>
      <c r="D3" s="3"/>
      <c r="E3" s="3"/>
      <c r="F3" s="3"/>
    </row>
    <row r="4" spans="1:69" x14ac:dyDescent="0.35">
      <c r="A4" s="2" t="s">
        <v>3</v>
      </c>
      <c r="B4" s="1" t="s">
        <v>62</v>
      </c>
      <c r="C4" s="3"/>
      <c r="D4" s="3"/>
      <c r="E4" s="3"/>
      <c r="F4" s="3"/>
    </row>
    <row r="5" spans="1:69" x14ac:dyDescent="0.35">
      <c r="A5" s="2" t="s">
        <v>32</v>
      </c>
      <c r="B5" s="17" t="s">
        <v>73</v>
      </c>
      <c r="C5" s="3"/>
      <c r="D5" s="3"/>
      <c r="E5" s="3"/>
      <c r="F5" s="3"/>
    </row>
    <row r="6" spans="1:69" x14ac:dyDescent="0.35">
      <c r="A6" s="2"/>
      <c r="B6" s="4"/>
      <c r="C6" s="3"/>
      <c r="D6" s="3"/>
      <c r="E6" s="3"/>
      <c r="F6" s="3"/>
    </row>
    <row r="7" spans="1:69" x14ac:dyDescent="0.35">
      <c r="A7" s="244" t="s">
        <v>4</v>
      </c>
      <c r="B7" s="244"/>
      <c r="C7" s="244"/>
      <c r="D7" s="244"/>
      <c r="E7" s="244"/>
      <c r="F7" s="244"/>
    </row>
    <row r="8" spans="1:69" x14ac:dyDescent="0.35">
      <c r="A8" s="244" t="s">
        <v>5</v>
      </c>
      <c r="B8" s="244"/>
      <c r="C8" s="244"/>
      <c r="D8" s="244"/>
      <c r="E8" s="244"/>
      <c r="F8" s="244"/>
    </row>
    <row r="9" spans="1:69" x14ac:dyDescent="0.35">
      <c r="A9" s="22"/>
      <c r="B9" s="22"/>
      <c r="C9" s="22"/>
      <c r="D9" s="22"/>
      <c r="E9" s="22"/>
      <c r="F9" s="22"/>
    </row>
    <row r="10" spans="1:69" ht="15" thickBot="1" x14ac:dyDescent="0.4">
      <c r="A10" s="6" t="s">
        <v>6</v>
      </c>
      <c r="B10" s="7" t="s">
        <v>7</v>
      </c>
      <c r="C10" s="25" t="s">
        <v>14</v>
      </c>
      <c r="D10" s="25" t="s">
        <v>15</v>
      </c>
      <c r="E10" s="25" t="s">
        <v>47</v>
      </c>
      <c r="F10" s="25" t="s">
        <v>35</v>
      </c>
    </row>
    <row r="11" spans="1:69" x14ac:dyDescent="0.35">
      <c r="A11" s="8" t="s">
        <v>54</v>
      </c>
      <c r="B11" s="26" t="s">
        <v>40</v>
      </c>
      <c r="C11" s="5">
        <v>3085</v>
      </c>
      <c r="D11" s="5">
        <v>2519</v>
      </c>
      <c r="E11" s="5">
        <v>2885</v>
      </c>
      <c r="F11" s="27">
        <f>+SUM(C11:E11)</f>
        <v>8489</v>
      </c>
    </row>
    <row r="12" spans="1:69" x14ac:dyDescent="0.35">
      <c r="A12" s="8" t="s">
        <v>53</v>
      </c>
      <c r="B12" s="19" t="s">
        <v>40</v>
      </c>
      <c r="C12" s="137">
        <v>29539</v>
      </c>
      <c r="D12" s="137">
        <v>123232</v>
      </c>
      <c r="E12" s="137">
        <v>128770</v>
      </c>
      <c r="F12" s="27">
        <f>+AVERAGE(C12:E12)</f>
        <v>93847</v>
      </c>
    </row>
    <row r="13" spans="1:69" ht="15" thickBot="1" x14ac:dyDescent="0.4">
      <c r="A13" s="10" t="s">
        <v>65</v>
      </c>
      <c r="B13" s="29"/>
      <c r="C13" s="136">
        <f t="shared" ref="C13:E13" si="0">+SUM(C11:C12)</f>
        <v>32624</v>
      </c>
      <c r="D13" s="136">
        <f t="shared" si="0"/>
        <v>125751</v>
      </c>
      <c r="E13" s="136">
        <f t="shared" si="0"/>
        <v>131655</v>
      </c>
      <c r="F13" s="30">
        <f>+SUM(F11:F12)</f>
        <v>102336</v>
      </c>
      <c r="G13" s="13"/>
    </row>
    <row r="14" spans="1:69" s="33" customFormat="1" ht="15" thickTop="1" x14ac:dyDescent="0.35">
      <c r="A14" s="3" t="s">
        <v>75</v>
      </c>
      <c r="B14" s="31"/>
      <c r="C14" s="23"/>
      <c r="D14" s="23"/>
      <c r="E14" s="23"/>
      <c r="F14" s="32"/>
      <c r="G14" s="5"/>
      <c r="H14" s="5"/>
      <c r="I14" s="27"/>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row>
    <row r="15" spans="1:69" s="33" customFormat="1" x14ac:dyDescent="0.35">
      <c r="A15" s="242" t="s">
        <v>66</v>
      </c>
      <c r="B15" s="251"/>
      <c r="C15" s="251"/>
      <c r="D15" s="251"/>
      <c r="E15" s="251"/>
      <c r="F15" s="251"/>
      <c r="G15" s="5"/>
      <c r="H15" s="5"/>
      <c r="I15" s="27"/>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row>
    <row r="16" spans="1:69" s="33" customFormat="1" x14ac:dyDescent="0.35">
      <c r="A16" s="39"/>
      <c r="B16" s="31"/>
      <c r="C16" s="23"/>
      <c r="D16" s="23"/>
      <c r="E16" s="23"/>
      <c r="F16" s="32"/>
      <c r="G16" s="5"/>
      <c r="H16" s="5"/>
      <c r="I16" s="27"/>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row>
    <row r="17" spans="1:69" s="33" customFormat="1" x14ac:dyDescent="0.35">
      <c r="A17" s="31"/>
      <c r="B17" s="31"/>
      <c r="C17" s="23"/>
      <c r="D17" s="23"/>
      <c r="E17" s="23"/>
      <c r="F17" s="32"/>
      <c r="G17" s="5"/>
      <c r="H17" s="5"/>
      <c r="I17" s="27"/>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row>
    <row r="18" spans="1:69" x14ac:dyDescent="0.35">
      <c r="A18" s="246" t="s">
        <v>20</v>
      </c>
      <c r="B18" s="246"/>
      <c r="C18" s="246"/>
      <c r="D18" s="246"/>
      <c r="E18" s="246"/>
    </row>
    <row r="19" spans="1:69" x14ac:dyDescent="0.35">
      <c r="A19" s="244" t="s">
        <v>21</v>
      </c>
      <c r="B19" s="244"/>
      <c r="C19" s="244"/>
      <c r="D19" s="244"/>
      <c r="E19" s="244"/>
    </row>
    <row r="20" spans="1:69" x14ac:dyDescent="0.35">
      <c r="A20" s="2" t="s">
        <v>22</v>
      </c>
      <c r="B20" s="4" t="s">
        <v>23</v>
      </c>
      <c r="C20" s="9"/>
      <c r="D20" s="9"/>
      <c r="E20" s="9"/>
      <c r="F20" s="9"/>
    </row>
    <row r="21" spans="1:69" x14ac:dyDescent="0.35">
      <c r="A21" s="2"/>
      <c r="B21" s="4"/>
      <c r="C21" s="9"/>
      <c r="D21" s="9"/>
      <c r="E21" s="9"/>
      <c r="F21" s="9"/>
    </row>
    <row r="22" spans="1:69" ht="15" thickBot="1" x14ac:dyDescent="0.4">
      <c r="A22" s="6" t="s">
        <v>6</v>
      </c>
      <c r="B22" s="7" t="s">
        <v>14</v>
      </c>
      <c r="C22" s="7" t="s">
        <v>15</v>
      </c>
      <c r="D22" s="7" t="s">
        <v>48</v>
      </c>
      <c r="E22" s="7" t="s">
        <v>35</v>
      </c>
    </row>
    <row r="23" spans="1:69" x14ac:dyDescent="0.35">
      <c r="A23" s="8" t="s">
        <v>54</v>
      </c>
      <c r="B23" s="16">
        <v>75000000</v>
      </c>
      <c r="C23" s="16">
        <v>72500000</v>
      </c>
      <c r="D23" s="16">
        <v>15000000</v>
      </c>
      <c r="E23" s="27">
        <f>+SUM(B23:D23)</f>
        <v>162500000</v>
      </c>
      <c r="I23" s="14"/>
    </row>
    <row r="24" spans="1:69" x14ac:dyDescent="0.35">
      <c r="A24" s="8" t="s">
        <v>53</v>
      </c>
      <c r="B24" s="16">
        <v>96463859.629999995</v>
      </c>
      <c r="C24" s="16">
        <v>93831203.669999987</v>
      </c>
      <c r="D24" s="16">
        <v>89379976.870000005</v>
      </c>
      <c r="E24" s="27">
        <f t="shared" ref="E24:E25" si="1">+SUM(B24:D24)</f>
        <v>279675040.16999996</v>
      </c>
    </row>
    <row r="25" spans="1:69" x14ac:dyDescent="0.35">
      <c r="A25" s="8" t="s">
        <v>69</v>
      </c>
      <c r="B25" s="16"/>
      <c r="C25" s="16"/>
      <c r="D25" s="16">
        <v>4526136</v>
      </c>
      <c r="E25" s="27">
        <f t="shared" si="1"/>
        <v>4526136</v>
      </c>
    </row>
    <row r="26" spans="1:69" ht="15" thickBot="1" x14ac:dyDescent="0.4">
      <c r="A26" s="10" t="s">
        <v>19</v>
      </c>
      <c r="B26" s="34">
        <f>SUM(B23:B25)</f>
        <v>171463859.63</v>
      </c>
      <c r="C26" s="34">
        <f t="shared" ref="C26:E26" si="2">SUM(C23:C25)</f>
        <v>166331203.66999999</v>
      </c>
      <c r="D26" s="34">
        <f t="shared" si="2"/>
        <v>108906112.87</v>
      </c>
      <c r="E26" s="34">
        <f t="shared" si="2"/>
        <v>446701176.16999996</v>
      </c>
      <c r="F26" s="11"/>
      <c r="G26" s="16"/>
      <c r="H26" s="16"/>
    </row>
    <row r="27" spans="1:69" ht="15" thickTop="1" x14ac:dyDescent="0.35">
      <c r="A27" s="3" t="s">
        <v>78</v>
      </c>
    </row>
    <row r="28" spans="1:69" x14ac:dyDescent="0.35">
      <c r="A28" s="31" t="s">
        <v>43</v>
      </c>
    </row>
    <row r="29" spans="1:69" x14ac:dyDescent="0.35">
      <c r="A29" s="31"/>
    </row>
    <row r="30" spans="1:69" x14ac:dyDescent="0.35">
      <c r="A30" s="31"/>
    </row>
    <row r="31" spans="1:69" x14ac:dyDescent="0.35">
      <c r="A31" s="244" t="s">
        <v>24</v>
      </c>
      <c r="B31" s="244"/>
      <c r="C31" s="244"/>
      <c r="D31" s="244"/>
      <c r="E31" s="244"/>
    </row>
    <row r="32" spans="1:69" x14ac:dyDescent="0.35">
      <c r="A32" s="244" t="s">
        <v>44</v>
      </c>
      <c r="B32" s="244"/>
      <c r="C32" s="244"/>
      <c r="D32" s="244"/>
      <c r="E32" s="244"/>
    </row>
    <row r="33" spans="1:10" x14ac:dyDescent="0.35">
      <c r="A33" s="2" t="s">
        <v>22</v>
      </c>
      <c r="B33" s="3" t="s">
        <v>23</v>
      </c>
      <c r="C33" s="9"/>
      <c r="D33" s="9"/>
      <c r="E33" s="9"/>
    </row>
    <row r="34" spans="1:10" x14ac:dyDescent="0.35">
      <c r="A34" s="2"/>
      <c r="B34" s="3"/>
      <c r="C34" s="9"/>
      <c r="D34" s="9"/>
      <c r="E34" s="9"/>
    </row>
    <row r="35" spans="1:10" ht="15" thickBot="1" x14ac:dyDescent="0.4">
      <c r="A35" s="6" t="s">
        <v>25</v>
      </c>
      <c r="B35" s="7" t="s">
        <v>14</v>
      </c>
      <c r="C35" s="7" t="s">
        <v>15</v>
      </c>
      <c r="D35" s="7" t="s">
        <v>48</v>
      </c>
      <c r="E35" s="7" t="s">
        <v>35</v>
      </c>
    </row>
    <row r="36" spans="1:10" x14ac:dyDescent="0.35">
      <c r="A36" s="42" t="s">
        <v>55</v>
      </c>
      <c r="B36" s="35">
        <v>26422236.379999999</v>
      </c>
      <c r="C36" s="35">
        <v>0</v>
      </c>
      <c r="D36" s="35">
        <v>0</v>
      </c>
      <c r="E36" s="14">
        <f>SUM(B36:D36)</f>
        <v>26422236.379999999</v>
      </c>
    </row>
    <row r="37" spans="1:10" x14ac:dyDescent="0.35">
      <c r="A37" s="42" t="s">
        <v>56</v>
      </c>
      <c r="B37" s="35">
        <v>70041623.25</v>
      </c>
      <c r="C37" s="35">
        <v>93831203.669999987</v>
      </c>
      <c r="D37" s="35">
        <v>89379976.870000005</v>
      </c>
      <c r="E37" s="14">
        <f t="shared" ref="E37:E41" si="3">SUM(B37:D37)</f>
        <v>253252803.78999999</v>
      </c>
    </row>
    <row r="38" spans="1:10" x14ac:dyDescent="0.35">
      <c r="A38" s="42" t="s">
        <v>57</v>
      </c>
      <c r="B38" s="35">
        <v>0</v>
      </c>
      <c r="C38" s="35">
        <v>0</v>
      </c>
      <c r="D38" s="35">
        <v>4526136</v>
      </c>
      <c r="E38" s="14">
        <f t="shared" si="3"/>
        <v>4526136</v>
      </c>
    </row>
    <row r="39" spans="1:10" ht="16" customHeight="1" x14ac:dyDescent="0.35">
      <c r="A39" s="42" t="s">
        <v>58</v>
      </c>
      <c r="B39" s="35">
        <v>0</v>
      </c>
      <c r="C39" s="35">
        <v>0</v>
      </c>
      <c r="D39" s="35">
        <v>0</v>
      </c>
      <c r="E39" s="14">
        <f t="shared" si="3"/>
        <v>0</v>
      </c>
    </row>
    <row r="40" spans="1:10" x14ac:dyDescent="0.35">
      <c r="A40" s="42" t="s">
        <v>59</v>
      </c>
      <c r="B40" s="35">
        <v>75000000</v>
      </c>
      <c r="C40" s="35">
        <v>72500000</v>
      </c>
      <c r="D40" s="35">
        <v>15000000</v>
      </c>
      <c r="E40" s="14">
        <f t="shared" si="3"/>
        <v>162500000</v>
      </c>
    </row>
    <row r="41" spans="1:10" x14ac:dyDescent="0.35">
      <c r="A41" s="42" t="s">
        <v>60</v>
      </c>
      <c r="B41" s="35"/>
      <c r="C41" s="35"/>
      <c r="D41" s="35"/>
      <c r="E41" s="14">
        <f t="shared" si="3"/>
        <v>0</v>
      </c>
    </row>
    <row r="42" spans="1:10" ht="15" thickBot="1" x14ac:dyDescent="0.4">
      <c r="A42" s="10" t="s">
        <v>19</v>
      </c>
      <c r="B42" s="36">
        <f t="shared" ref="B42:D42" si="4">SUM(B36:B41)</f>
        <v>171463859.63</v>
      </c>
      <c r="C42" s="36">
        <f t="shared" si="4"/>
        <v>166331203.66999999</v>
      </c>
      <c r="D42" s="36">
        <f t="shared" si="4"/>
        <v>108906112.87</v>
      </c>
      <c r="E42" s="36">
        <f>SUM(E36:E41)</f>
        <v>446701176.17000002</v>
      </c>
      <c r="G42" s="16"/>
      <c r="H42" s="16"/>
      <c r="I42" s="16"/>
      <c r="J42" s="16"/>
    </row>
    <row r="43" spans="1:10" ht="15" thickTop="1" x14ac:dyDescent="0.35">
      <c r="A43" s="3" t="s">
        <v>78</v>
      </c>
      <c r="C43" s="18"/>
    </row>
    <row r="44" spans="1:10" x14ac:dyDescent="0.35">
      <c r="A44" s="31" t="s">
        <v>43</v>
      </c>
      <c r="C44" s="18"/>
    </row>
    <row r="45" spans="1:10" x14ac:dyDescent="0.35">
      <c r="A45" s="31"/>
      <c r="C45" s="18"/>
    </row>
    <row r="46" spans="1:10" x14ac:dyDescent="0.35">
      <c r="A46" s="31"/>
      <c r="C46" s="18"/>
    </row>
    <row r="47" spans="1:10" x14ac:dyDescent="0.35">
      <c r="A47" s="245" t="s">
        <v>26</v>
      </c>
      <c r="B47" s="245"/>
      <c r="C47" s="245"/>
      <c r="D47" s="245"/>
      <c r="E47" s="245"/>
    </row>
    <row r="48" spans="1:10" x14ac:dyDescent="0.35">
      <c r="A48" s="244" t="s">
        <v>27</v>
      </c>
      <c r="B48" s="244"/>
      <c r="C48" s="244"/>
      <c r="D48" s="244"/>
      <c r="E48" s="244"/>
    </row>
    <row r="49" spans="1:10" x14ac:dyDescent="0.35">
      <c r="A49" s="2" t="s">
        <v>22</v>
      </c>
      <c r="B49" s="4" t="s">
        <v>23</v>
      </c>
      <c r="C49" s="9"/>
      <c r="D49" s="9"/>
      <c r="E49" s="9"/>
    </row>
    <row r="50" spans="1:10" x14ac:dyDescent="0.35">
      <c r="A50" s="2"/>
      <c r="B50" s="12"/>
      <c r="C50" s="9"/>
      <c r="D50" s="9"/>
      <c r="E50" s="9"/>
    </row>
    <row r="51" spans="1:10" ht="15" thickBot="1" x14ac:dyDescent="0.4">
      <c r="A51" s="6" t="s">
        <v>25</v>
      </c>
      <c r="B51" s="7" t="s">
        <v>14</v>
      </c>
      <c r="C51" s="7" t="s">
        <v>15</v>
      </c>
      <c r="D51" s="7" t="s">
        <v>47</v>
      </c>
      <c r="E51" s="7" t="s">
        <v>35</v>
      </c>
    </row>
    <row r="52" spans="1:10" x14ac:dyDescent="0.35">
      <c r="A52" s="1" t="s">
        <v>37</v>
      </c>
      <c r="B52" s="14">
        <f>'II Trimestre'!E58</f>
        <v>4826458647.8899994</v>
      </c>
      <c r="C52" s="14">
        <f>B57</f>
        <v>4941773537.7699995</v>
      </c>
      <c r="D52" s="14">
        <f>C57</f>
        <v>5064944513.8199997</v>
      </c>
      <c r="E52" s="14">
        <f>+B52</f>
        <v>4826458647.8899994</v>
      </c>
    </row>
    <row r="53" spans="1:10" x14ac:dyDescent="0.35">
      <c r="A53" s="1" t="s">
        <v>28</v>
      </c>
      <c r="B53" s="14">
        <v>286602158.33999997</v>
      </c>
      <c r="C53" s="14">
        <v>286602158.33999997</v>
      </c>
      <c r="D53" s="14">
        <v>286602158.33999997</v>
      </c>
      <c r="E53" s="14">
        <f>+SUM(B53:D53)</f>
        <v>859806475.01999998</v>
      </c>
      <c r="I53" s="11"/>
      <c r="J53" s="11"/>
    </row>
    <row r="54" spans="1:10" x14ac:dyDescent="0.35">
      <c r="A54" s="1" t="s">
        <v>70</v>
      </c>
      <c r="B54" s="14">
        <v>176591.17</v>
      </c>
      <c r="C54" s="14">
        <v>2900021.38</v>
      </c>
      <c r="D54" s="11">
        <v>1642333.82</v>
      </c>
      <c r="E54" s="14">
        <f>+SUM(B54:D54)</f>
        <v>4718946.37</v>
      </c>
      <c r="I54" s="11"/>
      <c r="J54" s="11"/>
    </row>
    <row r="55" spans="1:10" x14ac:dyDescent="0.35">
      <c r="A55" s="1" t="s">
        <v>29</v>
      </c>
      <c r="B55" s="15">
        <f>+B52+B53+B54</f>
        <v>5113237397.3999996</v>
      </c>
      <c r="C55" s="15">
        <f t="shared" ref="C55:D55" si="5">+C52+C53+C54</f>
        <v>5231275717.4899998</v>
      </c>
      <c r="D55" s="15">
        <f t="shared" si="5"/>
        <v>5353189005.9799995</v>
      </c>
      <c r="E55" s="15">
        <f>+E52+E53+E54</f>
        <v>5690984069.2799997</v>
      </c>
      <c r="I55" s="11"/>
      <c r="J55" s="11"/>
    </row>
    <row r="56" spans="1:10" x14ac:dyDescent="0.35">
      <c r="A56" s="1" t="s">
        <v>30</v>
      </c>
      <c r="B56" s="14">
        <f>+B42</f>
        <v>171463859.63</v>
      </c>
      <c r="C56" s="14">
        <f>+C42</f>
        <v>166331203.66999999</v>
      </c>
      <c r="D56" s="14">
        <f>+D42</f>
        <v>108906112.87</v>
      </c>
      <c r="E56" s="14">
        <f>+SUM(B56:D56)</f>
        <v>446701176.16999996</v>
      </c>
      <c r="I56" s="11"/>
    </row>
    <row r="57" spans="1:10" ht="15" thickBot="1" x14ac:dyDescent="0.4">
      <c r="A57" s="37" t="s">
        <v>31</v>
      </c>
      <c r="B57" s="38">
        <f>+B55-B56</f>
        <v>4941773537.7699995</v>
      </c>
      <c r="C57" s="38">
        <f t="shared" ref="C57" si="6">+C55-C56</f>
        <v>5064944513.8199997</v>
      </c>
      <c r="D57" s="38">
        <f>+D55-D56</f>
        <v>5244282893.1099997</v>
      </c>
      <c r="E57" s="38">
        <f>+E55-E56</f>
        <v>5244282893.1099997</v>
      </c>
      <c r="I57" s="11"/>
    </row>
    <row r="58" spans="1:10" ht="15" thickTop="1" x14ac:dyDescent="0.35">
      <c r="A58" s="3" t="s">
        <v>78</v>
      </c>
    </row>
    <row r="59" spans="1:10" ht="35.25" customHeight="1" x14ac:dyDescent="0.35">
      <c r="A59" s="242" t="s">
        <v>67</v>
      </c>
      <c r="B59" s="243"/>
      <c r="C59" s="243"/>
      <c r="D59" s="243"/>
      <c r="E59" s="243"/>
    </row>
    <row r="60" spans="1:10" x14ac:dyDescent="0.35">
      <c r="A60" s="40"/>
      <c r="B60" s="11"/>
      <c r="C60" s="11"/>
      <c r="D60" s="11"/>
      <c r="E60" s="11"/>
    </row>
    <row r="61" spans="1:10" x14ac:dyDescent="0.35">
      <c r="B61" s="16"/>
      <c r="C61" s="16"/>
      <c r="D61" s="16"/>
      <c r="E61" s="16"/>
    </row>
    <row r="62" spans="1:10" x14ac:dyDescent="0.35">
      <c r="B62" s="11"/>
    </row>
  </sheetData>
  <mergeCells count="11">
    <mergeCell ref="A31:E31"/>
    <mergeCell ref="A32:E32"/>
    <mergeCell ref="A47:E47"/>
    <mergeCell ref="A48:E48"/>
    <mergeCell ref="A59:E59"/>
    <mergeCell ref="A19:E19"/>
    <mergeCell ref="A1:F1"/>
    <mergeCell ref="A7:F7"/>
    <mergeCell ref="A8:F8"/>
    <mergeCell ref="A15:F15"/>
    <mergeCell ref="A18:E18"/>
  </mergeCells>
  <pageMargins left="0.7" right="0.7" top="0.75" bottom="0.75" header="0.3" footer="0.3"/>
  <ignoredErrors>
    <ignoredError sqref="F12:F13" evalError="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Q62"/>
  <sheetViews>
    <sheetView showGridLines="0" zoomScale="80" zoomScaleNormal="80" workbookViewId="0">
      <selection sqref="A1:F1"/>
    </sheetView>
  </sheetViews>
  <sheetFormatPr baseColWidth="10" defaultColWidth="11.54296875" defaultRowHeight="14.5" x14ac:dyDescent="0.35"/>
  <cols>
    <col min="1" max="1" width="52.54296875" style="5" bestFit="1" customWidth="1"/>
    <col min="2" max="2" width="16.26953125" style="1" customWidth="1"/>
    <col min="3" max="3" width="16.453125" style="1" bestFit="1" customWidth="1"/>
    <col min="4" max="4" width="16.54296875" style="1" customWidth="1"/>
    <col min="5" max="6" width="22.453125" style="1" bestFit="1" customWidth="1"/>
    <col min="7" max="7" width="13.453125" style="1" bestFit="1" customWidth="1"/>
    <col min="8" max="8" width="14.1796875" style="1" bestFit="1" customWidth="1"/>
    <col min="9" max="9" width="14" style="1" bestFit="1" customWidth="1"/>
    <col min="10" max="10" width="12.7265625" style="1" bestFit="1" customWidth="1"/>
    <col min="11" max="16384" width="11.54296875" style="1"/>
  </cols>
  <sheetData>
    <row r="1" spans="1:69" x14ac:dyDescent="0.35">
      <c r="A1" s="244" t="s">
        <v>0</v>
      </c>
      <c r="B1" s="244"/>
      <c r="C1" s="244"/>
      <c r="D1" s="244"/>
      <c r="E1" s="244"/>
      <c r="F1" s="244"/>
    </row>
    <row r="2" spans="1:69" x14ac:dyDescent="0.35">
      <c r="A2" s="2" t="s">
        <v>1</v>
      </c>
      <c r="B2" s="1" t="s">
        <v>61</v>
      </c>
      <c r="C2" s="3"/>
      <c r="D2" s="3"/>
      <c r="E2" s="3"/>
      <c r="F2" s="3"/>
    </row>
    <row r="3" spans="1:69" x14ac:dyDescent="0.35">
      <c r="A3" s="2" t="s">
        <v>2</v>
      </c>
      <c r="B3" s="24" t="s">
        <v>62</v>
      </c>
      <c r="C3" s="3"/>
      <c r="D3" s="3"/>
      <c r="E3" s="3"/>
      <c r="F3" s="3"/>
    </row>
    <row r="4" spans="1:69" x14ac:dyDescent="0.35">
      <c r="A4" s="2" t="s">
        <v>3</v>
      </c>
      <c r="B4" s="1" t="s">
        <v>62</v>
      </c>
      <c r="C4" s="3"/>
      <c r="D4" s="3"/>
      <c r="E4" s="3"/>
      <c r="F4" s="3"/>
    </row>
    <row r="5" spans="1:69" x14ac:dyDescent="0.35">
      <c r="A5" s="2" t="s">
        <v>32</v>
      </c>
      <c r="B5" s="17" t="s">
        <v>74</v>
      </c>
      <c r="C5" s="3"/>
      <c r="D5" s="3"/>
      <c r="E5" s="3"/>
      <c r="F5" s="3"/>
    </row>
    <row r="6" spans="1:69" x14ac:dyDescent="0.35">
      <c r="A6" s="2"/>
      <c r="B6" s="4"/>
      <c r="C6" s="3"/>
      <c r="D6" s="3"/>
      <c r="E6" s="3"/>
      <c r="F6" s="3"/>
    </row>
    <row r="7" spans="1:69" x14ac:dyDescent="0.35">
      <c r="A7" s="244" t="s">
        <v>4</v>
      </c>
      <c r="B7" s="244"/>
      <c r="C7" s="244"/>
      <c r="D7" s="244"/>
      <c r="E7" s="244"/>
      <c r="F7" s="244"/>
    </row>
    <row r="8" spans="1:69" x14ac:dyDescent="0.35">
      <c r="A8" s="244" t="s">
        <v>5</v>
      </c>
      <c r="B8" s="244"/>
      <c r="C8" s="244"/>
      <c r="D8" s="244"/>
      <c r="E8" s="244"/>
      <c r="F8" s="244"/>
    </row>
    <row r="9" spans="1:69" x14ac:dyDescent="0.35">
      <c r="A9" s="22"/>
      <c r="B9" s="22"/>
      <c r="C9" s="22"/>
      <c r="D9" s="22"/>
      <c r="E9" s="22"/>
      <c r="F9" s="22"/>
    </row>
    <row r="10" spans="1:69" ht="15" thickBot="1" x14ac:dyDescent="0.4">
      <c r="A10" s="6" t="s">
        <v>6</v>
      </c>
      <c r="B10" s="7" t="s">
        <v>7</v>
      </c>
      <c r="C10" s="25" t="s">
        <v>46</v>
      </c>
      <c r="D10" s="25" t="s">
        <v>34</v>
      </c>
      <c r="E10" s="25" t="s">
        <v>35</v>
      </c>
      <c r="F10" s="25" t="s">
        <v>49</v>
      </c>
    </row>
    <row r="11" spans="1:69" x14ac:dyDescent="0.35">
      <c r="A11" s="8" t="s">
        <v>54</v>
      </c>
      <c r="B11" s="26" t="s">
        <v>40</v>
      </c>
      <c r="C11" s="28">
        <f>+'I Trimestre'!F11</f>
        <v>13</v>
      </c>
      <c r="D11" s="28">
        <f>+'II Trimestre'!F11</f>
        <v>13985</v>
      </c>
      <c r="E11" s="27">
        <f>+'III Trimestre'!F11</f>
        <v>8489</v>
      </c>
      <c r="F11" s="27">
        <f>+SUM(C11:E11)</f>
        <v>22487</v>
      </c>
    </row>
    <row r="12" spans="1:69" x14ac:dyDescent="0.35">
      <c r="A12" s="8" t="s">
        <v>53</v>
      </c>
      <c r="B12" s="19" t="s">
        <v>40</v>
      </c>
      <c r="C12" s="28">
        <f>+'I Trimestre'!F12</f>
        <v>31187</v>
      </c>
      <c r="D12" s="28">
        <f>+'II Trimestre'!F12</f>
        <v>52836.666666666664</v>
      </c>
      <c r="E12" s="27">
        <f>+'III Trimestre'!F12</f>
        <v>93847</v>
      </c>
      <c r="F12" s="27">
        <f>+SUM(C12:E12)</f>
        <v>177870.66666666666</v>
      </c>
    </row>
    <row r="13" spans="1:69" ht="15" thickBot="1" x14ac:dyDescent="0.4">
      <c r="A13" s="10" t="s">
        <v>19</v>
      </c>
      <c r="B13" s="29"/>
      <c r="C13" s="30">
        <f>+SUM(C11:C12)</f>
        <v>31200</v>
      </c>
      <c r="D13" s="30">
        <f t="shared" ref="D13:F13" si="0">+SUM(D11:D12)</f>
        <v>66821.666666666657</v>
      </c>
      <c r="E13" s="30">
        <f t="shared" si="0"/>
        <v>102336</v>
      </c>
      <c r="F13" s="30">
        <f t="shared" si="0"/>
        <v>200357.66666666666</v>
      </c>
    </row>
    <row r="14" spans="1:69" s="33" customFormat="1" ht="15" thickTop="1" x14ac:dyDescent="0.35">
      <c r="A14" s="3" t="s">
        <v>75</v>
      </c>
      <c r="B14" s="31"/>
      <c r="C14" s="23"/>
      <c r="D14" s="23"/>
      <c r="E14" s="23"/>
      <c r="F14" s="32"/>
      <c r="G14" s="5"/>
      <c r="H14" s="5"/>
      <c r="I14" s="27"/>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row>
    <row r="15" spans="1:69" s="33" customFormat="1" x14ac:dyDescent="0.35">
      <c r="A15" s="242" t="s">
        <v>66</v>
      </c>
      <c r="B15" s="251"/>
      <c r="C15" s="251"/>
      <c r="D15" s="251"/>
      <c r="E15" s="251"/>
      <c r="F15" s="251"/>
      <c r="G15" s="5"/>
      <c r="H15" s="5"/>
      <c r="I15" s="27"/>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row>
    <row r="16" spans="1:69" s="33" customFormat="1" x14ac:dyDescent="0.35">
      <c r="A16" s="39"/>
      <c r="B16" s="31"/>
      <c r="C16" s="23"/>
      <c r="D16" s="23"/>
      <c r="E16" s="23"/>
      <c r="F16" s="32"/>
      <c r="G16" s="5"/>
      <c r="H16" s="5"/>
      <c r="I16" s="27"/>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row>
    <row r="17" spans="1:69" s="33" customFormat="1" x14ac:dyDescent="0.35">
      <c r="A17" s="31"/>
      <c r="B17" s="31"/>
      <c r="C17" s="23"/>
      <c r="D17" s="23"/>
      <c r="E17" s="23"/>
      <c r="F17" s="32"/>
      <c r="G17" s="5"/>
      <c r="H17" s="5"/>
      <c r="I17" s="27"/>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row>
    <row r="18" spans="1:69" x14ac:dyDescent="0.35">
      <c r="A18" s="246" t="s">
        <v>20</v>
      </c>
      <c r="B18" s="246"/>
      <c r="C18" s="246"/>
      <c r="D18" s="246"/>
      <c r="E18" s="246"/>
    </row>
    <row r="19" spans="1:69" x14ac:dyDescent="0.35">
      <c r="A19" s="244" t="s">
        <v>21</v>
      </c>
      <c r="B19" s="244"/>
      <c r="C19" s="244"/>
      <c r="D19" s="244"/>
      <c r="E19" s="244"/>
    </row>
    <row r="20" spans="1:69" x14ac:dyDescent="0.35">
      <c r="A20" s="2" t="s">
        <v>22</v>
      </c>
      <c r="B20" s="4" t="s">
        <v>23</v>
      </c>
      <c r="C20" s="9"/>
      <c r="D20" s="9"/>
      <c r="E20" s="9"/>
      <c r="F20" s="9"/>
    </row>
    <row r="21" spans="1:69" x14ac:dyDescent="0.35">
      <c r="A21" s="2"/>
      <c r="B21" s="4"/>
      <c r="C21" s="9"/>
      <c r="D21" s="9"/>
      <c r="E21" s="9"/>
      <c r="F21" s="9"/>
    </row>
    <row r="22" spans="1:69" ht="15" thickBot="1" x14ac:dyDescent="0.4">
      <c r="A22" s="6" t="s">
        <v>6</v>
      </c>
      <c r="B22" s="7" t="s">
        <v>33</v>
      </c>
      <c r="C22" s="7" t="s">
        <v>34</v>
      </c>
      <c r="D22" s="7" t="s">
        <v>35</v>
      </c>
      <c r="E22" s="7" t="s">
        <v>49</v>
      </c>
    </row>
    <row r="23" spans="1:69" x14ac:dyDescent="0.35">
      <c r="A23" s="8" t="s">
        <v>54</v>
      </c>
      <c r="B23" s="16">
        <f>+'I Trimestre'!E23</f>
        <v>20000000</v>
      </c>
      <c r="C23" s="16">
        <f>+'II Trimestre'!E24</f>
        <v>764000000</v>
      </c>
      <c r="D23" s="41">
        <f>+'III Trimestre'!E23</f>
        <v>162500000</v>
      </c>
      <c r="E23" s="16">
        <f>+SUM(B23:D23)</f>
        <v>946500000</v>
      </c>
      <c r="H23" s="14"/>
    </row>
    <row r="24" spans="1:69" x14ac:dyDescent="0.35">
      <c r="A24" s="8" t="s">
        <v>53</v>
      </c>
      <c r="B24" s="16">
        <f>+'I Trimestre'!E24</f>
        <v>337479270.88999999</v>
      </c>
      <c r="C24" s="16">
        <f>+'II Trimestre'!E25</f>
        <v>504280432.28999996</v>
      </c>
      <c r="D24" s="41">
        <f>+'III Trimestre'!E24</f>
        <v>279675040.16999996</v>
      </c>
      <c r="E24" s="16">
        <f t="shared" ref="E24:E25" si="1">+SUM(B24:D24)</f>
        <v>1121434743.3499999</v>
      </c>
    </row>
    <row r="25" spans="1:69" x14ac:dyDescent="0.35">
      <c r="A25" s="8" t="str">
        <f>'I Trimestre'!A25</f>
        <v xml:space="preserve">     Gastos administrativos de apoyo a áreas sustantivas</v>
      </c>
      <c r="B25" s="16">
        <f>'I Trimestre'!E25</f>
        <v>0</v>
      </c>
      <c r="C25" s="16">
        <f>'II Trimestre'!E26</f>
        <v>12015718.689999999</v>
      </c>
      <c r="D25" s="41">
        <f>'III Trimestre'!E25</f>
        <v>4526136</v>
      </c>
      <c r="E25" s="16">
        <f t="shared" si="1"/>
        <v>16541854.689999999</v>
      </c>
    </row>
    <row r="26" spans="1:69" ht="15" thickBot="1" x14ac:dyDescent="0.4">
      <c r="A26" s="10" t="s">
        <v>19</v>
      </c>
      <c r="B26" s="34">
        <f>+SUM(B23:B25)</f>
        <v>357479270.88999999</v>
      </c>
      <c r="C26" s="34">
        <f>+SUM(C23:C25)</f>
        <v>1280296150.98</v>
      </c>
      <c r="D26" s="34">
        <f>+SUM(D23:D25)</f>
        <v>446701176.16999996</v>
      </c>
      <c r="E26" s="34">
        <f>+SUM(E23:E25)</f>
        <v>2084476598.04</v>
      </c>
      <c r="F26" s="16"/>
      <c r="G26" s="16"/>
    </row>
    <row r="27" spans="1:69" ht="15" thickTop="1" x14ac:dyDescent="0.35">
      <c r="A27" s="3" t="s">
        <v>78</v>
      </c>
    </row>
    <row r="28" spans="1:69" x14ac:dyDescent="0.35">
      <c r="A28" s="31" t="s">
        <v>43</v>
      </c>
    </row>
    <row r="29" spans="1:69" x14ac:dyDescent="0.35">
      <c r="A29" s="31"/>
    </row>
    <row r="30" spans="1:69" x14ac:dyDescent="0.35">
      <c r="A30" s="31"/>
    </row>
    <row r="31" spans="1:69" x14ac:dyDescent="0.35">
      <c r="A31" s="244" t="s">
        <v>24</v>
      </c>
      <c r="B31" s="244"/>
      <c r="C31" s="244"/>
      <c r="D31" s="244"/>
      <c r="E31" s="244"/>
    </row>
    <row r="32" spans="1:69" x14ac:dyDescent="0.35">
      <c r="A32" s="244" t="s">
        <v>44</v>
      </c>
      <c r="B32" s="244"/>
      <c r="C32" s="244"/>
      <c r="D32" s="244"/>
      <c r="E32" s="244"/>
    </row>
    <row r="33" spans="1:9" x14ac:dyDescent="0.35">
      <c r="A33" s="2" t="s">
        <v>22</v>
      </c>
      <c r="B33" s="3" t="s">
        <v>23</v>
      </c>
      <c r="C33" s="9"/>
      <c r="D33" s="9"/>
      <c r="E33" s="9"/>
    </row>
    <row r="34" spans="1:9" x14ac:dyDescent="0.35">
      <c r="A34" s="2"/>
      <c r="B34" s="3"/>
      <c r="C34" s="9"/>
      <c r="D34" s="9"/>
    </row>
    <row r="35" spans="1:9" ht="15" thickBot="1" x14ac:dyDescent="0.4">
      <c r="A35" s="6" t="s">
        <v>25</v>
      </c>
      <c r="B35" s="7" t="s">
        <v>46</v>
      </c>
      <c r="C35" s="7" t="s">
        <v>34</v>
      </c>
      <c r="D35" s="7" t="s">
        <v>50</v>
      </c>
      <c r="E35" s="7" t="s">
        <v>49</v>
      </c>
    </row>
    <row r="36" spans="1:9" x14ac:dyDescent="0.35">
      <c r="A36" s="42" t="s">
        <v>55</v>
      </c>
      <c r="B36" s="35">
        <f>+'I Trimestre'!E36</f>
        <v>0</v>
      </c>
      <c r="C36" s="35">
        <f>+'II Trimestre'!E37</f>
        <v>190100754.56</v>
      </c>
      <c r="D36" s="35">
        <f>+'III Trimestre'!E36</f>
        <v>26422236.379999999</v>
      </c>
      <c r="E36" s="16">
        <f>+SUM(B36:D36)</f>
        <v>216522990.94</v>
      </c>
    </row>
    <row r="37" spans="1:9" x14ac:dyDescent="0.35">
      <c r="A37" s="42" t="s">
        <v>56</v>
      </c>
      <c r="B37" s="35">
        <f>+'I Trimestre'!E37</f>
        <v>337466230.88999999</v>
      </c>
      <c r="C37" s="35">
        <f>+'II Trimestre'!E38</f>
        <v>314179677.73000002</v>
      </c>
      <c r="D37" s="35">
        <f>+'III Trimestre'!E37</f>
        <v>253252803.78999999</v>
      </c>
      <c r="E37" s="16">
        <f t="shared" ref="E37:E41" si="2">+SUM(B37:D37)</f>
        <v>904898712.40999997</v>
      </c>
    </row>
    <row r="38" spans="1:9" x14ac:dyDescent="0.35">
      <c r="A38" s="42" t="s">
        <v>57</v>
      </c>
      <c r="B38" s="35">
        <f>+'I Trimestre'!E38</f>
        <v>13040</v>
      </c>
      <c r="C38" s="35">
        <f>+'II Trimestre'!E39</f>
        <v>0</v>
      </c>
      <c r="D38" s="35">
        <f>+'III Trimestre'!E38</f>
        <v>4526136</v>
      </c>
      <c r="E38" s="16">
        <f t="shared" si="2"/>
        <v>4539176</v>
      </c>
    </row>
    <row r="39" spans="1:9" ht="16" customHeight="1" x14ac:dyDescent="0.35">
      <c r="A39" s="42" t="s">
        <v>58</v>
      </c>
      <c r="B39" s="35">
        <f>+'I Trimestre'!E39</f>
        <v>0</v>
      </c>
      <c r="C39" s="35">
        <f>+'II Trimestre'!E40</f>
        <v>12015718.689999999</v>
      </c>
      <c r="D39" s="35">
        <f>+'III Trimestre'!E39</f>
        <v>0</v>
      </c>
      <c r="E39" s="16">
        <f t="shared" si="2"/>
        <v>12015718.689999999</v>
      </c>
    </row>
    <row r="40" spans="1:9" x14ac:dyDescent="0.35">
      <c r="A40" s="42" t="s">
        <v>59</v>
      </c>
      <c r="B40" s="35">
        <f>+'I Trimestre'!E40</f>
        <v>20000000</v>
      </c>
      <c r="C40" s="35">
        <f>+'II Trimestre'!E41</f>
        <v>764000000</v>
      </c>
      <c r="D40" s="35">
        <f>+'III Trimestre'!E40</f>
        <v>162500000</v>
      </c>
      <c r="E40" s="16">
        <f t="shared" si="2"/>
        <v>946500000</v>
      </c>
    </row>
    <row r="41" spans="1:9" x14ac:dyDescent="0.35">
      <c r="A41" s="42" t="s">
        <v>60</v>
      </c>
      <c r="B41" s="35">
        <f>+'I Trimestre'!E41</f>
        <v>0</v>
      </c>
      <c r="C41" s="35">
        <f>+'II Trimestre'!E42</f>
        <v>0</v>
      </c>
      <c r="D41" s="35">
        <f>+'III Trimestre'!E41</f>
        <v>0</v>
      </c>
      <c r="E41" s="16">
        <f t="shared" si="2"/>
        <v>0</v>
      </c>
    </row>
    <row r="42" spans="1:9" ht="15" thickBot="1" x14ac:dyDescent="0.4">
      <c r="A42" s="10" t="s">
        <v>19</v>
      </c>
      <c r="B42" s="36">
        <f t="shared" ref="B42:D42" si="3">+SUM(B36:B41)</f>
        <v>357479270.88999999</v>
      </c>
      <c r="C42" s="36">
        <f t="shared" si="3"/>
        <v>1280296150.98</v>
      </c>
      <c r="D42" s="36">
        <f t="shared" si="3"/>
        <v>446701176.17000002</v>
      </c>
      <c r="E42" s="36">
        <f>+SUM(E36:E41)</f>
        <v>2084476598.04</v>
      </c>
      <c r="F42" s="16"/>
      <c r="G42" s="16"/>
      <c r="H42" s="16"/>
      <c r="I42" s="16"/>
    </row>
    <row r="43" spans="1:9" ht="15" thickTop="1" x14ac:dyDescent="0.35">
      <c r="A43" s="3" t="s">
        <v>78</v>
      </c>
      <c r="C43" s="18"/>
    </row>
    <row r="44" spans="1:9" x14ac:dyDescent="0.35">
      <c r="A44" s="31" t="s">
        <v>43</v>
      </c>
      <c r="C44" s="18"/>
    </row>
    <row r="45" spans="1:9" x14ac:dyDescent="0.35">
      <c r="A45" s="31"/>
      <c r="C45" s="18"/>
    </row>
    <row r="46" spans="1:9" x14ac:dyDescent="0.35">
      <c r="A46" s="31"/>
      <c r="C46" s="18"/>
    </row>
    <row r="47" spans="1:9" x14ac:dyDescent="0.35">
      <c r="A47" s="245" t="s">
        <v>26</v>
      </c>
      <c r="B47" s="245"/>
      <c r="C47" s="245"/>
      <c r="D47" s="245"/>
      <c r="E47" s="245"/>
    </row>
    <row r="48" spans="1:9" x14ac:dyDescent="0.35">
      <c r="A48" s="244" t="s">
        <v>27</v>
      </c>
      <c r="B48" s="244"/>
      <c r="C48" s="244"/>
      <c r="D48" s="244"/>
      <c r="E48" s="244"/>
    </row>
    <row r="49" spans="1:9" x14ac:dyDescent="0.35">
      <c r="A49" s="2" t="s">
        <v>22</v>
      </c>
      <c r="B49" s="4" t="s">
        <v>23</v>
      </c>
      <c r="C49" s="9"/>
      <c r="D49" s="9"/>
      <c r="E49" s="9"/>
    </row>
    <row r="50" spans="1:9" x14ac:dyDescent="0.35">
      <c r="A50" s="2"/>
      <c r="B50" s="12"/>
      <c r="C50" s="9"/>
      <c r="D50" s="9"/>
      <c r="E50" s="9"/>
    </row>
    <row r="51" spans="1:9" ht="15" thickBot="1" x14ac:dyDescent="0.4">
      <c r="A51" s="6" t="s">
        <v>25</v>
      </c>
      <c r="B51" s="7" t="s">
        <v>33</v>
      </c>
      <c r="C51" s="7" t="s">
        <v>34</v>
      </c>
      <c r="D51" s="7" t="s">
        <v>35</v>
      </c>
      <c r="E51" s="7" t="s">
        <v>49</v>
      </c>
    </row>
    <row r="52" spans="1:9" x14ac:dyDescent="0.35">
      <c r="A52" s="1" t="s">
        <v>37</v>
      </c>
      <c r="B52" s="14">
        <f>+'I Trimestre'!E52</f>
        <v>4733940831.75</v>
      </c>
      <c r="C52" s="14">
        <f>+'II Trimestre'!E53</f>
        <v>5244991250.4799995</v>
      </c>
      <c r="D52" s="14">
        <f>+'III Trimestre'!E52</f>
        <v>4826458647.8899994</v>
      </c>
      <c r="E52" s="16">
        <f>+B52</f>
        <v>4733940831.75</v>
      </c>
    </row>
    <row r="53" spans="1:9" x14ac:dyDescent="0.35">
      <c r="A53" s="1" t="s">
        <v>28</v>
      </c>
      <c r="B53" s="14">
        <f>+'I Trimestre'!E53</f>
        <v>859806474.99000001</v>
      </c>
      <c r="C53" s="14">
        <f>+'II Trimestre'!E54</f>
        <v>859806474.99000001</v>
      </c>
      <c r="D53" s="14">
        <f>+'III Trimestre'!E53</f>
        <v>859806475.01999998</v>
      </c>
      <c r="E53" s="16">
        <f>+SUM(B53:D53)</f>
        <v>2579419425</v>
      </c>
      <c r="H53" s="11"/>
      <c r="I53" s="11"/>
    </row>
    <row r="54" spans="1:9" x14ac:dyDescent="0.35">
      <c r="A54" s="1" t="str">
        <f>'I Trimestre'!A54</f>
        <v>Reintegros aportes periodos anteriores</v>
      </c>
      <c r="B54" s="14">
        <f>'I Trimestre'!E54</f>
        <v>8723214.6300000008</v>
      </c>
      <c r="C54" s="14">
        <f>'II Trimestre'!E55</f>
        <v>1957073.4</v>
      </c>
      <c r="D54" s="14">
        <f>'III Trimestre'!E54</f>
        <v>4718946.37</v>
      </c>
      <c r="E54" s="16">
        <f>+SUM(B54:D54)</f>
        <v>15399234.400000002</v>
      </c>
      <c r="H54" s="11"/>
      <c r="I54" s="11"/>
    </row>
    <row r="55" spans="1:9" x14ac:dyDescent="0.35">
      <c r="A55" s="1" t="s">
        <v>29</v>
      </c>
      <c r="B55" s="14">
        <f>+'I Trimestre'!E55</f>
        <v>5602470521.3699999</v>
      </c>
      <c r="C55" s="14">
        <f>+'II Trimestre'!E56</f>
        <v>6106754798.8699989</v>
      </c>
      <c r="D55" s="14">
        <f>+'III Trimestre'!E55</f>
        <v>5690984069.2799997</v>
      </c>
      <c r="E55" s="16">
        <f>+E52+E53+E54</f>
        <v>7328759491.1499996</v>
      </c>
      <c r="H55" s="11"/>
      <c r="I55" s="11"/>
    </row>
    <row r="56" spans="1:9" x14ac:dyDescent="0.35">
      <c r="A56" s="1" t="s">
        <v>30</v>
      </c>
      <c r="B56" s="14">
        <f>+'I Trimestre'!E56</f>
        <v>357479270.88999999</v>
      </c>
      <c r="C56" s="14">
        <f>+'II Trimestre'!E57</f>
        <v>1280296150.98</v>
      </c>
      <c r="D56" s="14">
        <f>+'III Trimestre'!E56</f>
        <v>446701176.16999996</v>
      </c>
      <c r="E56" s="16">
        <f>+SUM(B56:D56)</f>
        <v>2084476598.04</v>
      </c>
      <c r="H56" s="11"/>
    </row>
    <row r="57" spans="1:9" ht="15" thickBot="1" x14ac:dyDescent="0.4">
      <c r="A57" s="37" t="s">
        <v>31</v>
      </c>
      <c r="B57" s="43">
        <f>+'I Trimestre'!E57</f>
        <v>5244991250.4799995</v>
      </c>
      <c r="C57" s="43">
        <f>+'II Trimestre'!E58</f>
        <v>4826458647.8899994</v>
      </c>
      <c r="D57" s="43">
        <f>+'III Trimestre'!E57</f>
        <v>5244282893.1099997</v>
      </c>
      <c r="E57" s="38">
        <f>+E55-E56</f>
        <v>5244282893.1099997</v>
      </c>
      <c r="H57" s="11"/>
    </row>
    <row r="58" spans="1:9" ht="15" thickTop="1" x14ac:dyDescent="0.35">
      <c r="A58" s="3" t="s">
        <v>78</v>
      </c>
    </row>
    <row r="59" spans="1:9" ht="35.25" customHeight="1" x14ac:dyDescent="0.35">
      <c r="A59" s="242" t="s">
        <v>67</v>
      </c>
      <c r="B59" s="243"/>
      <c r="C59" s="243"/>
      <c r="D59" s="243"/>
      <c r="E59" s="243"/>
    </row>
    <row r="60" spans="1:9" x14ac:dyDescent="0.35">
      <c r="A60" s="40"/>
      <c r="B60" s="11"/>
      <c r="C60" s="11"/>
      <c r="D60" s="11"/>
      <c r="E60" s="11"/>
    </row>
    <row r="61" spans="1:9" x14ac:dyDescent="0.35">
      <c r="B61" s="16"/>
      <c r="C61" s="16"/>
      <c r="D61" s="16"/>
      <c r="E61" s="16"/>
    </row>
    <row r="62" spans="1:9" x14ac:dyDescent="0.35">
      <c r="B62" s="11"/>
    </row>
  </sheetData>
  <mergeCells count="11">
    <mergeCell ref="A31:E31"/>
    <mergeCell ref="A32:E32"/>
    <mergeCell ref="A47:E47"/>
    <mergeCell ref="A48:E48"/>
    <mergeCell ref="A59:E59"/>
    <mergeCell ref="A19:E19"/>
    <mergeCell ref="A1:F1"/>
    <mergeCell ref="A7:F7"/>
    <mergeCell ref="A8:F8"/>
    <mergeCell ref="A15:F15"/>
    <mergeCell ref="A18:E1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Q64"/>
  <sheetViews>
    <sheetView showGridLines="0" zoomScale="80" zoomScaleNormal="80" workbookViewId="0">
      <selection sqref="A1:F1"/>
    </sheetView>
  </sheetViews>
  <sheetFormatPr baseColWidth="10" defaultColWidth="11.54296875" defaultRowHeight="14.5" x14ac:dyDescent="0.35"/>
  <cols>
    <col min="1" max="1" width="52.54296875" style="5" bestFit="1" customWidth="1"/>
    <col min="2" max="2" width="18.453125" style="1" customWidth="1"/>
    <col min="3" max="3" width="20.1796875" style="1" customWidth="1"/>
    <col min="4" max="4" width="19.26953125" style="1" customWidth="1"/>
    <col min="5" max="5" width="18.453125" style="1" customWidth="1"/>
    <col min="6" max="6" width="11.453125" style="1" bestFit="1" customWidth="1"/>
    <col min="7" max="7" width="13.453125" style="1" bestFit="1" customWidth="1"/>
    <col min="8" max="8" width="14.1796875" style="1" bestFit="1" customWidth="1"/>
    <col min="9" max="9" width="14" style="1" bestFit="1" customWidth="1"/>
    <col min="10" max="10" width="12.7265625" style="1" bestFit="1" customWidth="1"/>
    <col min="11" max="16384" width="11.54296875" style="1"/>
  </cols>
  <sheetData>
    <row r="1" spans="1:69" x14ac:dyDescent="0.35">
      <c r="A1" s="244" t="s">
        <v>0</v>
      </c>
      <c r="B1" s="244"/>
      <c r="C1" s="244"/>
      <c r="D1" s="244"/>
      <c r="E1" s="244"/>
      <c r="F1" s="244"/>
    </row>
    <row r="2" spans="1:69" x14ac:dyDescent="0.35">
      <c r="A2" s="2" t="s">
        <v>1</v>
      </c>
      <c r="B2" s="1" t="s">
        <v>61</v>
      </c>
      <c r="C2" s="3"/>
      <c r="D2" s="3"/>
      <c r="E2" s="3"/>
      <c r="F2" s="3"/>
    </row>
    <row r="3" spans="1:69" x14ac:dyDescent="0.35">
      <c r="A3" s="2" t="s">
        <v>2</v>
      </c>
      <c r="B3" s="24" t="s">
        <v>62</v>
      </c>
      <c r="C3" s="3"/>
      <c r="D3" s="3"/>
      <c r="E3" s="3"/>
      <c r="F3" s="3"/>
    </row>
    <row r="4" spans="1:69" x14ac:dyDescent="0.35">
      <c r="A4" s="2" t="s">
        <v>3</v>
      </c>
      <c r="B4" s="1" t="s">
        <v>62</v>
      </c>
      <c r="C4" s="3"/>
      <c r="D4" s="3"/>
      <c r="E4" s="3"/>
      <c r="F4" s="3"/>
    </row>
    <row r="5" spans="1:69" x14ac:dyDescent="0.35">
      <c r="A5" s="2" t="s">
        <v>32</v>
      </c>
      <c r="B5" s="17" t="s">
        <v>63</v>
      </c>
      <c r="C5" s="3"/>
      <c r="D5" s="3"/>
      <c r="E5" s="3"/>
      <c r="F5" s="3"/>
    </row>
    <row r="6" spans="1:69" x14ac:dyDescent="0.35">
      <c r="A6" s="2"/>
      <c r="B6" s="4"/>
      <c r="C6" s="3"/>
      <c r="D6" s="3"/>
      <c r="E6" s="3"/>
      <c r="F6" s="3"/>
    </row>
    <row r="7" spans="1:69" x14ac:dyDescent="0.35">
      <c r="A7" s="244" t="s">
        <v>4</v>
      </c>
      <c r="B7" s="244"/>
      <c r="C7" s="244"/>
      <c r="D7" s="244"/>
      <c r="E7" s="244"/>
      <c r="F7" s="244"/>
    </row>
    <row r="8" spans="1:69" x14ac:dyDescent="0.35">
      <c r="A8" s="244" t="s">
        <v>5</v>
      </c>
      <c r="B8" s="244"/>
      <c r="C8" s="244"/>
      <c r="D8" s="244"/>
      <c r="E8" s="244"/>
      <c r="F8" s="244"/>
    </row>
    <row r="9" spans="1:69" x14ac:dyDescent="0.35">
      <c r="A9" s="22"/>
      <c r="B9" s="22"/>
      <c r="C9" s="22"/>
      <c r="D9" s="22"/>
      <c r="E9" s="22"/>
      <c r="F9" s="22"/>
    </row>
    <row r="10" spans="1:69" ht="15" thickBot="1" x14ac:dyDescent="0.4">
      <c r="A10" s="6" t="s">
        <v>6</v>
      </c>
      <c r="B10" s="7" t="s">
        <v>7</v>
      </c>
      <c r="C10" s="25" t="s">
        <v>16</v>
      </c>
      <c r="D10" s="25" t="s">
        <v>17</v>
      </c>
      <c r="E10" s="25" t="s">
        <v>18</v>
      </c>
      <c r="F10" s="25" t="s">
        <v>36</v>
      </c>
    </row>
    <row r="11" spans="1:69" x14ac:dyDescent="0.35">
      <c r="A11" s="8" t="s">
        <v>54</v>
      </c>
      <c r="B11" s="26" t="s">
        <v>40</v>
      </c>
      <c r="C11" s="142">
        <v>2879</v>
      </c>
      <c r="D11" s="142">
        <v>880</v>
      </c>
      <c r="E11" s="143">
        <v>4322</v>
      </c>
      <c r="F11" s="27">
        <f>+SUM(C11:E11)</f>
        <v>8081</v>
      </c>
    </row>
    <row r="12" spans="1:69" x14ac:dyDescent="0.35">
      <c r="A12" s="8" t="s">
        <v>53</v>
      </c>
      <c r="B12" s="19" t="s">
        <v>40</v>
      </c>
      <c r="C12" s="144">
        <v>126161</v>
      </c>
      <c r="D12" s="144">
        <v>128309</v>
      </c>
      <c r="E12" s="144">
        <v>157366</v>
      </c>
      <c r="F12" s="27">
        <f>+AVERAGE(C12:E12)</f>
        <v>137278.66666666666</v>
      </c>
    </row>
    <row r="13" spans="1:69" ht="15" thickBot="1" x14ac:dyDescent="0.4">
      <c r="A13" s="10" t="s">
        <v>65</v>
      </c>
      <c r="B13" s="29"/>
      <c r="C13" s="30">
        <f>+SUM(C11:C12)</f>
        <v>129040</v>
      </c>
      <c r="D13" s="30">
        <f>+SUM(D11:D12)</f>
        <v>129189</v>
      </c>
      <c r="E13" s="30">
        <f>+SUM(E11:E12)</f>
        <v>161688</v>
      </c>
      <c r="F13" s="30">
        <f>+SUM(F11:F12)</f>
        <v>145359.66666666666</v>
      </c>
      <c r="G13" s="13"/>
    </row>
    <row r="14" spans="1:69" s="33" customFormat="1" ht="15" thickTop="1" x14ac:dyDescent="0.35">
      <c r="A14" s="31" t="s">
        <v>75</v>
      </c>
      <c r="B14" s="31"/>
      <c r="C14" s="23"/>
      <c r="D14" s="23"/>
      <c r="E14" s="23"/>
      <c r="F14" s="32"/>
      <c r="G14" s="5"/>
      <c r="H14" s="5"/>
      <c r="I14" s="27"/>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row>
    <row r="15" spans="1:69" s="33" customFormat="1" x14ac:dyDescent="0.35">
      <c r="A15" s="242" t="s">
        <v>66</v>
      </c>
      <c r="B15" s="251"/>
      <c r="C15" s="251"/>
      <c r="D15" s="251"/>
      <c r="E15" s="251"/>
      <c r="F15" s="251"/>
      <c r="G15" s="5"/>
      <c r="H15" s="5"/>
      <c r="I15" s="27"/>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row>
    <row r="16" spans="1:69" s="33" customFormat="1" x14ac:dyDescent="0.35">
      <c r="A16" s="39"/>
      <c r="B16" s="31"/>
      <c r="C16" s="23"/>
      <c r="D16" s="23"/>
      <c r="E16" s="23"/>
      <c r="F16" s="32"/>
      <c r="G16" s="5"/>
      <c r="H16" s="5"/>
      <c r="I16" s="27"/>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row>
    <row r="17" spans="1:69" s="33" customFormat="1" x14ac:dyDescent="0.35">
      <c r="A17" s="31"/>
      <c r="B17" s="31"/>
      <c r="C17" s="23"/>
      <c r="D17" s="23"/>
      <c r="E17" s="23"/>
      <c r="F17" s="32"/>
      <c r="G17" s="5"/>
      <c r="H17" s="5"/>
      <c r="I17" s="27"/>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row>
    <row r="18" spans="1:69" x14ac:dyDescent="0.35">
      <c r="A18" s="246" t="s">
        <v>20</v>
      </c>
      <c r="B18" s="246"/>
      <c r="C18" s="246"/>
      <c r="D18" s="246"/>
      <c r="E18" s="246"/>
    </row>
    <row r="19" spans="1:69" x14ac:dyDescent="0.35">
      <c r="A19" s="244" t="s">
        <v>21</v>
      </c>
      <c r="B19" s="244"/>
      <c r="C19" s="244"/>
      <c r="D19" s="244"/>
      <c r="E19" s="244"/>
    </row>
    <row r="20" spans="1:69" x14ac:dyDescent="0.35">
      <c r="A20" s="2" t="s">
        <v>22</v>
      </c>
      <c r="B20" s="4" t="s">
        <v>23</v>
      </c>
      <c r="C20" s="9"/>
      <c r="D20" s="9"/>
      <c r="E20" s="9"/>
      <c r="F20" s="9"/>
    </row>
    <row r="21" spans="1:69" x14ac:dyDescent="0.35">
      <c r="A21" s="2"/>
      <c r="B21" s="4"/>
      <c r="C21" s="9"/>
      <c r="D21" s="9"/>
      <c r="E21" s="9"/>
      <c r="F21" s="9"/>
    </row>
    <row r="22" spans="1:69" ht="15" thickBot="1" x14ac:dyDescent="0.4">
      <c r="A22" s="6" t="s">
        <v>6</v>
      </c>
      <c r="B22" s="25" t="s">
        <v>16</v>
      </c>
      <c r="C22" s="25" t="s">
        <v>17</v>
      </c>
      <c r="D22" s="25" t="s">
        <v>18</v>
      </c>
      <c r="E22" s="25" t="s">
        <v>36</v>
      </c>
    </row>
    <row r="23" spans="1:69" x14ac:dyDescent="0.35">
      <c r="A23" s="138" t="s">
        <v>54</v>
      </c>
      <c r="B23" s="139">
        <v>0</v>
      </c>
      <c r="C23" s="139">
        <v>0</v>
      </c>
      <c r="D23" s="139">
        <v>35378483.420000002</v>
      </c>
      <c r="E23" s="236">
        <f>+SUM(B23:D23)</f>
        <v>35378483.420000002</v>
      </c>
      <c r="I23" s="14"/>
    </row>
    <row r="24" spans="1:69" x14ac:dyDescent="0.35">
      <c r="A24" s="138" t="s">
        <v>53</v>
      </c>
      <c r="B24" s="140">
        <v>187439448.97</v>
      </c>
      <c r="C24" s="140">
        <v>140918725.31999999</v>
      </c>
      <c r="D24" s="140">
        <v>456569720.87</v>
      </c>
      <c r="E24" s="236">
        <f>+SUM(B24:D24)</f>
        <v>784927895.15999997</v>
      </c>
    </row>
    <row r="25" spans="1:69" x14ac:dyDescent="0.35">
      <c r="A25" s="138" t="s">
        <v>69</v>
      </c>
      <c r="B25" s="140">
        <v>66596569.010000005</v>
      </c>
      <c r="C25" s="140">
        <v>51176328.979999997</v>
      </c>
      <c r="D25" s="140">
        <v>108587337.18000001</v>
      </c>
      <c r="E25" s="236">
        <f>+SUM(B25:D25)</f>
        <v>226360235.17000002</v>
      </c>
    </row>
    <row r="26" spans="1:69" ht="15" thickBot="1" x14ac:dyDescent="0.4">
      <c r="A26" s="10" t="s">
        <v>19</v>
      </c>
      <c r="B26" s="240">
        <f>SUM(B23:B25)</f>
        <v>254036017.98000002</v>
      </c>
      <c r="C26" s="240">
        <f>SUM(C23:C25)</f>
        <v>192095054.29999998</v>
      </c>
      <c r="D26" s="240">
        <f>SUM(D23:D25)</f>
        <v>600535541.47000003</v>
      </c>
      <c r="E26" s="240">
        <f>SUM(E23:E25)</f>
        <v>1046666613.75</v>
      </c>
      <c r="F26" s="11"/>
      <c r="G26" s="16"/>
      <c r="H26" s="16"/>
    </row>
    <row r="27" spans="1:69" ht="15" thickTop="1" x14ac:dyDescent="0.35">
      <c r="A27" s="3" t="s">
        <v>78</v>
      </c>
      <c r="B27" s="18"/>
      <c r="C27" s="18"/>
    </row>
    <row r="28" spans="1:69" x14ac:dyDescent="0.35">
      <c r="A28" s="31" t="s">
        <v>43</v>
      </c>
      <c r="B28" s="18"/>
      <c r="C28" s="18"/>
      <c r="D28" s="18"/>
      <c r="E28" s="234"/>
    </row>
    <row r="29" spans="1:69" x14ac:dyDescent="0.35">
      <c r="A29" s="31"/>
      <c r="H29" s="18"/>
    </row>
    <row r="30" spans="1:69" x14ac:dyDescent="0.35">
      <c r="A30" s="31"/>
    </row>
    <row r="31" spans="1:69" x14ac:dyDescent="0.35">
      <c r="A31" s="244" t="s">
        <v>24</v>
      </c>
      <c r="B31" s="244"/>
      <c r="C31" s="244"/>
      <c r="D31" s="244"/>
      <c r="E31" s="244"/>
    </row>
    <row r="32" spans="1:69" x14ac:dyDescent="0.35">
      <c r="A32" s="244" t="s">
        <v>44</v>
      </c>
      <c r="B32" s="244"/>
      <c r="C32" s="244"/>
      <c r="D32" s="244"/>
      <c r="E32" s="244"/>
    </row>
    <row r="33" spans="1:10" x14ac:dyDescent="0.35">
      <c r="A33" s="2" t="s">
        <v>22</v>
      </c>
      <c r="B33" s="3" t="s">
        <v>23</v>
      </c>
      <c r="C33" s="9"/>
      <c r="D33" s="9"/>
      <c r="E33" s="9"/>
    </row>
    <row r="34" spans="1:10" x14ac:dyDescent="0.35">
      <c r="A34" s="2"/>
      <c r="B34" s="3"/>
      <c r="C34" s="9"/>
      <c r="D34" s="9"/>
      <c r="E34" s="9"/>
    </row>
    <row r="35" spans="1:10" ht="15" thickBot="1" x14ac:dyDescent="0.4">
      <c r="A35" s="6" t="s">
        <v>25</v>
      </c>
      <c r="B35" s="25" t="s">
        <v>16</v>
      </c>
      <c r="C35" s="25" t="s">
        <v>17</v>
      </c>
      <c r="D35" s="25" t="s">
        <v>18</v>
      </c>
      <c r="E35" s="25" t="s">
        <v>36</v>
      </c>
    </row>
    <row r="36" spans="1:10" x14ac:dyDescent="0.35">
      <c r="A36" s="42" t="s">
        <v>55</v>
      </c>
      <c r="B36" s="35">
        <v>74108092.390000001</v>
      </c>
      <c r="C36" s="35">
        <v>80999300.730000004</v>
      </c>
      <c r="D36" s="35">
        <v>232552051.67000002</v>
      </c>
      <c r="E36" s="14">
        <f t="shared" ref="E36:E41" si="0">SUM(B36:D36)</f>
        <v>387659444.79000002</v>
      </c>
    </row>
    <row r="37" spans="1:10" x14ac:dyDescent="0.35">
      <c r="A37" s="42" t="s">
        <v>56</v>
      </c>
      <c r="B37" s="35">
        <v>150712224.37</v>
      </c>
      <c r="C37" s="35">
        <v>108340947.48999999</v>
      </c>
      <c r="D37" s="35">
        <v>293161826.23999983</v>
      </c>
      <c r="E37" s="14">
        <f t="shared" si="0"/>
        <v>552214998.0999999</v>
      </c>
    </row>
    <row r="38" spans="1:10" x14ac:dyDescent="0.35">
      <c r="A38" s="42" t="s">
        <v>57</v>
      </c>
      <c r="B38" s="35">
        <v>6102882.9800000004</v>
      </c>
      <c r="C38" s="35">
        <v>2404652.77</v>
      </c>
      <c r="D38" s="35">
        <v>18995866.91</v>
      </c>
      <c r="E38" s="14">
        <f t="shared" si="0"/>
        <v>27503402.66</v>
      </c>
    </row>
    <row r="39" spans="1:10" ht="16" customHeight="1" x14ac:dyDescent="0.35">
      <c r="A39" s="42" t="s">
        <v>58</v>
      </c>
      <c r="B39" s="35">
        <v>19162000.370000001</v>
      </c>
      <c r="C39" s="35">
        <v>0</v>
      </c>
      <c r="D39" s="35">
        <v>19040628.559999999</v>
      </c>
      <c r="E39" s="14">
        <f t="shared" si="0"/>
        <v>38202628.93</v>
      </c>
    </row>
    <row r="40" spans="1:10" x14ac:dyDescent="0.35">
      <c r="A40" s="42" t="s">
        <v>59</v>
      </c>
      <c r="B40" s="35">
        <v>3950817.87</v>
      </c>
      <c r="C40" s="35">
        <v>350153.31</v>
      </c>
      <c r="D40" s="35">
        <v>36785168.089999981</v>
      </c>
      <c r="E40" s="14">
        <f t="shared" si="0"/>
        <v>41086139.269999981</v>
      </c>
    </row>
    <row r="41" spans="1:10" x14ac:dyDescent="0.35">
      <c r="A41" s="42" t="s">
        <v>60</v>
      </c>
      <c r="B41" s="141">
        <v>0</v>
      </c>
      <c r="C41" s="141">
        <v>0</v>
      </c>
      <c r="D41" s="141">
        <v>0</v>
      </c>
      <c r="E41" s="14">
        <f t="shared" si="0"/>
        <v>0</v>
      </c>
    </row>
    <row r="42" spans="1:10" ht="15" thickBot="1" x14ac:dyDescent="0.4">
      <c r="A42" s="10" t="s">
        <v>19</v>
      </c>
      <c r="B42" s="239">
        <f>SUM(B36:B41)</f>
        <v>254036017.97999999</v>
      </c>
      <c r="C42" s="239">
        <f>SUM(C36:C41)</f>
        <v>192095054.30000001</v>
      </c>
      <c r="D42" s="239">
        <f>SUM(D36:D41)</f>
        <v>600535541.46999979</v>
      </c>
      <c r="E42" s="239">
        <f>SUM(E36:E41)</f>
        <v>1046666613.7499998</v>
      </c>
      <c r="G42" s="16"/>
      <c r="H42" s="16"/>
      <c r="I42" s="16"/>
      <c r="J42" s="16"/>
    </row>
    <row r="43" spans="1:10" ht="15" thickTop="1" x14ac:dyDescent="0.35">
      <c r="A43" s="3" t="s">
        <v>78</v>
      </c>
      <c r="B43" s="16"/>
      <c r="C43" s="18"/>
      <c r="D43" s="16"/>
      <c r="E43" s="16"/>
    </row>
    <row r="44" spans="1:10" x14ac:dyDescent="0.35">
      <c r="A44" s="31" t="s">
        <v>43</v>
      </c>
      <c r="B44" s="18"/>
      <c r="C44" s="18"/>
      <c r="D44" s="18"/>
      <c r="E44" s="18"/>
    </row>
    <row r="45" spans="1:10" x14ac:dyDescent="0.35">
      <c r="A45" s="31"/>
      <c r="C45" s="18"/>
    </row>
    <row r="46" spans="1:10" x14ac:dyDescent="0.35">
      <c r="A46" s="31"/>
      <c r="C46" s="18"/>
    </row>
    <row r="47" spans="1:10" x14ac:dyDescent="0.35">
      <c r="A47" s="245" t="s">
        <v>26</v>
      </c>
      <c r="B47" s="245"/>
      <c r="C47" s="245"/>
      <c r="D47" s="245"/>
      <c r="E47" s="245"/>
    </row>
    <row r="48" spans="1:10" x14ac:dyDescent="0.35">
      <c r="A48" s="244" t="s">
        <v>27</v>
      </c>
      <c r="B48" s="244"/>
      <c r="C48" s="244"/>
      <c r="D48" s="244"/>
      <c r="E48" s="244"/>
    </row>
    <row r="49" spans="1:10" x14ac:dyDescent="0.35">
      <c r="A49" s="2" t="s">
        <v>22</v>
      </c>
      <c r="B49" s="4" t="s">
        <v>23</v>
      </c>
      <c r="C49" s="9"/>
      <c r="D49" s="9"/>
      <c r="E49" s="9"/>
    </row>
    <row r="50" spans="1:10" x14ac:dyDescent="0.35">
      <c r="A50" s="2"/>
      <c r="B50" s="12"/>
      <c r="C50" s="9"/>
      <c r="D50" s="9"/>
      <c r="E50" s="9"/>
    </row>
    <row r="51" spans="1:10" ht="15" thickBot="1" x14ac:dyDescent="0.4">
      <c r="A51" s="6" t="s">
        <v>25</v>
      </c>
      <c r="B51" s="25" t="s">
        <v>16</v>
      </c>
      <c r="C51" s="25" t="s">
        <v>17</v>
      </c>
      <c r="D51" s="25" t="s">
        <v>18</v>
      </c>
      <c r="E51" s="25" t="s">
        <v>36</v>
      </c>
    </row>
    <row r="52" spans="1:10" x14ac:dyDescent="0.35">
      <c r="A52" s="1" t="s">
        <v>37</v>
      </c>
      <c r="B52" s="141">
        <f>'III Trimestre'!E57</f>
        <v>5244282893.1099997</v>
      </c>
      <c r="C52" s="141">
        <v>5067314248.6199999</v>
      </c>
      <c r="D52" s="141">
        <v>5173262765.7799997</v>
      </c>
      <c r="E52" s="14">
        <f>+B52</f>
        <v>5244282893.1099997</v>
      </c>
    </row>
    <row r="53" spans="1:10" x14ac:dyDescent="0.35">
      <c r="A53" s="1" t="s">
        <v>28</v>
      </c>
      <c r="B53" s="141">
        <v>286602158.33999997</v>
      </c>
      <c r="C53" s="141">
        <v>286602158.30000001</v>
      </c>
      <c r="D53" s="141">
        <v>286602158.32999998</v>
      </c>
      <c r="E53" s="14">
        <f>+SUM(B53:D53)</f>
        <v>859806474.97000003</v>
      </c>
      <c r="I53" s="11"/>
      <c r="J53" s="11"/>
    </row>
    <row r="54" spans="1:10" x14ac:dyDescent="0.35">
      <c r="A54" t="str">
        <f>'[1]III Trim. Acumulado'!A54</f>
        <v>Reintegros aportes periodos anteriores</v>
      </c>
      <c r="B54" s="141">
        <v>1035533.03</v>
      </c>
      <c r="C54" s="141">
        <v>11441413.16</v>
      </c>
      <c r="D54" s="141">
        <v>39520.99</v>
      </c>
      <c r="E54" s="14">
        <f>SUM(B54:D54)</f>
        <v>12516467.18</v>
      </c>
      <c r="I54" s="11"/>
      <c r="J54" s="11"/>
    </row>
    <row r="55" spans="1:10" x14ac:dyDescent="0.35">
      <c r="A55" s="1" t="s">
        <v>29</v>
      </c>
      <c r="B55" s="15">
        <f>+B52+B53+B54</f>
        <v>5531920584.4799995</v>
      </c>
      <c r="C55" s="15">
        <f>C52+C53+C54</f>
        <v>5365357820.0799999</v>
      </c>
      <c r="D55" s="15">
        <f>D52+D53+D54</f>
        <v>5459904445.0999994</v>
      </c>
      <c r="E55" s="15">
        <f>E52+E53+E54</f>
        <v>6116605835.2600002</v>
      </c>
      <c r="I55" s="11"/>
      <c r="J55" s="11"/>
    </row>
    <row r="56" spans="1:10" x14ac:dyDescent="0.35">
      <c r="A56" s="1" t="s">
        <v>30</v>
      </c>
      <c r="B56" s="237">
        <f>+B42</f>
        <v>254036017.97999999</v>
      </c>
      <c r="C56" s="237">
        <f>+C42</f>
        <v>192095054.30000001</v>
      </c>
      <c r="D56" s="237">
        <f>+D42</f>
        <v>600535541.46999979</v>
      </c>
      <c r="E56" s="237">
        <f>+SUM(B56:D56)</f>
        <v>1046666613.7499998</v>
      </c>
      <c r="I56" s="11"/>
    </row>
    <row r="57" spans="1:10" x14ac:dyDescent="0.35">
      <c r="A57" t="s">
        <v>189</v>
      </c>
      <c r="B57" s="238">
        <v>0</v>
      </c>
      <c r="C57" s="238">
        <v>0</v>
      </c>
      <c r="D57" s="238">
        <v>300000000</v>
      </c>
      <c r="E57" s="237">
        <f>SUM(B57:D57)</f>
        <v>300000000</v>
      </c>
      <c r="I57" s="11"/>
    </row>
    <row r="58" spans="1:10" x14ac:dyDescent="0.35">
      <c r="A58" t="s">
        <v>190</v>
      </c>
      <c r="B58" s="141">
        <v>210570317.88</v>
      </c>
      <c r="C58" s="141">
        <v>0</v>
      </c>
      <c r="D58" s="141">
        <v>0</v>
      </c>
      <c r="E58" s="14">
        <f>SUM(B58:D58)</f>
        <v>210570317.88</v>
      </c>
      <c r="I58" s="11"/>
    </row>
    <row r="59" spans="1:10" ht="15" thickBot="1" x14ac:dyDescent="0.4">
      <c r="A59" s="37" t="s">
        <v>31</v>
      </c>
      <c r="B59" s="38">
        <f>+B55-B56-B58</f>
        <v>5067314248.6199999</v>
      </c>
      <c r="C59" s="38">
        <f>+C55-C56-C58</f>
        <v>5173262765.7799997</v>
      </c>
      <c r="D59" s="38">
        <f>+D55-D56-D58</f>
        <v>4859368903.6299992</v>
      </c>
      <c r="E59" s="38">
        <f>+E55-E56-E57-E58</f>
        <v>4559368903.6300001</v>
      </c>
      <c r="I59" s="11"/>
    </row>
    <row r="60" spans="1:10" ht="15" thickTop="1" x14ac:dyDescent="0.35">
      <c r="A60" s="3" t="s">
        <v>78</v>
      </c>
    </row>
    <row r="61" spans="1:10" ht="35.25" customHeight="1" x14ac:dyDescent="0.35">
      <c r="A61" s="242" t="s">
        <v>67</v>
      </c>
      <c r="B61" s="243"/>
      <c r="C61" s="243"/>
      <c r="D61" s="243"/>
      <c r="E61" s="243"/>
    </row>
    <row r="62" spans="1:10" x14ac:dyDescent="0.35">
      <c r="A62" s="40"/>
      <c r="B62" s="11"/>
      <c r="C62" s="11"/>
      <c r="D62" s="11"/>
      <c r="E62" s="11"/>
    </row>
    <row r="63" spans="1:10" x14ac:dyDescent="0.35">
      <c r="B63" s="16"/>
      <c r="C63" s="16"/>
      <c r="D63" s="16"/>
      <c r="E63" s="16"/>
    </row>
    <row r="64" spans="1:10" x14ac:dyDescent="0.35">
      <c r="B64" s="11"/>
    </row>
  </sheetData>
  <mergeCells count="11">
    <mergeCell ref="A31:E31"/>
    <mergeCell ref="A32:E32"/>
    <mergeCell ref="A47:E47"/>
    <mergeCell ref="A48:E48"/>
    <mergeCell ref="A61:E61"/>
    <mergeCell ref="A19:E19"/>
    <mergeCell ref="A1:F1"/>
    <mergeCell ref="A7:F7"/>
    <mergeCell ref="A8:F8"/>
    <mergeCell ref="A15:F15"/>
    <mergeCell ref="A18:E18"/>
  </mergeCells>
  <pageMargins left="0.7" right="0.7" top="0.75" bottom="0.75" header="0.3" footer="0.3"/>
  <pageSetup paperSize="9" orientation="portrait" r:id="rId1"/>
  <ignoredErrors>
    <ignoredError sqref="F13 F12" evalError="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Q64"/>
  <sheetViews>
    <sheetView showGridLines="0" zoomScale="80" zoomScaleNormal="80" workbookViewId="0">
      <selection sqref="A1:F1"/>
    </sheetView>
  </sheetViews>
  <sheetFormatPr baseColWidth="10" defaultColWidth="11.54296875" defaultRowHeight="14.5" x14ac:dyDescent="0.35"/>
  <cols>
    <col min="1" max="1" width="52.54296875" style="5" bestFit="1" customWidth="1"/>
    <col min="2" max="2" width="18.54296875" style="1" customWidth="1"/>
    <col min="3" max="3" width="16.453125" style="1" bestFit="1" customWidth="1"/>
    <col min="4" max="4" width="16.26953125" style="1" customWidth="1"/>
    <col min="5" max="5" width="19.81640625" style="1" customWidth="1"/>
    <col min="6" max="6" width="16.453125" style="1" bestFit="1" customWidth="1"/>
    <col min="7" max="7" width="13.453125" style="1" bestFit="1" customWidth="1"/>
    <col min="8" max="8" width="14.1796875" style="1" bestFit="1" customWidth="1"/>
    <col min="9" max="9" width="14" style="1" bestFit="1" customWidth="1"/>
    <col min="10" max="10" width="12.7265625" style="1" bestFit="1" customWidth="1"/>
    <col min="11" max="16384" width="11.54296875" style="1"/>
  </cols>
  <sheetData>
    <row r="1" spans="1:69" x14ac:dyDescent="0.35">
      <c r="A1" s="244" t="s">
        <v>0</v>
      </c>
      <c r="B1" s="244"/>
      <c r="C1" s="244"/>
      <c r="D1" s="244"/>
      <c r="E1" s="244"/>
      <c r="F1" s="244"/>
    </row>
    <row r="2" spans="1:69" x14ac:dyDescent="0.35">
      <c r="A2" s="2" t="s">
        <v>1</v>
      </c>
      <c r="B2" s="1" t="s">
        <v>61</v>
      </c>
      <c r="C2" s="3"/>
      <c r="D2" s="3"/>
      <c r="E2" s="3"/>
      <c r="F2" s="3"/>
    </row>
    <row r="3" spans="1:69" x14ac:dyDescent="0.35">
      <c r="A3" s="2" t="s">
        <v>2</v>
      </c>
      <c r="B3" s="24" t="s">
        <v>62</v>
      </c>
      <c r="C3" s="3"/>
      <c r="D3" s="3"/>
      <c r="E3" s="3"/>
      <c r="F3" s="3"/>
    </row>
    <row r="4" spans="1:69" x14ac:dyDescent="0.35">
      <c r="A4" s="2" t="s">
        <v>3</v>
      </c>
      <c r="B4" s="1" t="s">
        <v>62</v>
      </c>
      <c r="C4" s="3"/>
      <c r="D4" s="3"/>
      <c r="E4" s="3"/>
      <c r="F4" s="3"/>
    </row>
    <row r="5" spans="1:69" x14ac:dyDescent="0.35">
      <c r="A5" s="2" t="s">
        <v>32</v>
      </c>
      <c r="B5" s="17" t="s">
        <v>64</v>
      </c>
      <c r="C5" s="3"/>
      <c r="D5" s="3"/>
      <c r="E5" s="3"/>
      <c r="F5" s="3"/>
    </row>
    <row r="6" spans="1:69" x14ac:dyDescent="0.35">
      <c r="A6" s="2"/>
      <c r="B6" s="4"/>
      <c r="C6" s="3"/>
      <c r="D6" s="3"/>
      <c r="E6" s="3"/>
      <c r="F6" s="3"/>
    </row>
    <row r="7" spans="1:69" x14ac:dyDescent="0.35">
      <c r="A7" s="244" t="s">
        <v>4</v>
      </c>
      <c r="B7" s="244"/>
      <c r="C7" s="244"/>
      <c r="D7" s="244"/>
      <c r="E7" s="244"/>
      <c r="F7" s="244"/>
    </row>
    <row r="8" spans="1:69" x14ac:dyDescent="0.35">
      <c r="A8" s="244" t="s">
        <v>5</v>
      </c>
      <c r="B8" s="244"/>
      <c r="C8" s="244"/>
      <c r="D8" s="244"/>
      <c r="E8" s="244"/>
      <c r="F8" s="244"/>
    </row>
    <row r="9" spans="1:69" x14ac:dyDescent="0.35">
      <c r="A9" s="22"/>
      <c r="B9" s="22"/>
      <c r="C9" s="22"/>
      <c r="D9" s="22"/>
      <c r="E9" s="22"/>
      <c r="F9" s="22"/>
    </row>
    <row r="10" spans="1:69" ht="15" thickBot="1" x14ac:dyDescent="0.4">
      <c r="A10" s="6" t="s">
        <v>6</v>
      </c>
      <c r="B10" s="7" t="s">
        <v>7</v>
      </c>
      <c r="C10" s="25" t="s">
        <v>46</v>
      </c>
      <c r="D10" s="25" t="s">
        <v>34</v>
      </c>
      <c r="E10" s="25" t="s">
        <v>35</v>
      </c>
      <c r="F10" s="25" t="s">
        <v>36</v>
      </c>
      <c r="G10" s="25" t="s">
        <v>39</v>
      </c>
    </row>
    <row r="11" spans="1:69" x14ac:dyDescent="0.35">
      <c r="A11" s="8" t="s">
        <v>54</v>
      </c>
      <c r="B11" s="26" t="s">
        <v>40</v>
      </c>
      <c r="C11" s="28">
        <f>+'I Trimestre'!F11</f>
        <v>13</v>
      </c>
      <c r="D11" s="28">
        <f>+'II Trimestre'!F11</f>
        <v>13985</v>
      </c>
      <c r="E11" s="27">
        <f>+'III Trimestre'!F11</f>
        <v>8489</v>
      </c>
      <c r="F11" s="27">
        <f>+'IV Trimestre'!F11</f>
        <v>8081</v>
      </c>
      <c r="G11" s="27">
        <f>+SUM(C11:F11)</f>
        <v>30568</v>
      </c>
    </row>
    <row r="12" spans="1:69" x14ac:dyDescent="0.35">
      <c r="A12" s="8" t="s">
        <v>53</v>
      </c>
      <c r="B12" s="19" t="s">
        <v>40</v>
      </c>
      <c r="C12" s="28">
        <f>+'I Trimestre'!F12</f>
        <v>31187</v>
      </c>
      <c r="D12" s="28">
        <f>+'II Trimestre'!F12</f>
        <v>52836.666666666664</v>
      </c>
      <c r="E12" s="27">
        <f>+'III Trimestre'!F12</f>
        <v>93847</v>
      </c>
      <c r="F12" s="27">
        <f>+'IV Trimestre'!F12</f>
        <v>137278.66666666666</v>
      </c>
      <c r="G12" s="27">
        <f>+SUM(C12:F12)</f>
        <v>315149.33333333331</v>
      </c>
    </row>
    <row r="13" spans="1:69" ht="15" thickBot="1" x14ac:dyDescent="0.4">
      <c r="A13" s="10" t="s">
        <v>65</v>
      </c>
      <c r="B13" s="29"/>
      <c r="C13" s="30">
        <f t="shared" ref="C13:F13" si="0">+SUM(C11:C12)</f>
        <v>31200</v>
      </c>
      <c r="D13" s="30">
        <f t="shared" si="0"/>
        <v>66821.666666666657</v>
      </c>
      <c r="E13" s="30">
        <f t="shared" si="0"/>
        <v>102336</v>
      </c>
      <c r="F13" s="30">
        <f t="shared" si="0"/>
        <v>145359.66666666666</v>
      </c>
      <c r="G13" s="30">
        <f>+SUM(G11:G12)</f>
        <v>345717.33333333331</v>
      </c>
    </row>
    <row r="14" spans="1:69" s="33" customFormat="1" ht="15" thickTop="1" x14ac:dyDescent="0.35">
      <c r="A14" s="3" t="s">
        <v>75</v>
      </c>
      <c r="B14" s="31"/>
      <c r="C14" s="23"/>
      <c r="D14" s="23"/>
      <c r="E14" s="23"/>
      <c r="F14" s="32"/>
      <c r="G14" s="5"/>
      <c r="H14" s="5"/>
      <c r="I14" s="27"/>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row>
    <row r="15" spans="1:69" s="33" customFormat="1" x14ac:dyDescent="0.35">
      <c r="A15" s="242" t="s">
        <v>66</v>
      </c>
      <c r="B15" s="251"/>
      <c r="C15" s="251"/>
      <c r="D15" s="251"/>
      <c r="E15" s="251"/>
      <c r="F15" s="251"/>
      <c r="G15" s="5"/>
      <c r="H15" s="5"/>
      <c r="I15" s="27"/>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row>
    <row r="16" spans="1:69" s="33" customFormat="1" x14ac:dyDescent="0.35">
      <c r="A16" s="39"/>
      <c r="B16" s="31"/>
      <c r="C16" s="23"/>
      <c r="D16" s="23"/>
      <c r="E16" s="23"/>
      <c r="F16" s="32"/>
      <c r="G16" s="5"/>
      <c r="H16" s="5"/>
      <c r="I16" s="27"/>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row>
    <row r="17" spans="1:69" s="33" customFormat="1" x14ac:dyDescent="0.35">
      <c r="A17" s="31"/>
      <c r="B17" s="31"/>
      <c r="C17" s="23"/>
      <c r="D17" s="23"/>
      <c r="E17" s="23"/>
      <c r="F17" s="32"/>
      <c r="G17" s="5"/>
      <c r="H17" s="5"/>
      <c r="I17" s="27"/>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row>
    <row r="18" spans="1:69" x14ac:dyDescent="0.35">
      <c r="A18" s="246" t="s">
        <v>20</v>
      </c>
      <c r="B18" s="246"/>
      <c r="C18" s="246"/>
      <c r="D18" s="246"/>
      <c r="E18" s="246"/>
    </row>
    <row r="19" spans="1:69" x14ac:dyDescent="0.35">
      <c r="A19" s="244" t="s">
        <v>21</v>
      </c>
      <c r="B19" s="244"/>
      <c r="C19" s="244"/>
      <c r="D19" s="244"/>
      <c r="E19" s="244"/>
    </row>
    <row r="20" spans="1:69" x14ac:dyDescent="0.35">
      <c r="A20" s="2" t="s">
        <v>22</v>
      </c>
      <c r="B20" s="4" t="s">
        <v>23</v>
      </c>
      <c r="C20" s="9"/>
      <c r="D20" s="9"/>
      <c r="E20" s="9"/>
      <c r="F20" s="9"/>
    </row>
    <row r="21" spans="1:69" x14ac:dyDescent="0.35">
      <c r="A21" s="2"/>
      <c r="B21" s="4"/>
      <c r="C21" s="9"/>
      <c r="D21" s="9"/>
      <c r="E21" s="9"/>
      <c r="F21" s="9"/>
    </row>
    <row r="22" spans="1:69" ht="15" thickBot="1" x14ac:dyDescent="0.4">
      <c r="A22" s="6" t="s">
        <v>6</v>
      </c>
      <c r="B22" s="7" t="s">
        <v>33</v>
      </c>
      <c r="C22" s="7" t="s">
        <v>34</v>
      </c>
      <c r="D22" s="7" t="s">
        <v>35</v>
      </c>
      <c r="E22" s="7" t="s">
        <v>51</v>
      </c>
      <c r="F22" s="7" t="s">
        <v>52</v>
      </c>
    </row>
    <row r="23" spans="1:69" x14ac:dyDescent="0.35">
      <c r="A23" s="8" t="s">
        <v>54</v>
      </c>
      <c r="B23" s="16">
        <f>+'I Trimestre'!E23</f>
        <v>20000000</v>
      </c>
      <c r="C23" s="16">
        <f>+'II Trimestre'!E24</f>
        <v>764000000</v>
      </c>
      <c r="D23" s="41">
        <f>+'III Trimestre'!E23</f>
        <v>162500000</v>
      </c>
      <c r="E23" s="16">
        <f>+'IV Trimestre'!E23</f>
        <v>35378483.420000002</v>
      </c>
      <c r="F23" s="16">
        <f>+SUM(B23:E23)</f>
        <v>981878483.41999996</v>
      </c>
      <c r="H23" s="14"/>
    </row>
    <row r="24" spans="1:69" x14ac:dyDescent="0.35">
      <c r="A24" s="8" t="s">
        <v>53</v>
      </c>
      <c r="B24" s="16">
        <f>+'I Trimestre'!E24</f>
        <v>337479270.88999999</v>
      </c>
      <c r="C24" s="16">
        <f>+'II Trimestre'!E25</f>
        <v>504280432.28999996</v>
      </c>
      <c r="D24" s="41">
        <f>+'III Trimestre'!E24</f>
        <v>279675040.16999996</v>
      </c>
      <c r="E24" s="16">
        <f>+'IV Trimestre'!E24</f>
        <v>784927895.15999997</v>
      </c>
      <c r="F24" s="16">
        <f t="shared" ref="F24:F25" si="1">+SUM(B24:E24)</f>
        <v>1906362638.5099998</v>
      </c>
    </row>
    <row r="25" spans="1:69" x14ac:dyDescent="0.35">
      <c r="A25" s="8" t="str">
        <f>'I Trimestre'!A25</f>
        <v xml:space="preserve">     Gastos administrativos de apoyo a áreas sustantivas</v>
      </c>
      <c r="B25" s="16">
        <f>'I Trimestre'!E25</f>
        <v>0</v>
      </c>
      <c r="C25" s="16">
        <f>'II Trimestre'!E26</f>
        <v>12015718.689999999</v>
      </c>
      <c r="D25" s="41">
        <f>'III Trimestre'!E25</f>
        <v>4526136</v>
      </c>
      <c r="E25" s="16">
        <f>'IV Trimestre'!E25</f>
        <v>226360235.17000002</v>
      </c>
      <c r="F25" s="16">
        <f t="shared" si="1"/>
        <v>242902089.86000001</v>
      </c>
    </row>
    <row r="26" spans="1:69" ht="15" thickBot="1" x14ac:dyDescent="0.4">
      <c r="A26" s="10" t="s">
        <v>19</v>
      </c>
      <c r="B26" s="34">
        <f>+SUM(B23:B25)</f>
        <v>357479270.88999999</v>
      </c>
      <c r="C26" s="34">
        <f t="shared" ref="C26:F26" si="2">+SUM(C23:C25)</f>
        <v>1280296150.98</v>
      </c>
      <c r="D26" s="34">
        <f t="shared" si="2"/>
        <v>446701176.16999996</v>
      </c>
      <c r="E26" s="34">
        <f t="shared" si="2"/>
        <v>1046666613.75</v>
      </c>
      <c r="F26" s="34">
        <f t="shared" si="2"/>
        <v>3131143211.79</v>
      </c>
      <c r="G26" s="16"/>
    </row>
    <row r="27" spans="1:69" ht="15" thickTop="1" x14ac:dyDescent="0.35">
      <c r="A27" s="3" t="s">
        <v>78</v>
      </c>
    </row>
    <row r="28" spans="1:69" x14ac:dyDescent="0.35">
      <c r="A28" s="31" t="s">
        <v>43</v>
      </c>
    </row>
    <row r="29" spans="1:69" x14ac:dyDescent="0.35">
      <c r="A29" s="31"/>
    </row>
    <row r="30" spans="1:69" x14ac:dyDescent="0.35">
      <c r="A30" s="31"/>
    </row>
    <row r="31" spans="1:69" x14ac:dyDescent="0.35">
      <c r="A31" s="244" t="s">
        <v>24</v>
      </c>
      <c r="B31" s="244"/>
      <c r="C31" s="244"/>
      <c r="D31" s="244"/>
      <c r="E31" s="244"/>
    </row>
    <row r="32" spans="1:69" x14ac:dyDescent="0.35">
      <c r="A32" s="244" t="s">
        <v>44</v>
      </c>
      <c r="B32" s="244"/>
      <c r="C32" s="244"/>
      <c r="D32" s="244"/>
      <c r="E32" s="244"/>
    </row>
    <row r="33" spans="1:9" x14ac:dyDescent="0.35">
      <c r="A33" s="2" t="s">
        <v>22</v>
      </c>
      <c r="B33" s="3" t="s">
        <v>23</v>
      </c>
      <c r="C33" s="9"/>
      <c r="D33" s="9"/>
      <c r="E33" s="9"/>
    </row>
    <row r="34" spans="1:9" x14ac:dyDescent="0.35">
      <c r="A34" s="2"/>
      <c r="B34" s="3"/>
      <c r="C34" s="9"/>
      <c r="D34" s="9"/>
    </row>
    <row r="35" spans="1:9" ht="15" thickBot="1" x14ac:dyDescent="0.4">
      <c r="A35" s="6" t="s">
        <v>25</v>
      </c>
      <c r="B35" s="7" t="s">
        <v>46</v>
      </c>
      <c r="C35" s="7" t="s">
        <v>34</v>
      </c>
      <c r="D35" s="7" t="s">
        <v>50</v>
      </c>
      <c r="E35" s="7" t="s">
        <v>36</v>
      </c>
      <c r="F35" s="7" t="s">
        <v>39</v>
      </c>
    </row>
    <row r="36" spans="1:9" x14ac:dyDescent="0.35">
      <c r="A36" s="42" t="s">
        <v>55</v>
      </c>
      <c r="B36" s="35">
        <f>+'I Trimestre'!E36</f>
        <v>0</v>
      </c>
      <c r="C36" s="35">
        <f>+'II Trimestre'!E37</f>
        <v>190100754.56</v>
      </c>
      <c r="D36" s="35">
        <f>+'III Trimestre'!E36</f>
        <v>26422236.379999999</v>
      </c>
      <c r="E36" s="16">
        <f>+'IV Trimestre'!E36</f>
        <v>387659444.79000002</v>
      </c>
      <c r="F36" s="16">
        <f>+SUM(B36:E36)</f>
        <v>604182435.73000002</v>
      </c>
    </row>
    <row r="37" spans="1:9" x14ac:dyDescent="0.35">
      <c r="A37" s="42" t="s">
        <v>56</v>
      </c>
      <c r="B37" s="35">
        <f>+'I Trimestre'!E37</f>
        <v>337466230.88999999</v>
      </c>
      <c r="C37" s="35">
        <f>+'II Trimestre'!E38</f>
        <v>314179677.73000002</v>
      </c>
      <c r="D37" s="35">
        <f>+'III Trimestre'!E37</f>
        <v>253252803.78999999</v>
      </c>
      <c r="E37" s="16">
        <f>+'IV Trimestre'!E37</f>
        <v>552214998.0999999</v>
      </c>
      <c r="F37" s="16">
        <f t="shared" ref="F37:F41" si="3">+SUM(B37:E37)</f>
        <v>1457113710.5099998</v>
      </c>
    </row>
    <row r="38" spans="1:9" x14ac:dyDescent="0.35">
      <c r="A38" s="42" t="s">
        <v>57</v>
      </c>
      <c r="B38" s="35">
        <f>+'I Trimestre'!E38</f>
        <v>13040</v>
      </c>
      <c r="C38" s="35">
        <f>+'II Trimestre'!E39</f>
        <v>0</v>
      </c>
      <c r="D38" s="35">
        <f>+'III Trimestre'!E38</f>
        <v>4526136</v>
      </c>
      <c r="E38" s="16">
        <f>+'IV Trimestre'!E38</f>
        <v>27503402.66</v>
      </c>
      <c r="F38" s="16">
        <f t="shared" si="3"/>
        <v>32042578.66</v>
      </c>
    </row>
    <row r="39" spans="1:9" ht="16" customHeight="1" x14ac:dyDescent="0.35">
      <c r="A39" s="42" t="s">
        <v>58</v>
      </c>
      <c r="B39" s="35">
        <f>+'I Trimestre'!E39</f>
        <v>0</v>
      </c>
      <c r="C39" s="35">
        <f>+'II Trimestre'!E40</f>
        <v>12015718.689999999</v>
      </c>
      <c r="D39" s="35">
        <f>+'III Trimestre'!E39</f>
        <v>0</v>
      </c>
      <c r="E39" s="16">
        <f>+'IV Trimestre'!E39</f>
        <v>38202628.93</v>
      </c>
      <c r="F39" s="16">
        <f t="shared" si="3"/>
        <v>50218347.619999997</v>
      </c>
    </row>
    <row r="40" spans="1:9" x14ac:dyDescent="0.35">
      <c r="A40" s="42" t="s">
        <v>59</v>
      </c>
      <c r="B40" s="35">
        <f>+'I Trimestre'!E40</f>
        <v>20000000</v>
      </c>
      <c r="C40" s="35">
        <f>+'II Trimestre'!E41</f>
        <v>764000000</v>
      </c>
      <c r="D40" s="35">
        <f>+'III Trimestre'!E40</f>
        <v>162500000</v>
      </c>
      <c r="E40" s="16">
        <f>+'IV Trimestre'!E40</f>
        <v>41086139.269999981</v>
      </c>
      <c r="F40" s="16">
        <f t="shared" si="3"/>
        <v>987586139.26999998</v>
      </c>
    </row>
    <row r="41" spans="1:9" x14ac:dyDescent="0.35">
      <c r="A41" s="42" t="s">
        <v>60</v>
      </c>
      <c r="B41" s="35">
        <f>+'I Trimestre'!E41</f>
        <v>0</v>
      </c>
      <c r="C41" s="35">
        <f>+'II Trimestre'!E42</f>
        <v>0</v>
      </c>
      <c r="D41" s="35">
        <f>+'III Trimestre'!E41</f>
        <v>0</v>
      </c>
      <c r="E41" s="16">
        <f>+'IV Trimestre'!E41</f>
        <v>0</v>
      </c>
      <c r="F41" s="16">
        <f t="shared" si="3"/>
        <v>0</v>
      </c>
    </row>
    <row r="42" spans="1:9" ht="15" thickBot="1" x14ac:dyDescent="0.4">
      <c r="A42" s="10" t="s">
        <v>19</v>
      </c>
      <c r="B42" s="36">
        <f>SUM(B36:B41)</f>
        <v>357479270.88999999</v>
      </c>
      <c r="C42" s="36">
        <f>SUM(C36:C41)</f>
        <v>1280296150.98</v>
      </c>
      <c r="D42" s="36">
        <f>SUM(D36:D41)</f>
        <v>446701176.17000002</v>
      </c>
      <c r="E42" s="36">
        <f>SUM(E36:E41)</f>
        <v>1046666613.7499998</v>
      </c>
      <c r="F42" s="36">
        <f>SUM(F36:F41)</f>
        <v>3131143211.79</v>
      </c>
      <c r="G42" s="16"/>
      <c r="H42" s="16"/>
      <c r="I42" s="16"/>
    </row>
    <row r="43" spans="1:9" ht="15" thickTop="1" x14ac:dyDescent="0.35">
      <c r="A43" s="3" t="s">
        <v>78</v>
      </c>
      <c r="C43" s="18"/>
    </row>
    <row r="44" spans="1:9" x14ac:dyDescent="0.35">
      <c r="A44" s="31" t="s">
        <v>43</v>
      </c>
      <c r="C44" s="18"/>
    </row>
    <row r="45" spans="1:9" x14ac:dyDescent="0.35">
      <c r="A45" s="31"/>
      <c r="C45" s="18"/>
    </row>
    <row r="46" spans="1:9" x14ac:dyDescent="0.35">
      <c r="A46" s="31"/>
      <c r="C46" s="18"/>
    </row>
    <row r="47" spans="1:9" x14ac:dyDescent="0.35">
      <c r="A47" s="245" t="s">
        <v>26</v>
      </c>
      <c r="B47" s="245"/>
      <c r="C47" s="245"/>
      <c r="D47" s="245"/>
      <c r="E47" s="245"/>
    </row>
    <row r="48" spans="1:9" x14ac:dyDescent="0.35">
      <c r="A48" s="244" t="s">
        <v>27</v>
      </c>
      <c r="B48" s="244"/>
      <c r="C48" s="244"/>
      <c r="D48" s="244"/>
      <c r="E48" s="244"/>
    </row>
    <row r="49" spans="1:9" x14ac:dyDescent="0.35">
      <c r="A49" s="2" t="s">
        <v>22</v>
      </c>
      <c r="B49" s="4" t="s">
        <v>23</v>
      </c>
      <c r="C49" s="9"/>
      <c r="D49" s="9"/>
      <c r="E49" s="9"/>
    </row>
    <row r="50" spans="1:9" x14ac:dyDescent="0.35">
      <c r="A50" s="2"/>
      <c r="B50" s="12"/>
      <c r="C50" s="9"/>
      <c r="D50" s="9"/>
      <c r="E50" s="9"/>
    </row>
    <row r="51" spans="1:9" ht="15" thickBot="1" x14ac:dyDescent="0.4">
      <c r="A51" s="6" t="s">
        <v>25</v>
      </c>
      <c r="B51" s="7" t="s">
        <v>33</v>
      </c>
      <c r="C51" s="7" t="s">
        <v>34</v>
      </c>
      <c r="D51" s="7" t="s">
        <v>35</v>
      </c>
      <c r="E51" s="7" t="s">
        <v>36</v>
      </c>
      <c r="F51" s="7" t="s">
        <v>52</v>
      </c>
    </row>
    <row r="52" spans="1:9" x14ac:dyDescent="0.35">
      <c r="A52" s="1" t="s">
        <v>37</v>
      </c>
      <c r="B52" s="14">
        <f>+'I Trimestre'!E52</f>
        <v>4733940831.75</v>
      </c>
      <c r="C52" s="14">
        <f>+'II Trimestre'!E53</f>
        <v>5244991250.4799995</v>
      </c>
      <c r="D52" s="14">
        <f>+'III Trimestre'!E52</f>
        <v>4826458647.8899994</v>
      </c>
      <c r="E52" s="16">
        <f>+'IV Trimestre'!E52</f>
        <v>5244282893.1099997</v>
      </c>
      <c r="F52" s="16">
        <f>+B52</f>
        <v>4733940831.75</v>
      </c>
    </row>
    <row r="53" spans="1:9" x14ac:dyDescent="0.35">
      <c r="A53" s="1" t="s">
        <v>28</v>
      </c>
      <c r="B53" s="14">
        <f>+'I Trimestre'!E53</f>
        <v>859806474.99000001</v>
      </c>
      <c r="C53" s="14">
        <f>+'II Trimestre'!E54</f>
        <v>859806474.99000001</v>
      </c>
      <c r="D53" s="14">
        <f>+'III Trimestre'!E53</f>
        <v>859806475.01999998</v>
      </c>
      <c r="E53" s="16">
        <f>+'IV Trimestre'!E53</f>
        <v>859806474.97000003</v>
      </c>
      <c r="F53" s="16">
        <f>+SUM(B53:E53)</f>
        <v>3439225899.9700003</v>
      </c>
      <c r="H53" s="11"/>
      <c r="I53" s="11"/>
    </row>
    <row r="54" spans="1:9" x14ac:dyDescent="0.35">
      <c r="A54" s="1" t="str">
        <f>'I Trimestre'!A54</f>
        <v>Reintegros aportes periodos anteriores</v>
      </c>
      <c r="B54" s="14">
        <f>'I Trimestre'!E54</f>
        <v>8723214.6300000008</v>
      </c>
      <c r="C54" s="14">
        <f>'II Trimestre'!E55</f>
        <v>1957073.4</v>
      </c>
      <c r="D54" s="14">
        <f>'III Trimestre'!E54</f>
        <v>4718946.37</v>
      </c>
      <c r="E54" s="16">
        <f>'IV Trimestre'!E54</f>
        <v>12516467.18</v>
      </c>
      <c r="F54" s="16">
        <f>+SUM(B54:E54)</f>
        <v>27915701.580000002</v>
      </c>
      <c r="H54" s="11"/>
      <c r="I54" s="11"/>
    </row>
    <row r="55" spans="1:9" x14ac:dyDescent="0.35">
      <c r="A55" s="1" t="s">
        <v>29</v>
      </c>
      <c r="B55" s="14">
        <f>+'I Trimestre'!E55</f>
        <v>5602470521.3699999</v>
      </c>
      <c r="C55" s="14">
        <f>+'II Trimestre'!E56</f>
        <v>6106754798.8699989</v>
      </c>
      <c r="D55" s="14">
        <f>+'III Trimestre'!E55</f>
        <v>5690984069.2799997</v>
      </c>
      <c r="E55" s="16">
        <f>+'IV Trimestre'!E55</f>
        <v>6116605835.2600002</v>
      </c>
      <c r="F55" s="16">
        <f>+F52+F53+F54</f>
        <v>8201082433.3000002</v>
      </c>
      <c r="H55" s="11"/>
      <c r="I55" s="11"/>
    </row>
    <row r="56" spans="1:9" x14ac:dyDescent="0.35">
      <c r="A56" t="s">
        <v>190</v>
      </c>
      <c r="B56" s="14">
        <v>0</v>
      </c>
      <c r="C56" s="14">
        <v>0</v>
      </c>
      <c r="D56" s="14">
        <v>0</v>
      </c>
      <c r="E56" s="16">
        <f>'IV Trimestre'!E58</f>
        <v>210570317.88</v>
      </c>
      <c r="F56" s="16">
        <f>SUM(B56:E56)</f>
        <v>210570317.88</v>
      </c>
      <c r="H56" s="11"/>
      <c r="I56" s="11"/>
    </row>
    <row r="57" spans="1:9" x14ac:dyDescent="0.35">
      <c r="A57" s="1" t="s">
        <v>30</v>
      </c>
      <c r="B57" s="14">
        <f>+'I Trimestre'!E56</f>
        <v>357479270.88999999</v>
      </c>
      <c r="C57" s="14">
        <f>+'II Trimestre'!E57</f>
        <v>1280296150.98</v>
      </c>
      <c r="D57" s="14">
        <f>+'III Trimestre'!E56</f>
        <v>446701176.16999996</v>
      </c>
      <c r="E57" s="16">
        <f>+'IV Trimestre'!E56</f>
        <v>1046666613.7499998</v>
      </c>
      <c r="F57" s="16">
        <f>+SUM(B57:E57)</f>
        <v>3131143211.79</v>
      </c>
      <c r="H57" s="11"/>
    </row>
    <row r="58" spans="1:9" x14ac:dyDescent="0.35">
      <c r="A58" t="s">
        <v>189</v>
      </c>
      <c r="B58" s="14">
        <v>0</v>
      </c>
      <c r="C58" s="14">
        <v>0</v>
      </c>
      <c r="D58" s="14">
        <v>0</v>
      </c>
      <c r="E58" s="16">
        <f>'IV Trimestre'!E57</f>
        <v>300000000</v>
      </c>
      <c r="F58" s="16">
        <f>SUM(B58:E58)</f>
        <v>300000000</v>
      </c>
      <c r="H58" s="11"/>
    </row>
    <row r="59" spans="1:9" ht="15" thickBot="1" x14ac:dyDescent="0.4">
      <c r="A59" s="37" t="s">
        <v>31</v>
      </c>
      <c r="B59" s="38">
        <f>+'I Trimestre'!E57</f>
        <v>5244991250.4799995</v>
      </c>
      <c r="C59" s="38">
        <f>+'II Trimestre'!E58</f>
        <v>4826458647.8899994</v>
      </c>
      <c r="D59" s="38">
        <f>+'III Trimestre'!E57</f>
        <v>5244282893.1099997</v>
      </c>
      <c r="E59" s="38">
        <f>+'IV Trimestre'!E59</f>
        <v>4559368903.6300001</v>
      </c>
      <c r="F59" s="38">
        <f>+F55-F57-F56-F58</f>
        <v>4559368903.6300001</v>
      </c>
      <c r="H59" s="11"/>
    </row>
    <row r="60" spans="1:9" ht="15" thickTop="1" x14ac:dyDescent="0.35">
      <c r="A60" s="3" t="s">
        <v>78</v>
      </c>
    </row>
    <row r="61" spans="1:9" ht="35.25" customHeight="1" x14ac:dyDescent="0.35">
      <c r="A61" s="242" t="s">
        <v>67</v>
      </c>
      <c r="B61" s="243"/>
      <c r="C61" s="243"/>
      <c r="D61" s="243"/>
      <c r="E61" s="243"/>
    </row>
    <row r="62" spans="1:9" x14ac:dyDescent="0.35">
      <c r="A62" s="40"/>
      <c r="B62" s="11"/>
      <c r="C62" s="11"/>
      <c r="D62" s="11"/>
      <c r="E62" s="11"/>
    </row>
    <row r="63" spans="1:9" x14ac:dyDescent="0.35">
      <c r="B63" s="16"/>
      <c r="C63" s="16"/>
      <c r="D63" s="16"/>
      <c r="E63" s="16"/>
    </row>
    <row r="64" spans="1:9" x14ac:dyDescent="0.35">
      <c r="B64" s="11"/>
    </row>
  </sheetData>
  <mergeCells count="11">
    <mergeCell ref="A31:E31"/>
    <mergeCell ref="A32:E32"/>
    <mergeCell ref="A47:E47"/>
    <mergeCell ref="A48:E48"/>
    <mergeCell ref="A61:E61"/>
    <mergeCell ref="A19:E19"/>
    <mergeCell ref="A1:F1"/>
    <mergeCell ref="A7:F7"/>
    <mergeCell ref="A8:F8"/>
    <mergeCell ref="A15:F15"/>
    <mergeCell ref="A18:E1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sheetPr>
  <dimension ref="A1:AC145"/>
  <sheetViews>
    <sheetView zoomScale="80" zoomScaleNormal="80" workbookViewId="0">
      <pane xSplit="5" ySplit="7" topLeftCell="G8" activePane="bottomRight" state="frozen"/>
      <selection pane="topRight" activeCell="F1" sqref="F1"/>
      <selection pane="bottomLeft" activeCell="A8" sqref="A8"/>
      <selection pane="bottomRight" activeCell="R38" sqref="R38"/>
    </sheetView>
  </sheetViews>
  <sheetFormatPr baseColWidth="10" defaultRowHeight="16.5" x14ac:dyDescent="0.25"/>
  <cols>
    <col min="1" max="1" width="1.26953125" style="64" customWidth="1"/>
    <col min="2" max="2" width="4.26953125" style="55" customWidth="1"/>
    <col min="3" max="3" width="55.54296875" style="111" customWidth="1"/>
    <col min="4" max="4" width="19.81640625" style="111" customWidth="1"/>
    <col min="5" max="5" width="11.1796875" style="57" hidden="1" customWidth="1"/>
    <col min="6" max="6" width="45.1796875" style="58" customWidth="1"/>
    <col min="7" max="7" width="8.1796875" style="149" customWidth="1"/>
    <col min="8" max="8" width="8.1796875" style="59" customWidth="1"/>
    <col min="9" max="9" width="11.26953125" style="60" customWidth="1"/>
    <col min="10" max="10" width="54.7265625" style="58" customWidth="1"/>
    <col min="11" max="11" width="8.1796875" style="149" customWidth="1"/>
    <col min="12" max="12" width="8.1796875" style="59" customWidth="1"/>
    <col min="13" max="13" width="11.26953125" style="60" customWidth="1"/>
    <col min="14" max="14" width="57.453125" style="58" customWidth="1"/>
    <col min="15" max="15" width="8.1796875" style="149" customWidth="1"/>
    <col min="16" max="16" width="8.1796875" style="59" customWidth="1"/>
    <col min="17" max="17" width="11.26953125" style="60" customWidth="1"/>
    <col min="18" max="18" width="10.7265625" style="61" customWidth="1"/>
    <col min="19" max="19" width="8" style="61" customWidth="1"/>
    <col min="20" max="20" width="14.453125" style="62" customWidth="1"/>
    <col min="21" max="29" width="11.453125" style="63"/>
    <col min="30" max="256" width="11.453125" style="64"/>
    <col min="257" max="257" width="4.1796875" style="64" customWidth="1"/>
    <col min="258" max="258" width="4.26953125" style="64" customWidth="1"/>
    <col min="259" max="259" width="40" style="64" customWidth="1"/>
    <col min="260" max="260" width="18.453125" style="64" customWidth="1"/>
    <col min="261" max="261" width="25" style="64" bestFit="1" customWidth="1"/>
    <col min="262" max="262" width="43.81640625" style="64" customWidth="1"/>
    <col min="263" max="264" width="8.1796875" style="64" customWidth="1"/>
    <col min="265" max="265" width="11.26953125" style="64" customWidth="1"/>
    <col min="266" max="266" width="7.54296875" style="64" customWidth="1"/>
    <col min="267" max="267" width="10" style="64" customWidth="1"/>
    <col min="268" max="268" width="7.453125" style="64" customWidth="1"/>
    <col min="269" max="269" width="8.54296875" style="64" customWidth="1"/>
    <col min="270" max="271" width="11.453125" style="64"/>
    <col min="272" max="275" width="20.54296875" style="64" customWidth="1"/>
    <col min="276" max="276" width="0" style="64" hidden="1" customWidth="1"/>
    <col min="277" max="277" width="20.54296875" style="64" customWidth="1"/>
    <col min="278" max="512" width="11.453125" style="64"/>
    <col min="513" max="513" width="4.1796875" style="64" customWidth="1"/>
    <col min="514" max="514" width="4.26953125" style="64" customWidth="1"/>
    <col min="515" max="515" width="40" style="64" customWidth="1"/>
    <col min="516" max="516" width="18.453125" style="64" customWidth="1"/>
    <col min="517" max="517" width="25" style="64" bestFit="1" customWidth="1"/>
    <col min="518" max="518" width="43.81640625" style="64" customWidth="1"/>
    <col min="519" max="520" width="8.1796875" style="64" customWidth="1"/>
    <col min="521" max="521" width="11.26953125" style="64" customWidth="1"/>
    <col min="522" max="522" width="7.54296875" style="64" customWidth="1"/>
    <col min="523" max="523" width="10" style="64" customWidth="1"/>
    <col min="524" max="524" width="7.453125" style="64" customWidth="1"/>
    <col min="525" max="525" width="8.54296875" style="64" customWidth="1"/>
    <col min="526" max="527" width="11.453125" style="64"/>
    <col min="528" max="531" width="20.54296875" style="64" customWidth="1"/>
    <col min="532" max="532" width="0" style="64" hidden="1" customWidth="1"/>
    <col min="533" max="533" width="20.54296875" style="64" customWidth="1"/>
    <col min="534" max="768" width="11.453125" style="64"/>
    <col min="769" max="769" width="4.1796875" style="64" customWidth="1"/>
    <col min="770" max="770" width="4.26953125" style="64" customWidth="1"/>
    <col min="771" max="771" width="40" style="64" customWidth="1"/>
    <col min="772" max="772" width="18.453125" style="64" customWidth="1"/>
    <col min="773" max="773" width="25" style="64" bestFit="1" customWidth="1"/>
    <col min="774" max="774" width="43.81640625" style="64" customWidth="1"/>
    <col min="775" max="776" width="8.1796875" style="64" customWidth="1"/>
    <col min="777" max="777" width="11.26953125" style="64" customWidth="1"/>
    <col min="778" max="778" width="7.54296875" style="64" customWidth="1"/>
    <col min="779" max="779" width="10" style="64" customWidth="1"/>
    <col min="780" max="780" width="7.453125" style="64" customWidth="1"/>
    <col min="781" max="781" width="8.54296875" style="64" customWidth="1"/>
    <col min="782" max="783" width="11.453125" style="64"/>
    <col min="784" max="787" width="20.54296875" style="64" customWidth="1"/>
    <col min="788" max="788" width="0" style="64" hidden="1" customWidth="1"/>
    <col min="789" max="789" width="20.54296875" style="64" customWidth="1"/>
    <col min="790" max="1024" width="11.453125" style="64"/>
    <col min="1025" max="1025" width="4.1796875" style="64" customWidth="1"/>
    <col min="1026" max="1026" width="4.26953125" style="64" customWidth="1"/>
    <col min="1027" max="1027" width="40" style="64" customWidth="1"/>
    <col min="1028" max="1028" width="18.453125" style="64" customWidth="1"/>
    <col min="1029" max="1029" width="25" style="64" bestFit="1" customWidth="1"/>
    <col min="1030" max="1030" width="43.81640625" style="64" customWidth="1"/>
    <col min="1031" max="1032" width="8.1796875" style="64" customWidth="1"/>
    <col min="1033" max="1033" width="11.26953125" style="64" customWidth="1"/>
    <col min="1034" max="1034" width="7.54296875" style="64" customWidth="1"/>
    <col min="1035" max="1035" width="10" style="64" customWidth="1"/>
    <col min="1036" max="1036" width="7.453125" style="64" customWidth="1"/>
    <col min="1037" max="1037" width="8.54296875" style="64" customWidth="1"/>
    <col min="1038" max="1039" width="11.453125" style="64"/>
    <col min="1040" max="1043" width="20.54296875" style="64" customWidth="1"/>
    <col min="1044" max="1044" width="0" style="64" hidden="1" customWidth="1"/>
    <col min="1045" max="1045" width="20.54296875" style="64" customWidth="1"/>
    <col min="1046" max="1280" width="11.453125" style="64"/>
    <col min="1281" max="1281" width="4.1796875" style="64" customWidth="1"/>
    <col min="1282" max="1282" width="4.26953125" style="64" customWidth="1"/>
    <col min="1283" max="1283" width="40" style="64" customWidth="1"/>
    <col min="1284" max="1284" width="18.453125" style="64" customWidth="1"/>
    <col min="1285" max="1285" width="25" style="64" bestFit="1" customWidth="1"/>
    <col min="1286" max="1286" width="43.81640625" style="64" customWidth="1"/>
    <col min="1287" max="1288" width="8.1796875" style="64" customWidth="1"/>
    <col min="1289" max="1289" width="11.26953125" style="64" customWidth="1"/>
    <col min="1290" max="1290" width="7.54296875" style="64" customWidth="1"/>
    <col min="1291" max="1291" width="10" style="64" customWidth="1"/>
    <col min="1292" max="1292" width="7.453125" style="64" customWidth="1"/>
    <col min="1293" max="1293" width="8.54296875" style="64" customWidth="1"/>
    <col min="1294" max="1295" width="11.453125" style="64"/>
    <col min="1296" max="1299" width="20.54296875" style="64" customWidth="1"/>
    <col min="1300" max="1300" width="0" style="64" hidden="1" customWidth="1"/>
    <col min="1301" max="1301" width="20.54296875" style="64" customWidth="1"/>
    <col min="1302" max="1536" width="11.453125" style="64"/>
    <col min="1537" max="1537" width="4.1796875" style="64" customWidth="1"/>
    <col min="1538" max="1538" width="4.26953125" style="64" customWidth="1"/>
    <col min="1539" max="1539" width="40" style="64" customWidth="1"/>
    <col min="1540" max="1540" width="18.453125" style="64" customWidth="1"/>
    <col min="1541" max="1541" width="25" style="64" bestFit="1" customWidth="1"/>
    <col min="1542" max="1542" width="43.81640625" style="64" customWidth="1"/>
    <col min="1543" max="1544" width="8.1796875" style="64" customWidth="1"/>
    <col min="1545" max="1545" width="11.26953125" style="64" customWidth="1"/>
    <col min="1546" max="1546" width="7.54296875" style="64" customWidth="1"/>
    <col min="1547" max="1547" width="10" style="64" customWidth="1"/>
    <col min="1548" max="1548" width="7.453125" style="64" customWidth="1"/>
    <col min="1549" max="1549" width="8.54296875" style="64" customWidth="1"/>
    <col min="1550" max="1551" width="11.453125" style="64"/>
    <col min="1552" max="1555" width="20.54296875" style="64" customWidth="1"/>
    <col min="1556" max="1556" width="0" style="64" hidden="1" customWidth="1"/>
    <col min="1557" max="1557" width="20.54296875" style="64" customWidth="1"/>
    <col min="1558" max="1792" width="11.453125" style="64"/>
    <col min="1793" max="1793" width="4.1796875" style="64" customWidth="1"/>
    <col min="1794" max="1794" width="4.26953125" style="64" customWidth="1"/>
    <col min="1795" max="1795" width="40" style="64" customWidth="1"/>
    <col min="1796" max="1796" width="18.453125" style="64" customWidth="1"/>
    <col min="1797" max="1797" width="25" style="64" bestFit="1" customWidth="1"/>
    <col min="1798" max="1798" width="43.81640625" style="64" customWidth="1"/>
    <col min="1799" max="1800" width="8.1796875" style="64" customWidth="1"/>
    <col min="1801" max="1801" width="11.26953125" style="64" customWidth="1"/>
    <col min="1802" max="1802" width="7.54296875" style="64" customWidth="1"/>
    <col min="1803" max="1803" width="10" style="64" customWidth="1"/>
    <col min="1804" max="1804" width="7.453125" style="64" customWidth="1"/>
    <col min="1805" max="1805" width="8.54296875" style="64" customWidth="1"/>
    <col min="1806" max="1807" width="11.453125" style="64"/>
    <col min="1808" max="1811" width="20.54296875" style="64" customWidth="1"/>
    <col min="1812" max="1812" width="0" style="64" hidden="1" customWidth="1"/>
    <col min="1813" max="1813" width="20.54296875" style="64" customWidth="1"/>
    <col min="1814" max="2048" width="11.453125" style="64"/>
    <col min="2049" max="2049" width="4.1796875" style="64" customWidth="1"/>
    <col min="2050" max="2050" width="4.26953125" style="64" customWidth="1"/>
    <col min="2051" max="2051" width="40" style="64" customWidth="1"/>
    <col min="2052" max="2052" width="18.453125" style="64" customWidth="1"/>
    <col min="2053" max="2053" width="25" style="64" bestFit="1" customWidth="1"/>
    <col min="2054" max="2054" width="43.81640625" style="64" customWidth="1"/>
    <col min="2055" max="2056" width="8.1796875" style="64" customWidth="1"/>
    <col min="2057" max="2057" width="11.26953125" style="64" customWidth="1"/>
    <col min="2058" max="2058" width="7.54296875" style="64" customWidth="1"/>
    <col min="2059" max="2059" width="10" style="64" customWidth="1"/>
    <col min="2060" max="2060" width="7.453125" style="64" customWidth="1"/>
    <col min="2061" max="2061" width="8.54296875" style="64" customWidth="1"/>
    <col min="2062" max="2063" width="11.453125" style="64"/>
    <col min="2064" max="2067" width="20.54296875" style="64" customWidth="1"/>
    <col min="2068" max="2068" width="0" style="64" hidden="1" customWidth="1"/>
    <col min="2069" max="2069" width="20.54296875" style="64" customWidth="1"/>
    <col min="2070" max="2304" width="11.453125" style="64"/>
    <col min="2305" max="2305" width="4.1796875" style="64" customWidth="1"/>
    <col min="2306" max="2306" width="4.26953125" style="64" customWidth="1"/>
    <col min="2307" max="2307" width="40" style="64" customWidth="1"/>
    <col min="2308" max="2308" width="18.453125" style="64" customWidth="1"/>
    <col min="2309" max="2309" width="25" style="64" bestFit="1" customWidth="1"/>
    <col min="2310" max="2310" width="43.81640625" style="64" customWidth="1"/>
    <col min="2311" max="2312" width="8.1796875" style="64" customWidth="1"/>
    <col min="2313" max="2313" width="11.26953125" style="64" customWidth="1"/>
    <col min="2314" max="2314" width="7.54296875" style="64" customWidth="1"/>
    <col min="2315" max="2315" width="10" style="64" customWidth="1"/>
    <col min="2316" max="2316" width="7.453125" style="64" customWidth="1"/>
    <col min="2317" max="2317" width="8.54296875" style="64" customWidth="1"/>
    <col min="2318" max="2319" width="11.453125" style="64"/>
    <col min="2320" max="2323" width="20.54296875" style="64" customWidth="1"/>
    <col min="2324" max="2324" width="0" style="64" hidden="1" customWidth="1"/>
    <col min="2325" max="2325" width="20.54296875" style="64" customWidth="1"/>
    <col min="2326" max="2560" width="11.453125" style="64"/>
    <col min="2561" max="2561" width="4.1796875" style="64" customWidth="1"/>
    <col min="2562" max="2562" width="4.26953125" style="64" customWidth="1"/>
    <col min="2563" max="2563" width="40" style="64" customWidth="1"/>
    <col min="2564" max="2564" width="18.453125" style="64" customWidth="1"/>
    <col min="2565" max="2565" width="25" style="64" bestFit="1" customWidth="1"/>
    <col min="2566" max="2566" width="43.81640625" style="64" customWidth="1"/>
    <col min="2567" max="2568" width="8.1796875" style="64" customWidth="1"/>
    <col min="2569" max="2569" width="11.26953125" style="64" customWidth="1"/>
    <col min="2570" max="2570" width="7.54296875" style="64" customWidth="1"/>
    <col min="2571" max="2571" width="10" style="64" customWidth="1"/>
    <col min="2572" max="2572" width="7.453125" style="64" customWidth="1"/>
    <col min="2573" max="2573" width="8.54296875" style="64" customWidth="1"/>
    <col min="2574" max="2575" width="11.453125" style="64"/>
    <col min="2576" max="2579" width="20.54296875" style="64" customWidth="1"/>
    <col min="2580" max="2580" width="0" style="64" hidden="1" customWidth="1"/>
    <col min="2581" max="2581" width="20.54296875" style="64" customWidth="1"/>
    <col min="2582" max="2816" width="11.453125" style="64"/>
    <col min="2817" max="2817" width="4.1796875" style="64" customWidth="1"/>
    <col min="2818" max="2818" width="4.26953125" style="64" customWidth="1"/>
    <col min="2819" max="2819" width="40" style="64" customWidth="1"/>
    <col min="2820" max="2820" width="18.453125" style="64" customWidth="1"/>
    <col min="2821" max="2821" width="25" style="64" bestFit="1" customWidth="1"/>
    <col min="2822" max="2822" width="43.81640625" style="64" customWidth="1"/>
    <col min="2823" max="2824" width="8.1796875" style="64" customWidth="1"/>
    <col min="2825" max="2825" width="11.26953125" style="64" customWidth="1"/>
    <col min="2826" max="2826" width="7.54296875" style="64" customWidth="1"/>
    <col min="2827" max="2827" width="10" style="64" customWidth="1"/>
    <col min="2828" max="2828" width="7.453125" style="64" customWidth="1"/>
    <col min="2829" max="2829" width="8.54296875" style="64" customWidth="1"/>
    <col min="2830" max="2831" width="11.453125" style="64"/>
    <col min="2832" max="2835" width="20.54296875" style="64" customWidth="1"/>
    <col min="2836" max="2836" width="0" style="64" hidden="1" customWidth="1"/>
    <col min="2837" max="2837" width="20.54296875" style="64" customWidth="1"/>
    <col min="2838" max="3072" width="11.453125" style="64"/>
    <col min="3073" max="3073" width="4.1796875" style="64" customWidth="1"/>
    <col min="3074" max="3074" width="4.26953125" style="64" customWidth="1"/>
    <col min="3075" max="3075" width="40" style="64" customWidth="1"/>
    <col min="3076" max="3076" width="18.453125" style="64" customWidth="1"/>
    <col min="3077" max="3077" width="25" style="64" bestFit="1" customWidth="1"/>
    <col min="3078" max="3078" width="43.81640625" style="64" customWidth="1"/>
    <col min="3079" max="3080" width="8.1796875" style="64" customWidth="1"/>
    <col min="3081" max="3081" width="11.26953125" style="64" customWidth="1"/>
    <col min="3082" max="3082" width="7.54296875" style="64" customWidth="1"/>
    <col min="3083" max="3083" width="10" style="64" customWidth="1"/>
    <col min="3084" max="3084" width="7.453125" style="64" customWidth="1"/>
    <col min="3085" max="3085" width="8.54296875" style="64" customWidth="1"/>
    <col min="3086" max="3087" width="11.453125" style="64"/>
    <col min="3088" max="3091" width="20.54296875" style="64" customWidth="1"/>
    <col min="3092" max="3092" width="0" style="64" hidden="1" customWidth="1"/>
    <col min="3093" max="3093" width="20.54296875" style="64" customWidth="1"/>
    <col min="3094" max="3328" width="11.453125" style="64"/>
    <col min="3329" max="3329" width="4.1796875" style="64" customWidth="1"/>
    <col min="3330" max="3330" width="4.26953125" style="64" customWidth="1"/>
    <col min="3331" max="3331" width="40" style="64" customWidth="1"/>
    <col min="3332" max="3332" width="18.453125" style="64" customWidth="1"/>
    <col min="3333" max="3333" width="25" style="64" bestFit="1" customWidth="1"/>
    <col min="3334" max="3334" width="43.81640625" style="64" customWidth="1"/>
    <col min="3335" max="3336" width="8.1796875" style="64" customWidth="1"/>
    <col min="3337" max="3337" width="11.26953125" style="64" customWidth="1"/>
    <col min="3338" max="3338" width="7.54296875" style="64" customWidth="1"/>
    <col min="3339" max="3339" width="10" style="64" customWidth="1"/>
    <col min="3340" max="3340" width="7.453125" style="64" customWidth="1"/>
    <col min="3341" max="3341" width="8.54296875" style="64" customWidth="1"/>
    <col min="3342" max="3343" width="11.453125" style="64"/>
    <col min="3344" max="3347" width="20.54296875" style="64" customWidth="1"/>
    <col min="3348" max="3348" width="0" style="64" hidden="1" customWidth="1"/>
    <col min="3349" max="3349" width="20.54296875" style="64" customWidth="1"/>
    <col min="3350" max="3584" width="11.453125" style="64"/>
    <col min="3585" max="3585" width="4.1796875" style="64" customWidth="1"/>
    <col min="3586" max="3586" width="4.26953125" style="64" customWidth="1"/>
    <col min="3587" max="3587" width="40" style="64" customWidth="1"/>
    <col min="3588" max="3588" width="18.453125" style="64" customWidth="1"/>
    <col min="3589" max="3589" width="25" style="64" bestFit="1" customWidth="1"/>
    <col min="3590" max="3590" width="43.81640625" style="64" customWidth="1"/>
    <col min="3591" max="3592" width="8.1796875" style="64" customWidth="1"/>
    <col min="3593" max="3593" width="11.26953125" style="64" customWidth="1"/>
    <col min="3594" max="3594" width="7.54296875" style="64" customWidth="1"/>
    <col min="3595" max="3595" width="10" style="64" customWidth="1"/>
    <col min="3596" max="3596" width="7.453125" style="64" customWidth="1"/>
    <col min="3597" max="3597" width="8.54296875" style="64" customWidth="1"/>
    <col min="3598" max="3599" width="11.453125" style="64"/>
    <col min="3600" max="3603" width="20.54296875" style="64" customWidth="1"/>
    <col min="3604" max="3604" width="0" style="64" hidden="1" customWidth="1"/>
    <col min="3605" max="3605" width="20.54296875" style="64" customWidth="1"/>
    <col min="3606" max="3840" width="11.453125" style="64"/>
    <col min="3841" max="3841" width="4.1796875" style="64" customWidth="1"/>
    <col min="3842" max="3842" width="4.26953125" style="64" customWidth="1"/>
    <col min="3843" max="3843" width="40" style="64" customWidth="1"/>
    <col min="3844" max="3844" width="18.453125" style="64" customWidth="1"/>
    <col min="3845" max="3845" width="25" style="64" bestFit="1" customWidth="1"/>
    <col min="3846" max="3846" width="43.81640625" style="64" customWidth="1"/>
    <col min="3847" max="3848" width="8.1796875" style="64" customWidth="1"/>
    <col min="3849" max="3849" width="11.26953125" style="64" customWidth="1"/>
    <col min="3850" max="3850" width="7.54296875" style="64" customWidth="1"/>
    <col min="3851" max="3851" width="10" style="64" customWidth="1"/>
    <col min="3852" max="3852" width="7.453125" style="64" customWidth="1"/>
    <col min="3853" max="3853" width="8.54296875" style="64" customWidth="1"/>
    <col min="3854" max="3855" width="11.453125" style="64"/>
    <col min="3856" max="3859" width="20.54296875" style="64" customWidth="1"/>
    <col min="3860" max="3860" width="0" style="64" hidden="1" customWidth="1"/>
    <col min="3861" max="3861" width="20.54296875" style="64" customWidth="1"/>
    <col min="3862" max="4096" width="11.453125" style="64"/>
    <col min="4097" max="4097" width="4.1796875" style="64" customWidth="1"/>
    <col min="4098" max="4098" width="4.26953125" style="64" customWidth="1"/>
    <col min="4099" max="4099" width="40" style="64" customWidth="1"/>
    <col min="4100" max="4100" width="18.453125" style="64" customWidth="1"/>
    <col min="4101" max="4101" width="25" style="64" bestFit="1" customWidth="1"/>
    <col min="4102" max="4102" width="43.81640625" style="64" customWidth="1"/>
    <col min="4103" max="4104" width="8.1796875" style="64" customWidth="1"/>
    <col min="4105" max="4105" width="11.26953125" style="64" customWidth="1"/>
    <col min="4106" max="4106" width="7.54296875" style="64" customWidth="1"/>
    <col min="4107" max="4107" width="10" style="64" customWidth="1"/>
    <col min="4108" max="4108" width="7.453125" style="64" customWidth="1"/>
    <col min="4109" max="4109" width="8.54296875" style="64" customWidth="1"/>
    <col min="4110" max="4111" width="11.453125" style="64"/>
    <col min="4112" max="4115" width="20.54296875" style="64" customWidth="1"/>
    <col min="4116" max="4116" width="0" style="64" hidden="1" customWidth="1"/>
    <col min="4117" max="4117" width="20.54296875" style="64" customWidth="1"/>
    <col min="4118" max="4352" width="11.453125" style="64"/>
    <col min="4353" max="4353" width="4.1796875" style="64" customWidth="1"/>
    <col min="4354" max="4354" width="4.26953125" style="64" customWidth="1"/>
    <col min="4355" max="4355" width="40" style="64" customWidth="1"/>
    <col min="4356" max="4356" width="18.453125" style="64" customWidth="1"/>
    <col min="4357" max="4357" width="25" style="64" bestFit="1" customWidth="1"/>
    <col min="4358" max="4358" width="43.81640625" style="64" customWidth="1"/>
    <col min="4359" max="4360" width="8.1796875" style="64" customWidth="1"/>
    <col min="4361" max="4361" width="11.26953125" style="64" customWidth="1"/>
    <col min="4362" max="4362" width="7.54296875" style="64" customWidth="1"/>
    <col min="4363" max="4363" width="10" style="64" customWidth="1"/>
    <col min="4364" max="4364" width="7.453125" style="64" customWidth="1"/>
    <col min="4365" max="4365" width="8.54296875" style="64" customWidth="1"/>
    <col min="4366" max="4367" width="11.453125" style="64"/>
    <col min="4368" max="4371" width="20.54296875" style="64" customWidth="1"/>
    <col min="4372" max="4372" width="0" style="64" hidden="1" customWidth="1"/>
    <col min="4373" max="4373" width="20.54296875" style="64" customWidth="1"/>
    <col min="4374" max="4608" width="11.453125" style="64"/>
    <col min="4609" max="4609" width="4.1796875" style="64" customWidth="1"/>
    <col min="4610" max="4610" width="4.26953125" style="64" customWidth="1"/>
    <col min="4611" max="4611" width="40" style="64" customWidth="1"/>
    <col min="4612" max="4612" width="18.453125" style="64" customWidth="1"/>
    <col min="4613" max="4613" width="25" style="64" bestFit="1" customWidth="1"/>
    <col min="4614" max="4614" width="43.81640625" style="64" customWidth="1"/>
    <col min="4615" max="4616" width="8.1796875" style="64" customWidth="1"/>
    <col min="4617" max="4617" width="11.26953125" style="64" customWidth="1"/>
    <col min="4618" max="4618" width="7.54296875" style="64" customWidth="1"/>
    <col min="4619" max="4619" width="10" style="64" customWidth="1"/>
    <col min="4620" max="4620" width="7.453125" style="64" customWidth="1"/>
    <col min="4621" max="4621" width="8.54296875" style="64" customWidth="1"/>
    <col min="4622" max="4623" width="11.453125" style="64"/>
    <col min="4624" max="4627" width="20.54296875" style="64" customWidth="1"/>
    <col min="4628" max="4628" width="0" style="64" hidden="1" customWidth="1"/>
    <col min="4629" max="4629" width="20.54296875" style="64" customWidth="1"/>
    <col min="4630" max="4864" width="11.453125" style="64"/>
    <col min="4865" max="4865" width="4.1796875" style="64" customWidth="1"/>
    <col min="4866" max="4866" width="4.26953125" style="64" customWidth="1"/>
    <col min="4867" max="4867" width="40" style="64" customWidth="1"/>
    <col min="4868" max="4868" width="18.453125" style="64" customWidth="1"/>
    <col min="4869" max="4869" width="25" style="64" bestFit="1" customWidth="1"/>
    <col min="4870" max="4870" width="43.81640625" style="64" customWidth="1"/>
    <col min="4871" max="4872" width="8.1796875" style="64" customWidth="1"/>
    <col min="4873" max="4873" width="11.26953125" style="64" customWidth="1"/>
    <col min="4874" max="4874" width="7.54296875" style="64" customWidth="1"/>
    <col min="4875" max="4875" width="10" style="64" customWidth="1"/>
    <col min="4876" max="4876" width="7.453125" style="64" customWidth="1"/>
    <col min="4877" max="4877" width="8.54296875" style="64" customWidth="1"/>
    <col min="4878" max="4879" width="11.453125" style="64"/>
    <col min="4880" max="4883" width="20.54296875" style="64" customWidth="1"/>
    <col min="4884" max="4884" width="0" style="64" hidden="1" customWidth="1"/>
    <col min="4885" max="4885" width="20.54296875" style="64" customWidth="1"/>
    <col min="4886" max="5120" width="11.453125" style="64"/>
    <col min="5121" max="5121" width="4.1796875" style="64" customWidth="1"/>
    <col min="5122" max="5122" width="4.26953125" style="64" customWidth="1"/>
    <col min="5123" max="5123" width="40" style="64" customWidth="1"/>
    <col min="5124" max="5124" width="18.453125" style="64" customWidth="1"/>
    <col min="5125" max="5125" width="25" style="64" bestFit="1" customWidth="1"/>
    <col min="5126" max="5126" width="43.81640625" style="64" customWidth="1"/>
    <col min="5127" max="5128" width="8.1796875" style="64" customWidth="1"/>
    <col min="5129" max="5129" width="11.26953125" style="64" customWidth="1"/>
    <col min="5130" max="5130" width="7.54296875" style="64" customWidth="1"/>
    <col min="5131" max="5131" width="10" style="64" customWidth="1"/>
    <col min="5132" max="5132" width="7.453125" style="64" customWidth="1"/>
    <col min="5133" max="5133" width="8.54296875" style="64" customWidth="1"/>
    <col min="5134" max="5135" width="11.453125" style="64"/>
    <col min="5136" max="5139" width="20.54296875" style="64" customWidth="1"/>
    <col min="5140" max="5140" width="0" style="64" hidden="1" customWidth="1"/>
    <col min="5141" max="5141" width="20.54296875" style="64" customWidth="1"/>
    <col min="5142" max="5376" width="11.453125" style="64"/>
    <col min="5377" max="5377" width="4.1796875" style="64" customWidth="1"/>
    <col min="5378" max="5378" width="4.26953125" style="64" customWidth="1"/>
    <col min="5379" max="5379" width="40" style="64" customWidth="1"/>
    <col min="5380" max="5380" width="18.453125" style="64" customWidth="1"/>
    <col min="5381" max="5381" width="25" style="64" bestFit="1" customWidth="1"/>
    <col min="5382" max="5382" width="43.81640625" style="64" customWidth="1"/>
    <col min="5383" max="5384" width="8.1796875" style="64" customWidth="1"/>
    <col min="5385" max="5385" width="11.26953125" style="64" customWidth="1"/>
    <col min="5386" max="5386" width="7.54296875" style="64" customWidth="1"/>
    <col min="5387" max="5387" width="10" style="64" customWidth="1"/>
    <col min="5388" max="5388" width="7.453125" style="64" customWidth="1"/>
    <col min="5389" max="5389" width="8.54296875" style="64" customWidth="1"/>
    <col min="5390" max="5391" width="11.453125" style="64"/>
    <col min="5392" max="5395" width="20.54296875" style="64" customWidth="1"/>
    <col min="5396" max="5396" width="0" style="64" hidden="1" customWidth="1"/>
    <col min="5397" max="5397" width="20.54296875" style="64" customWidth="1"/>
    <col min="5398" max="5632" width="11.453125" style="64"/>
    <col min="5633" max="5633" width="4.1796875" style="64" customWidth="1"/>
    <col min="5634" max="5634" width="4.26953125" style="64" customWidth="1"/>
    <col min="5635" max="5635" width="40" style="64" customWidth="1"/>
    <col min="5636" max="5636" width="18.453125" style="64" customWidth="1"/>
    <col min="5637" max="5637" width="25" style="64" bestFit="1" customWidth="1"/>
    <col min="5638" max="5638" width="43.81640625" style="64" customWidth="1"/>
    <col min="5639" max="5640" width="8.1796875" style="64" customWidth="1"/>
    <col min="5641" max="5641" width="11.26953125" style="64" customWidth="1"/>
    <col min="5642" max="5642" width="7.54296875" style="64" customWidth="1"/>
    <col min="5643" max="5643" width="10" style="64" customWidth="1"/>
    <col min="5644" max="5644" width="7.453125" style="64" customWidth="1"/>
    <col min="5645" max="5645" width="8.54296875" style="64" customWidth="1"/>
    <col min="5646" max="5647" width="11.453125" style="64"/>
    <col min="5648" max="5651" width="20.54296875" style="64" customWidth="1"/>
    <col min="5652" max="5652" width="0" style="64" hidden="1" customWidth="1"/>
    <col min="5653" max="5653" width="20.54296875" style="64" customWidth="1"/>
    <col min="5654" max="5888" width="11.453125" style="64"/>
    <col min="5889" max="5889" width="4.1796875" style="64" customWidth="1"/>
    <col min="5890" max="5890" width="4.26953125" style="64" customWidth="1"/>
    <col min="5891" max="5891" width="40" style="64" customWidth="1"/>
    <col min="5892" max="5892" width="18.453125" style="64" customWidth="1"/>
    <col min="5893" max="5893" width="25" style="64" bestFit="1" customWidth="1"/>
    <col min="5894" max="5894" width="43.81640625" style="64" customWidth="1"/>
    <col min="5895" max="5896" width="8.1796875" style="64" customWidth="1"/>
    <col min="5897" max="5897" width="11.26953125" style="64" customWidth="1"/>
    <col min="5898" max="5898" width="7.54296875" style="64" customWidth="1"/>
    <col min="5899" max="5899" width="10" style="64" customWidth="1"/>
    <col min="5900" max="5900" width="7.453125" style="64" customWidth="1"/>
    <col min="5901" max="5901" width="8.54296875" style="64" customWidth="1"/>
    <col min="5902" max="5903" width="11.453125" style="64"/>
    <col min="5904" max="5907" width="20.54296875" style="64" customWidth="1"/>
    <col min="5908" max="5908" width="0" style="64" hidden="1" customWidth="1"/>
    <col min="5909" max="5909" width="20.54296875" style="64" customWidth="1"/>
    <col min="5910" max="6144" width="11.453125" style="64"/>
    <col min="6145" max="6145" width="4.1796875" style="64" customWidth="1"/>
    <col min="6146" max="6146" width="4.26953125" style="64" customWidth="1"/>
    <col min="6147" max="6147" width="40" style="64" customWidth="1"/>
    <col min="6148" max="6148" width="18.453125" style="64" customWidth="1"/>
    <col min="6149" max="6149" width="25" style="64" bestFit="1" customWidth="1"/>
    <col min="6150" max="6150" width="43.81640625" style="64" customWidth="1"/>
    <col min="6151" max="6152" width="8.1796875" style="64" customWidth="1"/>
    <col min="6153" max="6153" width="11.26953125" style="64" customWidth="1"/>
    <col min="6154" max="6154" width="7.54296875" style="64" customWidth="1"/>
    <col min="6155" max="6155" width="10" style="64" customWidth="1"/>
    <col min="6156" max="6156" width="7.453125" style="64" customWidth="1"/>
    <col min="6157" max="6157" width="8.54296875" style="64" customWidth="1"/>
    <col min="6158" max="6159" width="11.453125" style="64"/>
    <col min="6160" max="6163" width="20.54296875" style="64" customWidth="1"/>
    <col min="6164" max="6164" width="0" style="64" hidden="1" customWidth="1"/>
    <col min="6165" max="6165" width="20.54296875" style="64" customWidth="1"/>
    <col min="6166" max="6400" width="11.453125" style="64"/>
    <col min="6401" max="6401" width="4.1796875" style="64" customWidth="1"/>
    <col min="6402" max="6402" width="4.26953125" style="64" customWidth="1"/>
    <col min="6403" max="6403" width="40" style="64" customWidth="1"/>
    <col min="6404" max="6404" width="18.453125" style="64" customWidth="1"/>
    <col min="6405" max="6405" width="25" style="64" bestFit="1" customWidth="1"/>
    <col min="6406" max="6406" width="43.81640625" style="64" customWidth="1"/>
    <col min="6407" max="6408" width="8.1796875" style="64" customWidth="1"/>
    <col min="6409" max="6409" width="11.26953125" style="64" customWidth="1"/>
    <col min="6410" max="6410" width="7.54296875" style="64" customWidth="1"/>
    <col min="6411" max="6411" width="10" style="64" customWidth="1"/>
    <col min="6412" max="6412" width="7.453125" style="64" customWidth="1"/>
    <col min="6413" max="6413" width="8.54296875" style="64" customWidth="1"/>
    <col min="6414" max="6415" width="11.453125" style="64"/>
    <col min="6416" max="6419" width="20.54296875" style="64" customWidth="1"/>
    <col min="6420" max="6420" width="0" style="64" hidden="1" customWidth="1"/>
    <col min="6421" max="6421" width="20.54296875" style="64" customWidth="1"/>
    <col min="6422" max="6656" width="11.453125" style="64"/>
    <col min="6657" max="6657" width="4.1796875" style="64" customWidth="1"/>
    <col min="6658" max="6658" width="4.26953125" style="64" customWidth="1"/>
    <col min="6659" max="6659" width="40" style="64" customWidth="1"/>
    <col min="6660" max="6660" width="18.453125" style="64" customWidth="1"/>
    <col min="6661" max="6661" width="25" style="64" bestFit="1" customWidth="1"/>
    <col min="6662" max="6662" width="43.81640625" style="64" customWidth="1"/>
    <col min="6663" max="6664" width="8.1796875" style="64" customWidth="1"/>
    <col min="6665" max="6665" width="11.26953125" style="64" customWidth="1"/>
    <col min="6666" max="6666" width="7.54296875" style="64" customWidth="1"/>
    <col min="6667" max="6667" width="10" style="64" customWidth="1"/>
    <col min="6668" max="6668" width="7.453125" style="64" customWidth="1"/>
    <col min="6669" max="6669" width="8.54296875" style="64" customWidth="1"/>
    <col min="6670" max="6671" width="11.453125" style="64"/>
    <col min="6672" max="6675" width="20.54296875" style="64" customWidth="1"/>
    <col min="6676" max="6676" width="0" style="64" hidden="1" customWidth="1"/>
    <col min="6677" max="6677" width="20.54296875" style="64" customWidth="1"/>
    <col min="6678" max="6912" width="11.453125" style="64"/>
    <col min="6913" max="6913" width="4.1796875" style="64" customWidth="1"/>
    <col min="6914" max="6914" width="4.26953125" style="64" customWidth="1"/>
    <col min="6915" max="6915" width="40" style="64" customWidth="1"/>
    <col min="6916" max="6916" width="18.453125" style="64" customWidth="1"/>
    <col min="6917" max="6917" width="25" style="64" bestFit="1" customWidth="1"/>
    <col min="6918" max="6918" width="43.81640625" style="64" customWidth="1"/>
    <col min="6919" max="6920" width="8.1796875" style="64" customWidth="1"/>
    <col min="6921" max="6921" width="11.26953125" style="64" customWidth="1"/>
    <col min="6922" max="6922" width="7.54296875" style="64" customWidth="1"/>
    <col min="6923" max="6923" width="10" style="64" customWidth="1"/>
    <col min="6924" max="6924" width="7.453125" style="64" customWidth="1"/>
    <col min="6925" max="6925" width="8.54296875" style="64" customWidth="1"/>
    <col min="6926" max="6927" width="11.453125" style="64"/>
    <col min="6928" max="6931" width="20.54296875" style="64" customWidth="1"/>
    <col min="6932" max="6932" width="0" style="64" hidden="1" customWidth="1"/>
    <col min="6933" max="6933" width="20.54296875" style="64" customWidth="1"/>
    <col min="6934" max="7168" width="11.453125" style="64"/>
    <col min="7169" max="7169" width="4.1796875" style="64" customWidth="1"/>
    <col min="7170" max="7170" width="4.26953125" style="64" customWidth="1"/>
    <col min="7171" max="7171" width="40" style="64" customWidth="1"/>
    <col min="7172" max="7172" width="18.453125" style="64" customWidth="1"/>
    <col min="7173" max="7173" width="25" style="64" bestFit="1" customWidth="1"/>
    <col min="7174" max="7174" width="43.81640625" style="64" customWidth="1"/>
    <col min="7175" max="7176" width="8.1796875" style="64" customWidth="1"/>
    <col min="7177" max="7177" width="11.26953125" style="64" customWidth="1"/>
    <col min="7178" max="7178" width="7.54296875" style="64" customWidth="1"/>
    <col min="7179" max="7179" width="10" style="64" customWidth="1"/>
    <col min="7180" max="7180" width="7.453125" style="64" customWidth="1"/>
    <col min="7181" max="7181" width="8.54296875" style="64" customWidth="1"/>
    <col min="7182" max="7183" width="11.453125" style="64"/>
    <col min="7184" max="7187" width="20.54296875" style="64" customWidth="1"/>
    <col min="7188" max="7188" width="0" style="64" hidden="1" customWidth="1"/>
    <col min="7189" max="7189" width="20.54296875" style="64" customWidth="1"/>
    <col min="7190" max="7424" width="11.453125" style="64"/>
    <col min="7425" max="7425" width="4.1796875" style="64" customWidth="1"/>
    <col min="7426" max="7426" width="4.26953125" style="64" customWidth="1"/>
    <col min="7427" max="7427" width="40" style="64" customWidth="1"/>
    <col min="7428" max="7428" width="18.453125" style="64" customWidth="1"/>
    <col min="7429" max="7429" width="25" style="64" bestFit="1" customWidth="1"/>
    <col min="7430" max="7430" width="43.81640625" style="64" customWidth="1"/>
    <col min="7431" max="7432" width="8.1796875" style="64" customWidth="1"/>
    <col min="7433" max="7433" width="11.26953125" style="64" customWidth="1"/>
    <col min="7434" max="7434" width="7.54296875" style="64" customWidth="1"/>
    <col min="7435" max="7435" width="10" style="64" customWidth="1"/>
    <col min="7436" max="7436" width="7.453125" style="64" customWidth="1"/>
    <col min="7437" max="7437" width="8.54296875" style="64" customWidth="1"/>
    <col min="7438" max="7439" width="11.453125" style="64"/>
    <col min="7440" max="7443" width="20.54296875" style="64" customWidth="1"/>
    <col min="7444" max="7444" width="0" style="64" hidden="1" customWidth="1"/>
    <col min="7445" max="7445" width="20.54296875" style="64" customWidth="1"/>
    <col min="7446" max="7680" width="11.453125" style="64"/>
    <col min="7681" max="7681" width="4.1796875" style="64" customWidth="1"/>
    <col min="7682" max="7682" width="4.26953125" style="64" customWidth="1"/>
    <col min="7683" max="7683" width="40" style="64" customWidth="1"/>
    <col min="7684" max="7684" width="18.453125" style="64" customWidth="1"/>
    <col min="7685" max="7685" width="25" style="64" bestFit="1" customWidth="1"/>
    <col min="7686" max="7686" width="43.81640625" style="64" customWidth="1"/>
    <col min="7687" max="7688" width="8.1796875" style="64" customWidth="1"/>
    <col min="7689" max="7689" width="11.26953125" style="64" customWidth="1"/>
    <col min="7690" max="7690" width="7.54296875" style="64" customWidth="1"/>
    <col min="7691" max="7691" width="10" style="64" customWidth="1"/>
    <col min="7692" max="7692" width="7.453125" style="64" customWidth="1"/>
    <col min="7693" max="7693" width="8.54296875" style="64" customWidth="1"/>
    <col min="7694" max="7695" width="11.453125" style="64"/>
    <col min="7696" max="7699" width="20.54296875" style="64" customWidth="1"/>
    <col min="7700" max="7700" width="0" style="64" hidden="1" customWidth="1"/>
    <col min="7701" max="7701" width="20.54296875" style="64" customWidth="1"/>
    <col min="7702" max="7936" width="11.453125" style="64"/>
    <col min="7937" max="7937" width="4.1796875" style="64" customWidth="1"/>
    <col min="7938" max="7938" width="4.26953125" style="64" customWidth="1"/>
    <col min="7939" max="7939" width="40" style="64" customWidth="1"/>
    <col min="7940" max="7940" width="18.453125" style="64" customWidth="1"/>
    <col min="7941" max="7941" width="25" style="64" bestFit="1" customWidth="1"/>
    <col min="7942" max="7942" width="43.81640625" style="64" customWidth="1"/>
    <col min="7943" max="7944" width="8.1796875" style="64" customWidth="1"/>
    <col min="7945" max="7945" width="11.26953125" style="64" customWidth="1"/>
    <col min="7946" max="7946" width="7.54296875" style="64" customWidth="1"/>
    <col min="7947" max="7947" width="10" style="64" customWidth="1"/>
    <col min="7948" max="7948" width="7.453125" style="64" customWidth="1"/>
    <col min="7949" max="7949" width="8.54296875" style="64" customWidth="1"/>
    <col min="7950" max="7951" width="11.453125" style="64"/>
    <col min="7952" max="7955" width="20.54296875" style="64" customWidth="1"/>
    <col min="7956" max="7956" width="0" style="64" hidden="1" customWidth="1"/>
    <col min="7957" max="7957" width="20.54296875" style="64" customWidth="1"/>
    <col min="7958" max="8192" width="11.453125" style="64"/>
    <col min="8193" max="8193" width="4.1796875" style="64" customWidth="1"/>
    <col min="8194" max="8194" width="4.26953125" style="64" customWidth="1"/>
    <col min="8195" max="8195" width="40" style="64" customWidth="1"/>
    <col min="8196" max="8196" width="18.453125" style="64" customWidth="1"/>
    <col min="8197" max="8197" width="25" style="64" bestFit="1" customWidth="1"/>
    <col min="8198" max="8198" width="43.81640625" style="64" customWidth="1"/>
    <col min="8199" max="8200" width="8.1796875" style="64" customWidth="1"/>
    <col min="8201" max="8201" width="11.26953125" style="64" customWidth="1"/>
    <col min="8202" max="8202" width="7.54296875" style="64" customWidth="1"/>
    <col min="8203" max="8203" width="10" style="64" customWidth="1"/>
    <col min="8204" max="8204" width="7.453125" style="64" customWidth="1"/>
    <col min="8205" max="8205" width="8.54296875" style="64" customWidth="1"/>
    <col min="8206" max="8207" width="11.453125" style="64"/>
    <col min="8208" max="8211" width="20.54296875" style="64" customWidth="1"/>
    <col min="8212" max="8212" width="0" style="64" hidden="1" customWidth="1"/>
    <col min="8213" max="8213" width="20.54296875" style="64" customWidth="1"/>
    <col min="8214" max="8448" width="11.453125" style="64"/>
    <col min="8449" max="8449" width="4.1796875" style="64" customWidth="1"/>
    <col min="8450" max="8450" width="4.26953125" style="64" customWidth="1"/>
    <col min="8451" max="8451" width="40" style="64" customWidth="1"/>
    <col min="8452" max="8452" width="18.453125" style="64" customWidth="1"/>
    <col min="8453" max="8453" width="25" style="64" bestFit="1" customWidth="1"/>
    <col min="8454" max="8454" width="43.81640625" style="64" customWidth="1"/>
    <col min="8455" max="8456" width="8.1796875" style="64" customWidth="1"/>
    <col min="8457" max="8457" width="11.26953125" style="64" customWidth="1"/>
    <col min="8458" max="8458" width="7.54296875" style="64" customWidth="1"/>
    <col min="8459" max="8459" width="10" style="64" customWidth="1"/>
    <col min="8460" max="8460" width="7.453125" style="64" customWidth="1"/>
    <col min="8461" max="8461" width="8.54296875" style="64" customWidth="1"/>
    <col min="8462" max="8463" width="11.453125" style="64"/>
    <col min="8464" max="8467" width="20.54296875" style="64" customWidth="1"/>
    <col min="8468" max="8468" width="0" style="64" hidden="1" customWidth="1"/>
    <col min="8469" max="8469" width="20.54296875" style="64" customWidth="1"/>
    <col min="8470" max="8704" width="11.453125" style="64"/>
    <col min="8705" max="8705" width="4.1796875" style="64" customWidth="1"/>
    <col min="8706" max="8706" width="4.26953125" style="64" customWidth="1"/>
    <col min="8707" max="8707" width="40" style="64" customWidth="1"/>
    <col min="8708" max="8708" width="18.453125" style="64" customWidth="1"/>
    <col min="8709" max="8709" width="25" style="64" bestFit="1" customWidth="1"/>
    <col min="8710" max="8710" width="43.81640625" style="64" customWidth="1"/>
    <col min="8711" max="8712" width="8.1796875" style="64" customWidth="1"/>
    <col min="8713" max="8713" width="11.26953125" style="64" customWidth="1"/>
    <col min="8714" max="8714" width="7.54296875" style="64" customWidth="1"/>
    <col min="8715" max="8715" width="10" style="64" customWidth="1"/>
    <col min="8716" max="8716" width="7.453125" style="64" customWidth="1"/>
    <col min="8717" max="8717" width="8.54296875" style="64" customWidth="1"/>
    <col min="8718" max="8719" width="11.453125" style="64"/>
    <col min="8720" max="8723" width="20.54296875" style="64" customWidth="1"/>
    <col min="8724" max="8724" width="0" style="64" hidden="1" customWidth="1"/>
    <col min="8725" max="8725" width="20.54296875" style="64" customWidth="1"/>
    <col min="8726" max="8960" width="11.453125" style="64"/>
    <col min="8961" max="8961" width="4.1796875" style="64" customWidth="1"/>
    <col min="8962" max="8962" width="4.26953125" style="64" customWidth="1"/>
    <col min="8963" max="8963" width="40" style="64" customWidth="1"/>
    <col min="8964" max="8964" width="18.453125" style="64" customWidth="1"/>
    <col min="8965" max="8965" width="25" style="64" bestFit="1" customWidth="1"/>
    <col min="8966" max="8966" width="43.81640625" style="64" customWidth="1"/>
    <col min="8967" max="8968" width="8.1796875" style="64" customWidth="1"/>
    <col min="8969" max="8969" width="11.26953125" style="64" customWidth="1"/>
    <col min="8970" max="8970" width="7.54296875" style="64" customWidth="1"/>
    <col min="8971" max="8971" width="10" style="64" customWidth="1"/>
    <col min="8972" max="8972" width="7.453125" style="64" customWidth="1"/>
    <col min="8973" max="8973" width="8.54296875" style="64" customWidth="1"/>
    <col min="8974" max="8975" width="11.453125" style="64"/>
    <col min="8976" max="8979" width="20.54296875" style="64" customWidth="1"/>
    <col min="8980" max="8980" width="0" style="64" hidden="1" customWidth="1"/>
    <col min="8981" max="8981" width="20.54296875" style="64" customWidth="1"/>
    <col min="8982" max="9216" width="11.453125" style="64"/>
    <col min="9217" max="9217" width="4.1796875" style="64" customWidth="1"/>
    <col min="9218" max="9218" width="4.26953125" style="64" customWidth="1"/>
    <col min="9219" max="9219" width="40" style="64" customWidth="1"/>
    <col min="9220" max="9220" width="18.453125" style="64" customWidth="1"/>
    <col min="9221" max="9221" width="25" style="64" bestFit="1" customWidth="1"/>
    <col min="9222" max="9222" width="43.81640625" style="64" customWidth="1"/>
    <col min="9223" max="9224" width="8.1796875" style="64" customWidth="1"/>
    <col min="9225" max="9225" width="11.26953125" style="64" customWidth="1"/>
    <col min="9226" max="9226" width="7.54296875" style="64" customWidth="1"/>
    <col min="9227" max="9227" width="10" style="64" customWidth="1"/>
    <col min="9228" max="9228" width="7.453125" style="64" customWidth="1"/>
    <col min="9229" max="9229" width="8.54296875" style="64" customWidth="1"/>
    <col min="9230" max="9231" width="11.453125" style="64"/>
    <col min="9232" max="9235" width="20.54296875" style="64" customWidth="1"/>
    <col min="9236" max="9236" width="0" style="64" hidden="1" customWidth="1"/>
    <col min="9237" max="9237" width="20.54296875" style="64" customWidth="1"/>
    <col min="9238" max="9472" width="11.453125" style="64"/>
    <col min="9473" max="9473" width="4.1796875" style="64" customWidth="1"/>
    <col min="9474" max="9474" width="4.26953125" style="64" customWidth="1"/>
    <col min="9475" max="9475" width="40" style="64" customWidth="1"/>
    <col min="9476" max="9476" width="18.453125" style="64" customWidth="1"/>
    <col min="9477" max="9477" width="25" style="64" bestFit="1" customWidth="1"/>
    <col min="9478" max="9478" width="43.81640625" style="64" customWidth="1"/>
    <col min="9479" max="9480" width="8.1796875" style="64" customWidth="1"/>
    <col min="9481" max="9481" width="11.26953125" style="64" customWidth="1"/>
    <col min="9482" max="9482" width="7.54296875" style="64" customWidth="1"/>
    <col min="9483" max="9483" width="10" style="64" customWidth="1"/>
    <col min="9484" max="9484" width="7.453125" style="64" customWidth="1"/>
    <col min="9485" max="9485" width="8.54296875" style="64" customWidth="1"/>
    <col min="9486" max="9487" width="11.453125" style="64"/>
    <col min="9488" max="9491" width="20.54296875" style="64" customWidth="1"/>
    <col min="9492" max="9492" width="0" style="64" hidden="1" customWidth="1"/>
    <col min="9493" max="9493" width="20.54296875" style="64" customWidth="1"/>
    <col min="9494" max="9728" width="11.453125" style="64"/>
    <col min="9729" max="9729" width="4.1796875" style="64" customWidth="1"/>
    <col min="9730" max="9730" width="4.26953125" style="64" customWidth="1"/>
    <col min="9731" max="9731" width="40" style="64" customWidth="1"/>
    <col min="9732" max="9732" width="18.453125" style="64" customWidth="1"/>
    <col min="9733" max="9733" width="25" style="64" bestFit="1" customWidth="1"/>
    <col min="9734" max="9734" width="43.81640625" style="64" customWidth="1"/>
    <col min="9735" max="9736" width="8.1796875" style="64" customWidth="1"/>
    <col min="9737" max="9737" width="11.26953125" style="64" customWidth="1"/>
    <col min="9738" max="9738" width="7.54296875" style="64" customWidth="1"/>
    <col min="9739" max="9739" width="10" style="64" customWidth="1"/>
    <col min="9740" max="9740" width="7.453125" style="64" customWidth="1"/>
    <col min="9741" max="9741" width="8.54296875" style="64" customWidth="1"/>
    <col min="9742" max="9743" width="11.453125" style="64"/>
    <col min="9744" max="9747" width="20.54296875" style="64" customWidth="1"/>
    <col min="9748" max="9748" width="0" style="64" hidden="1" customWidth="1"/>
    <col min="9749" max="9749" width="20.54296875" style="64" customWidth="1"/>
    <col min="9750" max="9984" width="11.453125" style="64"/>
    <col min="9985" max="9985" width="4.1796875" style="64" customWidth="1"/>
    <col min="9986" max="9986" width="4.26953125" style="64" customWidth="1"/>
    <col min="9987" max="9987" width="40" style="64" customWidth="1"/>
    <col min="9988" max="9988" width="18.453125" style="64" customWidth="1"/>
    <col min="9989" max="9989" width="25" style="64" bestFit="1" customWidth="1"/>
    <col min="9990" max="9990" width="43.81640625" style="64" customWidth="1"/>
    <col min="9991" max="9992" width="8.1796875" style="64" customWidth="1"/>
    <col min="9993" max="9993" width="11.26953125" style="64" customWidth="1"/>
    <col min="9994" max="9994" width="7.54296875" style="64" customWidth="1"/>
    <col min="9995" max="9995" width="10" style="64" customWidth="1"/>
    <col min="9996" max="9996" width="7.453125" style="64" customWidth="1"/>
    <col min="9997" max="9997" width="8.54296875" style="64" customWidth="1"/>
    <col min="9998" max="9999" width="11.453125" style="64"/>
    <col min="10000" max="10003" width="20.54296875" style="64" customWidth="1"/>
    <col min="10004" max="10004" width="0" style="64" hidden="1" customWidth="1"/>
    <col min="10005" max="10005" width="20.54296875" style="64" customWidth="1"/>
    <col min="10006" max="10240" width="11.453125" style="64"/>
    <col min="10241" max="10241" width="4.1796875" style="64" customWidth="1"/>
    <col min="10242" max="10242" width="4.26953125" style="64" customWidth="1"/>
    <col min="10243" max="10243" width="40" style="64" customWidth="1"/>
    <col min="10244" max="10244" width="18.453125" style="64" customWidth="1"/>
    <col min="10245" max="10245" width="25" style="64" bestFit="1" customWidth="1"/>
    <col min="10246" max="10246" width="43.81640625" style="64" customWidth="1"/>
    <col min="10247" max="10248" width="8.1796875" style="64" customWidth="1"/>
    <col min="10249" max="10249" width="11.26953125" style="64" customWidth="1"/>
    <col min="10250" max="10250" width="7.54296875" style="64" customWidth="1"/>
    <col min="10251" max="10251" width="10" style="64" customWidth="1"/>
    <col min="10252" max="10252" width="7.453125" style="64" customWidth="1"/>
    <col min="10253" max="10253" width="8.54296875" style="64" customWidth="1"/>
    <col min="10254" max="10255" width="11.453125" style="64"/>
    <col min="10256" max="10259" width="20.54296875" style="64" customWidth="1"/>
    <col min="10260" max="10260" width="0" style="64" hidden="1" customWidth="1"/>
    <col min="10261" max="10261" width="20.54296875" style="64" customWidth="1"/>
    <col min="10262" max="10496" width="11.453125" style="64"/>
    <col min="10497" max="10497" width="4.1796875" style="64" customWidth="1"/>
    <col min="10498" max="10498" width="4.26953125" style="64" customWidth="1"/>
    <col min="10499" max="10499" width="40" style="64" customWidth="1"/>
    <col min="10500" max="10500" width="18.453125" style="64" customWidth="1"/>
    <col min="10501" max="10501" width="25" style="64" bestFit="1" customWidth="1"/>
    <col min="10502" max="10502" width="43.81640625" style="64" customWidth="1"/>
    <col min="10503" max="10504" width="8.1796875" style="64" customWidth="1"/>
    <col min="10505" max="10505" width="11.26953125" style="64" customWidth="1"/>
    <col min="10506" max="10506" width="7.54296875" style="64" customWidth="1"/>
    <col min="10507" max="10507" width="10" style="64" customWidth="1"/>
    <col min="10508" max="10508" width="7.453125" style="64" customWidth="1"/>
    <col min="10509" max="10509" width="8.54296875" style="64" customWidth="1"/>
    <col min="10510" max="10511" width="11.453125" style="64"/>
    <col min="10512" max="10515" width="20.54296875" style="64" customWidth="1"/>
    <col min="10516" max="10516" width="0" style="64" hidden="1" customWidth="1"/>
    <col min="10517" max="10517" width="20.54296875" style="64" customWidth="1"/>
    <col min="10518" max="10752" width="11.453125" style="64"/>
    <col min="10753" max="10753" width="4.1796875" style="64" customWidth="1"/>
    <col min="10754" max="10754" width="4.26953125" style="64" customWidth="1"/>
    <col min="10755" max="10755" width="40" style="64" customWidth="1"/>
    <col min="10756" max="10756" width="18.453125" style="64" customWidth="1"/>
    <col min="10757" max="10757" width="25" style="64" bestFit="1" customWidth="1"/>
    <col min="10758" max="10758" width="43.81640625" style="64" customWidth="1"/>
    <col min="10759" max="10760" width="8.1796875" style="64" customWidth="1"/>
    <col min="10761" max="10761" width="11.26953125" style="64" customWidth="1"/>
    <col min="10762" max="10762" width="7.54296875" style="64" customWidth="1"/>
    <col min="10763" max="10763" width="10" style="64" customWidth="1"/>
    <col min="10764" max="10764" width="7.453125" style="64" customWidth="1"/>
    <col min="10765" max="10765" width="8.54296875" style="64" customWidth="1"/>
    <col min="10766" max="10767" width="11.453125" style="64"/>
    <col min="10768" max="10771" width="20.54296875" style="64" customWidth="1"/>
    <col min="10772" max="10772" width="0" style="64" hidden="1" customWidth="1"/>
    <col min="10773" max="10773" width="20.54296875" style="64" customWidth="1"/>
    <col min="10774" max="11008" width="11.453125" style="64"/>
    <col min="11009" max="11009" width="4.1796875" style="64" customWidth="1"/>
    <col min="11010" max="11010" width="4.26953125" style="64" customWidth="1"/>
    <col min="11011" max="11011" width="40" style="64" customWidth="1"/>
    <col min="11012" max="11012" width="18.453125" style="64" customWidth="1"/>
    <col min="11013" max="11013" width="25" style="64" bestFit="1" customWidth="1"/>
    <col min="11014" max="11014" width="43.81640625" style="64" customWidth="1"/>
    <col min="11015" max="11016" width="8.1796875" style="64" customWidth="1"/>
    <col min="11017" max="11017" width="11.26953125" style="64" customWidth="1"/>
    <col min="11018" max="11018" width="7.54296875" style="64" customWidth="1"/>
    <col min="11019" max="11019" width="10" style="64" customWidth="1"/>
    <col min="11020" max="11020" width="7.453125" style="64" customWidth="1"/>
    <col min="11021" max="11021" width="8.54296875" style="64" customWidth="1"/>
    <col min="11022" max="11023" width="11.453125" style="64"/>
    <col min="11024" max="11027" width="20.54296875" style="64" customWidth="1"/>
    <col min="11028" max="11028" width="0" style="64" hidden="1" customWidth="1"/>
    <col min="11029" max="11029" width="20.54296875" style="64" customWidth="1"/>
    <col min="11030" max="11264" width="11.453125" style="64"/>
    <col min="11265" max="11265" width="4.1796875" style="64" customWidth="1"/>
    <col min="11266" max="11266" width="4.26953125" style="64" customWidth="1"/>
    <col min="11267" max="11267" width="40" style="64" customWidth="1"/>
    <col min="11268" max="11268" width="18.453125" style="64" customWidth="1"/>
    <col min="11269" max="11269" width="25" style="64" bestFit="1" customWidth="1"/>
    <col min="11270" max="11270" width="43.81640625" style="64" customWidth="1"/>
    <col min="11271" max="11272" width="8.1796875" style="64" customWidth="1"/>
    <col min="11273" max="11273" width="11.26953125" style="64" customWidth="1"/>
    <col min="11274" max="11274" width="7.54296875" style="64" customWidth="1"/>
    <col min="11275" max="11275" width="10" style="64" customWidth="1"/>
    <col min="11276" max="11276" width="7.453125" style="64" customWidth="1"/>
    <col min="11277" max="11277" width="8.54296875" style="64" customWidth="1"/>
    <col min="11278" max="11279" width="11.453125" style="64"/>
    <col min="11280" max="11283" width="20.54296875" style="64" customWidth="1"/>
    <col min="11284" max="11284" width="0" style="64" hidden="1" customWidth="1"/>
    <col min="11285" max="11285" width="20.54296875" style="64" customWidth="1"/>
    <col min="11286" max="11520" width="11.453125" style="64"/>
    <col min="11521" max="11521" width="4.1796875" style="64" customWidth="1"/>
    <col min="11522" max="11522" width="4.26953125" style="64" customWidth="1"/>
    <col min="11523" max="11523" width="40" style="64" customWidth="1"/>
    <col min="11524" max="11524" width="18.453125" style="64" customWidth="1"/>
    <col min="11525" max="11525" width="25" style="64" bestFit="1" customWidth="1"/>
    <col min="11526" max="11526" width="43.81640625" style="64" customWidth="1"/>
    <col min="11527" max="11528" width="8.1796875" style="64" customWidth="1"/>
    <col min="11529" max="11529" width="11.26953125" style="64" customWidth="1"/>
    <col min="11530" max="11530" width="7.54296875" style="64" customWidth="1"/>
    <col min="11531" max="11531" width="10" style="64" customWidth="1"/>
    <col min="11532" max="11532" width="7.453125" style="64" customWidth="1"/>
    <col min="11533" max="11533" width="8.54296875" style="64" customWidth="1"/>
    <col min="11534" max="11535" width="11.453125" style="64"/>
    <col min="11536" max="11539" width="20.54296875" style="64" customWidth="1"/>
    <col min="11540" max="11540" width="0" style="64" hidden="1" customWidth="1"/>
    <col min="11541" max="11541" width="20.54296875" style="64" customWidth="1"/>
    <col min="11542" max="11776" width="11.453125" style="64"/>
    <col min="11777" max="11777" width="4.1796875" style="64" customWidth="1"/>
    <col min="11778" max="11778" width="4.26953125" style="64" customWidth="1"/>
    <col min="11779" max="11779" width="40" style="64" customWidth="1"/>
    <col min="11780" max="11780" width="18.453125" style="64" customWidth="1"/>
    <col min="11781" max="11781" width="25" style="64" bestFit="1" customWidth="1"/>
    <col min="11782" max="11782" width="43.81640625" style="64" customWidth="1"/>
    <col min="11783" max="11784" width="8.1796875" style="64" customWidth="1"/>
    <col min="11785" max="11785" width="11.26953125" style="64" customWidth="1"/>
    <col min="11786" max="11786" width="7.54296875" style="64" customWidth="1"/>
    <col min="11787" max="11787" width="10" style="64" customWidth="1"/>
    <col min="11788" max="11788" width="7.453125" style="64" customWidth="1"/>
    <col min="11789" max="11789" width="8.54296875" style="64" customWidth="1"/>
    <col min="11790" max="11791" width="11.453125" style="64"/>
    <col min="11792" max="11795" width="20.54296875" style="64" customWidth="1"/>
    <col min="11796" max="11796" width="0" style="64" hidden="1" customWidth="1"/>
    <col min="11797" max="11797" width="20.54296875" style="64" customWidth="1"/>
    <col min="11798" max="12032" width="11.453125" style="64"/>
    <col min="12033" max="12033" width="4.1796875" style="64" customWidth="1"/>
    <col min="12034" max="12034" width="4.26953125" style="64" customWidth="1"/>
    <col min="12035" max="12035" width="40" style="64" customWidth="1"/>
    <col min="12036" max="12036" width="18.453125" style="64" customWidth="1"/>
    <col min="12037" max="12037" width="25" style="64" bestFit="1" customWidth="1"/>
    <col min="12038" max="12038" width="43.81640625" style="64" customWidth="1"/>
    <col min="12039" max="12040" width="8.1796875" style="64" customWidth="1"/>
    <col min="12041" max="12041" width="11.26953125" style="64" customWidth="1"/>
    <col min="12042" max="12042" width="7.54296875" style="64" customWidth="1"/>
    <col min="12043" max="12043" width="10" style="64" customWidth="1"/>
    <col min="12044" max="12044" width="7.453125" style="64" customWidth="1"/>
    <col min="12045" max="12045" width="8.54296875" style="64" customWidth="1"/>
    <col min="12046" max="12047" width="11.453125" style="64"/>
    <col min="12048" max="12051" width="20.54296875" style="64" customWidth="1"/>
    <col min="12052" max="12052" width="0" style="64" hidden="1" customWidth="1"/>
    <col min="12053" max="12053" width="20.54296875" style="64" customWidth="1"/>
    <col min="12054" max="12288" width="11.453125" style="64"/>
    <col min="12289" max="12289" width="4.1796875" style="64" customWidth="1"/>
    <col min="12290" max="12290" width="4.26953125" style="64" customWidth="1"/>
    <col min="12291" max="12291" width="40" style="64" customWidth="1"/>
    <col min="12292" max="12292" width="18.453125" style="64" customWidth="1"/>
    <col min="12293" max="12293" width="25" style="64" bestFit="1" customWidth="1"/>
    <col min="12294" max="12294" width="43.81640625" style="64" customWidth="1"/>
    <col min="12295" max="12296" width="8.1796875" style="64" customWidth="1"/>
    <col min="12297" max="12297" width="11.26953125" style="64" customWidth="1"/>
    <col min="12298" max="12298" width="7.54296875" style="64" customWidth="1"/>
    <col min="12299" max="12299" width="10" style="64" customWidth="1"/>
    <col min="12300" max="12300" width="7.453125" style="64" customWidth="1"/>
    <col min="12301" max="12301" width="8.54296875" style="64" customWidth="1"/>
    <col min="12302" max="12303" width="11.453125" style="64"/>
    <col min="12304" max="12307" width="20.54296875" style="64" customWidth="1"/>
    <col min="12308" max="12308" width="0" style="64" hidden="1" customWidth="1"/>
    <col min="12309" max="12309" width="20.54296875" style="64" customWidth="1"/>
    <col min="12310" max="12544" width="11.453125" style="64"/>
    <col min="12545" max="12545" width="4.1796875" style="64" customWidth="1"/>
    <col min="12546" max="12546" width="4.26953125" style="64" customWidth="1"/>
    <col min="12547" max="12547" width="40" style="64" customWidth="1"/>
    <col min="12548" max="12548" width="18.453125" style="64" customWidth="1"/>
    <col min="12549" max="12549" width="25" style="64" bestFit="1" customWidth="1"/>
    <col min="12550" max="12550" width="43.81640625" style="64" customWidth="1"/>
    <col min="12551" max="12552" width="8.1796875" style="64" customWidth="1"/>
    <col min="12553" max="12553" width="11.26953125" style="64" customWidth="1"/>
    <col min="12554" max="12554" width="7.54296875" style="64" customWidth="1"/>
    <col min="12555" max="12555" width="10" style="64" customWidth="1"/>
    <col min="12556" max="12556" width="7.453125" style="64" customWidth="1"/>
    <col min="12557" max="12557" width="8.54296875" style="64" customWidth="1"/>
    <col min="12558" max="12559" width="11.453125" style="64"/>
    <col min="12560" max="12563" width="20.54296875" style="64" customWidth="1"/>
    <col min="12564" max="12564" width="0" style="64" hidden="1" customWidth="1"/>
    <col min="12565" max="12565" width="20.54296875" style="64" customWidth="1"/>
    <col min="12566" max="12800" width="11.453125" style="64"/>
    <col min="12801" max="12801" width="4.1796875" style="64" customWidth="1"/>
    <col min="12802" max="12802" width="4.26953125" style="64" customWidth="1"/>
    <col min="12803" max="12803" width="40" style="64" customWidth="1"/>
    <col min="12804" max="12804" width="18.453125" style="64" customWidth="1"/>
    <col min="12805" max="12805" width="25" style="64" bestFit="1" customWidth="1"/>
    <col min="12806" max="12806" width="43.81640625" style="64" customWidth="1"/>
    <col min="12807" max="12808" width="8.1796875" style="64" customWidth="1"/>
    <col min="12809" max="12809" width="11.26953125" style="64" customWidth="1"/>
    <col min="12810" max="12810" width="7.54296875" style="64" customWidth="1"/>
    <col min="12811" max="12811" width="10" style="64" customWidth="1"/>
    <col min="12812" max="12812" width="7.453125" style="64" customWidth="1"/>
    <col min="12813" max="12813" width="8.54296875" style="64" customWidth="1"/>
    <col min="12814" max="12815" width="11.453125" style="64"/>
    <col min="12816" max="12819" width="20.54296875" style="64" customWidth="1"/>
    <col min="12820" max="12820" width="0" style="64" hidden="1" customWidth="1"/>
    <col min="12821" max="12821" width="20.54296875" style="64" customWidth="1"/>
    <col min="12822" max="13056" width="11.453125" style="64"/>
    <col min="13057" max="13057" width="4.1796875" style="64" customWidth="1"/>
    <col min="13058" max="13058" width="4.26953125" style="64" customWidth="1"/>
    <col min="13059" max="13059" width="40" style="64" customWidth="1"/>
    <col min="13060" max="13060" width="18.453125" style="64" customWidth="1"/>
    <col min="13061" max="13061" width="25" style="64" bestFit="1" customWidth="1"/>
    <col min="13062" max="13062" width="43.81640625" style="64" customWidth="1"/>
    <col min="13063" max="13064" width="8.1796875" style="64" customWidth="1"/>
    <col min="13065" max="13065" width="11.26953125" style="64" customWidth="1"/>
    <col min="13066" max="13066" width="7.54296875" style="64" customWidth="1"/>
    <col min="13067" max="13067" width="10" style="64" customWidth="1"/>
    <col min="13068" max="13068" width="7.453125" style="64" customWidth="1"/>
    <col min="13069" max="13069" width="8.54296875" style="64" customWidth="1"/>
    <col min="13070" max="13071" width="11.453125" style="64"/>
    <col min="13072" max="13075" width="20.54296875" style="64" customWidth="1"/>
    <col min="13076" max="13076" width="0" style="64" hidden="1" customWidth="1"/>
    <col min="13077" max="13077" width="20.54296875" style="64" customWidth="1"/>
    <col min="13078" max="13312" width="11.453125" style="64"/>
    <col min="13313" max="13313" width="4.1796875" style="64" customWidth="1"/>
    <col min="13314" max="13314" width="4.26953125" style="64" customWidth="1"/>
    <col min="13315" max="13315" width="40" style="64" customWidth="1"/>
    <col min="13316" max="13316" width="18.453125" style="64" customWidth="1"/>
    <col min="13317" max="13317" width="25" style="64" bestFit="1" customWidth="1"/>
    <col min="13318" max="13318" width="43.81640625" style="64" customWidth="1"/>
    <col min="13319" max="13320" width="8.1796875" style="64" customWidth="1"/>
    <col min="13321" max="13321" width="11.26953125" style="64" customWidth="1"/>
    <col min="13322" max="13322" width="7.54296875" style="64" customWidth="1"/>
    <col min="13323" max="13323" width="10" style="64" customWidth="1"/>
    <col min="13324" max="13324" width="7.453125" style="64" customWidth="1"/>
    <col min="13325" max="13325" width="8.54296875" style="64" customWidth="1"/>
    <col min="13326" max="13327" width="11.453125" style="64"/>
    <col min="13328" max="13331" width="20.54296875" style="64" customWidth="1"/>
    <col min="13332" max="13332" width="0" style="64" hidden="1" customWidth="1"/>
    <col min="13333" max="13333" width="20.54296875" style="64" customWidth="1"/>
    <col min="13334" max="13568" width="11.453125" style="64"/>
    <col min="13569" max="13569" width="4.1796875" style="64" customWidth="1"/>
    <col min="13570" max="13570" width="4.26953125" style="64" customWidth="1"/>
    <col min="13571" max="13571" width="40" style="64" customWidth="1"/>
    <col min="13572" max="13572" width="18.453125" style="64" customWidth="1"/>
    <col min="13573" max="13573" width="25" style="64" bestFit="1" customWidth="1"/>
    <col min="13574" max="13574" width="43.81640625" style="64" customWidth="1"/>
    <col min="13575" max="13576" width="8.1796875" style="64" customWidth="1"/>
    <col min="13577" max="13577" width="11.26953125" style="64" customWidth="1"/>
    <col min="13578" max="13578" width="7.54296875" style="64" customWidth="1"/>
    <col min="13579" max="13579" width="10" style="64" customWidth="1"/>
    <col min="13580" max="13580" width="7.453125" style="64" customWidth="1"/>
    <col min="13581" max="13581" width="8.54296875" style="64" customWidth="1"/>
    <col min="13582" max="13583" width="11.453125" style="64"/>
    <col min="13584" max="13587" width="20.54296875" style="64" customWidth="1"/>
    <col min="13588" max="13588" width="0" style="64" hidden="1" customWidth="1"/>
    <col min="13589" max="13589" width="20.54296875" style="64" customWidth="1"/>
    <col min="13590" max="13824" width="11.453125" style="64"/>
    <col min="13825" max="13825" width="4.1796875" style="64" customWidth="1"/>
    <col min="13826" max="13826" width="4.26953125" style="64" customWidth="1"/>
    <col min="13827" max="13827" width="40" style="64" customWidth="1"/>
    <col min="13828" max="13828" width="18.453125" style="64" customWidth="1"/>
    <col min="13829" max="13829" width="25" style="64" bestFit="1" customWidth="1"/>
    <col min="13830" max="13830" width="43.81640625" style="64" customWidth="1"/>
    <col min="13831" max="13832" width="8.1796875" style="64" customWidth="1"/>
    <col min="13833" max="13833" width="11.26953125" style="64" customWidth="1"/>
    <col min="13834" max="13834" width="7.54296875" style="64" customWidth="1"/>
    <col min="13835" max="13835" width="10" style="64" customWidth="1"/>
    <col min="13836" max="13836" width="7.453125" style="64" customWidth="1"/>
    <col min="13837" max="13837" width="8.54296875" style="64" customWidth="1"/>
    <col min="13838" max="13839" width="11.453125" style="64"/>
    <col min="13840" max="13843" width="20.54296875" style="64" customWidth="1"/>
    <col min="13844" max="13844" width="0" style="64" hidden="1" customWidth="1"/>
    <col min="13845" max="13845" width="20.54296875" style="64" customWidth="1"/>
    <col min="13846" max="14080" width="11.453125" style="64"/>
    <col min="14081" max="14081" width="4.1796875" style="64" customWidth="1"/>
    <col min="14082" max="14082" width="4.26953125" style="64" customWidth="1"/>
    <col min="14083" max="14083" width="40" style="64" customWidth="1"/>
    <col min="14084" max="14084" width="18.453125" style="64" customWidth="1"/>
    <col min="14085" max="14085" width="25" style="64" bestFit="1" customWidth="1"/>
    <col min="14086" max="14086" width="43.81640625" style="64" customWidth="1"/>
    <col min="14087" max="14088" width="8.1796875" style="64" customWidth="1"/>
    <col min="14089" max="14089" width="11.26953125" style="64" customWidth="1"/>
    <col min="14090" max="14090" width="7.54296875" style="64" customWidth="1"/>
    <col min="14091" max="14091" width="10" style="64" customWidth="1"/>
    <col min="14092" max="14092" width="7.453125" style="64" customWidth="1"/>
    <col min="14093" max="14093" width="8.54296875" style="64" customWidth="1"/>
    <col min="14094" max="14095" width="11.453125" style="64"/>
    <col min="14096" max="14099" width="20.54296875" style="64" customWidth="1"/>
    <col min="14100" max="14100" width="0" style="64" hidden="1" customWidth="1"/>
    <col min="14101" max="14101" width="20.54296875" style="64" customWidth="1"/>
    <col min="14102" max="14336" width="11.453125" style="64"/>
    <col min="14337" max="14337" width="4.1796875" style="64" customWidth="1"/>
    <col min="14338" max="14338" width="4.26953125" style="64" customWidth="1"/>
    <col min="14339" max="14339" width="40" style="64" customWidth="1"/>
    <col min="14340" max="14340" width="18.453125" style="64" customWidth="1"/>
    <col min="14341" max="14341" width="25" style="64" bestFit="1" customWidth="1"/>
    <col min="14342" max="14342" width="43.81640625" style="64" customWidth="1"/>
    <col min="14343" max="14344" width="8.1796875" style="64" customWidth="1"/>
    <col min="14345" max="14345" width="11.26953125" style="64" customWidth="1"/>
    <col min="14346" max="14346" width="7.54296875" style="64" customWidth="1"/>
    <col min="14347" max="14347" width="10" style="64" customWidth="1"/>
    <col min="14348" max="14348" width="7.453125" style="64" customWidth="1"/>
    <col min="14349" max="14349" width="8.54296875" style="64" customWidth="1"/>
    <col min="14350" max="14351" width="11.453125" style="64"/>
    <col min="14352" max="14355" width="20.54296875" style="64" customWidth="1"/>
    <col min="14356" max="14356" width="0" style="64" hidden="1" customWidth="1"/>
    <col min="14357" max="14357" width="20.54296875" style="64" customWidth="1"/>
    <col min="14358" max="14592" width="11.453125" style="64"/>
    <col min="14593" max="14593" width="4.1796875" style="64" customWidth="1"/>
    <col min="14594" max="14594" width="4.26953125" style="64" customWidth="1"/>
    <col min="14595" max="14595" width="40" style="64" customWidth="1"/>
    <col min="14596" max="14596" width="18.453125" style="64" customWidth="1"/>
    <col min="14597" max="14597" width="25" style="64" bestFit="1" customWidth="1"/>
    <col min="14598" max="14598" width="43.81640625" style="64" customWidth="1"/>
    <col min="14599" max="14600" width="8.1796875" style="64" customWidth="1"/>
    <col min="14601" max="14601" width="11.26953125" style="64" customWidth="1"/>
    <col min="14602" max="14602" width="7.54296875" style="64" customWidth="1"/>
    <col min="14603" max="14603" width="10" style="64" customWidth="1"/>
    <col min="14604" max="14604" width="7.453125" style="64" customWidth="1"/>
    <col min="14605" max="14605" width="8.54296875" style="64" customWidth="1"/>
    <col min="14606" max="14607" width="11.453125" style="64"/>
    <col min="14608" max="14611" width="20.54296875" style="64" customWidth="1"/>
    <col min="14612" max="14612" width="0" style="64" hidden="1" customWidth="1"/>
    <col min="14613" max="14613" width="20.54296875" style="64" customWidth="1"/>
    <col min="14614" max="14848" width="11.453125" style="64"/>
    <col min="14849" max="14849" width="4.1796875" style="64" customWidth="1"/>
    <col min="14850" max="14850" width="4.26953125" style="64" customWidth="1"/>
    <col min="14851" max="14851" width="40" style="64" customWidth="1"/>
    <col min="14852" max="14852" width="18.453125" style="64" customWidth="1"/>
    <col min="14853" max="14853" width="25" style="64" bestFit="1" customWidth="1"/>
    <col min="14854" max="14854" width="43.81640625" style="64" customWidth="1"/>
    <col min="14855" max="14856" width="8.1796875" style="64" customWidth="1"/>
    <col min="14857" max="14857" width="11.26953125" style="64" customWidth="1"/>
    <col min="14858" max="14858" width="7.54296875" style="64" customWidth="1"/>
    <col min="14859" max="14859" width="10" style="64" customWidth="1"/>
    <col min="14860" max="14860" width="7.453125" style="64" customWidth="1"/>
    <col min="14861" max="14861" width="8.54296875" style="64" customWidth="1"/>
    <col min="14862" max="14863" width="11.453125" style="64"/>
    <col min="14864" max="14867" width="20.54296875" style="64" customWidth="1"/>
    <col min="14868" max="14868" width="0" style="64" hidden="1" customWidth="1"/>
    <col min="14869" max="14869" width="20.54296875" style="64" customWidth="1"/>
    <col min="14870" max="15104" width="11.453125" style="64"/>
    <col min="15105" max="15105" width="4.1796875" style="64" customWidth="1"/>
    <col min="15106" max="15106" width="4.26953125" style="64" customWidth="1"/>
    <col min="15107" max="15107" width="40" style="64" customWidth="1"/>
    <col min="15108" max="15108" width="18.453125" style="64" customWidth="1"/>
    <col min="15109" max="15109" width="25" style="64" bestFit="1" customWidth="1"/>
    <col min="15110" max="15110" width="43.81640625" style="64" customWidth="1"/>
    <col min="15111" max="15112" width="8.1796875" style="64" customWidth="1"/>
    <col min="15113" max="15113" width="11.26953125" style="64" customWidth="1"/>
    <col min="15114" max="15114" width="7.54296875" style="64" customWidth="1"/>
    <col min="15115" max="15115" width="10" style="64" customWidth="1"/>
    <col min="15116" max="15116" width="7.453125" style="64" customWidth="1"/>
    <col min="15117" max="15117" width="8.54296875" style="64" customWidth="1"/>
    <col min="15118" max="15119" width="11.453125" style="64"/>
    <col min="15120" max="15123" width="20.54296875" style="64" customWidth="1"/>
    <col min="15124" max="15124" width="0" style="64" hidden="1" customWidth="1"/>
    <col min="15125" max="15125" width="20.54296875" style="64" customWidth="1"/>
    <col min="15126" max="15360" width="11.453125" style="64"/>
    <col min="15361" max="15361" width="4.1796875" style="64" customWidth="1"/>
    <col min="15362" max="15362" width="4.26953125" style="64" customWidth="1"/>
    <col min="15363" max="15363" width="40" style="64" customWidth="1"/>
    <col min="15364" max="15364" width="18.453125" style="64" customWidth="1"/>
    <col min="15365" max="15365" width="25" style="64" bestFit="1" customWidth="1"/>
    <col min="15366" max="15366" width="43.81640625" style="64" customWidth="1"/>
    <col min="15367" max="15368" width="8.1796875" style="64" customWidth="1"/>
    <col min="15369" max="15369" width="11.26953125" style="64" customWidth="1"/>
    <col min="15370" max="15370" width="7.54296875" style="64" customWidth="1"/>
    <col min="15371" max="15371" width="10" style="64" customWidth="1"/>
    <col min="15372" max="15372" width="7.453125" style="64" customWidth="1"/>
    <col min="15373" max="15373" width="8.54296875" style="64" customWidth="1"/>
    <col min="15374" max="15375" width="11.453125" style="64"/>
    <col min="15376" max="15379" width="20.54296875" style="64" customWidth="1"/>
    <col min="15380" max="15380" width="0" style="64" hidden="1" customWidth="1"/>
    <col min="15381" max="15381" width="20.54296875" style="64" customWidth="1"/>
    <col min="15382" max="15616" width="11.453125" style="64"/>
    <col min="15617" max="15617" width="4.1796875" style="64" customWidth="1"/>
    <col min="15618" max="15618" width="4.26953125" style="64" customWidth="1"/>
    <col min="15619" max="15619" width="40" style="64" customWidth="1"/>
    <col min="15620" max="15620" width="18.453125" style="64" customWidth="1"/>
    <col min="15621" max="15621" width="25" style="64" bestFit="1" customWidth="1"/>
    <col min="15622" max="15622" width="43.81640625" style="64" customWidth="1"/>
    <col min="15623" max="15624" width="8.1796875" style="64" customWidth="1"/>
    <col min="15625" max="15625" width="11.26953125" style="64" customWidth="1"/>
    <col min="15626" max="15626" width="7.54296875" style="64" customWidth="1"/>
    <col min="15627" max="15627" width="10" style="64" customWidth="1"/>
    <col min="15628" max="15628" width="7.453125" style="64" customWidth="1"/>
    <col min="15629" max="15629" width="8.54296875" style="64" customWidth="1"/>
    <col min="15630" max="15631" width="11.453125" style="64"/>
    <col min="15632" max="15635" width="20.54296875" style="64" customWidth="1"/>
    <col min="15636" max="15636" width="0" style="64" hidden="1" customWidth="1"/>
    <col min="15637" max="15637" width="20.54296875" style="64" customWidth="1"/>
    <col min="15638" max="15872" width="11.453125" style="64"/>
    <col min="15873" max="15873" width="4.1796875" style="64" customWidth="1"/>
    <col min="15874" max="15874" width="4.26953125" style="64" customWidth="1"/>
    <col min="15875" max="15875" width="40" style="64" customWidth="1"/>
    <col min="15876" max="15876" width="18.453125" style="64" customWidth="1"/>
    <col min="15877" max="15877" width="25" style="64" bestFit="1" customWidth="1"/>
    <col min="15878" max="15878" width="43.81640625" style="64" customWidth="1"/>
    <col min="15879" max="15880" width="8.1796875" style="64" customWidth="1"/>
    <col min="15881" max="15881" width="11.26953125" style="64" customWidth="1"/>
    <col min="15882" max="15882" width="7.54296875" style="64" customWidth="1"/>
    <col min="15883" max="15883" width="10" style="64" customWidth="1"/>
    <col min="15884" max="15884" width="7.453125" style="64" customWidth="1"/>
    <col min="15885" max="15885" width="8.54296875" style="64" customWidth="1"/>
    <col min="15886" max="15887" width="11.453125" style="64"/>
    <col min="15888" max="15891" width="20.54296875" style="64" customWidth="1"/>
    <col min="15892" max="15892" width="0" style="64" hidden="1" customWidth="1"/>
    <col min="15893" max="15893" width="20.54296875" style="64" customWidth="1"/>
    <col min="15894" max="16128" width="11.453125" style="64"/>
    <col min="16129" max="16129" width="4.1796875" style="64" customWidth="1"/>
    <col min="16130" max="16130" width="4.26953125" style="64" customWidth="1"/>
    <col min="16131" max="16131" width="40" style="64" customWidth="1"/>
    <col min="16132" max="16132" width="18.453125" style="64" customWidth="1"/>
    <col min="16133" max="16133" width="25" style="64" bestFit="1" customWidth="1"/>
    <col min="16134" max="16134" width="43.81640625" style="64" customWidth="1"/>
    <col min="16135" max="16136" width="8.1796875" style="64" customWidth="1"/>
    <col min="16137" max="16137" width="11.26953125" style="64" customWidth="1"/>
    <col min="16138" max="16138" width="7.54296875" style="64" customWidth="1"/>
    <col min="16139" max="16139" width="10" style="64" customWidth="1"/>
    <col min="16140" max="16140" width="7.453125" style="64" customWidth="1"/>
    <col min="16141" max="16141" width="8.54296875" style="64" customWidth="1"/>
    <col min="16142" max="16143" width="11.453125" style="64"/>
    <col min="16144" max="16147" width="20.54296875" style="64" customWidth="1"/>
    <col min="16148" max="16148" width="0" style="64" hidden="1" customWidth="1"/>
    <col min="16149" max="16149" width="20.54296875" style="64" customWidth="1"/>
    <col min="16150" max="16384" width="11.453125" style="64"/>
  </cols>
  <sheetData>
    <row r="1" spans="1:29" ht="4.5" customHeight="1" thickBot="1" x14ac:dyDescent="0.45">
      <c r="A1" s="86"/>
      <c r="B1" s="148"/>
      <c r="C1" s="148"/>
      <c r="D1" s="56"/>
    </row>
    <row r="2" spans="1:29" ht="54.75" customHeight="1" x14ac:dyDescent="0.25">
      <c r="B2" s="261" t="s">
        <v>79</v>
      </c>
      <c r="C2" s="262"/>
      <c r="D2" s="262"/>
      <c r="E2" s="262"/>
      <c r="F2" s="262"/>
      <c r="G2" s="262"/>
      <c r="H2" s="262"/>
      <c r="I2" s="262"/>
      <c r="J2" s="262"/>
      <c r="K2" s="262"/>
      <c r="L2" s="262"/>
      <c r="M2" s="262"/>
      <c r="N2" s="262"/>
      <c r="O2" s="262"/>
      <c r="P2" s="262"/>
      <c r="Q2" s="262"/>
      <c r="R2" s="262"/>
      <c r="S2" s="262"/>
      <c r="T2" s="262"/>
      <c r="U2" s="262"/>
      <c r="V2" s="262"/>
      <c r="W2" s="262"/>
      <c r="X2" s="262"/>
      <c r="Y2" s="262"/>
      <c r="Z2" s="262"/>
      <c r="AA2" s="262"/>
      <c r="AB2" s="262"/>
      <c r="AC2" s="263"/>
    </row>
    <row r="3" spans="1:29" ht="30" customHeight="1" x14ac:dyDescent="0.25">
      <c r="B3" s="264" t="s">
        <v>80</v>
      </c>
      <c r="C3" s="265"/>
      <c r="D3" s="265"/>
      <c r="E3" s="265"/>
      <c r="F3" s="265"/>
      <c r="G3" s="265"/>
      <c r="H3" s="265"/>
      <c r="I3" s="265"/>
      <c r="J3" s="265"/>
      <c r="K3" s="265"/>
      <c r="L3" s="265"/>
      <c r="M3" s="265"/>
      <c r="N3" s="265"/>
      <c r="O3" s="265"/>
      <c r="P3" s="265"/>
      <c r="Q3" s="265"/>
      <c r="R3" s="265"/>
      <c r="S3" s="265"/>
      <c r="T3" s="265"/>
      <c r="U3" s="265"/>
      <c r="V3" s="265"/>
      <c r="W3" s="265"/>
      <c r="X3" s="265"/>
      <c r="Y3" s="265"/>
      <c r="Z3" s="265"/>
      <c r="AA3" s="265"/>
      <c r="AB3" s="265"/>
      <c r="AC3" s="266"/>
    </row>
    <row r="4" spans="1:29" ht="27.75" customHeight="1" thickBot="1" x14ac:dyDescent="0.3">
      <c r="B4" s="267" t="s">
        <v>81</v>
      </c>
      <c r="C4" s="268"/>
      <c r="D4" s="268"/>
      <c r="E4" s="268"/>
      <c r="F4" s="268"/>
      <c r="G4" s="268"/>
      <c r="H4" s="268"/>
      <c r="I4" s="268"/>
      <c r="J4" s="268"/>
      <c r="K4" s="268"/>
      <c r="L4" s="268"/>
      <c r="M4" s="268"/>
      <c r="N4" s="268"/>
      <c r="O4" s="268"/>
      <c r="P4" s="268"/>
      <c r="Q4" s="268"/>
      <c r="R4" s="268"/>
      <c r="S4" s="268"/>
      <c r="T4" s="268"/>
      <c r="U4" s="268"/>
      <c r="V4" s="268"/>
      <c r="W4" s="268"/>
      <c r="X4" s="268"/>
      <c r="Y4" s="268"/>
      <c r="Z4" s="268"/>
      <c r="AA4" s="268"/>
      <c r="AB4" s="268"/>
      <c r="AC4" s="269"/>
    </row>
    <row r="5" spans="1:29" ht="3" customHeight="1" thickBot="1" x14ac:dyDescent="0.3">
      <c r="B5" s="270"/>
      <c r="C5" s="271"/>
      <c r="D5" s="271"/>
      <c r="E5" s="271"/>
      <c r="F5" s="271"/>
      <c r="G5" s="271"/>
      <c r="H5" s="271"/>
      <c r="I5" s="272"/>
      <c r="J5" s="64"/>
      <c r="K5" s="150"/>
      <c r="L5" s="64"/>
      <c r="M5" s="64"/>
      <c r="N5" s="64"/>
      <c r="O5" s="150"/>
      <c r="P5" s="64"/>
      <c r="Q5" s="64"/>
    </row>
    <row r="6" spans="1:29" ht="54.75" customHeight="1" thickBot="1" x14ac:dyDescent="0.3">
      <c r="B6" s="273" t="s">
        <v>82</v>
      </c>
      <c r="C6" s="274"/>
      <c r="D6" s="65" t="s">
        <v>83</v>
      </c>
      <c r="E6" s="275">
        <v>2020</v>
      </c>
      <c r="F6" s="66" t="s">
        <v>197</v>
      </c>
      <c r="G6" s="277" t="s">
        <v>84</v>
      </c>
      <c r="H6" s="278"/>
      <c r="I6" s="279"/>
      <c r="J6" s="66" t="s">
        <v>198</v>
      </c>
      <c r="K6" s="277" t="s">
        <v>84</v>
      </c>
      <c r="L6" s="278"/>
      <c r="M6" s="279"/>
      <c r="N6" s="66" t="s">
        <v>199</v>
      </c>
      <c r="O6" s="277" t="s">
        <v>84</v>
      </c>
      <c r="P6" s="278"/>
      <c r="Q6" s="278"/>
      <c r="R6" s="280" t="s">
        <v>200</v>
      </c>
      <c r="S6" s="281"/>
      <c r="T6" s="282"/>
      <c r="U6" s="252" t="s">
        <v>85</v>
      </c>
      <c r="V6" s="253"/>
      <c r="W6" s="253"/>
      <c r="X6" s="253"/>
      <c r="Y6" s="253"/>
      <c r="Z6" s="253"/>
      <c r="AA6" s="253"/>
      <c r="AB6" s="67"/>
      <c r="AC6" s="254" t="s">
        <v>86</v>
      </c>
    </row>
    <row r="7" spans="1:29" ht="50.25" customHeight="1" thickBot="1" x14ac:dyDescent="0.3">
      <c r="B7" s="256" t="s">
        <v>87</v>
      </c>
      <c r="C7" s="257"/>
      <c r="D7" s="258"/>
      <c r="E7" s="276"/>
      <c r="F7" s="68" t="s">
        <v>88</v>
      </c>
      <c r="G7" s="151" t="s">
        <v>89</v>
      </c>
      <c r="H7" s="69" t="s">
        <v>90</v>
      </c>
      <c r="I7" s="70" t="s">
        <v>19</v>
      </c>
      <c r="J7" s="68" t="s">
        <v>88</v>
      </c>
      <c r="K7" s="152" t="s">
        <v>89</v>
      </c>
      <c r="L7" s="153" t="s">
        <v>90</v>
      </c>
      <c r="M7" s="154" t="s">
        <v>19</v>
      </c>
      <c r="N7" s="155" t="s">
        <v>88</v>
      </c>
      <c r="O7" s="152" t="s">
        <v>89</v>
      </c>
      <c r="P7" s="153" t="s">
        <v>90</v>
      </c>
      <c r="Q7" s="156" t="s">
        <v>19</v>
      </c>
      <c r="R7" s="157" t="s">
        <v>89</v>
      </c>
      <c r="S7" s="158" t="s">
        <v>90</v>
      </c>
      <c r="T7" s="159" t="s">
        <v>86</v>
      </c>
      <c r="U7" s="160" t="s">
        <v>91</v>
      </c>
      <c r="V7" s="161" t="s">
        <v>89</v>
      </c>
      <c r="W7" s="161" t="s">
        <v>92</v>
      </c>
      <c r="X7" s="161" t="s">
        <v>93</v>
      </c>
      <c r="Y7" s="161" t="s">
        <v>94</v>
      </c>
      <c r="Z7" s="161" t="s">
        <v>95</v>
      </c>
      <c r="AA7" s="161" t="s">
        <v>96</v>
      </c>
      <c r="AB7" s="162" t="s">
        <v>201</v>
      </c>
      <c r="AC7" s="255"/>
    </row>
    <row r="8" spans="1:29" s="57" customFormat="1" ht="18" thickBot="1" x14ac:dyDescent="0.4">
      <c r="B8" s="71">
        <v>1</v>
      </c>
      <c r="C8" s="72" t="s">
        <v>97</v>
      </c>
      <c r="D8" s="73" t="s">
        <v>98</v>
      </c>
      <c r="E8" s="74"/>
      <c r="F8" s="75" t="s">
        <v>202</v>
      </c>
      <c r="G8" s="163">
        <v>41</v>
      </c>
      <c r="H8" s="164">
        <v>9</v>
      </c>
      <c r="I8" s="76">
        <f>SUM(G8:H8)</f>
        <v>50</v>
      </c>
      <c r="J8" s="75" t="s">
        <v>203</v>
      </c>
      <c r="K8" s="165">
        <v>179</v>
      </c>
      <c r="L8" s="166">
        <v>158</v>
      </c>
      <c r="M8" s="166">
        <f>SUM(K8+L8)</f>
        <v>337</v>
      </c>
      <c r="N8" s="86" t="s">
        <v>204</v>
      </c>
      <c r="O8" s="165">
        <v>305</v>
      </c>
      <c r="P8" s="166">
        <v>63</v>
      </c>
      <c r="Q8" s="166">
        <f>SUM(O8+P8)</f>
        <v>368</v>
      </c>
      <c r="R8" s="166">
        <f>SUM(G8+K8+O8)</f>
        <v>525</v>
      </c>
      <c r="S8" s="166">
        <f>SUM(H8+L8+P8)</f>
        <v>230</v>
      </c>
      <c r="T8" s="166">
        <f>SUM(R8:S8)</f>
        <v>755</v>
      </c>
      <c r="U8" s="82">
        <v>544</v>
      </c>
      <c r="V8" s="82">
        <v>19</v>
      </c>
      <c r="W8" s="82">
        <v>18</v>
      </c>
      <c r="X8" s="82">
        <v>118</v>
      </c>
      <c r="Y8" s="82">
        <v>6</v>
      </c>
      <c r="Z8" s="82">
        <v>29</v>
      </c>
      <c r="AA8" s="82">
        <v>21</v>
      </c>
      <c r="AB8" s="167">
        <f>SUM(U8:AA8)</f>
        <v>755</v>
      </c>
      <c r="AC8" s="168">
        <f>SUM(U8:AB8)</f>
        <v>1510</v>
      </c>
    </row>
    <row r="9" spans="1:29" s="57" customFormat="1" ht="18" thickBot="1" x14ac:dyDescent="0.4">
      <c r="B9" s="77">
        <f>1+B8</f>
        <v>2</v>
      </c>
      <c r="C9" s="78" t="s">
        <v>99</v>
      </c>
      <c r="D9" s="79" t="s">
        <v>100</v>
      </c>
      <c r="E9" s="80"/>
      <c r="F9" s="81" t="s">
        <v>205</v>
      </c>
      <c r="G9" s="169"/>
      <c r="H9" s="170"/>
      <c r="I9" s="76">
        <f t="shared" ref="I9:I35" si="0">SUM(G9:H9)</f>
        <v>0</v>
      </c>
      <c r="J9" s="171" t="s">
        <v>205</v>
      </c>
      <c r="K9" s="165"/>
      <c r="L9" s="166"/>
      <c r="M9" s="166">
        <f t="shared" ref="M9:M35" si="1">SUM(K9+L9)</f>
        <v>0</v>
      </c>
      <c r="N9" s="172" t="s">
        <v>205</v>
      </c>
      <c r="O9" s="165"/>
      <c r="P9" s="166"/>
      <c r="Q9" s="166">
        <f t="shared" ref="Q9:Q35" si="2">SUM(O9+P9)</f>
        <v>0</v>
      </c>
      <c r="R9" s="166">
        <f t="shared" ref="R9:S36" si="3">SUM(G9+K9+O9)</f>
        <v>0</v>
      </c>
      <c r="S9" s="166">
        <f t="shared" si="3"/>
        <v>0</v>
      </c>
      <c r="T9" s="166">
        <f t="shared" ref="T9:T35" si="4">SUM(R9:S9)</f>
        <v>0</v>
      </c>
      <c r="U9" s="82"/>
      <c r="V9" s="82"/>
      <c r="W9" s="82"/>
      <c r="X9" s="82"/>
      <c r="Y9" s="82"/>
      <c r="Z9" s="82"/>
      <c r="AA9" s="82"/>
      <c r="AB9" s="167"/>
      <c r="AC9" s="168">
        <f t="shared" ref="AC9:AC35" si="5">SUM(U9:AB9)</f>
        <v>0</v>
      </c>
    </row>
    <row r="10" spans="1:29" s="57" customFormat="1" ht="91.5" thickBot="1" x14ac:dyDescent="0.4">
      <c r="B10" s="77">
        <f t="shared" ref="B10:B35" si="6">1+B9</f>
        <v>3</v>
      </c>
      <c r="C10" s="83" t="s">
        <v>101</v>
      </c>
      <c r="D10" s="84" t="s">
        <v>102</v>
      </c>
      <c r="E10" s="85"/>
      <c r="F10" s="173" t="s">
        <v>206</v>
      </c>
      <c r="G10" s="174">
        <v>40</v>
      </c>
      <c r="H10" s="87">
        <v>20</v>
      </c>
      <c r="I10" s="76">
        <f t="shared" si="0"/>
        <v>60</v>
      </c>
      <c r="J10" s="173" t="s">
        <v>207</v>
      </c>
      <c r="K10" s="174">
        <v>35</v>
      </c>
      <c r="L10" s="87">
        <v>20</v>
      </c>
      <c r="M10" s="166">
        <f t="shared" si="1"/>
        <v>55</v>
      </c>
      <c r="N10" s="173" t="s">
        <v>208</v>
      </c>
      <c r="O10" s="174">
        <v>118</v>
      </c>
      <c r="P10" s="87">
        <v>108</v>
      </c>
      <c r="Q10" s="166">
        <f t="shared" si="2"/>
        <v>226</v>
      </c>
      <c r="R10" s="166">
        <f t="shared" si="3"/>
        <v>193</v>
      </c>
      <c r="S10" s="166">
        <f t="shared" si="3"/>
        <v>148</v>
      </c>
      <c r="T10" s="166">
        <f t="shared" si="4"/>
        <v>341</v>
      </c>
      <c r="U10" s="82">
        <v>117</v>
      </c>
      <c r="V10" s="82">
        <v>20</v>
      </c>
      <c r="W10" s="82">
        <v>63</v>
      </c>
      <c r="X10" s="82">
        <v>76</v>
      </c>
      <c r="Y10" s="82">
        <v>9</v>
      </c>
      <c r="Z10" s="82">
        <v>29</v>
      </c>
      <c r="AA10" s="82">
        <v>27</v>
      </c>
      <c r="AB10" s="167">
        <v>341</v>
      </c>
      <c r="AC10" s="168">
        <f t="shared" si="5"/>
        <v>682</v>
      </c>
    </row>
    <row r="11" spans="1:29" s="57" customFormat="1" ht="39.5" thickBot="1" x14ac:dyDescent="0.4">
      <c r="B11" s="77">
        <f t="shared" si="6"/>
        <v>4</v>
      </c>
      <c r="C11" s="88" t="s">
        <v>103</v>
      </c>
      <c r="D11" s="89" t="s">
        <v>104</v>
      </c>
      <c r="E11" s="85"/>
      <c r="F11" s="86" t="s">
        <v>209</v>
      </c>
      <c r="G11" s="165">
        <v>55</v>
      </c>
      <c r="H11" s="166">
        <v>32</v>
      </c>
      <c r="I11" s="76">
        <f t="shared" si="0"/>
        <v>87</v>
      </c>
      <c r="J11" s="86" t="s">
        <v>209</v>
      </c>
      <c r="K11" s="165">
        <v>55</v>
      </c>
      <c r="L11" s="166">
        <v>32</v>
      </c>
      <c r="M11" s="166">
        <f t="shared" si="1"/>
        <v>87</v>
      </c>
      <c r="N11" s="86" t="s">
        <v>209</v>
      </c>
      <c r="O11" s="165">
        <v>55</v>
      </c>
      <c r="P11" s="166">
        <v>33</v>
      </c>
      <c r="Q11" s="166">
        <f t="shared" si="2"/>
        <v>88</v>
      </c>
      <c r="R11" s="166">
        <f t="shared" si="3"/>
        <v>165</v>
      </c>
      <c r="S11" s="166">
        <f t="shared" si="3"/>
        <v>97</v>
      </c>
      <c r="T11" s="166">
        <f t="shared" si="4"/>
        <v>262</v>
      </c>
      <c r="U11" s="82">
        <v>76</v>
      </c>
      <c r="V11" s="82">
        <v>25</v>
      </c>
      <c r="W11" s="82">
        <v>39</v>
      </c>
      <c r="X11" s="82">
        <v>49</v>
      </c>
      <c r="Y11" s="82">
        <v>9</v>
      </c>
      <c r="Z11" s="82">
        <v>42</v>
      </c>
      <c r="AA11" s="82">
        <v>22</v>
      </c>
      <c r="AB11" s="167">
        <v>262</v>
      </c>
      <c r="AC11" s="168">
        <f t="shared" si="5"/>
        <v>524</v>
      </c>
    </row>
    <row r="12" spans="1:29" s="57" customFormat="1" ht="52.5" thickBot="1" x14ac:dyDescent="0.4">
      <c r="B12" s="77">
        <f t="shared" si="6"/>
        <v>5</v>
      </c>
      <c r="C12" s="175" t="s">
        <v>105</v>
      </c>
      <c r="D12" s="91" t="s">
        <v>106</v>
      </c>
      <c r="E12" s="176"/>
      <c r="F12" s="177" t="s">
        <v>210</v>
      </c>
      <c r="G12" s="178">
        <v>28</v>
      </c>
      <c r="H12" s="179">
        <v>75</v>
      </c>
      <c r="I12" s="76">
        <f t="shared" si="0"/>
        <v>103</v>
      </c>
      <c r="J12" s="177" t="s">
        <v>211</v>
      </c>
      <c r="K12" s="165">
        <v>30</v>
      </c>
      <c r="L12" s="166">
        <v>59</v>
      </c>
      <c r="M12" s="166">
        <f t="shared" si="1"/>
        <v>89</v>
      </c>
      <c r="N12" s="86" t="s">
        <v>212</v>
      </c>
      <c r="O12" s="165">
        <v>2</v>
      </c>
      <c r="P12" s="166">
        <v>3</v>
      </c>
      <c r="Q12" s="166">
        <f t="shared" si="2"/>
        <v>5</v>
      </c>
      <c r="R12" s="166">
        <f t="shared" si="3"/>
        <v>60</v>
      </c>
      <c r="S12" s="166">
        <f t="shared" si="3"/>
        <v>137</v>
      </c>
      <c r="T12" s="166">
        <f t="shared" si="4"/>
        <v>197</v>
      </c>
      <c r="U12" s="82">
        <v>136</v>
      </c>
      <c r="V12" s="82">
        <v>25</v>
      </c>
      <c r="W12" s="82">
        <v>2</v>
      </c>
      <c r="X12" s="82">
        <v>30</v>
      </c>
      <c r="Y12" s="82">
        <v>0</v>
      </c>
      <c r="Z12" s="82">
        <v>1</v>
      </c>
      <c r="AA12" s="82">
        <v>3</v>
      </c>
      <c r="AB12" s="167">
        <v>197</v>
      </c>
      <c r="AC12" s="168">
        <f t="shared" si="5"/>
        <v>394</v>
      </c>
    </row>
    <row r="13" spans="1:29" s="57" customFormat="1" ht="52.5" thickBot="1" x14ac:dyDescent="0.4">
      <c r="B13" s="77">
        <f t="shared" si="6"/>
        <v>6</v>
      </c>
      <c r="C13" s="90" t="s">
        <v>107</v>
      </c>
      <c r="D13" s="89" t="s">
        <v>108</v>
      </c>
      <c r="E13" s="85"/>
      <c r="F13" s="86" t="s">
        <v>213</v>
      </c>
      <c r="G13" s="165"/>
      <c r="H13" s="166">
        <v>1</v>
      </c>
      <c r="I13" s="76">
        <f t="shared" si="0"/>
        <v>1</v>
      </c>
      <c r="J13" s="86" t="s">
        <v>214</v>
      </c>
      <c r="K13" s="165">
        <v>1</v>
      </c>
      <c r="L13" s="166">
        <v>1</v>
      </c>
      <c r="M13" s="166">
        <f t="shared" si="1"/>
        <v>2</v>
      </c>
      <c r="N13" s="86" t="s">
        <v>215</v>
      </c>
      <c r="O13" s="165">
        <v>6</v>
      </c>
      <c r="P13" s="166">
        <v>1</v>
      </c>
      <c r="Q13" s="166">
        <f t="shared" si="2"/>
        <v>7</v>
      </c>
      <c r="R13" s="166">
        <f t="shared" si="3"/>
        <v>7</v>
      </c>
      <c r="S13" s="166">
        <f t="shared" si="3"/>
        <v>3</v>
      </c>
      <c r="T13" s="166">
        <f t="shared" si="4"/>
        <v>10</v>
      </c>
      <c r="U13" s="82">
        <v>6</v>
      </c>
      <c r="V13" s="82">
        <v>1</v>
      </c>
      <c r="W13" s="82"/>
      <c r="X13" s="82">
        <v>1</v>
      </c>
      <c r="Y13" s="82"/>
      <c r="Z13" s="82"/>
      <c r="AA13" s="82"/>
      <c r="AB13" s="167">
        <v>9</v>
      </c>
      <c r="AC13" s="168">
        <f t="shared" si="5"/>
        <v>17</v>
      </c>
    </row>
    <row r="14" spans="1:29" s="57" customFormat="1" ht="52.5" thickBot="1" x14ac:dyDescent="0.4">
      <c r="B14" s="77">
        <f t="shared" si="6"/>
        <v>7</v>
      </c>
      <c r="C14" s="92" t="s">
        <v>109</v>
      </c>
      <c r="D14" s="89" t="s">
        <v>110</v>
      </c>
      <c r="E14" s="85"/>
      <c r="F14" s="180" t="s">
        <v>216</v>
      </c>
      <c r="G14" s="174">
        <v>25</v>
      </c>
      <c r="H14" s="87">
        <v>15</v>
      </c>
      <c r="I14" s="76">
        <f t="shared" si="0"/>
        <v>40</v>
      </c>
      <c r="J14" s="180" t="s">
        <v>217</v>
      </c>
      <c r="K14" s="174">
        <v>25</v>
      </c>
      <c r="L14" s="87">
        <v>15</v>
      </c>
      <c r="M14" s="166">
        <f t="shared" si="1"/>
        <v>40</v>
      </c>
      <c r="N14" s="86" t="s">
        <v>218</v>
      </c>
      <c r="O14" s="174">
        <v>25</v>
      </c>
      <c r="P14" s="87">
        <v>15</v>
      </c>
      <c r="Q14" s="166">
        <f t="shared" si="2"/>
        <v>40</v>
      </c>
      <c r="R14" s="166">
        <f t="shared" si="3"/>
        <v>75</v>
      </c>
      <c r="S14" s="166">
        <f t="shared" si="3"/>
        <v>45</v>
      </c>
      <c r="T14" s="166">
        <f t="shared" si="4"/>
        <v>120</v>
      </c>
      <c r="U14" s="82">
        <v>37</v>
      </c>
      <c r="V14" s="82"/>
      <c r="W14" s="82"/>
      <c r="X14" s="82">
        <v>1</v>
      </c>
      <c r="Y14" s="82"/>
      <c r="Z14" s="82"/>
      <c r="AA14" s="82"/>
      <c r="AB14" s="166">
        <v>40</v>
      </c>
      <c r="AC14" s="168">
        <f t="shared" si="5"/>
        <v>78</v>
      </c>
    </row>
    <row r="15" spans="1:29" s="57" customFormat="1" ht="23.25" customHeight="1" thickBot="1" x14ac:dyDescent="0.4">
      <c r="B15" s="77">
        <f t="shared" si="6"/>
        <v>8</v>
      </c>
      <c r="C15" s="96" t="s">
        <v>111</v>
      </c>
      <c r="D15" s="89" t="s">
        <v>112</v>
      </c>
      <c r="E15" s="85"/>
      <c r="F15" s="86" t="s">
        <v>113</v>
      </c>
      <c r="G15" s="165">
        <v>2</v>
      </c>
      <c r="H15" s="166">
        <v>1</v>
      </c>
      <c r="I15" s="76">
        <f t="shared" si="0"/>
        <v>3</v>
      </c>
      <c r="J15" s="86" t="s">
        <v>113</v>
      </c>
      <c r="K15" s="165">
        <v>2</v>
      </c>
      <c r="L15" s="166">
        <v>1</v>
      </c>
      <c r="M15" s="166">
        <f t="shared" si="1"/>
        <v>3</v>
      </c>
      <c r="N15" s="86" t="s">
        <v>219</v>
      </c>
      <c r="O15" s="165">
        <v>43</v>
      </c>
      <c r="P15" s="166">
        <v>22</v>
      </c>
      <c r="Q15" s="166">
        <f t="shared" si="2"/>
        <v>65</v>
      </c>
      <c r="R15" s="166">
        <f t="shared" si="3"/>
        <v>47</v>
      </c>
      <c r="S15" s="166">
        <f t="shared" si="3"/>
        <v>24</v>
      </c>
      <c r="T15" s="166">
        <f t="shared" si="4"/>
        <v>71</v>
      </c>
      <c r="U15" s="82">
        <v>25</v>
      </c>
      <c r="V15" s="82">
        <v>3</v>
      </c>
      <c r="W15" s="82">
        <v>14</v>
      </c>
      <c r="X15" s="82">
        <v>12</v>
      </c>
      <c r="Y15" s="82">
        <v>2</v>
      </c>
      <c r="Z15" s="82">
        <v>5</v>
      </c>
      <c r="AA15" s="82">
        <v>10</v>
      </c>
      <c r="AB15" s="167">
        <v>71</v>
      </c>
      <c r="AC15" s="168">
        <f t="shared" si="5"/>
        <v>142</v>
      </c>
    </row>
    <row r="16" spans="1:29" s="57" customFormat="1" ht="65.5" thickBot="1" x14ac:dyDescent="0.4">
      <c r="B16" s="77">
        <f t="shared" si="6"/>
        <v>9</v>
      </c>
      <c r="C16" s="90" t="s">
        <v>114</v>
      </c>
      <c r="D16" s="84" t="s">
        <v>115</v>
      </c>
      <c r="E16" s="85"/>
      <c r="F16" s="86" t="s">
        <v>220</v>
      </c>
      <c r="G16" s="165">
        <v>1</v>
      </c>
      <c r="H16" s="166">
        <v>1</v>
      </c>
      <c r="I16" s="76">
        <f t="shared" si="0"/>
        <v>2</v>
      </c>
      <c r="J16" s="86" t="s">
        <v>221</v>
      </c>
      <c r="K16" s="165">
        <v>2</v>
      </c>
      <c r="L16" s="166">
        <v>1</v>
      </c>
      <c r="M16" s="166">
        <f t="shared" si="1"/>
        <v>3</v>
      </c>
      <c r="N16" s="86" t="s">
        <v>222</v>
      </c>
      <c r="O16" s="165">
        <v>12</v>
      </c>
      <c r="P16" s="166">
        <v>7</v>
      </c>
      <c r="Q16" s="166">
        <f t="shared" si="2"/>
        <v>19</v>
      </c>
      <c r="R16" s="166">
        <f t="shared" si="3"/>
        <v>15</v>
      </c>
      <c r="S16" s="166">
        <f t="shared" si="3"/>
        <v>9</v>
      </c>
      <c r="T16" s="166">
        <f t="shared" si="4"/>
        <v>24</v>
      </c>
      <c r="U16" s="82">
        <v>12</v>
      </c>
      <c r="V16" s="82">
        <v>4</v>
      </c>
      <c r="W16" s="82">
        <v>2</v>
      </c>
      <c r="X16" s="82">
        <v>2</v>
      </c>
      <c r="Y16" s="82">
        <v>2</v>
      </c>
      <c r="Z16" s="82">
        <v>1</v>
      </c>
      <c r="AA16" s="82">
        <v>1</v>
      </c>
      <c r="AB16" s="167">
        <f>SUM(U16:AA16)</f>
        <v>24</v>
      </c>
      <c r="AC16" s="168">
        <f t="shared" si="5"/>
        <v>48</v>
      </c>
    </row>
    <row r="17" spans="2:29" s="57" customFormat="1" ht="22.5" customHeight="1" thickBot="1" x14ac:dyDescent="0.4">
      <c r="B17" s="77">
        <f t="shared" si="6"/>
        <v>10</v>
      </c>
      <c r="C17" s="93" t="s">
        <v>116</v>
      </c>
      <c r="D17" s="84" t="s">
        <v>117</v>
      </c>
      <c r="E17" s="85"/>
      <c r="F17" s="86" t="s">
        <v>223</v>
      </c>
      <c r="G17" s="165">
        <v>45</v>
      </c>
      <c r="H17" s="166">
        <v>85</v>
      </c>
      <c r="I17" s="76">
        <f t="shared" si="0"/>
        <v>130</v>
      </c>
      <c r="J17" s="86" t="s">
        <v>224</v>
      </c>
      <c r="K17" s="165">
        <v>95</v>
      </c>
      <c r="L17" s="166">
        <v>95</v>
      </c>
      <c r="M17" s="166">
        <f t="shared" si="1"/>
        <v>190</v>
      </c>
      <c r="N17" s="86" t="s">
        <v>223</v>
      </c>
      <c r="O17" s="165">
        <v>95</v>
      </c>
      <c r="P17" s="166">
        <v>80</v>
      </c>
      <c r="Q17" s="166">
        <f t="shared" si="2"/>
        <v>175</v>
      </c>
      <c r="R17" s="166">
        <f t="shared" si="3"/>
        <v>235</v>
      </c>
      <c r="S17" s="166">
        <f t="shared" si="3"/>
        <v>260</v>
      </c>
      <c r="T17" s="166">
        <f t="shared" si="4"/>
        <v>495</v>
      </c>
      <c r="U17" s="82">
        <v>295</v>
      </c>
      <c r="V17" s="82">
        <v>100</v>
      </c>
      <c r="W17" s="82">
        <v>30</v>
      </c>
      <c r="X17" s="82">
        <v>30</v>
      </c>
      <c r="Y17" s="82">
        <v>10</v>
      </c>
      <c r="Z17" s="82">
        <v>10</v>
      </c>
      <c r="AA17" s="82">
        <v>20</v>
      </c>
      <c r="AB17" s="167">
        <f>U17+V17+W17+X17+Y17+Z17+AA17</f>
        <v>495</v>
      </c>
      <c r="AC17" s="168">
        <f t="shared" si="5"/>
        <v>990</v>
      </c>
    </row>
    <row r="18" spans="2:29" s="57" customFormat="1" ht="25.5" thickBot="1" x14ac:dyDescent="0.4">
      <c r="B18" s="77">
        <f t="shared" si="6"/>
        <v>11</v>
      </c>
      <c r="C18" s="90" t="s">
        <v>118</v>
      </c>
      <c r="D18" s="84" t="s">
        <v>119</v>
      </c>
      <c r="E18" s="85"/>
      <c r="F18" s="98" t="s">
        <v>225</v>
      </c>
      <c r="G18" s="181">
        <v>34</v>
      </c>
      <c r="H18" s="182">
        <v>26</v>
      </c>
      <c r="I18" s="76">
        <f t="shared" si="0"/>
        <v>60</v>
      </c>
      <c r="J18" s="98" t="s">
        <v>225</v>
      </c>
      <c r="K18" s="165">
        <v>34</v>
      </c>
      <c r="L18" s="166">
        <v>26</v>
      </c>
      <c r="M18" s="166">
        <f t="shared" si="1"/>
        <v>60</v>
      </c>
      <c r="N18" s="183" t="s">
        <v>225</v>
      </c>
      <c r="O18" s="165">
        <v>34</v>
      </c>
      <c r="P18" s="166">
        <v>26</v>
      </c>
      <c r="Q18" s="166">
        <f t="shared" si="2"/>
        <v>60</v>
      </c>
      <c r="R18" s="166">
        <f t="shared" si="3"/>
        <v>102</v>
      </c>
      <c r="S18" s="166">
        <f t="shared" si="3"/>
        <v>78</v>
      </c>
      <c r="T18" s="166">
        <f t="shared" si="4"/>
        <v>180</v>
      </c>
      <c r="U18" s="82">
        <v>19</v>
      </c>
      <c r="V18" s="82">
        <v>2</v>
      </c>
      <c r="W18" s="82">
        <v>1</v>
      </c>
      <c r="X18" s="82">
        <v>2</v>
      </c>
      <c r="Y18" s="82">
        <v>0</v>
      </c>
      <c r="Z18" s="82">
        <v>23</v>
      </c>
      <c r="AA18" s="82">
        <v>13</v>
      </c>
      <c r="AB18" s="167">
        <v>60</v>
      </c>
      <c r="AC18" s="168">
        <f t="shared" si="5"/>
        <v>120</v>
      </c>
    </row>
    <row r="19" spans="2:29" s="57" customFormat="1" ht="21" customHeight="1" thickBot="1" x14ac:dyDescent="0.4">
      <c r="B19" s="77">
        <f t="shared" si="6"/>
        <v>12</v>
      </c>
      <c r="C19" s="93" t="s">
        <v>120</v>
      </c>
      <c r="D19" s="84" t="s">
        <v>121</v>
      </c>
      <c r="E19" s="85"/>
      <c r="F19" s="94" t="s">
        <v>226</v>
      </c>
      <c r="G19" s="165">
        <v>42</v>
      </c>
      <c r="H19" s="166">
        <v>21</v>
      </c>
      <c r="I19" s="76">
        <f t="shared" si="0"/>
        <v>63</v>
      </c>
      <c r="J19" s="86" t="s">
        <v>227</v>
      </c>
      <c r="K19" s="165">
        <v>102</v>
      </c>
      <c r="L19" s="166">
        <v>61</v>
      </c>
      <c r="M19" s="166">
        <f t="shared" si="1"/>
        <v>163</v>
      </c>
      <c r="N19" s="86" t="s">
        <v>228</v>
      </c>
      <c r="O19" s="165">
        <v>202</v>
      </c>
      <c r="P19" s="166">
        <v>117</v>
      </c>
      <c r="Q19" s="166">
        <f t="shared" si="2"/>
        <v>319</v>
      </c>
      <c r="R19" s="166">
        <f t="shared" si="3"/>
        <v>346</v>
      </c>
      <c r="S19" s="166">
        <f t="shared" si="3"/>
        <v>199</v>
      </c>
      <c r="T19" s="166">
        <f t="shared" si="4"/>
        <v>545</v>
      </c>
      <c r="U19" s="82"/>
      <c r="V19" s="82"/>
      <c r="W19" s="82"/>
      <c r="X19" s="82"/>
      <c r="Y19" s="82"/>
      <c r="Z19" s="82"/>
      <c r="AA19" s="82"/>
      <c r="AB19" s="167"/>
      <c r="AC19" s="168">
        <f t="shared" si="5"/>
        <v>0</v>
      </c>
    </row>
    <row r="20" spans="2:29" s="191" customFormat="1" ht="18" thickBot="1" x14ac:dyDescent="0.4">
      <c r="B20" s="184">
        <f t="shared" si="6"/>
        <v>13</v>
      </c>
      <c r="C20" s="185" t="s">
        <v>122</v>
      </c>
      <c r="D20" s="186" t="s">
        <v>123</v>
      </c>
      <c r="E20" s="187"/>
      <c r="F20" s="188" t="s">
        <v>229</v>
      </c>
      <c r="G20" s="165">
        <v>250</v>
      </c>
      <c r="H20" s="165">
        <v>15</v>
      </c>
      <c r="I20" s="76">
        <f t="shared" si="0"/>
        <v>265</v>
      </c>
      <c r="J20" s="188" t="s">
        <v>230</v>
      </c>
      <c r="K20" s="165">
        <v>285</v>
      </c>
      <c r="L20" s="165">
        <v>20</v>
      </c>
      <c r="M20" s="166">
        <f t="shared" si="1"/>
        <v>305</v>
      </c>
      <c r="N20" s="188" t="s">
        <v>230</v>
      </c>
      <c r="O20" s="165">
        <v>275</v>
      </c>
      <c r="P20" s="165">
        <v>18</v>
      </c>
      <c r="Q20" s="166">
        <f t="shared" si="2"/>
        <v>293</v>
      </c>
      <c r="R20" s="166">
        <f t="shared" si="3"/>
        <v>810</v>
      </c>
      <c r="S20" s="166">
        <f t="shared" si="3"/>
        <v>53</v>
      </c>
      <c r="T20" s="166">
        <f t="shared" si="4"/>
        <v>863</v>
      </c>
      <c r="U20" s="189">
        <v>219</v>
      </c>
      <c r="V20" s="189">
        <v>145</v>
      </c>
      <c r="W20" s="189">
        <v>85</v>
      </c>
      <c r="X20" s="189">
        <v>199</v>
      </c>
      <c r="Y20" s="189">
        <v>98</v>
      </c>
      <c r="Z20" s="189">
        <v>74</v>
      </c>
      <c r="AA20" s="189">
        <v>43</v>
      </c>
      <c r="AB20" s="190">
        <v>0</v>
      </c>
      <c r="AC20" s="168">
        <f t="shared" si="5"/>
        <v>863</v>
      </c>
    </row>
    <row r="21" spans="2:29" s="57" customFormat="1" ht="54.75" customHeight="1" thickBot="1" x14ac:dyDescent="0.4">
      <c r="B21" s="77">
        <f t="shared" si="6"/>
        <v>14</v>
      </c>
      <c r="C21" s="92" t="s">
        <v>124</v>
      </c>
      <c r="D21" s="89" t="s">
        <v>125</v>
      </c>
      <c r="E21" s="85"/>
      <c r="F21" s="86" t="s">
        <v>231</v>
      </c>
      <c r="G21" s="174">
        <v>16</v>
      </c>
      <c r="H21" s="87">
        <v>19</v>
      </c>
      <c r="I21" s="76">
        <f t="shared" si="0"/>
        <v>35</v>
      </c>
      <c r="J21" s="86" t="s">
        <v>232</v>
      </c>
      <c r="K21" s="174">
        <v>1</v>
      </c>
      <c r="L21" s="87">
        <v>19</v>
      </c>
      <c r="M21" s="166">
        <f t="shared" si="1"/>
        <v>20</v>
      </c>
      <c r="N21" s="86" t="s">
        <v>233</v>
      </c>
      <c r="O21" s="174"/>
      <c r="P21" s="87">
        <v>2</v>
      </c>
      <c r="Q21" s="166">
        <f t="shared" si="2"/>
        <v>2</v>
      </c>
      <c r="R21" s="166">
        <f t="shared" si="3"/>
        <v>17</v>
      </c>
      <c r="S21" s="166">
        <f t="shared" si="3"/>
        <v>40</v>
      </c>
      <c r="T21" s="166">
        <f t="shared" si="4"/>
        <v>57</v>
      </c>
      <c r="U21" s="82">
        <v>29</v>
      </c>
      <c r="V21" s="82">
        <v>12</v>
      </c>
      <c r="W21" s="82">
        <v>6</v>
      </c>
      <c r="X21" s="82">
        <v>10</v>
      </c>
      <c r="Y21" s="82">
        <v>0</v>
      </c>
      <c r="Z21" s="82">
        <v>0</v>
      </c>
      <c r="AA21" s="82">
        <v>0</v>
      </c>
      <c r="AB21" s="167">
        <v>57</v>
      </c>
      <c r="AC21" s="168">
        <f t="shared" si="5"/>
        <v>114</v>
      </c>
    </row>
    <row r="22" spans="2:29" s="57" customFormat="1" ht="26.5" thickBot="1" x14ac:dyDescent="0.4">
      <c r="B22" s="77">
        <f t="shared" si="6"/>
        <v>15</v>
      </c>
      <c r="C22" s="90" t="s">
        <v>126</v>
      </c>
      <c r="D22" s="84" t="s">
        <v>127</v>
      </c>
      <c r="E22" s="95"/>
      <c r="F22" s="86" t="s">
        <v>234</v>
      </c>
      <c r="G22" s="165">
        <v>7</v>
      </c>
      <c r="H22" s="166">
        <v>11</v>
      </c>
      <c r="I22" s="76">
        <f t="shared" si="0"/>
        <v>18</v>
      </c>
      <c r="J22" s="86" t="s">
        <v>235</v>
      </c>
      <c r="K22" s="165">
        <v>23</v>
      </c>
      <c r="L22" s="166">
        <v>25</v>
      </c>
      <c r="M22" s="166">
        <f t="shared" si="1"/>
        <v>48</v>
      </c>
      <c r="N22" s="86" t="s">
        <v>236</v>
      </c>
      <c r="O22" s="165">
        <v>3</v>
      </c>
      <c r="P22" s="166">
        <v>10</v>
      </c>
      <c r="Q22" s="166">
        <f t="shared" si="2"/>
        <v>13</v>
      </c>
      <c r="R22" s="166">
        <f t="shared" si="3"/>
        <v>33</v>
      </c>
      <c r="S22" s="166">
        <f t="shared" si="3"/>
        <v>46</v>
      </c>
      <c r="T22" s="166">
        <f t="shared" si="4"/>
        <v>79</v>
      </c>
      <c r="U22" s="82">
        <v>36</v>
      </c>
      <c r="V22" s="82">
        <v>20</v>
      </c>
      <c r="W22" s="82">
        <v>3</v>
      </c>
      <c r="X22" s="82">
        <v>12</v>
      </c>
      <c r="Y22" s="82">
        <v>8</v>
      </c>
      <c r="Z22" s="82"/>
      <c r="AA22" s="82"/>
      <c r="AB22" s="167">
        <v>79</v>
      </c>
      <c r="AC22" s="168">
        <f t="shared" si="5"/>
        <v>158</v>
      </c>
    </row>
    <row r="23" spans="2:29" s="196" customFormat="1" ht="46.5" thickBot="1" x14ac:dyDescent="0.4">
      <c r="B23" s="77">
        <f t="shared" si="6"/>
        <v>16</v>
      </c>
      <c r="C23" s="90" t="s">
        <v>128</v>
      </c>
      <c r="D23" s="84" t="s">
        <v>129</v>
      </c>
      <c r="E23" s="192"/>
      <c r="F23" s="193" t="s">
        <v>130</v>
      </c>
      <c r="G23" s="194">
        <v>41</v>
      </c>
      <c r="H23" s="195">
        <v>32</v>
      </c>
      <c r="I23" s="76">
        <f t="shared" si="0"/>
        <v>73</v>
      </c>
      <c r="J23" s="193" t="s">
        <v>237</v>
      </c>
      <c r="K23" s="194">
        <v>41</v>
      </c>
      <c r="L23" s="195">
        <v>35</v>
      </c>
      <c r="M23" s="166">
        <f t="shared" si="1"/>
        <v>76</v>
      </c>
      <c r="N23" s="193" t="s">
        <v>238</v>
      </c>
      <c r="O23" s="194">
        <v>40</v>
      </c>
      <c r="P23" s="195">
        <v>30</v>
      </c>
      <c r="Q23" s="166">
        <f t="shared" si="2"/>
        <v>70</v>
      </c>
      <c r="R23" s="166">
        <f t="shared" si="3"/>
        <v>122</v>
      </c>
      <c r="S23" s="166">
        <f t="shared" si="3"/>
        <v>97</v>
      </c>
      <c r="T23" s="166">
        <f t="shared" si="4"/>
        <v>219</v>
      </c>
      <c r="U23" s="82">
        <v>84</v>
      </c>
      <c r="V23" s="82">
        <v>5</v>
      </c>
      <c r="W23" s="82">
        <v>120</v>
      </c>
      <c r="X23" s="82">
        <v>0</v>
      </c>
      <c r="Y23" s="82">
        <v>0</v>
      </c>
      <c r="Z23" s="82">
        <v>10</v>
      </c>
      <c r="AA23" s="82">
        <v>0</v>
      </c>
      <c r="AB23" s="167">
        <v>219</v>
      </c>
      <c r="AC23" s="168">
        <f t="shared" si="5"/>
        <v>438</v>
      </c>
    </row>
    <row r="24" spans="2:29" s="196" customFormat="1" ht="26.5" thickBot="1" x14ac:dyDescent="0.4">
      <c r="B24" s="77">
        <f t="shared" si="6"/>
        <v>17</v>
      </c>
      <c r="C24" s="83" t="s">
        <v>131</v>
      </c>
      <c r="D24" s="84" t="s">
        <v>132</v>
      </c>
      <c r="E24" s="192"/>
      <c r="F24" s="86" t="s">
        <v>133</v>
      </c>
      <c r="G24" s="165">
        <v>105</v>
      </c>
      <c r="H24" s="166">
        <v>43</v>
      </c>
      <c r="I24" s="76">
        <f t="shared" si="0"/>
        <v>148</v>
      </c>
      <c r="J24" s="86" t="s">
        <v>133</v>
      </c>
      <c r="K24" s="197">
        <v>105</v>
      </c>
      <c r="L24" s="198">
        <v>43</v>
      </c>
      <c r="M24" s="166">
        <f t="shared" si="1"/>
        <v>148</v>
      </c>
      <c r="N24" s="86" t="s">
        <v>133</v>
      </c>
      <c r="O24" s="165">
        <v>105</v>
      </c>
      <c r="P24" s="166">
        <v>43</v>
      </c>
      <c r="Q24" s="166">
        <f t="shared" si="2"/>
        <v>148</v>
      </c>
      <c r="R24" s="166">
        <f t="shared" si="3"/>
        <v>315</v>
      </c>
      <c r="S24" s="166">
        <f t="shared" si="3"/>
        <v>129</v>
      </c>
      <c r="T24" s="166">
        <f t="shared" si="4"/>
        <v>444</v>
      </c>
      <c r="U24" s="82">
        <v>99</v>
      </c>
      <c r="V24" s="82">
        <v>10</v>
      </c>
      <c r="W24" s="82">
        <v>11</v>
      </c>
      <c r="X24" s="82">
        <v>15</v>
      </c>
      <c r="Y24" s="82">
        <v>2</v>
      </c>
      <c r="Z24" s="82">
        <v>3</v>
      </c>
      <c r="AA24" s="82">
        <v>8</v>
      </c>
      <c r="AB24" s="167">
        <v>148</v>
      </c>
      <c r="AC24" s="168">
        <f t="shared" si="5"/>
        <v>296</v>
      </c>
    </row>
    <row r="25" spans="2:29" s="196" customFormat="1" ht="18" thickBot="1" x14ac:dyDescent="0.4">
      <c r="B25" s="77">
        <f t="shared" si="6"/>
        <v>18</v>
      </c>
      <c r="C25" s="90" t="s">
        <v>134</v>
      </c>
      <c r="D25" s="84" t="s">
        <v>135</v>
      </c>
      <c r="E25" s="192"/>
      <c r="F25" s="193"/>
      <c r="G25" s="165"/>
      <c r="H25" s="166"/>
      <c r="I25" s="76">
        <f t="shared" si="0"/>
        <v>0</v>
      </c>
      <c r="J25" s="193"/>
      <c r="K25" s="165"/>
      <c r="L25" s="166"/>
      <c r="M25" s="166">
        <f t="shared" si="1"/>
        <v>0</v>
      </c>
      <c r="N25" s="193"/>
      <c r="O25" s="165"/>
      <c r="P25" s="166"/>
      <c r="Q25" s="166">
        <f t="shared" si="2"/>
        <v>0</v>
      </c>
      <c r="R25" s="166">
        <f t="shared" si="3"/>
        <v>0</v>
      </c>
      <c r="S25" s="166">
        <f t="shared" si="3"/>
        <v>0</v>
      </c>
      <c r="T25" s="166">
        <f t="shared" si="4"/>
        <v>0</v>
      </c>
      <c r="U25" s="82"/>
      <c r="V25" s="82"/>
      <c r="W25" s="82"/>
      <c r="X25" s="82"/>
      <c r="Y25" s="82"/>
      <c r="Z25" s="82"/>
      <c r="AA25" s="82"/>
      <c r="AB25" s="167"/>
      <c r="AC25" s="168">
        <f t="shared" si="5"/>
        <v>0</v>
      </c>
    </row>
    <row r="26" spans="2:29" s="57" customFormat="1" ht="31.5" customHeight="1" thickBot="1" x14ac:dyDescent="0.4">
      <c r="B26" s="77">
        <f t="shared" si="6"/>
        <v>19</v>
      </c>
      <c r="C26" s="96" t="s">
        <v>136</v>
      </c>
      <c r="D26" s="89" t="s">
        <v>137</v>
      </c>
      <c r="E26" s="85"/>
      <c r="F26" s="86" t="s">
        <v>239</v>
      </c>
      <c r="G26" s="165">
        <v>6</v>
      </c>
      <c r="H26" s="166">
        <v>2</v>
      </c>
      <c r="I26" s="76">
        <f t="shared" si="0"/>
        <v>8</v>
      </c>
      <c r="J26" s="86" t="s">
        <v>240</v>
      </c>
      <c r="K26" s="165">
        <v>10</v>
      </c>
      <c r="L26" s="166">
        <v>3</v>
      </c>
      <c r="M26" s="166">
        <f t="shared" si="1"/>
        <v>13</v>
      </c>
      <c r="N26" s="86" t="s">
        <v>241</v>
      </c>
      <c r="O26" s="165">
        <v>19</v>
      </c>
      <c r="P26" s="166">
        <v>16</v>
      </c>
      <c r="Q26" s="166">
        <f t="shared" si="2"/>
        <v>35</v>
      </c>
      <c r="R26" s="166">
        <f t="shared" si="3"/>
        <v>35</v>
      </c>
      <c r="S26" s="166">
        <f t="shared" si="3"/>
        <v>21</v>
      </c>
      <c r="T26" s="166">
        <f t="shared" si="4"/>
        <v>56</v>
      </c>
      <c r="U26" s="82">
        <v>12</v>
      </c>
      <c r="V26" s="82">
        <v>7</v>
      </c>
      <c r="W26" s="82">
        <v>2</v>
      </c>
      <c r="X26" s="82">
        <v>10</v>
      </c>
      <c r="Y26" s="82">
        <v>0</v>
      </c>
      <c r="Z26" s="82">
        <v>1</v>
      </c>
      <c r="AA26" s="82">
        <v>0</v>
      </c>
      <c r="AB26" s="167">
        <v>35</v>
      </c>
      <c r="AC26" s="168">
        <f t="shared" si="5"/>
        <v>67</v>
      </c>
    </row>
    <row r="27" spans="2:29" s="57" customFormat="1" ht="78.5" thickBot="1" x14ac:dyDescent="0.4">
      <c r="B27" s="77">
        <f t="shared" si="6"/>
        <v>20</v>
      </c>
      <c r="C27" s="83" t="s">
        <v>138</v>
      </c>
      <c r="D27" s="84" t="s">
        <v>139</v>
      </c>
      <c r="E27" s="85"/>
      <c r="F27" s="86" t="s">
        <v>242</v>
      </c>
      <c r="G27" s="165">
        <v>43</v>
      </c>
      <c r="H27" s="166">
        <v>8</v>
      </c>
      <c r="I27" s="76">
        <f t="shared" si="0"/>
        <v>51</v>
      </c>
      <c r="J27" s="86" t="s">
        <v>243</v>
      </c>
      <c r="K27" s="165">
        <v>42</v>
      </c>
      <c r="L27" s="166">
        <v>8</v>
      </c>
      <c r="M27" s="166">
        <f t="shared" si="1"/>
        <v>50</v>
      </c>
      <c r="N27" s="86" t="s">
        <v>244</v>
      </c>
      <c r="O27" s="165">
        <v>42</v>
      </c>
      <c r="P27" s="166">
        <v>8</v>
      </c>
      <c r="Q27" s="166">
        <f t="shared" si="2"/>
        <v>50</v>
      </c>
      <c r="R27" s="166">
        <f t="shared" si="3"/>
        <v>127</v>
      </c>
      <c r="S27" s="166">
        <f t="shared" si="3"/>
        <v>24</v>
      </c>
      <c r="T27" s="166">
        <f t="shared" si="4"/>
        <v>151</v>
      </c>
      <c r="U27" s="82">
        <v>24</v>
      </c>
      <c r="V27" s="82">
        <v>18</v>
      </c>
      <c r="W27" s="82">
        <v>13</v>
      </c>
      <c r="X27" s="82">
        <v>52</v>
      </c>
      <c r="Y27" s="82">
        <v>15</v>
      </c>
      <c r="Z27" s="82">
        <v>11</v>
      </c>
      <c r="AA27" s="82">
        <v>18</v>
      </c>
      <c r="AB27" s="167">
        <f>SUM(U27:AA27)</f>
        <v>151</v>
      </c>
      <c r="AC27" s="168">
        <f t="shared" si="5"/>
        <v>302</v>
      </c>
    </row>
    <row r="28" spans="2:29" s="57" customFormat="1" ht="26.5" thickBot="1" x14ac:dyDescent="0.4">
      <c r="B28" s="77">
        <f t="shared" si="6"/>
        <v>21</v>
      </c>
      <c r="C28" s="83" t="s">
        <v>140</v>
      </c>
      <c r="D28" s="84" t="s">
        <v>141</v>
      </c>
      <c r="E28" s="85"/>
      <c r="F28" s="86" t="s">
        <v>245</v>
      </c>
      <c r="G28" s="174">
        <v>65</v>
      </c>
      <c r="H28" s="87">
        <v>3</v>
      </c>
      <c r="I28" s="76">
        <f t="shared" si="0"/>
        <v>68</v>
      </c>
      <c r="J28" s="86" t="s">
        <v>246</v>
      </c>
      <c r="K28" s="174">
        <v>7</v>
      </c>
      <c r="L28" s="87">
        <v>1</v>
      </c>
      <c r="M28" s="166">
        <f t="shared" si="1"/>
        <v>8</v>
      </c>
      <c r="N28" s="86" t="s">
        <v>247</v>
      </c>
      <c r="O28" s="174">
        <v>60</v>
      </c>
      <c r="P28" s="87">
        <v>3</v>
      </c>
      <c r="Q28" s="166">
        <f t="shared" si="2"/>
        <v>63</v>
      </c>
      <c r="R28" s="166">
        <f t="shared" si="3"/>
        <v>132</v>
      </c>
      <c r="S28" s="166">
        <f t="shared" si="3"/>
        <v>7</v>
      </c>
      <c r="T28" s="166">
        <f t="shared" si="4"/>
        <v>139</v>
      </c>
      <c r="U28" s="82">
        <v>40</v>
      </c>
      <c r="V28" s="82">
        <v>1</v>
      </c>
      <c r="W28" s="82">
        <v>4</v>
      </c>
      <c r="X28" s="82">
        <v>9</v>
      </c>
      <c r="Y28" s="82">
        <v>3</v>
      </c>
      <c r="Z28" s="82">
        <v>0</v>
      </c>
      <c r="AA28" s="82">
        <v>11</v>
      </c>
      <c r="AB28" s="166">
        <f>SUM(U28:AA28)</f>
        <v>68</v>
      </c>
      <c r="AC28" s="168">
        <f t="shared" si="5"/>
        <v>136</v>
      </c>
    </row>
    <row r="29" spans="2:29" s="57" customFormat="1" ht="299.5" thickBot="1" x14ac:dyDescent="0.4">
      <c r="B29" s="77">
        <f t="shared" si="6"/>
        <v>22</v>
      </c>
      <c r="C29" s="83" t="s">
        <v>142</v>
      </c>
      <c r="D29" s="84" t="s">
        <v>143</v>
      </c>
      <c r="E29" s="85"/>
      <c r="F29" s="86" t="s">
        <v>248</v>
      </c>
      <c r="G29" s="174">
        <v>103</v>
      </c>
      <c r="H29" s="87">
        <v>97</v>
      </c>
      <c r="I29" s="76">
        <f t="shared" si="0"/>
        <v>200</v>
      </c>
      <c r="J29" s="86" t="s">
        <v>249</v>
      </c>
      <c r="K29" s="174">
        <v>191</v>
      </c>
      <c r="L29" s="87">
        <v>99</v>
      </c>
      <c r="M29" s="166">
        <f t="shared" si="1"/>
        <v>290</v>
      </c>
      <c r="N29" s="86" t="s">
        <v>250</v>
      </c>
      <c r="O29" s="174">
        <v>88</v>
      </c>
      <c r="P29" s="87">
        <v>75</v>
      </c>
      <c r="Q29" s="166">
        <f t="shared" si="2"/>
        <v>163</v>
      </c>
      <c r="R29" s="166">
        <f t="shared" si="3"/>
        <v>382</v>
      </c>
      <c r="S29" s="166">
        <f t="shared" si="3"/>
        <v>271</v>
      </c>
      <c r="T29" s="166">
        <f t="shared" si="4"/>
        <v>653</v>
      </c>
      <c r="U29" s="82">
        <v>211</v>
      </c>
      <c r="V29" s="82">
        <v>31</v>
      </c>
      <c r="W29" s="82">
        <v>82</v>
      </c>
      <c r="X29" s="82">
        <v>7</v>
      </c>
      <c r="Y29" s="82">
        <v>51</v>
      </c>
      <c r="Z29" s="82">
        <v>30</v>
      </c>
      <c r="AA29" s="82">
        <v>61</v>
      </c>
      <c r="AB29" s="167">
        <v>473</v>
      </c>
      <c r="AC29" s="168">
        <f t="shared" si="5"/>
        <v>946</v>
      </c>
    </row>
    <row r="30" spans="2:29" s="57" customFormat="1" ht="39.5" thickBot="1" x14ac:dyDescent="0.4">
      <c r="B30" s="77">
        <f t="shared" si="6"/>
        <v>23</v>
      </c>
      <c r="C30" s="83" t="s">
        <v>144</v>
      </c>
      <c r="D30" s="84" t="s">
        <v>145</v>
      </c>
      <c r="E30" s="85"/>
      <c r="F30" s="86" t="s">
        <v>251</v>
      </c>
      <c r="G30" s="165">
        <v>28</v>
      </c>
      <c r="H30" s="166">
        <v>24</v>
      </c>
      <c r="I30" s="76">
        <f t="shared" si="0"/>
        <v>52</v>
      </c>
      <c r="J30" s="86" t="s">
        <v>252</v>
      </c>
      <c r="K30" s="165">
        <v>28</v>
      </c>
      <c r="L30" s="166">
        <v>24</v>
      </c>
      <c r="M30" s="166">
        <f t="shared" si="1"/>
        <v>52</v>
      </c>
      <c r="N30" s="86" t="s">
        <v>253</v>
      </c>
      <c r="O30" s="165">
        <v>28</v>
      </c>
      <c r="P30" s="166">
        <v>24</v>
      </c>
      <c r="Q30" s="166">
        <f t="shared" si="2"/>
        <v>52</v>
      </c>
      <c r="R30" s="166">
        <f t="shared" si="3"/>
        <v>84</v>
      </c>
      <c r="S30" s="166">
        <f t="shared" si="3"/>
        <v>72</v>
      </c>
      <c r="T30" s="166">
        <f t="shared" si="4"/>
        <v>156</v>
      </c>
      <c r="U30" s="82">
        <v>146</v>
      </c>
      <c r="V30" s="82">
        <v>3</v>
      </c>
      <c r="W30" s="82">
        <v>2</v>
      </c>
      <c r="X30" s="82">
        <v>2</v>
      </c>
      <c r="Y30" s="82">
        <v>0</v>
      </c>
      <c r="Z30" s="82">
        <v>0</v>
      </c>
      <c r="AA30" s="82">
        <v>3</v>
      </c>
      <c r="AB30" s="167">
        <v>156</v>
      </c>
      <c r="AC30" s="168">
        <f t="shared" si="5"/>
        <v>312</v>
      </c>
    </row>
    <row r="31" spans="2:29" s="97" customFormat="1" ht="169.5" thickBot="1" x14ac:dyDescent="0.4">
      <c r="B31" s="77">
        <f t="shared" si="6"/>
        <v>24</v>
      </c>
      <c r="C31" s="88" t="s">
        <v>146</v>
      </c>
      <c r="D31" s="89" t="s">
        <v>147</v>
      </c>
      <c r="E31" s="85"/>
      <c r="F31" s="86" t="s">
        <v>254</v>
      </c>
      <c r="G31" s="174"/>
      <c r="H31" s="87"/>
      <c r="I31" s="76">
        <f t="shared" si="0"/>
        <v>0</v>
      </c>
      <c r="J31" s="86" t="s">
        <v>255</v>
      </c>
      <c r="K31" s="174">
        <v>3</v>
      </c>
      <c r="L31" s="87">
        <v>1</v>
      </c>
      <c r="M31" s="166">
        <f t="shared" si="1"/>
        <v>4</v>
      </c>
      <c r="N31" s="86" t="s">
        <v>256</v>
      </c>
      <c r="O31" s="174">
        <v>48</v>
      </c>
      <c r="P31" s="87">
        <v>26</v>
      </c>
      <c r="Q31" s="166">
        <f t="shared" si="2"/>
        <v>74</v>
      </c>
      <c r="R31" s="166">
        <f t="shared" si="3"/>
        <v>51</v>
      </c>
      <c r="S31" s="166">
        <f t="shared" si="3"/>
        <v>27</v>
      </c>
      <c r="T31" s="166">
        <f t="shared" si="4"/>
        <v>78</v>
      </c>
      <c r="U31" s="82">
        <v>9</v>
      </c>
      <c r="V31" s="82">
        <v>1</v>
      </c>
      <c r="W31" s="82">
        <v>1</v>
      </c>
      <c r="X31" s="82">
        <v>2</v>
      </c>
      <c r="Y31" s="82">
        <v>25</v>
      </c>
      <c r="Z31" s="82">
        <v>12</v>
      </c>
      <c r="AA31" s="82">
        <v>24</v>
      </c>
      <c r="AB31" s="199">
        <v>74</v>
      </c>
      <c r="AC31" s="168">
        <f t="shared" si="5"/>
        <v>148</v>
      </c>
    </row>
    <row r="32" spans="2:29" s="57" customFormat="1" ht="62.5" thickBot="1" x14ac:dyDescent="0.4">
      <c r="B32" s="200">
        <f t="shared" si="6"/>
        <v>25</v>
      </c>
      <c r="C32" s="175" t="s">
        <v>148</v>
      </c>
      <c r="D32" s="91" t="s">
        <v>149</v>
      </c>
      <c r="E32" s="176"/>
      <c r="F32" s="201" t="s">
        <v>257</v>
      </c>
      <c r="G32" s="178">
        <v>4</v>
      </c>
      <c r="H32" s="179">
        <v>0</v>
      </c>
      <c r="I32" s="76">
        <f t="shared" si="0"/>
        <v>4</v>
      </c>
      <c r="J32" s="201" t="s">
        <v>258</v>
      </c>
      <c r="K32" s="165">
        <v>2</v>
      </c>
      <c r="L32" s="166">
        <v>0</v>
      </c>
      <c r="M32" s="166">
        <f t="shared" si="1"/>
        <v>2</v>
      </c>
      <c r="N32" s="202" t="s">
        <v>258</v>
      </c>
      <c r="O32" s="165">
        <v>2</v>
      </c>
      <c r="P32" s="166">
        <v>0</v>
      </c>
      <c r="Q32" s="166">
        <f t="shared" si="2"/>
        <v>2</v>
      </c>
      <c r="R32" s="166">
        <f t="shared" si="3"/>
        <v>8</v>
      </c>
      <c r="S32" s="166">
        <f t="shared" si="3"/>
        <v>0</v>
      </c>
      <c r="T32" s="166">
        <f t="shared" si="4"/>
        <v>8</v>
      </c>
      <c r="U32" s="82">
        <v>4</v>
      </c>
      <c r="V32" s="82"/>
      <c r="W32" s="82"/>
      <c r="X32" s="82"/>
      <c r="Y32" s="82"/>
      <c r="Z32" s="82"/>
      <c r="AA32" s="82"/>
      <c r="AB32" s="167">
        <v>4</v>
      </c>
      <c r="AC32" s="168">
        <f t="shared" si="5"/>
        <v>8</v>
      </c>
    </row>
    <row r="33" spans="1:29" s="203" customFormat="1" ht="39.5" thickBot="1" x14ac:dyDescent="0.4">
      <c r="B33" s="204">
        <f t="shared" si="6"/>
        <v>26</v>
      </c>
      <c r="C33" s="88" t="s">
        <v>150</v>
      </c>
      <c r="D33" s="204" t="s">
        <v>151</v>
      </c>
      <c r="E33" s="205"/>
      <c r="F33" s="206" t="s">
        <v>152</v>
      </c>
      <c r="G33" s="207">
        <v>131</v>
      </c>
      <c r="H33" s="208">
        <v>73</v>
      </c>
      <c r="I33" s="76">
        <f t="shared" si="0"/>
        <v>204</v>
      </c>
      <c r="J33" s="206" t="s">
        <v>152</v>
      </c>
      <c r="K33" s="207">
        <v>65</v>
      </c>
      <c r="L33" s="208">
        <v>62</v>
      </c>
      <c r="M33" s="166">
        <f t="shared" si="1"/>
        <v>127</v>
      </c>
      <c r="N33" s="209" t="s">
        <v>152</v>
      </c>
      <c r="O33" s="174">
        <v>65</v>
      </c>
      <c r="P33" s="210">
        <v>62</v>
      </c>
      <c r="Q33" s="166">
        <f t="shared" si="2"/>
        <v>127</v>
      </c>
      <c r="R33" s="166">
        <f t="shared" si="3"/>
        <v>261</v>
      </c>
      <c r="S33" s="166">
        <f t="shared" si="3"/>
        <v>197</v>
      </c>
      <c r="T33" s="166">
        <f t="shared" si="4"/>
        <v>458</v>
      </c>
      <c r="U33" s="211">
        <v>72</v>
      </c>
      <c r="V33" s="211">
        <v>10</v>
      </c>
      <c r="W33" s="211">
        <v>2</v>
      </c>
      <c r="X33" s="211">
        <v>21</v>
      </c>
      <c r="Y33" s="211">
        <v>22</v>
      </c>
      <c r="Z33" s="211">
        <v>0</v>
      </c>
      <c r="AA33" s="211">
        <v>0</v>
      </c>
      <c r="AB33" s="212">
        <v>127</v>
      </c>
      <c r="AC33" s="168">
        <f t="shared" si="5"/>
        <v>254</v>
      </c>
    </row>
    <row r="34" spans="1:29" s="203" customFormat="1" ht="16.5" customHeight="1" thickBot="1" x14ac:dyDescent="0.4">
      <c r="B34" s="204">
        <f t="shared" si="6"/>
        <v>27</v>
      </c>
      <c r="C34" s="90" t="s">
        <v>153</v>
      </c>
      <c r="D34" s="213" t="s">
        <v>154</v>
      </c>
      <c r="E34" s="205"/>
      <c r="F34" s="86" t="s">
        <v>259</v>
      </c>
      <c r="G34" s="191">
        <v>601</v>
      </c>
      <c r="H34" s="57">
        <v>349</v>
      </c>
      <c r="I34" s="76">
        <f t="shared" si="0"/>
        <v>950</v>
      </c>
      <c r="J34" s="86" t="s">
        <v>260</v>
      </c>
      <c r="K34" s="165">
        <v>89</v>
      </c>
      <c r="L34" s="166">
        <v>12</v>
      </c>
      <c r="M34" s="166">
        <f t="shared" si="1"/>
        <v>101</v>
      </c>
      <c r="N34" s="86" t="s">
        <v>261</v>
      </c>
      <c r="O34" s="165">
        <v>774</v>
      </c>
      <c r="P34" s="166">
        <v>640</v>
      </c>
      <c r="Q34" s="166">
        <f t="shared" si="2"/>
        <v>1414</v>
      </c>
      <c r="R34" s="166">
        <f t="shared" si="3"/>
        <v>1464</v>
      </c>
      <c r="S34" s="166">
        <f t="shared" si="3"/>
        <v>1001</v>
      </c>
      <c r="T34" s="166">
        <f t="shared" si="4"/>
        <v>2465</v>
      </c>
      <c r="U34" s="82">
        <v>1</v>
      </c>
      <c r="V34" s="82">
        <v>1</v>
      </c>
      <c r="W34" s="82">
        <v>1</v>
      </c>
      <c r="X34" s="82">
        <v>1</v>
      </c>
      <c r="Y34" s="82">
        <v>1</v>
      </c>
      <c r="Z34" s="82">
        <v>1</v>
      </c>
      <c r="AA34" s="82">
        <v>1</v>
      </c>
      <c r="AB34" s="167">
        <v>7</v>
      </c>
      <c r="AC34" s="168">
        <f t="shared" si="5"/>
        <v>14</v>
      </c>
    </row>
    <row r="35" spans="1:29" s="57" customFormat="1" ht="42" customHeight="1" thickBot="1" x14ac:dyDescent="0.4">
      <c r="B35" s="200">
        <f t="shared" si="6"/>
        <v>28</v>
      </c>
      <c r="C35" s="214" t="s">
        <v>155</v>
      </c>
      <c r="D35" s="215" t="s">
        <v>156</v>
      </c>
      <c r="E35" s="80"/>
      <c r="F35" s="216" t="s">
        <v>262</v>
      </c>
      <c r="G35" s="217">
        <v>104</v>
      </c>
      <c r="H35" s="99">
        <v>100</v>
      </c>
      <c r="I35" s="218">
        <f t="shared" si="0"/>
        <v>204</v>
      </c>
      <c r="J35" s="216" t="s">
        <v>263</v>
      </c>
      <c r="K35" s="219">
        <v>159</v>
      </c>
      <c r="L35" s="148">
        <v>175</v>
      </c>
      <c r="M35" s="179">
        <f t="shared" si="1"/>
        <v>334</v>
      </c>
      <c r="N35" s="220" t="s">
        <v>264</v>
      </c>
      <c r="O35" s="219">
        <v>218</v>
      </c>
      <c r="P35" s="148">
        <v>226</v>
      </c>
      <c r="Q35" s="179">
        <f t="shared" si="2"/>
        <v>444</v>
      </c>
      <c r="R35" s="179">
        <f t="shared" si="3"/>
        <v>481</v>
      </c>
      <c r="S35" s="179">
        <f t="shared" si="3"/>
        <v>501</v>
      </c>
      <c r="T35" s="179">
        <f t="shared" si="4"/>
        <v>982</v>
      </c>
      <c r="U35" s="221">
        <v>89</v>
      </c>
      <c r="V35" s="221">
        <v>107</v>
      </c>
      <c r="W35" s="221">
        <v>103</v>
      </c>
      <c r="X35" s="221">
        <v>247</v>
      </c>
      <c r="Y35" s="221">
        <v>130</v>
      </c>
      <c r="Z35" s="221">
        <v>165</v>
      </c>
      <c r="AA35" s="221">
        <v>141</v>
      </c>
      <c r="AB35" s="179">
        <f>SUM(U35:AA35)</f>
        <v>982</v>
      </c>
      <c r="AC35" s="222">
        <f t="shared" si="5"/>
        <v>1964</v>
      </c>
    </row>
    <row r="36" spans="1:29" s="231" customFormat="1" ht="27.75" customHeight="1" thickBot="1" x14ac:dyDescent="0.4">
      <c r="A36" s="223"/>
      <c r="B36" s="259" t="s">
        <v>157</v>
      </c>
      <c r="C36" s="260"/>
      <c r="D36" s="260"/>
      <c r="E36" s="224">
        <f>SUM(E8:E35)</f>
        <v>0</v>
      </c>
      <c r="F36" s="225"/>
      <c r="G36" s="226">
        <f>SUM(G8:G35)</f>
        <v>1817</v>
      </c>
      <c r="H36" s="227">
        <f>SUM(H8:H35)</f>
        <v>1062</v>
      </c>
      <c r="I36" s="228">
        <f>SUM(G36+H36)</f>
        <v>2879</v>
      </c>
      <c r="J36" s="225"/>
      <c r="K36" s="226">
        <v>499</v>
      </c>
      <c r="L36" s="227">
        <v>381</v>
      </c>
      <c r="M36" s="227">
        <f>SUM(K36+L36)</f>
        <v>880</v>
      </c>
      <c r="N36" s="225"/>
      <c r="O36" s="229">
        <f>SUM(O8:O35)</f>
        <v>2664</v>
      </c>
      <c r="P36" s="227">
        <f>SUM(P8:P35)</f>
        <v>1658</v>
      </c>
      <c r="Q36" s="227">
        <f>SUM(Q8:Q35)</f>
        <v>4322</v>
      </c>
      <c r="R36" s="227">
        <f t="shared" si="3"/>
        <v>4980</v>
      </c>
      <c r="S36" s="227">
        <f t="shared" si="3"/>
        <v>3101</v>
      </c>
      <c r="T36" s="227">
        <f>SUM(R36+S36)</f>
        <v>8081</v>
      </c>
      <c r="U36" s="227">
        <v>668</v>
      </c>
      <c r="V36" s="227">
        <v>105</v>
      </c>
      <c r="W36" s="227">
        <v>276</v>
      </c>
      <c r="X36" s="227">
        <v>146</v>
      </c>
      <c r="Y36" s="227">
        <v>82</v>
      </c>
      <c r="Z36" s="227">
        <v>93</v>
      </c>
      <c r="AA36" s="227">
        <v>104</v>
      </c>
      <c r="AB36" s="230">
        <v>1474</v>
      </c>
      <c r="AC36" s="100">
        <f>SUM(AC8:AC35)</f>
        <v>10525</v>
      </c>
    </row>
    <row r="37" spans="1:29" s="110" customFormat="1" ht="20" x14ac:dyDescent="0.25">
      <c r="B37" s="101"/>
      <c r="C37" s="102"/>
      <c r="D37" s="102"/>
      <c r="E37" s="103"/>
      <c r="F37" s="104"/>
      <c r="G37" s="232"/>
      <c r="H37" s="105"/>
      <c r="I37" s="106"/>
      <c r="J37" s="104"/>
      <c r="K37" s="232"/>
      <c r="L37" s="105"/>
      <c r="M37" s="106"/>
      <c r="N37" s="104"/>
      <c r="O37" s="232"/>
      <c r="P37" s="105"/>
      <c r="Q37" s="106"/>
      <c r="R37" s="107"/>
      <c r="S37" s="107"/>
      <c r="T37" s="108"/>
      <c r="U37" s="63"/>
      <c r="V37" s="63"/>
      <c r="W37" s="63"/>
      <c r="X37" s="63"/>
      <c r="Y37" s="63"/>
      <c r="Z37" s="63"/>
      <c r="AA37" s="63"/>
      <c r="AB37" s="63"/>
      <c r="AC37" s="109"/>
    </row>
    <row r="38" spans="1:29" s="110" customFormat="1" ht="20" x14ac:dyDescent="0.25">
      <c r="B38" s="101"/>
      <c r="C38" s="102"/>
      <c r="D38" s="102"/>
      <c r="E38" s="103"/>
      <c r="F38" s="104"/>
      <c r="G38" s="232"/>
      <c r="H38" s="105"/>
      <c r="I38" s="106"/>
      <c r="J38" s="104"/>
      <c r="K38" s="232"/>
      <c r="L38" s="105"/>
      <c r="M38" s="106"/>
      <c r="N38" s="104"/>
      <c r="O38" s="232"/>
      <c r="P38" s="105"/>
      <c r="Q38" s="106"/>
      <c r="R38" s="107"/>
      <c r="S38" s="107"/>
      <c r="T38" s="108"/>
      <c r="U38" s="63"/>
      <c r="V38" s="63"/>
      <c r="W38" s="63"/>
      <c r="X38" s="63"/>
      <c r="Y38" s="63"/>
      <c r="Z38" s="63"/>
      <c r="AA38" s="63"/>
      <c r="AB38" s="63"/>
      <c r="AC38" s="109"/>
    </row>
    <row r="39" spans="1:29" s="110" customFormat="1" ht="20" x14ac:dyDescent="0.25">
      <c r="B39" s="101"/>
      <c r="C39" s="102"/>
      <c r="D39" s="102"/>
      <c r="E39" s="103"/>
      <c r="F39" s="104"/>
      <c r="G39" s="232"/>
      <c r="H39" s="105"/>
      <c r="I39" s="106"/>
      <c r="J39" s="104"/>
      <c r="K39" s="232"/>
      <c r="L39" s="105"/>
      <c r="M39" s="106"/>
      <c r="N39" s="104"/>
      <c r="O39" s="232"/>
      <c r="P39" s="105"/>
      <c r="Q39" s="106"/>
      <c r="R39" s="107"/>
      <c r="S39" s="107"/>
      <c r="T39" s="108"/>
      <c r="U39" s="63"/>
      <c r="V39" s="63"/>
      <c r="W39" s="63"/>
      <c r="X39" s="63"/>
      <c r="Y39" s="63"/>
      <c r="Z39" s="63"/>
      <c r="AA39" s="63"/>
      <c r="AB39" s="63"/>
      <c r="AC39" s="109"/>
    </row>
    <row r="40" spans="1:29" s="110" customFormat="1" x14ac:dyDescent="0.25">
      <c r="B40" s="101"/>
      <c r="C40" s="102"/>
      <c r="D40" s="102"/>
      <c r="E40" s="103"/>
      <c r="F40" s="104"/>
      <c r="G40" s="232"/>
      <c r="H40" s="105"/>
      <c r="I40" s="106"/>
      <c r="J40" s="104"/>
      <c r="K40" s="232"/>
      <c r="L40" s="105"/>
      <c r="M40" s="106"/>
      <c r="N40" s="104"/>
      <c r="O40" s="232"/>
      <c r="P40" s="105"/>
      <c r="Q40" s="106"/>
      <c r="R40" s="107"/>
      <c r="S40" s="107"/>
      <c r="T40" s="108"/>
      <c r="U40" s="63"/>
      <c r="V40" s="63"/>
      <c r="W40" s="63"/>
      <c r="X40" s="63"/>
      <c r="Y40" s="63"/>
      <c r="Z40" s="63"/>
      <c r="AA40" s="63"/>
      <c r="AB40" s="63"/>
      <c r="AC40" s="63"/>
    </row>
    <row r="41" spans="1:29" s="110" customFormat="1" x14ac:dyDescent="0.25">
      <c r="B41" s="101"/>
      <c r="C41" s="102"/>
      <c r="D41" s="102"/>
      <c r="E41" s="103"/>
      <c r="F41" s="104"/>
      <c r="G41" s="232"/>
      <c r="H41" s="105"/>
      <c r="I41" s="106"/>
      <c r="J41" s="104"/>
      <c r="K41" s="232"/>
      <c r="L41" s="105"/>
      <c r="M41" s="106"/>
      <c r="N41" s="104"/>
      <c r="O41" s="232"/>
      <c r="P41" s="105"/>
      <c r="Q41" s="106"/>
      <c r="R41" s="107"/>
      <c r="S41" s="107"/>
      <c r="T41" s="108"/>
      <c r="U41" s="63"/>
      <c r="V41" s="63"/>
      <c r="W41" s="63"/>
      <c r="X41" s="63"/>
      <c r="Y41" s="63"/>
      <c r="Z41" s="63"/>
      <c r="AA41" s="63"/>
      <c r="AB41" s="63"/>
      <c r="AC41" s="63"/>
    </row>
    <row r="42" spans="1:29" s="110" customFormat="1" x14ac:dyDescent="0.25">
      <c r="B42" s="101"/>
      <c r="C42" s="102"/>
      <c r="D42" s="102"/>
      <c r="E42" s="103"/>
      <c r="F42" s="104"/>
      <c r="G42" s="232"/>
      <c r="H42" s="105"/>
      <c r="I42" s="106"/>
      <c r="J42" s="104"/>
      <c r="K42" s="232"/>
      <c r="L42" s="105"/>
      <c r="M42" s="106"/>
      <c r="N42" s="104"/>
      <c r="O42" s="232"/>
      <c r="P42" s="105"/>
      <c r="Q42" s="62"/>
      <c r="R42" s="61"/>
      <c r="S42" s="61"/>
      <c r="T42" s="62"/>
      <c r="U42" s="63"/>
      <c r="V42" s="63"/>
      <c r="W42" s="63"/>
      <c r="X42" s="63"/>
      <c r="Y42" s="63"/>
      <c r="Z42" s="63"/>
      <c r="AA42" s="63"/>
      <c r="AB42" s="63"/>
      <c r="AC42" s="63"/>
    </row>
    <row r="43" spans="1:29" s="110" customFormat="1" x14ac:dyDescent="0.25">
      <c r="B43" s="101"/>
      <c r="C43" s="102"/>
      <c r="D43" s="102"/>
      <c r="E43" s="103"/>
      <c r="F43" s="104"/>
      <c r="G43" s="233"/>
      <c r="H43" s="104"/>
      <c r="I43" s="62"/>
      <c r="J43" s="104"/>
      <c r="K43" s="233"/>
      <c r="L43" s="104"/>
      <c r="M43" s="62"/>
      <c r="N43" s="104"/>
      <c r="O43" s="233"/>
      <c r="P43" s="104"/>
      <c r="Q43" s="62"/>
      <c r="R43" s="61"/>
      <c r="S43" s="61"/>
      <c r="T43" s="62"/>
      <c r="U43" s="63"/>
      <c r="V43" s="63"/>
      <c r="W43" s="63"/>
      <c r="X43" s="63"/>
      <c r="Y43" s="63"/>
      <c r="Z43" s="63"/>
      <c r="AA43" s="63"/>
      <c r="AB43" s="63"/>
      <c r="AC43" s="63"/>
    </row>
    <row r="44" spans="1:29" s="110" customFormat="1" x14ac:dyDescent="0.25">
      <c r="B44" s="101"/>
      <c r="C44" s="102"/>
      <c r="D44" s="102"/>
      <c r="E44" s="103"/>
      <c r="F44" s="104"/>
      <c r="G44" s="233"/>
      <c r="H44" s="104"/>
      <c r="I44" s="62"/>
      <c r="J44" s="104"/>
      <c r="K44" s="233"/>
      <c r="L44" s="104"/>
      <c r="M44" s="62"/>
      <c r="N44" s="104"/>
      <c r="O44" s="233"/>
      <c r="P44" s="104"/>
      <c r="Q44" s="62"/>
      <c r="R44" s="61"/>
      <c r="S44" s="61"/>
      <c r="T44" s="62"/>
      <c r="U44" s="63"/>
      <c r="V44" s="63"/>
      <c r="W44" s="63"/>
      <c r="X44" s="63"/>
      <c r="Y44" s="63"/>
      <c r="Z44" s="63"/>
      <c r="AA44" s="63"/>
      <c r="AB44" s="63"/>
      <c r="AC44" s="63"/>
    </row>
    <row r="45" spans="1:29" s="110" customFormat="1" x14ac:dyDescent="0.25">
      <c r="B45" s="101"/>
      <c r="C45" s="102"/>
      <c r="D45" s="102"/>
      <c r="E45" s="103"/>
      <c r="F45" s="104"/>
      <c r="G45" s="233"/>
      <c r="H45" s="104"/>
      <c r="I45" s="62"/>
      <c r="J45" s="104"/>
      <c r="K45" s="233"/>
      <c r="L45" s="104"/>
      <c r="M45" s="62"/>
      <c r="N45" s="104"/>
      <c r="O45" s="233"/>
      <c r="P45" s="104"/>
      <c r="Q45" s="62"/>
      <c r="R45" s="61"/>
      <c r="S45" s="61"/>
      <c r="T45" s="62"/>
      <c r="U45" s="63"/>
      <c r="V45" s="63"/>
      <c r="W45" s="63"/>
      <c r="X45" s="63"/>
      <c r="Y45" s="63"/>
      <c r="Z45" s="63"/>
      <c r="AA45" s="63"/>
      <c r="AB45" s="63"/>
      <c r="AC45" s="63"/>
    </row>
    <row r="46" spans="1:29" s="110" customFormat="1" x14ac:dyDescent="0.25">
      <c r="B46" s="101"/>
      <c r="C46" s="102"/>
      <c r="D46" s="102"/>
      <c r="E46" s="103"/>
      <c r="F46" s="104"/>
      <c r="G46" s="233"/>
      <c r="H46" s="104"/>
      <c r="I46" s="62"/>
      <c r="J46" s="104"/>
      <c r="K46" s="233"/>
      <c r="L46" s="104"/>
      <c r="M46" s="62"/>
      <c r="N46" s="104"/>
      <c r="O46" s="233"/>
      <c r="P46" s="104"/>
      <c r="Q46" s="62"/>
      <c r="R46" s="61"/>
      <c r="S46" s="61"/>
      <c r="T46" s="62"/>
      <c r="U46" s="63"/>
      <c r="V46" s="63"/>
      <c r="W46" s="63"/>
      <c r="X46" s="63"/>
      <c r="Y46" s="63"/>
      <c r="Z46" s="63"/>
      <c r="AA46" s="63"/>
      <c r="AB46" s="63"/>
      <c r="AC46" s="63"/>
    </row>
    <row r="47" spans="1:29" s="110" customFormat="1" x14ac:dyDescent="0.25">
      <c r="B47" s="101"/>
      <c r="C47" s="102"/>
      <c r="D47" s="102"/>
      <c r="E47" s="103"/>
      <c r="F47" s="104"/>
      <c r="G47" s="233"/>
      <c r="H47" s="104"/>
      <c r="I47" s="62"/>
      <c r="J47" s="104"/>
      <c r="K47" s="233"/>
      <c r="L47" s="104"/>
      <c r="M47" s="62"/>
      <c r="N47" s="104"/>
      <c r="O47" s="233"/>
      <c r="P47" s="104"/>
      <c r="Q47" s="62"/>
      <c r="R47" s="61"/>
      <c r="S47" s="61"/>
      <c r="T47" s="62"/>
      <c r="U47" s="63"/>
      <c r="V47" s="63"/>
      <c r="W47" s="63"/>
      <c r="X47" s="63"/>
      <c r="Y47" s="63"/>
      <c r="Z47" s="63"/>
      <c r="AA47" s="63"/>
      <c r="AB47" s="63"/>
      <c r="AC47" s="63"/>
    </row>
    <row r="48" spans="1:29" s="110" customFormat="1" x14ac:dyDescent="0.25">
      <c r="B48" s="101"/>
      <c r="C48" s="102"/>
      <c r="D48" s="102"/>
      <c r="E48" s="103"/>
      <c r="F48" s="104"/>
      <c r="G48" s="233"/>
      <c r="H48" s="104"/>
      <c r="I48" s="62"/>
      <c r="J48" s="104"/>
      <c r="K48" s="233"/>
      <c r="L48" s="104"/>
      <c r="M48" s="62"/>
      <c r="N48" s="104"/>
      <c r="O48" s="233"/>
      <c r="P48" s="104"/>
      <c r="Q48" s="62"/>
      <c r="R48" s="61"/>
      <c r="S48" s="61"/>
      <c r="T48" s="62"/>
      <c r="U48" s="63"/>
      <c r="V48" s="63"/>
      <c r="W48" s="63"/>
      <c r="X48" s="63"/>
      <c r="Y48" s="63"/>
      <c r="Z48" s="63"/>
      <c r="AA48" s="63"/>
      <c r="AB48" s="63"/>
      <c r="AC48" s="63"/>
    </row>
    <row r="49" spans="2:29" s="110" customFormat="1" x14ac:dyDescent="0.25">
      <c r="B49" s="101"/>
      <c r="C49" s="102"/>
      <c r="D49" s="102"/>
      <c r="E49" s="103"/>
      <c r="F49" s="104"/>
      <c r="G49" s="233"/>
      <c r="H49" s="104"/>
      <c r="I49" s="62"/>
      <c r="J49" s="104"/>
      <c r="K49" s="233"/>
      <c r="L49" s="104"/>
      <c r="M49" s="62"/>
      <c r="N49" s="104"/>
      <c r="O49" s="233"/>
      <c r="P49" s="104"/>
      <c r="Q49" s="62"/>
      <c r="R49" s="61"/>
      <c r="S49" s="61"/>
      <c r="T49" s="62"/>
      <c r="U49" s="63"/>
      <c r="V49" s="63"/>
      <c r="W49" s="63"/>
      <c r="X49" s="63"/>
      <c r="Y49" s="63"/>
      <c r="Z49" s="63"/>
      <c r="AA49" s="63"/>
      <c r="AB49" s="63"/>
      <c r="AC49" s="63"/>
    </row>
    <row r="50" spans="2:29" s="110" customFormat="1" x14ac:dyDescent="0.25">
      <c r="B50" s="101"/>
      <c r="C50" s="102"/>
      <c r="D50" s="102"/>
      <c r="E50" s="103"/>
      <c r="F50" s="104"/>
      <c r="G50" s="233"/>
      <c r="H50" s="104"/>
      <c r="I50" s="62"/>
      <c r="J50" s="104"/>
      <c r="K50" s="233"/>
      <c r="L50" s="104"/>
      <c r="M50" s="62"/>
      <c r="N50" s="104"/>
      <c r="O50" s="233"/>
      <c r="P50" s="104"/>
      <c r="Q50" s="62"/>
      <c r="R50" s="61"/>
      <c r="S50" s="61"/>
      <c r="T50" s="62"/>
      <c r="U50" s="63"/>
      <c r="V50" s="63"/>
      <c r="W50" s="63"/>
      <c r="X50" s="63"/>
      <c r="Y50" s="63"/>
      <c r="Z50" s="63"/>
      <c r="AA50" s="63"/>
      <c r="AB50" s="63"/>
      <c r="AC50" s="63"/>
    </row>
    <row r="51" spans="2:29" s="110" customFormat="1" x14ac:dyDescent="0.25">
      <c r="B51" s="101"/>
      <c r="C51" s="102"/>
      <c r="D51" s="102"/>
      <c r="E51" s="103"/>
      <c r="F51" s="104"/>
      <c r="G51" s="233"/>
      <c r="H51" s="104"/>
      <c r="I51" s="62"/>
      <c r="J51" s="104"/>
      <c r="K51" s="233"/>
      <c r="L51" s="104"/>
      <c r="M51" s="62"/>
      <c r="N51" s="104"/>
      <c r="O51" s="233"/>
      <c r="P51" s="104"/>
      <c r="Q51" s="62"/>
      <c r="R51" s="61"/>
      <c r="S51" s="61"/>
      <c r="T51" s="62"/>
      <c r="U51" s="63"/>
      <c r="V51" s="63"/>
      <c r="W51" s="63"/>
      <c r="X51" s="63"/>
      <c r="Y51" s="63"/>
      <c r="Z51" s="63"/>
      <c r="AA51" s="63"/>
      <c r="AB51" s="63"/>
      <c r="AC51" s="63"/>
    </row>
    <row r="52" spans="2:29" s="110" customFormat="1" x14ac:dyDescent="0.25">
      <c r="B52" s="101"/>
      <c r="C52" s="102"/>
      <c r="D52" s="102"/>
      <c r="E52" s="103"/>
      <c r="F52" s="104"/>
      <c r="G52" s="233"/>
      <c r="H52" s="104"/>
      <c r="I52" s="62"/>
      <c r="J52" s="104"/>
      <c r="K52" s="233"/>
      <c r="L52" s="104"/>
      <c r="M52" s="62"/>
      <c r="N52" s="104"/>
      <c r="O52" s="233"/>
      <c r="P52" s="104"/>
      <c r="Q52" s="62"/>
      <c r="R52" s="61"/>
      <c r="S52" s="61"/>
      <c r="T52" s="62"/>
      <c r="U52" s="63"/>
      <c r="V52" s="63"/>
      <c r="W52" s="63"/>
      <c r="X52" s="63"/>
      <c r="Y52" s="63"/>
      <c r="Z52" s="63"/>
      <c r="AA52" s="63"/>
      <c r="AB52" s="63"/>
      <c r="AC52" s="63"/>
    </row>
    <row r="53" spans="2:29" s="110" customFormat="1" x14ac:dyDescent="0.25">
      <c r="B53" s="101"/>
      <c r="C53" s="102"/>
      <c r="D53" s="102"/>
      <c r="E53" s="103"/>
      <c r="F53" s="104"/>
      <c r="G53" s="233"/>
      <c r="H53" s="104"/>
      <c r="I53" s="62"/>
      <c r="J53" s="104"/>
      <c r="K53" s="233"/>
      <c r="L53" s="104"/>
      <c r="M53" s="62"/>
      <c r="N53" s="104"/>
      <c r="O53" s="233"/>
      <c r="P53" s="104"/>
      <c r="Q53" s="62"/>
      <c r="R53" s="61"/>
      <c r="S53" s="61"/>
      <c r="T53" s="62"/>
      <c r="U53" s="63"/>
      <c r="V53" s="63"/>
      <c r="W53" s="63"/>
      <c r="X53" s="63"/>
      <c r="Y53" s="63"/>
      <c r="Z53" s="63"/>
      <c r="AA53" s="63"/>
      <c r="AB53" s="63"/>
      <c r="AC53" s="63"/>
    </row>
    <row r="54" spans="2:29" s="110" customFormat="1" x14ac:dyDescent="0.25">
      <c r="B54" s="101"/>
      <c r="C54" s="102"/>
      <c r="D54" s="102"/>
      <c r="E54" s="103"/>
      <c r="F54" s="104"/>
      <c r="G54" s="233"/>
      <c r="H54" s="104"/>
      <c r="I54" s="62"/>
      <c r="J54" s="104"/>
      <c r="K54" s="233"/>
      <c r="L54" s="104"/>
      <c r="M54" s="62"/>
      <c r="N54" s="104"/>
      <c r="O54" s="233"/>
      <c r="P54" s="104"/>
      <c r="Q54" s="62"/>
      <c r="R54" s="61"/>
      <c r="S54" s="61"/>
      <c r="T54" s="62"/>
      <c r="U54" s="63"/>
      <c r="V54" s="63"/>
      <c r="W54" s="63"/>
      <c r="X54" s="63"/>
      <c r="Y54" s="63"/>
      <c r="Z54" s="63"/>
      <c r="AA54" s="63"/>
      <c r="AB54" s="63"/>
      <c r="AC54" s="63"/>
    </row>
    <row r="55" spans="2:29" s="110" customFormat="1" x14ac:dyDescent="0.25">
      <c r="B55" s="101"/>
      <c r="C55" s="102"/>
      <c r="D55" s="102"/>
      <c r="E55" s="103"/>
      <c r="F55" s="104"/>
      <c r="G55" s="233"/>
      <c r="H55" s="104"/>
      <c r="I55" s="62"/>
      <c r="J55" s="104"/>
      <c r="K55" s="233"/>
      <c r="L55" s="104"/>
      <c r="M55" s="62"/>
      <c r="N55" s="104"/>
      <c r="O55" s="233"/>
      <c r="P55" s="104"/>
      <c r="Q55" s="62"/>
      <c r="R55" s="61"/>
      <c r="S55" s="61"/>
      <c r="T55" s="62"/>
      <c r="U55" s="63"/>
      <c r="V55" s="63"/>
      <c r="W55" s="63"/>
      <c r="X55" s="63"/>
      <c r="Y55" s="63"/>
      <c r="Z55" s="63"/>
      <c r="AA55" s="63"/>
      <c r="AB55" s="63"/>
      <c r="AC55" s="63"/>
    </row>
    <row r="56" spans="2:29" s="110" customFormat="1" x14ac:dyDescent="0.25">
      <c r="B56" s="101"/>
      <c r="C56" s="102"/>
      <c r="D56" s="102"/>
      <c r="E56" s="103"/>
      <c r="F56" s="104"/>
      <c r="G56" s="233"/>
      <c r="H56" s="104"/>
      <c r="I56" s="62"/>
      <c r="J56" s="104"/>
      <c r="K56" s="233"/>
      <c r="L56" s="104"/>
      <c r="M56" s="62"/>
      <c r="N56" s="104"/>
      <c r="O56" s="233"/>
      <c r="P56" s="104"/>
      <c r="Q56" s="62"/>
      <c r="R56" s="61"/>
      <c r="S56" s="61"/>
      <c r="T56" s="62"/>
      <c r="U56" s="63"/>
      <c r="V56" s="63"/>
      <c r="W56" s="63"/>
      <c r="X56" s="63"/>
      <c r="Y56" s="63"/>
      <c r="Z56" s="63"/>
      <c r="AA56" s="63"/>
      <c r="AB56" s="63"/>
      <c r="AC56" s="63"/>
    </row>
    <row r="57" spans="2:29" s="110" customFormat="1" x14ac:dyDescent="0.25">
      <c r="B57" s="101"/>
      <c r="C57" s="102"/>
      <c r="D57" s="102"/>
      <c r="E57" s="103"/>
      <c r="F57" s="104"/>
      <c r="G57" s="233"/>
      <c r="H57" s="104"/>
      <c r="I57" s="62"/>
      <c r="J57" s="104"/>
      <c r="K57" s="233"/>
      <c r="L57" s="104"/>
      <c r="M57" s="62"/>
      <c r="N57" s="104"/>
      <c r="O57" s="233"/>
      <c r="P57" s="104"/>
      <c r="Q57" s="62"/>
      <c r="R57" s="61"/>
      <c r="S57" s="61"/>
      <c r="T57" s="62"/>
      <c r="U57" s="63"/>
      <c r="V57" s="63"/>
      <c r="W57" s="63"/>
      <c r="X57" s="63"/>
      <c r="Y57" s="63"/>
      <c r="Z57" s="63"/>
      <c r="AA57" s="63"/>
      <c r="AB57" s="63"/>
      <c r="AC57" s="63"/>
    </row>
    <row r="58" spans="2:29" s="110" customFormat="1" x14ac:dyDescent="0.25">
      <c r="B58" s="101"/>
      <c r="C58" s="102"/>
      <c r="D58" s="102"/>
      <c r="E58" s="103"/>
      <c r="F58" s="104"/>
      <c r="G58" s="233"/>
      <c r="H58" s="104"/>
      <c r="I58" s="62"/>
      <c r="J58" s="104"/>
      <c r="K58" s="233"/>
      <c r="L58" s="104"/>
      <c r="M58" s="62"/>
      <c r="N58" s="104"/>
      <c r="O58" s="233"/>
      <c r="P58" s="104"/>
      <c r="Q58" s="62"/>
      <c r="R58" s="61"/>
      <c r="S58" s="61"/>
      <c r="T58" s="62"/>
      <c r="U58" s="63"/>
      <c r="V58" s="63"/>
      <c r="W58" s="63"/>
      <c r="X58" s="63"/>
      <c r="Y58" s="63"/>
      <c r="Z58" s="63"/>
      <c r="AA58" s="63"/>
      <c r="AB58" s="63"/>
      <c r="AC58" s="63"/>
    </row>
    <row r="59" spans="2:29" s="110" customFormat="1" x14ac:dyDescent="0.25">
      <c r="B59" s="101"/>
      <c r="C59" s="102"/>
      <c r="D59" s="102"/>
      <c r="E59" s="103"/>
      <c r="F59" s="104"/>
      <c r="G59" s="233"/>
      <c r="H59" s="104"/>
      <c r="I59" s="62"/>
      <c r="J59" s="104"/>
      <c r="K59" s="233"/>
      <c r="L59" s="104"/>
      <c r="M59" s="62"/>
      <c r="N59" s="104"/>
      <c r="O59" s="233"/>
      <c r="P59" s="104"/>
      <c r="Q59" s="62"/>
      <c r="R59" s="61"/>
      <c r="S59" s="61"/>
      <c r="T59" s="62"/>
      <c r="U59" s="63"/>
      <c r="V59" s="63"/>
      <c r="W59" s="63"/>
      <c r="X59" s="63"/>
      <c r="Y59" s="63"/>
      <c r="Z59" s="63"/>
      <c r="AA59" s="63"/>
      <c r="AB59" s="63"/>
      <c r="AC59" s="63"/>
    </row>
    <row r="60" spans="2:29" s="110" customFormat="1" x14ac:dyDescent="0.25">
      <c r="B60" s="101"/>
      <c r="C60" s="102"/>
      <c r="D60" s="102"/>
      <c r="E60" s="103"/>
      <c r="F60" s="104"/>
      <c r="G60" s="233"/>
      <c r="H60" s="104"/>
      <c r="I60" s="62"/>
      <c r="J60" s="104"/>
      <c r="K60" s="233"/>
      <c r="L60" s="104"/>
      <c r="M60" s="62"/>
      <c r="N60" s="104"/>
      <c r="O60" s="233"/>
      <c r="P60" s="104"/>
      <c r="Q60" s="62"/>
      <c r="R60" s="61"/>
      <c r="S60" s="61"/>
      <c r="T60" s="62"/>
      <c r="U60" s="63"/>
      <c r="V60" s="63"/>
      <c r="W60" s="63"/>
      <c r="X60" s="63"/>
      <c r="Y60" s="63"/>
      <c r="Z60" s="63"/>
      <c r="AA60" s="63"/>
      <c r="AB60" s="63"/>
      <c r="AC60" s="63"/>
    </row>
    <row r="61" spans="2:29" s="110" customFormat="1" x14ac:dyDescent="0.25">
      <c r="B61" s="101"/>
      <c r="C61" s="102"/>
      <c r="D61" s="102"/>
      <c r="E61" s="103"/>
      <c r="F61" s="104"/>
      <c r="G61" s="233"/>
      <c r="H61" s="104"/>
      <c r="I61" s="62"/>
      <c r="J61" s="104"/>
      <c r="K61" s="233"/>
      <c r="L61" s="104"/>
      <c r="M61" s="62"/>
      <c r="N61" s="104"/>
      <c r="O61" s="233"/>
      <c r="P61" s="104"/>
      <c r="Q61" s="62"/>
      <c r="R61" s="61"/>
      <c r="S61" s="61"/>
      <c r="T61" s="62"/>
      <c r="U61" s="63"/>
      <c r="V61" s="63"/>
      <c r="W61" s="63"/>
      <c r="X61" s="63"/>
      <c r="Y61" s="63"/>
      <c r="Z61" s="63"/>
      <c r="AA61" s="63"/>
      <c r="AB61" s="63"/>
      <c r="AC61" s="63"/>
    </row>
    <row r="62" spans="2:29" s="110" customFormat="1" x14ac:dyDescent="0.25">
      <c r="B62" s="101"/>
      <c r="C62" s="102"/>
      <c r="D62" s="102"/>
      <c r="E62" s="103"/>
      <c r="F62" s="104"/>
      <c r="G62" s="233"/>
      <c r="H62" s="104"/>
      <c r="I62" s="62"/>
      <c r="J62" s="104"/>
      <c r="K62" s="233"/>
      <c r="L62" s="104"/>
      <c r="M62" s="62"/>
      <c r="N62" s="104"/>
      <c r="O62" s="233"/>
      <c r="P62" s="104"/>
      <c r="Q62" s="62"/>
      <c r="R62" s="61"/>
      <c r="S62" s="61"/>
      <c r="T62" s="62"/>
      <c r="U62" s="63"/>
      <c r="V62" s="63"/>
      <c r="W62" s="63"/>
      <c r="X62" s="63"/>
      <c r="Y62" s="63"/>
      <c r="Z62" s="63"/>
      <c r="AA62" s="63"/>
      <c r="AB62" s="63"/>
      <c r="AC62" s="63"/>
    </row>
    <row r="63" spans="2:29" s="110" customFormat="1" x14ac:dyDescent="0.25">
      <c r="B63" s="101"/>
      <c r="C63" s="102"/>
      <c r="D63" s="102"/>
      <c r="E63" s="103"/>
      <c r="F63" s="104"/>
      <c r="G63" s="233"/>
      <c r="H63" s="104"/>
      <c r="I63" s="62"/>
      <c r="J63" s="104"/>
      <c r="K63" s="233"/>
      <c r="L63" s="104"/>
      <c r="M63" s="62"/>
      <c r="N63" s="104"/>
      <c r="O63" s="233"/>
      <c r="P63" s="104"/>
      <c r="Q63" s="62"/>
      <c r="R63" s="61"/>
      <c r="S63" s="61"/>
      <c r="T63" s="62"/>
      <c r="U63" s="63"/>
      <c r="V63" s="63"/>
      <c r="W63" s="63"/>
      <c r="X63" s="63"/>
      <c r="Y63" s="63"/>
      <c r="Z63" s="63"/>
      <c r="AA63" s="63"/>
      <c r="AB63" s="63"/>
      <c r="AC63" s="63"/>
    </row>
    <row r="64" spans="2:29" s="110" customFormat="1" x14ac:dyDescent="0.25">
      <c r="B64" s="101"/>
      <c r="C64" s="102"/>
      <c r="D64" s="102"/>
      <c r="E64" s="103"/>
      <c r="F64" s="104"/>
      <c r="G64" s="233"/>
      <c r="H64" s="104"/>
      <c r="I64" s="62"/>
      <c r="J64" s="104"/>
      <c r="K64" s="233"/>
      <c r="L64" s="104"/>
      <c r="M64" s="62"/>
      <c r="N64" s="104"/>
      <c r="O64" s="233"/>
      <c r="P64" s="104"/>
      <c r="Q64" s="62"/>
      <c r="R64" s="61"/>
      <c r="S64" s="61"/>
      <c r="T64" s="62"/>
      <c r="U64" s="63"/>
      <c r="V64" s="63"/>
      <c r="W64" s="63"/>
      <c r="X64" s="63"/>
      <c r="Y64" s="63"/>
      <c r="Z64" s="63"/>
      <c r="AA64" s="63"/>
      <c r="AB64" s="63"/>
      <c r="AC64" s="63"/>
    </row>
    <row r="65" spans="2:29" s="110" customFormat="1" x14ac:dyDescent="0.25">
      <c r="B65" s="101"/>
      <c r="C65" s="102"/>
      <c r="D65" s="102"/>
      <c r="E65" s="103"/>
      <c r="F65" s="104"/>
      <c r="G65" s="233"/>
      <c r="H65" s="104"/>
      <c r="I65" s="62"/>
      <c r="J65" s="104"/>
      <c r="K65" s="233"/>
      <c r="L65" s="104"/>
      <c r="M65" s="62"/>
      <c r="N65" s="104"/>
      <c r="O65" s="233"/>
      <c r="P65" s="104"/>
      <c r="Q65" s="62"/>
      <c r="R65" s="61"/>
      <c r="S65" s="61"/>
      <c r="T65" s="62"/>
      <c r="U65" s="63"/>
      <c r="V65" s="63"/>
      <c r="W65" s="63"/>
      <c r="X65" s="63"/>
      <c r="Y65" s="63"/>
      <c r="Z65" s="63"/>
      <c r="AA65" s="63"/>
      <c r="AB65" s="63"/>
      <c r="AC65" s="63"/>
    </row>
    <row r="66" spans="2:29" s="110" customFormat="1" x14ac:dyDescent="0.25">
      <c r="B66" s="101"/>
      <c r="C66" s="102"/>
      <c r="D66" s="102"/>
      <c r="E66" s="103"/>
      <c r="F66" s="104"/>
      <c r="G66" s="233"/>
      <c r="H66" s="104"/>
      <c r="I66" s="62"/>
      <c r="J66" s="104"/>
      <c r="K66" s="233"/>
      <c r="L66" s="104"/>
      <c r="M66" s="62"/>
      <c r="N66" s="104"/>
      <c r="O66" s="233"/>
      <c r="P66" s="104"/>
      <c r="Q66" s="62"/>
      <c r="R66" s="61"/>
      <c r="S66" s="61"/>
      <c r="T66" s="62"/>
      <c r="U66" s="63"/>
      <c r="V66" s="63"/>
      <c r="W66" s="63"/>
      <c r="X66" s="63"/>
      <c r="Y66" s="63"/>
      <c r="Z66" s="63"/>
      <c r="AA66" s="63"/>
      <c r="AB66" s="63"/>
      <c r="AC66" s="63"/>
    </row>
    <row r="67" spans="2:29" s="110" customFormat="1" x14ac:dyDescent="0.25">
      <c r="B67" s="101"/>
      <c r="C67" s="102"/>
      <c r="D67" s="102"/>
      <c r="E67" s="103"/>
      <c r="F67" s="104"/>
      <c r="G67" s="233"/>
      <c r="H67" s="104"/>
      <c r="I67" s="62"/>
      <c r="J67" s="104"/>
      <c r="K67" s="233"/>
      <c r="L67" s="104"/>
      <c r="M67" s="62"/>
      <c r="N67" s="104"/>
      <c r="O67" s="233"/>
      <c r="P67" s="104"/>
      <c r="Q67" s="62"/>
      <c r="R67" s="61"/>
      <c r="S67" s="61"/>
      <c r="T67" s="62"/>
      <c r="U67" s="63"/>
      <c r="V67" s="63"/>
      <c r="W67" s="63"/>
      <c r="X67" s="63"/>
      <c r="Y67" s="63"/>
      <c r="Z67" s="63"/>
      <c r="AA67" s="63"/>
      <c r="AB67" s="63"/>
      <c r="AC67" s="63"/>
    </row>
    <row r="68" spans="2:29" s="110" customFormat="1" x14ac:dyDescent="0.25">
      <c r="B68" s="101"/>
      <c r="C68" s="102"/>
      <c r="D68" s="102"/>
      <c r="E68" s="103"/>
      <c r="F68" s="104"/>
      <c r="G68" s="233"/>
      <c r="H68" s="104"/>
      <c r="I68" s="62"/>
      <c r="J68" s="104"/>
      <c r="K68" s="233"/>
      <c r="L68" s="104"/>
      <c r="M68" s="62"/>
      <c r="N68" s="104"/>
      <c r="O68" s="233"/>
      <c r="P68" s="104"/>
      <c r="Q68" s="62"/>
      <c r="R68" s="61"/>
      <c r="S68" s="61"/>
      <c r="T68" s="62"/>
      <c r="U68" s="63"/>
      <c r="V68" s="63"/>
      <c r="W68" s="63"/>
      <c r="X68" s="63"/>
      <c r="Y68" s="63"/>
      <c r="Z68" s="63"/>
      <c r="AA68" s="63"/>
      <c r="AB68" s="63"/>
      <c r="AC68" s="63"/>
    </row>
    <row r="69" spans="2:29" s="110" customFormat="1" x14ac:dyDescent="0.25">
      <c r="B69" s="101"/>
      <c r="C69" s="102"/>
      <c r="D69" s="102"/>
      <c r="E69" s="103"/>
      <c r="F69" s="104"/>
      <c r="G69" s="233"/>
      <c r="H69" s="104"/>
      <c r="I69" s="62"/>
      <c r="J69" s="104"/>
      <c r="K69" s="233"/>
      <c r="L69" s="104"/>
      <c r="M69" s="62"/>
      <c r="N69" s="104"/>
      <c r="O69" s="233"/>
      <c r="P69" s="104"/>
      <c r="Q69" s="62"/>
      <c r="R69" s="61"/>
      <c r="S69" s="61"/>
      <c r="T69" s="62"/>
      <c r="U69" s="63"/>
      <c r="V69" s="63"/>
      <c r="W69" s="63"/>
      <c r="X69" s="63"/>
      <c r="Y69" s="63"/>
      <c r="Z69" s="63"/>
      <c r="AA69" s="63"/>
      <c r="AB69" s="63"/>
      <c r="AC69" s="63"/>
    </row>
    <row r="70" spans="2:29" s="110" customFormat="1" x14ac:dyDescent="0.25">
      <c r="B70" s="101"/>
      <c r="C70" s="102"/>
      <c r="D70" s="102"/>
      <c r="E70" s="103"/>
      <c r="F70" s="104"/>
      <c r="G70" s="233"/>
      <c r="H70" s="104"/>
      <c r="I70" s="62"/>
      <c r="J70" s="104"/>
      <c r="K70" s="233"/>
      <c r="L70" s="104"/>
      <c r="M70" s="62"/>
      <c r="N70" s="104"/>
      <c r="O70" s="233"/>
      <c r="P70" s="104"/>
      <c r="Q70" s="62"/>
      <c r="R70" s="61"/>
      <c r="S70" s="61"/>
      <c r="T70" s="62"/>
      <c r="U70" s="63"/>
      <c r="V70" s="63"/>
      <c r="W70" s="63"/>
      <c r="X70" s="63"/>
      <c r="Y70" s="63"/>
      <c r="Z70" s="63"/>
      <c r="AA70" s="63"/>
      <c r="AB70" s="63"/>
      <c r="AC70" s="63"/>
    </row>
    <row r="71" spans="2:29" s="110" customFormat="1" x14ac:dyDescent="0.25">
      <c r="B71" s="101"/>
      <c r="C71" s="102"/>
      <c r="D71" s="102"/>
      <c r="E71" s="103"/>
      <c r="F71" s="104"/>
      <c r="G71" s="233"/>
      <c r="H71" s="104"/>
      <c r="I71" s="62"/>
      <c r="J71" s="104"/>
      <c r="K71" s="233"/>
      <c r="L71" s="104"/>
      <c r="M71" s="62"/>
      <c r="N71" s="104"/>
      <c r="O71" s="233"/>
      <c r="P71" s="104"/>
      <c r="Q71" s="62"/>
      <c r="R71" s="61"/>
      <c r="S71" s="61"/>
      <c r="T71" s="62"/>
      <c r="U71" s="63"/>
      <c r="V71" s="63"/>
      <c r="W71" s="63"/>
      <c r="X71" s="63"/>
      <c r="Y71" s="63"/>
      <c r="Z71" s="63"/>
      <c r="AA71" s="63"/>
      <c r="AB71" s="63"/>
      <c r="AC71" s="63"/>
    </row>
    <row r="72" spans="2:29" s="110" customFormat="1" x14ac:dyDescent="0.25">
      <c r="B72" s="101"/>
      <c r="C72" s="102"/>
      <c r="D72" s="102"/>
      <c r="E72" s="103"/>
      <c r="F72" s="104"/>
      <c r="G72" s="233"/>
      <c r="H72" s="104"/>
      <c r="I72" s="62"/>
      <c r="J72" s="104"/>
      <c r="K72" s="233"/>
      <c r="L72" s="104"/>
      <c r="M72" s="62"/>
      <c r="N72" s="104"/>
      <c r="O72" s="233"/>
      <c r="P72" s="104"/>
      <c r="Q72" s="62"/>
      <c r="R72" s="61"/>
      <c r="S72" s="61"/>
      <c r="T72" s="62"/>
      <c r="U72" s="63"/>
      <c r="V72" s="63"/>
      <c r="W72" s="63"/>
      <c r="X72" s="63"/>
      <c r="Y72" s="63"/>
      <c r="Z72" s="63"/>
      <c r="AA72" s="63"/>
      <c r="AB72" s="63"/>
      <c r="AC72" s="63"/>
    </row>
    <row r="73" spans="2:29" s="110" customFormat="1" x14ac:dyDescent="0.25">
      <c r="B73" s="101"/>
      <c r="C73" s="102"/>
      <c r="D73" s="102"/>
      <c r="E73" s="103"/>
      <c r="F73" s="104"/>
      <c r="G73" s="233"/>
      <c r="H73" s="104"/>
      <c r="I73" s="62"/>
      <c r="J73" s="104"/>
      <c r="K73" s="233"/>
      <c r="L73" s="104"/>
      <c r="M73" s="62"/>
      <c r="N73" s="104"/>
      <c r="O73" s="233"/>
      <c r="P73" s="104"/>
      <c r="Q73" s="62"/>
      <c r="R73" s="61"/>
      <c r="S73" s="61"/>
      <c r="T73" s="62"/>
      <c r="U73" s="63"/>
      <c r="V73" s="63"/>
      <c r="W73" s="63"/>
      <c r="X73" s="63"/>
      <c r="Y73" s="63"/>
      <c r="Z73" s="63"/>
      <c r="AA73" s="63"/>
      <c r="AB73" s="63"/>
      <c r="AC73" s="63"/>
    </row>
    <row r="74" spans="2:29" s="110" customFormat="1" x14ac:dyDescent="0.25">
      <c r="B74" s="101"/>
      <c r="C74" s="102"/>
      <c r="D74" s="102"/>
      <c r="E74" s="103"/>
      <c r="F74" s="104"/>
      <c r="G74" s="233"/>
      <c r="H74" s="104"/>
      <c r="I74" s="62"/>
      <c r="J74" s="104"/>
      <c r="K74" s="233"/>
      <c r="L74" s="104"/>
      <c r="M74" s="62"/>
      <c r="N74" s="104"/>
      <c r="O74" s="233"/>
      <c r="P74" s="104"/>
      <c r="Q74" s="62"/>
      <c r="R74" s="61"/>
      <c r="S74" s="61"/>
      <c r="T74" s="62"/>
      <c r="U74" s="63"/>
      <c r="V74" s="63"/>
      <c r="W74" s="63"/>
      <c r="X74" s="63"/>
      <c r="Y74" s="63"/>
      <c r="Z74" s="63"/>
      <c r="AA74" s="63"/>
      <c r="AB74" s="63"/>
      <c r="AC74" s="63"/>
    </row>
    <row r="75" spans="2:29" s="110" customFormat="1" x14ac:dyDescent="0.25">
      <c r="B75" s="101"/>
      <c r="C75" s="102"/>
      <c r="D75" s="102"/>
      <c r="E75" s="103"/>
      <c r="F75" s="104"/>
      <c r="G75" s="233"/>
      <c r="H75" s="104"/>
      <c r="I75" s="62"/>
      <c r="J75" s="104"/>
      <c r="K75" s="233"/>
      <c r="L75" s="104"/>
      <c r="M75" s="62"/>
      <c r="N75" s="104"/>
      <c r="O75" s="233"/>
      <c r="P75" s="104"/>
      <c r="Q75" s="62"/>
      <c r="R75" s="61"/>
      <c r="S75" s="61"/>
      <c r="T75" s="62"/>
      <c r="U75" s="63"/>
      <c r="V75" s="63"/>
      <c r="W75" s="63"/>
      <c r="X75" s="63"/>
      <c r="Y75" s="63"/>
      <c r="Z75" s="63"/>
      <c r="AA75" s="63"/>
      <c r="AB75" s="63"/>
      <c r="AC75" s="63"/>
    </row>
    <row r="76" spans="2:29" s="110" customFormat="1" x14ac:dyDescent="0.25">
      <c r="B76" s="101"/>
      <c r="C76" s="102"/>
      <c r="D76" s="102"/>
      <c r="E76" s="103"/>
      <c r="F76" s="104"/>
      <c r="G76" s="233"/>
      <c r="H76" s="104"/>
      <c r="I76" s="62"/>
      <c r="J76" s="104"/>
      <c r="K76" s="233"/>
      <c r="L76" s="104"/>
      <c r="M76" s="62"/>
      <c r="N76" s="104"/>
      <c r="O76" s="233"/>
      <c r="P76" s="104"/>
      <c r="Q76" s="62"/>
      <c r="R76" s="61"/>
      <c r="S76" s="61"/>
      <c r="T76" s="62"/>
      <c r="U76" s="63"/>
      <c r="V76" s="63"/>
      <c r="W76" s="63"/>
      <c r="X76" s="63"/>
      <c r="Y76" s="63"/>
      <c r="Z76" s="63"/>
      <c r="AA76" s="63"/>
      <c r="AB76" s="63"/>
      <c r="AC76" s="63"/>
    </row>
    <row r="77" spans="2:29" s="110" customFormat="1" x14ac:dyDescent="0.25">
      <c r="B77" s="101"/>
      <c r="C77" s="102"/>
      <c r="D77" s="102"/>
      <c r="E77" s="103"/>
      <c r="F77" s="104"/>
      <c r="G77" s="233"/>
      <c r="H77" s="104"/>
      <c r="I77" s="62"/>
      <c r="J77" s="104"/>
      <c r="K77" s="233"/>
      <c r="L77" s="104"/>
      <c r="M77" s="62"/>
      <c r="N77" s="104"/>
      <c r="O77" s="233"/>
      <c r="P77" s="104"/>
      <c r="Q77" s="62"/>
      <c r="R77" s="61"/>
      <c r="S77" s="61"/>
      <c r="T77" s="62"/>
      <c r="U77" s="63"/>
      <c r="V77" s="63"/>
      <c r="W77" s="63"/>
      <c r="X77" s="63"/>
      <c r="Y77" s="63"/>
      <c r="Z77" s="63"/>
      <c r="AA77" s="63"/>
      <c r="AB77" s="63"/>
      <c r="AC77" s="63"/>
    </row>
    <row r="78" spans="2:29" s="110" customFormat="1" x14ac:dyDescent="0.25">
      <c r="B78" s="101"/>
      <c r="C78" s="102"/>
      <c r="D78" s="102"/>
      <c r="E78" s="103"/>
      <c r="F78" s="104"/>
      <c r="G78" s="233"/>
      <c r="H78" s="104"/>
      <c r="I78" s="62"/>
      <c r="J78" s="104"/>
      <c r="K78" s="233"/>
      <c r="L78" s="104"/>
      <c r="M78" s="62"/>
      <c r="N78" s="104"/>
      <c r="O78" s="233"/>
      <c r="P78" s="104"/>
      <c r="Q78" s="62"/>
      <c r="R78" s="61"/>
      <c r="S78" s="61"/>
      <c r="T78" s="62"/>
      <c r="U78" s="63"/>
      <c r="V78" s="63"/>
      <c r="W78" s="63"/>
      <c r="X78" s="63"/>
      <c r="Y78" s="63"/>
      <c r="Z78" s="63"/>
      <c r="AA78" s="63"/>
      <c r="AB78" s="63"/>
      <c r="AC78" s="63"/>
    </row>
    <row r="79" spans="2:29" s="110" customFormat="1" x14ac:dyDescent="0.25">
      <c r="B79" s="101"/>
      <c r="C79" s="102"/>
      <c r="D79" s="102"/>
      <c r="E79" s="103"/>
      <c r="F79" s="104"/>
      <c r="G79" s="233"/>
      <c r="H79" s="104"/>
      <c r="I79" s="62"/>
      <c r="J79" s="104"/>
      <c r="K79" s="233"/>
      <c r="L79" s="104"/>
      <c r="M79" s="62"/>
      <c r="N79" s="104"/>
      <c r="O79" s="233"/>
      <c r="P79" s="104"/>
      <c r="Q79" s="62"/>
      <c r="R79" s="61"/>
      <c r="S79" s="61"/>
      <c r="T79" s="62"/>
      <c r="U79" s="63"/>
      <c r="V79" s="63"/>
      <c r="W79" s="63"/>
      <c r="X79" s="63"/>
      <c r="Y79" s="63"/>
      <c r="Z79" s="63"/>
      <c r="AA79" s="63"/>
      <c r="AB79" s="63"/>
      <c r="AC79" s="63"/>
    </row>
    <row r="80" spans="2:29" s="110" customFormat="1" x14ac:dyDescent="0.25">
      <c r="B80" s="101"/>
      <c r="C80" s="102"/>
      <c r="D80" s="102"/>
      <c r="E80" s="103"/>
      <c r="F80" s="104"/>
      <c r="G80" s="233"/>
      <c r="H80" s="104"/>
      <c r="I80" s="62"/>
      <c r="J80" s="104"/>
      <c r="K80" s="233"/>
      <c r="L80" s="104"/>
      <c r="M80" s="62"/>
      <c r="N80" s="104"/>
      <c r="O80" s="233"/>
      <c r="P80" s="104"/>
      <c r="Q80" s="62"/>
      <c r="R80" s="61"/>
      <c r="S80" s="61"/>
      <c r="T80" s="62"/>
      <c r="U80" s="63"/>
      <c r="V80" s="63"/>
      <c r="W80" s="63"/>
      <c r="X80" s="63"/>
      <c r="Y80" s="63"/>
      <c r="Z80" s="63"/>
      <c r="AA80" s="63"/>
      <c r="AB80" s="63"/>
      <c r="AC80" s="63"/>
    </row>
    <row r="81" spans="2:29" s="110" customFormat="1" x14ac:dyDescent="0.25">
      <c r="B81" s="101"/>
      <c r="C81" s="102"/>
      <c r="D81" s="102"/>
      <c r="E81" s="103"/>
      <c r="F81" s="104"/>
      <c r="G81" s="233"/>
      <c r="H81" s="104"/>
      <c r="I81" s="62"/>
      <c r="J81" s="104"/>
      <c r="K81" s="233"/>
      <c r="L81" s="104"/>
      <c r="M81" s="62"/>
      <c r="N81" s="104"/>
      <c r="O81" s="233"/>
      <c r="P81" s="104"/>
      <c r="Q81" s="62"/>
      <c r="R81" s="61"/>
      <c r="S81" s="61"/>
      <c r="T81" s="62"/>
      <c r="U81" s="63"/>
      <c r="V81" s="63"/>
      <c r="W81" s="63"/>
      <c r="X81" s="63"/>
      <c r="Y81" s="63"/>
      <c r="Z81" s="63"/>
      <c r="AA81" s="63"/>
      <c r="AB81" s="63"/>
      <c r="AC81" s="63"/>
    </row>
    <row r="82" spans="2:29" s="110" customFormat="1" x14ac:dyDescent="0.25">
      <c r="B82" s="101"/>
      <c r="C82" s="102"/>
      <c r="D82" s="102"/>
      <c r="E82" s="103"/>
      <c r="F82" s="104"/>
      <c r="G82" s="233"/>
      <c r="H82" s="104"/>
      <c r="I82" s="62"/>
      <c r="J82" s="104"/>
      <c r="K82" s="233"/>
      <c r="L82" s="104"/>
      <c r="M82" s="62"/>
      <c r="N82" s="104"/>
      <c r="O82" s="233"/>
      <c r="P82" s="104"/>
      <c r="Q82" s="62"/>
      <c r="R82" s="61"/>
      <c r="S82" s="61"/>
      <c r="T82" s="62"/>
      <c r="U82" s="63"/>
      <c r="V82" s="63"/>
      <c r="W82" s="63"/>
      <c r="X82" s="63"/>
      <c r="Y82" s="63"/>
      <c r="Z82" s="63"/>
      <c r="AA82" s="63"/>
      <c r="AB82" s="63"/>
      <c r="AC82" s="63"/>
    </row>
    <row r="83" spans="2:29" s="110" customFormat="1" x14ac:dyDescent="0.25">
      <c r="B83" s="101"/>
      <c r="C83" s="102"/>
      <c r="D83" s="102"/>
      <c r="E83" s="103"/>
      <c r="F83" s="104"/>
      <c r="G83" s="233"/>
      <c r="H83" s="104"/>
      <c r="I83" s="62"/>
      <c r="J83" s="104"/>
      <c r="K83" s="233"/>
      <c r="L83" s="104"/>
      <c r="M83" s="62"/>
      <c r="N83" s="104"/>
      <c r="O83" s="233"/>
      <c r="P83" s="104"/>
      <c r="Q83" s="62"/>
      <c r="R83" s="61"/>
      <c r="S83" s="61"/>
      <c r="T83" s="62"/>
      <c r="U83" s="63"/>
      <c r="V83" s="63"/>
      <c r="W83" s="63"/>
      <c r="X83" s="63"/>
      <c r="Y83" s="63"/>
      <c r="Z83" s="63"/>
      <c r="AA83" s="63"/>
      <c r="AB83" s="63"/>
      <c r="AC83" s="63"/>
    </row>
    <row r="84" spans="2:29" s="110" customFormat="1" x14ac:dyDescent="0.25">
      <c r="B84" s="101"/>
      <c r="C84" s="102"/>
      <c r="D84" s="102"/>
      <c r="E84" s="103"/>
      <c r="F84" s="104"/>
      <c r="G84" s="233"/>
      <c r="H84" s="104"/>
      <c r="I84" s="62"/>
      <c r="J84" s="104"/>
      <c r="K84" s="233"/>
      <c r="L84" s="104"/>
      <c r="M84" s="62"/>
      <c r="N84" s="104"/>
      <c r="O84" s="233"/>
      <c r="P84" s="104"/>
      <c r="Q84" s="62"/>
      <c r="R84" s="61"/>
      <c r="S84" s="61"/>
      <c r="T84" s="62"/>
      <c r="U84" s="63"/>
      <c r="V84" s="63"/>
      <c r="W84" s="63"/>
      <c r="X84" s="63"/>
      <c r="Y84" s="63"/>
      <c r="Z84" s="63"/>
      <c r="AA84" s="63"/>
      <c r="AB84" s="63"/>
      <c r="AC84" s="63"/>
    </row>
    <row r="85" spans="2:29" s="110" customFormat="1" x14ac:dyDescent="0.25">
      <c r="B85" s="101"/>
      <c r="C85" s="102"/>
      <c r="D85" s="102"/>
      <c r="E85" s="103"/>
      <c r="F85" s="104"/>
      <c r="G85" s="233"/>
      <c r="H85" s="104"/>
      <c r="I85" s="62"/>
      <c r="J85" s="104"/>
      <c r="K85" s="233"/>
      <c r="L85" s="104"/>
      <c r="M85" s="62"/>
      <c r="N85" s="104"/>
      <c r="O85" s="233"/>
      <c r="P85" s="104"/>
      <c r="Q85" s="62"/>
      <c r="R85" s="61"/>
      <c r="S85" s="61"/>
      <c r="T85" s="62"/>
      <c r="U85" s="63"/>
      <c r="V85" s="63"/>
      <c r="W85" s="63"/>
      <c r="X85" s="63"/>
      <c r="Y85" s="63"/>
      <c r="Z85" s="63"/>
      <c r="AA85" s="63"/>
      <c r="AB85" s="63"/>
      <c r="AC85" s="63"/>
    </row>
    <row r="86" spans="2:29" s="110" customFormat="1" x14ac:dyDescent="0.25">
      <c r="B86" s="101"/>
      <c r="C86" s="102"/>
      <c r="D86" s="102"/>
      <c r="E86" s="103"/>
      <c r="F86" s="104"/>
      <c r="G86" s="233"/>
      <c r="H86" s="104"/>
      <c r="I86" s="62"/>
      <c r="J86" s="104"/>
      <c r="K86" s="233"/>
      <c r="L86" s="104"/>
      <c r="M86" s="62"/>
      <c r="N86" s="104"/>
      <c r="O86" s="233"/>
      <c r="P86" s="104"/>
      <c r="Q86" s="62"/>
      <c r="R86" s="61"/>
      <c r="S86" s="61"/>
      <c r="T86" s="62"/>
      <c r="U86" s="63"/>
      <c r="V86" s="63"/>
      <c r="W86" s="63"/>
      <c r="X86" s="63"/>
      <c r="Y86" s="63"/>
      <c r="Z86" s="63"/>
      <c r="AA86" s="63"/>
      <c r="AB86" s="63"/>
      <c r="AC86" s="63"/>
    </row>
    <row r="87" spans="2:29" s="110" customFormat="1" x14ac:dyDescent="0.25">
      <c r="B87" s="101"/>
      <c r="C87" s="102"/>
      <c r="D87" s="102"/>
      <c r="E87" s="103"/>
      <c r="F87" s="104"/>
      <c r="G87" s="233"/>
      <c r="H87" s="104"/>
      <c r="I87" s="62"/>
      <c r="J87" s="104"/>
      <c r="K87" s="233"/>
      <c r="L87" s="104"/>
      <c r="M87" s="62"/>
      <c r="N87" s="104"/>
      <c r="O87" s="233"/>
      <c r="P87" s="104"/>
      <c r="Q87" s="62"/>
      <c r="R87" s="61"/>
      <c r="S87" s="61"/>
      <c r="T87" s="62"/>
      <c r="U87" s="63"/>
      <c r="V87" s="63"/>
      <c r="W87" s="63"/>
      <c r="X87" s="63"/>
      <c r="Y87" s="63"/>
      <c r="Z87" s="63"/>
      <c r="AA87" s="63"/>
      <c r="AB87" s="63"/>
      <c r="AC87" s="63"/>
    </row>
    <row r="88" spans="2:29" s="110" customFormat="1" x14ac:dyDescent="0.25">
      <c r="B88" s="101"/>
      <c r="C88" s="102"/>
      <c r="D88" s="102"/>
      <c r="E88" s="103"/>
      <c r="F88" s="104"/>
      <c r="G88" s="233"/>
      <c r="H88" s="104"/>
      <c r="I88" s="62"/>
      <c r="J88" s="104"/>
      <c r="K88" s="233"/>
      <c r="L88" s="104"/>
      <c r="M88" s="62"/>
      <c r="N88" s="104"/>
      <c r="O88" s="233"/>
      <c r="P88" s="104"/>
      <c r="Q88" s="62"/>
      <c r="R88" s="61"/>
      <c r="S88" s="61"/>
      <c r="T88" s="62"/>
      <c r="U88" s="63"/>
      <c r="V88" s="63"/>
      <c r="W88" s="63"/>
      <c r="X88" s="63"/>
      <c r="Y88" s="63"/>
      <c r="Z88" s="63"/>
      <c r="AA88" s="63"/>
      <c r="AB88" s="63"/>
      <c r="AC88" s="63"/>
    </row>
    <row r="89" spans="2:29" s="110" customFormat="1" x14ac:dyDescent="0.25">
      <c r="B89" s="101"/>
      <c r="C89" s="102"/>
      <c r="D89" s="102"/>
      <c r="E89" s="103"/>
      <c r="F89" s="104"/>
      <c r="G89" s="233"/>
      <c r="H89" s="104"/>
      <c r="I89" s="62"/>
      <c r="J89" s="104"/>
      <c r="K89" s="233"/>
      <c r="L89" s="104"/>
      <c r="M89" s="62"/>
      <c r="N89" s="104"/>
      <c r="O89" s="233"/>
      <c r="P89" s="104"/>
      <c r="Q89" s="62"/>
      <c r="R89" s="61"/>
      <c r="S89" s="61"/>
      <c r="T89" s="62"/>
      <c r="U89" s="63"/>
      <c r="V89" s="63"/>
      <c r="W89" s="63"/>
      <c r="X89" s="63"/>
      <c r="Y89" s="63"/>
      <c r="Z89" s="63"/>
      <c r="AA89" s="63"/>
      <c r="AB89" s="63"/>
      <c r="AC89" s="63"/>
    </row>
    <row r="90" spans="2:29" s="110" customFormat="1" x14ac:dyDescent="0.25">
      <c r="B90" s="101"/>
      <c r="C90" s="102"/>
      <c r="D90" s="102"/>
      <c r="E90" s="103"/>
      <c r="F90" s="104"/>
      <c r="G90" s="233"/>
      <c r="H90" s="104"/>
      <c r="I90" s="62"/>
      <c r="J90" s="104"/>
      <c r="K90" s="233"/>
      <c r="L90" s="104"/>
      <c r="M90" s="62"/>
      <c r="N90" s="104"/>
      <c r="O90" s="233"/>
      <c r="P90" s="104"/>
      <c r="Q90" s="62"/>
      <c r="R90" s="61"/>
      <c r="S90" s="61"/>
      <c r="T90" s="62"/>
      <c r="U90" s="63"/>
      <c r="V90" s="63"/>
      <c r="W90" s="63"/>
      <c r="X90" s="63"/>
      <c r="Y90" s="63"/>
      <c r="Z90" s="63"/>
      <c r="AA90" s="63"/>
      <c r="AB90" s="63"/>
      <c r="AC90" s="63"/>
    </row>
    <row r="91" spans="2:29" s="110" customFormat="1" x14ac:dyDescent="0.25">
      <c r="B91" s="101"/>
      <c r="C91" s="102"/>
      <c r="D91" s="102"/>
      <c r="E91" s="103"/>
      <c r="F91" s="104"/>
      <c r="G91" s="233"/>
      <c r="H91" s="104"/>
      <c r="I91" s="62"/>
      <c r="J91" s="104"/>
      <c r="K91" s="233"/>
      <c r="L91" s="104"/>
      <c r="M91" s="62"/>
      <c r="N91" s="104"/>
      <c r="O91" s="233"/>
      <c r="P91" s="104"/>
      <c r="Q91" s="62"/>
      <c r="R91" s="61"/>
      <c r="S91" s="61"/>
      <c r="T91" s="62"/>
      <c r="U91" s="63"/>
      <c r="V91" s="63"/>
      <c r="W91" s="63"/>
      <c r="X91" s="63"/>
      <c r="Y91" s="63"/>
      <c r="Z91" s="63"/>
      <c r="AA91" s="63"/>
      <c r="AB91" s="63"/>
      <c r="AC91" s="63"/>
    </row>
    <row r="92" spans="2:29" s="110" customFormat="1" x14ac:dyDescent="0.25">
      <c r="B92" s="101"/>
      <c r="C92" s="102"/>
      <c r="D92" s="102"/>
      <c r="E92" s="103"/>
      <c r="F92" s="104"/>
      <c r="G92" s="233"/>
      <c r="H92" s="104"/>
      <c r="I92" s="62"/>
      <c r="J92" s="104"/>
      <c r="K92" s="233"/>
      <c r="L92" s="104"/>
      <c r="M92" s="62"/>
      <c r="N92" s="104"/>
      <c r="O92" s="233"/>
      <c r="P92" s="104"/>
      <c r="Q92" s="62"/>
      <c r="R92" s="61"/>
      <c r="S92" s="61"/>
      <c r="T92" s="62"/>
      <c r="U92" s="63"/>
      <c r="V92" s="63"/>
      <c r="W92" s="63"/>
      <c r="X92" s="63"/>
      <c r="Y92" s="63"/>
      <c r="Z92" s="63"/>
      <c r="AA92" s="63"/>
      <c r="AB92" s="63"/>
      <c r="AC92" s="63"/>
    </row>
    <row r="93" spans="2:29" s="110" customFormat="1" x14ac:dyDescent="0.25">
      <c r="B93" s="101"/>
      <c r="C93" s="102"/>
      <c r="D93" s="102"/>
      <c r="E93" s="103"/>
      <c r="F93" s="104"/>
      <c r="G93" s="233"/>
      <c r="H93" s="104"/>
      <c r="I93" s="62"/>
      <c r="J93" s="104"/>
      <c r="K93" s="233"/>
      <c r="L93" s="104"/>
      <c r="M93" s="62"/>
      <c r="N93" s="104"/>
      <c r="O93" s="233"/>
      <c r="P93" s="104"/>
      <c r="Q93" s="62"/>
      <c r="R93" s="61"/>
      <c r="S93" s="61"/>
      <c r="T93" s="62"/>
      <c r="U93" s="63"/>
      <c r="V93" s="63"/>
      <c r="W93" s="63"/>
      <c r="X93" s="63"/>
      <c r="Y93" s="63"/>
      <c r="Z93" s="63"/>
      <c r="AA93" s="63"/>
      <c r="AB93" s="63"/>
      <c r="AC93" s="63"/>
    </row>
    <row r="94" spans="2:29" s="110" customFormat="1" x14ac:dyDescent="0.25">
      <c r="B94" s="101"/>
      <c r="C94" s="102"/>
      <c r="D94" s="102"/>
      <c r="E94" s="103"/>
      <c r="F94" s="104"/>
      <c r="G94" s="233"/>
      <c r="H94" s="104"/>
      <c r="I94" s="62"/>
      <c r="J94" s="104"/>
      <c r="K94" s="233"/>
      <c r="L94" s="104"/>
      <c r="M94" s="62"/>
      <c r="N94" s="104"/>
      <c r="O94" s="233"/>
      <c r="P94" s="104"/>
      <c r="Q94" s="62"/>
      <c r="R94" s="61"/>
      <c r="S94" s="61"/>
      <c r="T94" s="62"/>
      <c r="U94" s="63"/>
      <c r="V94" s="63"/>
      <c r="W94" s="63"/>
      <c r="X94" s="63"/>
      <c r="Y94" s="63"/>
      <c r="Z94" s="63"/>
      <c r="AA94" s="63"/>
      <c r="AB94" s="63"/>
      <c r="AC94" s="63"/>
    </row>
    <row r="95" spans="2:29" s="110" customFormat="1" x14ac:dyDescent="0.25">
      <c r="B95" s="101"/>
      <c r="C95" s="102"/>
      <c r="D95" s="102"/>
      <c r="E95" s="103"/>
      <c r="F95" s="104"/>
      <c r="G95" s="233"/>
      <c r="H95" s="104"/>
      <c r="I95" s="62"/>
      <c r="J95" s="104"/>
      <c r="K95" s="233"/>
      <c r="L95" s="104"/>
      <c r="M95" s="62"/>
      <c r="N95" s="104"/>
      <c r="O95" s="233"/>
      <c r="P95" s="104"/>
      <c r="Q95" s="62"/>
      <c r="R95" s="61"/>
      <c r="S95" s="61"/>
      <c r="T95" s="62"/>
      <c r="U95" s="63"/>
      <c r="V95" s="63"/>
      <c r="W95" s="63"/>
      <c r="X95" s="63"/>
      <c r="Y95" s="63"/>
      <c r="Z95" s="63"/>
      <c r="AA95" s="63"/>
      <c r="AB95" s="63"/>
      <c r="AC95" s="63"/>
    </row>
    <row r="96" spans="2:29" s="110" customFormat="1" x14ac:dyDescent="0.25">
      <c r="B96" s="101"/>
      <c r="C96" s="102"/>
      <c r="D96" s="102"/>
      <c r="E96" s="103"/>
      <c r="F96" s="104"/>
      <c r="G96" s="233"/>
      <c r="H96" s="104"/>
      <c r="I96" s="62"/>
      <c r="J96" s="104"/>
      <c r="K96" s="233"/>
      <c r="L96" s="104"/>
      <c r="M96" s="62"/>
      <c r="N96" s="104"/>
      <c r="O96" s="233"/>
      <c r="P96" s="104"/>
      <c r="Q96" s="62"/>
      <c r="R96" s="61"/>
      <c r="S96" s="61"/>
      <c r="T96" s="62"/>
      <c r="U96" s="63"/>
      <c r="V96" s="63"/>
      <c r="W96" s="63"/>
      <c r="X96" s="63"/>
      <c r="Y96" s="63"/>
      <c r="Z96" s="63"/>
      <c r="AA96" s="63"/>
      <c r="AB96" s="63"/>
      <c r="AC96" s="63"/>
    </row>
    <row r="97" spans="2:29" s="110" customFormat="1" x14ac:dyDescent="0.25">
      <c r="B97" s="101"/>
      <c r="C97" s="102"/>
      <c r="D97" s="102"/>
      <c r="E97" s="103"/>
      <c r="F97" s="104"/>
      <c r="G97" s="233"/>
      <c r="H97" s="104"/>
      <c r="I97" s="62"/>
      <c r="J97" s="104"/>
      <c r="K97" s="233"/>
      <c r="L97" s="104"/>
      <c r="M97" s="62"/>
      <c r="N97" s="104"/>
      <c r="O97" s="233"/>
      <c r="P97" s="104"/>
      <c r="Q97" s="62"/>
      <c r="R97" s="61"/>
      <c r="S97" s="61"/>
      <c r="T97" s="62"/>
      <c r="U97" s="63"/>
      <c r="V97" s="63"/>
      <c r="W97" s="63"/>
      <c r="X97" s="63"/>
      <c r="Y97" s="63"/>
      <c r="Z97" s="63"/>
      <c r="AA97" s="63"/>
      <c r="AB97" s="63"/>
      <c r="AC97" s="63"/>
    </row>
    <row r="98" spans="2:29" s="110" customFormat="1" x14ac:dyDescent="0.25">
      <c r="B98" s="101"/>
      <c r="C98" s="102"/>
      <c r="D98" s="102"/>
      <c r="E98" s="103"/>
      <c r="F98" s="104"/>
      <c r="G98" s="233"/>
      <c r="H98" s="104"/>
      <c r="I98" s="62"/>
      <c r="J98" s="104"/>
      <c r="K98" s="233"/>
      <c r="L98" s="104"/>
      <c r="M98" s="62"/>
      <c r="N98" s="104"/>
      <c r="O98" s="233"/>
      <c r="P98" s="104"/>
      <c r="Q98" s="62"/>
      <c r="R98" s="61"/>
      <c r="S98" s="61"/>
      <c r="T98" s="62"/>
      <c r="U98" s="63"/>
      <c r="V98" s="63"/>
      <c r="W98" s="63"/>
      <c r="X98" s="63"/>
      <c r="Y98" s="63"/>
      <c r="Z98" s="63"/>
      <c r="AA98" s="63"/>
      <c r="AB98" s="63"/>
      <c r="AC98" s="63"/>
    </row>
    <row r="99" spans="2:29" s="110" customFormat="1" x14ac:dyDescent="0.25">
      <c r="B99" s="101"/>
      <c r="C99" s="102"/>
      <c r="D99" s="102"/>
      <c r="E99" s="103"/>
      <c r="F99" s="104"/>
      <c r="G99" s="233"/>
      <c r="H99" s="104"/>
      <c r="I99" s="62"/>
      <c r="J99" s="104"/>
      <c r="K99" s="233"/>
      <c r="L99" s="104"/>
      <c r="M99" s="62"/>
      <c r="N99" s="104"/>
      <c r="O99" s="233"/>
      <c r="P99" s="104"/>
      <c r="Q99" s="62"/>
      <c r="R99" s="61"/>
      <c r="S99" s="61"/>
      <c r="T99" s="62"/>
      <c r="U99" s="63"/>
      <c r="V99" s="63"/>
      <c r="W99" s="63"/>
      <c r="X99" s="63"/>
      <c r="Y99" s="63"/>
      <c r="Z99" s="63"/>
      <c r="AA99" s="63"/>
      <c r="AB99" s="63"/>
      <c r="AC99" s="63"/>
    </row>
    <row r="100" spans="2:29" s="110" customFormat="1" x14ac:dyDescent="0.25">
      <c r="B100" s="101"/>
      <c r="C100" s="102"/>
      <c r="D100" s="102"/>
      <c r="E100" s="103"/>
      <c r="F100" s="104"/>
      <c r="G100" s="233"/>
      <c r="H100" s="104"/>
      <c r="I100" s="62"/>
      <c r="J100" s="104"/>
      <c r="K100" s="233"/>
      <c r="L100" s="104"/>
      <c r="M100" s="62"/>
      <c r="N100" s="104"/>
      <c r="O100" s="233"/>
      <c r="P100" s="104"/>
      <c r="Q100" s="62"/>
      <c r="R100" s="61"/>
      <c r="S100" s="61"/>
      <c r="T100" s="62"/>
      <c r="U100" s="63"/>
      <c r="V100" s="63"/>
      <c r="W100" s="63"/>
      <c r="X100" s="63"/>
      <c r="Y100" s="63"/>
      <c r="Z100" s="63"/>
      <c r="AA100" s="63"/>
      <c r="AB100" s="63"/>
      <c r="AC100" s="63"/>
    </row>
    <row r="101" spans="2:29" s="110" customFormat="1" x14ac:dyDescent="0.25">
      <c r="B101" s="101"/>
      <c r="C101" s="102"/>
      <c r="D101" s="102"/>
      <c r="E101" s="103"/>
      <c r="F101" s="104"/>
      <c r="G101" s="233"/>
      <c r="H101" s="104"/>
      <c r="I101" s="62"/>
      <c r="J101" s="104"/>
      <c r="K101" s="233"/>
      <c r="L101" s="104"/>
      <c r="M101" s="62"/>
      <c r="N101" s="104"/>
      <c r="O101" s="233"/>
      <c r="P101" s="104"/>
      <c r="Q101" s="62"/>
      <c r="R101" s="61"/>
      <c r="S101" s="61"/>
      <c r="T101" s="62"/>
      <c r="U101" s="63"/>
      <c r="V101" s="63"/>
      <c r="W101" s="63"/>
      <c r="X101" s="63"/>
      <c r="Y101" s="63"/>
      <c r="Z101" s="63"/>
      <c r="AA101" s="63"/>
      <c r="AB101" s="63"/>
      <c r="AC101" s="63"/>
    </row>
    <row r="102" spans="2:29" s="110" customFormat="1" x14ac:dyDescent="0.25">
      <c r="B102" s="101"/>
      <c r="C102" s="102"/>
      <c r="D102" s="102"/>
      <c r="E102" s="103"/>
      <c r="F102" s="104"/>
      <c r="G102" s="233"/>
      <c r="H102" s="104"/>
      <c r="I102" s="62"/>
      <c r="J102" s="104"/>
      <c r="K102" s="233"/>
      <c r="L102" s="104"/>
      <c r="M102" s="62"/>
      <c r="N102" s="104"/>
      <c r="O102" s="233"/>
      <c r="P102" s="104"/>
      <c r="Q102" s="62"/>
      <c r="R102" s="61"/>
      <c r="S102" s="61"/>
      <c r="T102" s="62"/>
      <c r="U102" s="63"/>
      <c r="V102" s="63"/>
      <c r="W102" s="63"/>
      <c r="X102" s="63"/>
      <c r="Y102" s="63"/>
      <c r="Z102" s="63"/>
      <c r="AA102" s="63"/>
      <c r="AB102" s="63"/>
      <c r="AC102" s="63"/>
    </row>
    <row r="103" spans="2:29" s="110" customFormat="1" x14ac:dyDescent="0.25">
      <c r="B103" s="101"/>
      <c r="C103" s="102"/>
      <c r="D103" s="102"/>
      <c r="E103" s="103"/>
      <c r="F103" s="104"/>
      <c r="G103" s="233"/>
      <c r="H103" s="104"/>
      <c r="I103" s="62"/>
      <c r="J103" s="104"/>
      <c r="K103" s="233"/>
      <c r="L103" s="104"/>
      <c r="M103" s="62"/>
      <c r="N103" s="104"/>
      <c r="O103" s="233"/>
      <c r="P103" s="104"/>
      <c r="Q103" s="62"/>
      <c r="R103" s="61"/>
      <c r="S103" s="61"/>
      <c r="T103" s="62"/>
      <c r="U103" s="63"/>
      <c r="V103" s="63"/>
      <c r="W103" s="63"/>
      <c r="X103" s="63"/>
      <c r="Y103" s="63"/>
      <c r="Z103" s="63"/>
      <c r="AA103" s="63"/>
      <c r="AB103" s="63"/>
      <c r="AC103" s="63"/>
    </row>
    <row r="104" spans="2:29" s="110" customFormat="1" x14ac:dyDescent="0.25">
      <c r="B104" s="101"/>
      <c r="C104" s="102"/>
      <c r="D104" s="102"/>
      <c r="E104" s="103"/>
      <c r="F104" s="104"/>
      <c r="G104" s="233"/>
      <c r="H104" s="104"/>
      <c r="I104" s="62"/>
      <c r="J104" s="104"/>
      <c r="K104" s="233"/>
      <c r="L104" s="104"/>
      <c r="M104" s="62"/>
      <c r="N104" s="104"/>
      <c r="O104" s="233"/>
      <c r="P104" s="104"/>
      <c r="Q104" s="62"/>
      <c r="R104" s="61"/>
      <c r="S104" s="61"/>
      <c r="T104" s="62"/>
      <c r="U104" s="63"/>
      <c r="V104" s="63"/>
      <c r="W104" s="63"/>
      <c r="X104" s="63"/>
      <c r="Y104" s="63"/>
      <c r="Z104" s="63"/>
      <c r="AA104" s="63"/>
      <c r="AB104" s="63"/>
      <c r="AC104" s="63"/>
    </row>
    <row r="105" spans="2:29" s="110" customFormat="1" x14ac:dyDescent="0.25">
      <c r="B105" s="101"/>
      <c r="C105" s="102"/>
      <c r="D105" s="102"/>
      <c r="E105" s="103"/>
      <c r="F105" s="104"/>
      <c r="G105" s="233"/>
      <c r="H105" s="104"/>
      <c r="I105" s="62"/>
      <c r="J105" s="104"/>
      <c r="K105" s="233"/>
      <c r="L105" s="104"/>
      <c r="M105" s="62"/>
      <c r="N105" s="104"/>
      <c r="O105" s="233"/>
      <c r="P105" s="104"/>
      <c r="Q105" s="62"/>
      <c r="R105" s="61"/>
      <c r="S105" s="61"/>
      <c r="T105" s="62"/>
      <c r="U105" s="63"/>
      <c r="V105" s="63"/>
      <c r="W105" s="63"/>
      <c r="X105" s="63"/>
      <c r="Y105" s="63"/>
      <c r="Z105" s="63"/>
      <c r="AA105" s="63"/>
      <c r="AB105" s="63"/>
      <c r="AC105" s="63"/>
    </row>
    <row r="106" spans="2:29" s="110" customFormat="1" x14ac:dyDescent="0.25">
      <c r="B106" s="101"/>
      <c r="C106" s="102"/>
      <c r="D106" s="102"/>
      <c r="E106" s="103"/>
      <c r="F106" s="104"/>
      <c r="G106" s="233"/>
      <c r="H106" s="104"/>
      <c r="I106" s="62"/>
      <c r="J106" s="104"/>
      <c r="K106" s="233"/>
      <c r="L106" s="104"/>
      <c r="M106" s="62"/>
      <c r="N106" s="104"/>
      <c r="O106" s="233"/>
      <c r="P106" s="104"/>
      <c r="Q106" s="62"/>
      <c r="R106" s="61"/>
      <c r="S106" s="61"/>
      <c r="T106" s="62"/>
      <c r="U106" s="63"/>
      <c r="V106" s="63"/>
      <c r="W106" s="63"/>
      <c r="X106" s="63"/>
      <c r="Y106" s="63"/>
      <c r="Z106" s="63"/>
      <c r="AA106" s="63"/>
      <c r="AB106" s="63"/>
      <c r="AC106" s="63"/>
    </row>
    <row r="107" spans="2:29" s="110" customFormat="1" x14ac:dyDescent="0.25">
      <c r="B107" s="101"/>
      <c r="C107" s="102"/>
      <c r="D107" s="102"/>
      <c r="E107" s="103"/>
      <c r="F107" s="104"/>
      <c r="G107" s="233"/>
      <c r="H107" s="104"/>
      <c r="I107" s="62"/>
      <c r="J107" s="104"/>
      <c r="K107" s="233"/>
      <c r="L107" s="104"/>
      <c r="M107" s="62"/>
      <c r="N107" s="104"/>
      <c r="O107" s="233"/>
      <c r="P107" s="104"/>
      <c r="Q107" s="62"/>
      <c r="R107" s="61"/>
      <c r="S107" s="61"/>
      <c r="T107" s="62"/>
      <c r="U107" s="63"/>
      <c r="V107" s="63"/>
      <c r="W107" s="63"/>
      <c r="X107" s="63"/>
      <c r="Y107" s="63"/>
      <c r="Z107" s="63"/>
      <c r="AA107" s="63"/>
      <c r="AB107" s="63"/>
      <c r="AC107" s="63"/>
    </row>
    <row r="108" spans="2:29" s="110" customFormat="1" x14ac:dyDescent="0.25">
      <c r="B108" s="101"/>
      <c r="C108" s="102"/>
      <c r="D108" s="102"/>
      <c r="E108" s="103"/>
      <c r="F108" s="104"/>
      <c r="G108" s="233"/>
      <c r="H108" s="104"/>
      <c r="I108" s="62"/>
      <c r="J108" s="104"/>
      <c r="K108" s="233"/>
      <c r="L108" s="104"/>
      <c r="M108" s="62"/>
      <c r="N108" s="104"/>
      <c r="O108" s="233"/>
      <c r="P108" s="104"/>
      <c r="Q108" s="62"/>
      <c r="R108" s="61"/>
      <c r="S108" s="61"/>
      <c r="T108" s="62"/>
      <c r="U108" s="63"/>
      <c r="V108" s="63"/>
      <c r="W108" s="63"/>
      <c r="X108" s="63"/>
      <c r="Y108" s="63"/>
      <c r="Z108" s="63"/>
      <c r="AA108" s="63"/>
      <c r="AB108" s="63"/>
      <c r="AC108" s="63"/>
    </row>
    <row r="109" spans="2:29" s="110" customFormat="1" x14ac:dyDescent="0.25">
      <c r="B109" s="101"/>
      <c r="C109" s="102"/>
      <c r="D109" s="102"/>
      <c r="E109" s="103"/>
      <c r="F109" s="104"/>
      <c r="G109" s="233"/>
      <c r="H109" s="104"/>
      <c r="I109" s="62"/>
      <c r="J109" s="104"/>
      <c r="K109" s="233"/>
      <c r="L109" s="104"/>
      <c r="M109" s="62"/>
      <c r="N109" s="104"/>
      <c r="O109" s="233"/>
      <c r="P109" s="104"/>
      <c r="Q109" s="62"/>
      <c r="R109" s="61"/>
      <c r="S109" s="61"/>
      <c r="T109" s="62"/>
      <c r="U109" s="63"/>
      <c r="V109" s="63"/>
      <c r="W109" s="63"/>
      <c r="X109" s="63"/>
      <c r="Y109" s="63"/>
      <c r="Z109" s="63"/>
      <c r="AA109" s="63"/>
      <c r="AB109" s="63"/>
      <c r="AC109" s="63"/>
    </row>
    <row r="110" spans="2:29" s="110" customFormat="1" x14ac:dyDescent="0.25">
      <c r="B110" s="101"/>
      <c r="C110" s="102"/>
      <c r="D110" s="102"/>
      <c r="E110" s="103"/>
      <c r="F110" s="104"/>
      <c r="G110" s="233"/>
      <c r="H110" s="104"/>
      <c r="I110" s="62"/>
      <c r="J110" s="104"/>
      <c r="K110" s="233"/>
      <c r="L110" s="104"/>
      <c r="M110" s="62"/>
      <c r="N110" s="104"/>
      <c r="O110" s="233"/>
      <c r="P110" s="104"/>
      <c r="Q110" s="62"/>
      <c r="R110" s="61"/>
      <c r="S110" s="61"/>
      <c r="T110" s="62"/>
      <c r="U110" s="63"/>
      <c r="V110" s="63"/>
      <c r="W110" s="63"/>
      <c r="X110" s="63"/>
      <c r="Y110" s="63"/>
      <c r="Z110" s="63"/>
      <c r="AA110" s="63"/>
      <c r="AB110" s="63"/>
      <c r="AC110" s="63"/>
    </row>
    <row r="111" spans="2:29" s="110" customFormat="1" x14ac:dyDescent="0.25">
      <c r="B111" s="101"/>
      <c r="C111" s="102"/>
      <c r="D111" s="102"/>
      <c r="E111" s="103"/>
      <c r="F111" s="104"/>
      <c r="G111" s="233"/>
      <c r="H111" s="104"/>
      <c r="I111" s="62"/>
      <c r="J111" s="104"/>
      <c r="K111" s="233"/>
      <c r="L111" s="104"/>
      <c r="M111" s="62"/>
      <c r="N111" s="104"/>
      <c r="O111" s="233"/>
      <c r="P111" s="104"/>
      <c r="Q111" s="62"/>
      <c r="R111" s="61"/>
      <c r="S111" s="61"/>
      <c r="T111" s="62"/>
      <c r="U111" s="63"/>
      <c r="V111" s="63"/>
      <c r="W111" s="63"/>
      <c r="X111" s="63"/>
      <c r="Y111" s="63"/>
      <c r="Z111" s="63"/>
      <c r="AA111" s="63"/>
      <c r="AB111" s="63"/>
      <c r="AC111" s="63"/>
    </row>
    <row r="112" spans="2:29" s="110" customFormat="1" x14ac:dyDescent="0.25">
      <c r="B112" s="101"/>
      <c r="C112" s="102"/>
      <c r="D112" s="102"/>
      <c r="E112" s="103"/>
      <c r="F112" s="104"/>
      <c r="G112" s="233"/>
      <c r="H112" s="104"/>
      <c r="I112" s="62"/>
      <c r="J112" s="104"/>
      <c r="K112" s="233"/>
      <c r="L112" s="104"/>
      <c r="M112" s="62"/>
      <c r="N112" s="104"/>
      <c r="O112" s="233"/>
      <c r="P112" s="104"/>
      <c r="Q112" s="62"/>
      <c r="R112" s="61"/>
      <c r="S112" s="61"/>
      <c r="T112" s="62"/>
      <c r="U112" s="63"/>
      <c r="V112" s="63"/>
      <c r="W112" s="63"/>
      <c r="X112" s="63"/>
      <c r="Y112" s="63"/>
      <c r="Z112" s="63"/>
      <c r="AA112" s="63"/>
      <c r="AB112" s="63"/>
      <c r="AC112" s="63"/>
    </row>
    <row r="113" spans="2:29" s="110" customFormat="1" x14ac:dyDescent="0.25">
      <c r="B113" s="101"/>
      <c r="C113" s="102"/>
      <c r="D113" s="102"/>
      <c r="E113" s="103"/>
      <c r="F113" s="104"/>
      <c r="G113" s="233"/>
      <c r="H113" s="104"/>
      <c r="I113" s="62"/>
      <c r="J113" s="104"/>
      <c r="K113" s="233"/>
      <c r="L113" s="104"/>
      <c r="M113" s="62"/>
      <c r="N113" s="104"/>
      <c r="O113" s="233"/>
      <c r="P113" s="104"/>
      <c r="Q113" s="62"/>
      <c r="R113" s="61"/>
      <c r="S113" s="61"/>
      <c r="T113" s="62"/>
      <c r="U113" s="63"/>
      <c r="V113" s="63"/>
      <c r="W113" s="63"/>
      <c r="X113" s="63"/>
      <c r="Y113" s="63"/>
      <c r="Z113" s="63"/>
      <c r="AA113" s="63"/>
      <c r="AB113" s="63"/>
      <c r="AC113" s="63"/>
    </row>
    <row r="114" spans="2:29" s="110" customFormat="1" x14ac:dyDescent="0.25">
      <c r="B114" s="101"/>
      <c r="C114" s="102"/>
      <c r="D114" s="102"/>
      <c r="E114" s="103"/>
      <c r="F114" s="104"/>
      <c r="G114" s="233"/>
      <c r="H114" s="104"/>
      <c r="I114" s="62"/>
      <c r="J114" s="104"/>
      <c r="K114" s="233"/>
      <c r="L114" s="104"/>
      <c r="M114" s="62"/>
      <c r="N114" s="104"/>
      <c r="O114" s="233"/>
      <c r="P114" s="104"/>
      <c r="Q114" s="62"/>
      <c r="R114" s="61"/>
      <c r="S114" s="61"/>
      <c r="T114" s="62"/>
      <c r="U114" s="63"/>
      <c r="V114" s="63"/>
      <c r="W114" s="63"/>
      <c r="X114" s="63"/>
      <c r="Y114" s="63"/>
      <c r="Z114" s="63"/>
      <c r="AA114" s="63"/>
      <c r="AB114" s="63"/>
      <c r="AC114" s="63"/>
    </row>
    <row r="115" spans="2:29" s="110" customFormat="1" x14ac:dyDescent="0.25">
      <c r="B115" s="101"/>
      <c r="C115" s="102"/>
      <c r="D115" s="102"/>
      <c r="E115" s="103"/>
      <c r="F115" s="104"/>
      <c r="G115" s="233"/>
      <c r="H115" s="104"/>
      <c r="I115" s="62"/>
      <c r="J115" s="104"/>
      <c r="K115" s="233"/>
      <c r="L115" s="104"/>
      <c r="M115" s="62"/>
      <c r="N115" s="104"/>
      <c r="O115" s="233"/>
      <c r="P115" s="104"/>
      <c r="Q115" s="62"/>
      <c r="R115" s="61"/>
      <c r="S115" s="61"/>
      <c r="T115" s="62"/>
      <c r="U115" s="63"/>
      <c r="V115" s="63"/>
      <c r="W115" s="63"/>
      <c r="X115" s="63"/>
      <c r="Y115" s="63"/>
      <c r="Z115" s="63"/>
      <c r="AA115" s="63"/>
      <c r="AB115" s="63"/>
      <c r="AC115" s="63"/>
    </row>
    <row r="116" spans="2:29" s="110" customFormat="1" x14ac:dyDescent="0.25">
      <c r="B116" s="101"/>
      <c r="C116" s="102"/>
      <c r="D116" s="102"/>
      <c r="E116" s="103"/>
      <c r="F116" s="104"/>
      <c r="G116" s="233"/>
      <c r="H116" s="104"/>
      <c r="I116" s="62"/>
      <c r="J116" s="104"/>
      <c r="K116" s="233"/>
      <c r="L116" s="104"/>
      <c r="M116" s="62"/>
      <c r="N116" s="104"/>
      <c r="O116" s="233"/>
      <c r="P116" s="104"/>
      <c r="Q116" s="62"/>
      <c r="R116" s="61"/>
      <c r="S116" s="61"/>
      <c r="T116" s="62"/>
      <c r="U116" s="63"/>
      <c r="V116" s="63"/>
      <c r="W116" s="63"/>
      <c r="X116" s="63"/>
      <c r="Y116" s="63"/>
      <c r="Z116" s="63"/>
      <c r="AA116" s="63"/>
      <c r="AB116" s="63"/>
      <c r="AC116" s="63"/>
    </row>
    <row r="117" spans="2:29" s="110" customFormat="1" x14ac:dyDescent="0.25">
      <c r="B117" s="101"/>
      <c r="C117" s="102"/>
      <c r="D117" s="102"/>
      <c r="E117" s="103"/>
      <c r="F117" s="104"/>
      <c r="G117" s="233"/>
      <c r="H117" s="104"/>
      <c r="I117" s="62"/>
      <c r="J117" s="104"/>
      <c r="K117" s="233"/>
      <c r="L117" s="104"/>
      <c r="M117" s="62"/>
      <c r="N117" s="104"/>
      <c r="O117" s="233"/>
      <c r="P117" s="104"/>
      <c r="Q117" s="62"/>
      <c r="R117" s="61"/>
      <c r="S117" s="61"/>
      <c r="T117" s="62"/>
      <c r="U117" s="63"/>
      <c r="V117" s="63"/>
      <c r="W117" s="63"/>
      <c r="X117" s="63"/>
      <c r="Y117" s="63"/>
      <c r="Z117" s="63"/>
      <c r="AA117" s="63"/>
      <c r="AB117" s="63"/>
      <c r="AC117" s="63"/>
    </row>
    <row r="118" spans="2:29" s="110" customFormat="1" x14ac:dyDescent="0.25">
      <c r="B118" s="101"/>
      <c r="C118" s="102"/>
      <c r="D118" s="102"/>
      <c r="E118" s="103"/>
      <c r="F118" s="104"/>
      <c r="G118" s="233"/>
      <c r="H118" s="104"/>
      <c r="I118" s="62"/>
      <c r="J118" s="104"/>
      <c r="K118" s="233"/>
      <c r="L118" s="104"/>
      <c r="M118" s="62"/>
      <c r="N118" s="104"/>
      <c r="O118" s="233"/>
      <c r="P118" s="104"/>
      <c r="Q118" s="62"/>
      <c r="R118" s="61"/>
      <c r="S118" s="61"/>
      <c r="T118" s="62"/>
      <c r="U118" s="63"/>
      <c r="V118" s="63"/>
      <c r="W118" s="63"/>
      <c r="X118" s="63"/>
      <c r="Y118" s="63"/>
      <c r="Z118" s="63"/>
      <c r="AA118" s="63"/>
      <c r="AB118" s="63"/>
      <c r="AC118" s="63"/>
    </row>
    <row r="119" spans="2:29" s="110" customFormat="1" x14ac:dyDescent="0.25">
      <c r="B119" s="101"/>
      <c r="C119" s="102"/>
      <c r="D119" s="102"/>
      <c r="E119" s="103"/>
      <c r="F119" s="104"/>
      <c r="G119" s="233"/>
      <c r="H119" s="104"/>
      <c r="I119" s="62"/>
      <c r="J119" s="104"/>
      <c r="K119" s="233"/>
      <c r="L119" s="104"/>
      <c r="M119" s="62"/>
      <c r="N119" s="104"/>
      <c r="O119" s="233"/>
      <c r="P119" s="104"/>
      <c r="Q119" s="62"/>
      <c r="R119" s="61"/>
      <c r="S119" s="61"/>
      <c r="T119" s="62"/>
      <c r="U119" s="63"/>
      <c r="V119" s="63"/>
      <c r="W119" s="63"/>
      <c r="X119" s="63"/>
      <c r="Y119" s="63"/>
      <c r="Z119" s="63"/>
      <c r="AA119" s="63"/>
      <c r="AB119" s="63"/>
      <c r="AC119" s="63"/>
    </row>
    <row r="120" spans="2:29" s="110" customFormat="1" x14ac:dyDescent="0.25">
      <c r="B120" s="101"/>
      <c r="C120" s="102"/>
      <c r="D120" s="102"/>
      <c r="E120" s="103"/>
      <c r="F120" s="104"/>
      <c r="G120" s="233"/>
      <c r="H120" s="104"/>
      <c r="I120" s="62"/>
      <c r="J120" s="104"/>
      <c r="K120" s="233"/>
      <c r="L120" s="104"/>
      <c r="M120" s="62"/>
      <c r="N120" s="104"/>
      <c r="O120" s="233"/>
      <c r="P120" s="104"/>
      <c r="Q120" s="62"/>
      <c r="R120" s="61"/>
      <c r="S120" s="61"/>
      <c r="T120" s="62"/>
      <c r="U120" s="63"/>
      <c r="V120" s="63"/>
      <c r="W120" s="63"/>
      <c r="X120" s="63"/>
      <c r="Y120" s="63"/>
      <c r="Z120" s="63"/>
      <c r="AA120" s="63"/>
      <c r="AB120" s="63"/>
      <c r="AC120" s="63"/>
    </row>
    <row r="121" spans="2:29" s="110" customFormat="1" x14ac:dyDescent="0.25">
      <c r="B121" s="101"/>
      <c r="C121" s="102"/>
      <c r="D121" s="102"/>
      <c r="E121" s="103"/>
      <c r="F121" s="104"/>
      <c r="G121" s="233"/>
      <c r="H121" s="104"/>
      <c r="I121" s="62"/>
      <c r="J121" s="104"/>
      <c r="K121" s="233"/>
      <c r="L121" s="104"/>
      <c r="M121" s="62"/>
      <c r="N121" s="104"/>
      <c r="O121" s="233"/>
      <c r="P121" s="104"/>
      <c r="Q121" s="62"/>
      <c r="R121" s="61"/>
      <c r="S121" s="61"/>
      <c r="T121" s="62"/>
      <c r="U121" s="63"/>
      <c r="V121" s="63"/>
      <c r="W121" s="63"/>
      <c r="X121" s="63"/>
      <c r="Y121" s="63"/>
      <c r="Z121" s="63"/>
      <c r="AA121" s="63"/>
      <c r="AB121" s="63"/>
      <c r="AC121" s="63"/>
    </row>
    <row r="122" spans="2:29" s="110" customFormat="1" x14ac:dyDescent="0.25">
      <c r="B122" s="101"/>
      <c r="C122" s="102"/>
      <c r="D122" s="102"/>
      <c r="E122" s="103"/>
      <c r="F122" s="104"/>
      <c r="G122" s="233"/>
      <c r="H122" s="104"/>
      <c r="I122" s="62"/>
      <c r="J122" s="104"/>
      <c r="K122" s="233"/>
      <c r="L122" s="104"/>
      <c r="M122" s="62"/>
      <c r="N122" s="104"/>
      <c r="O122" s="233"/>
      <c r="P122" s="104"/>
      <c r="Q122" s="62"/>
      <c r="R122" s="61"/>
      <c r="S122" s="61"/>
      <c r="T122" s="62"/>
      <c r="U122" s="63"/>
      <c r="V122" s="63"/>
      <c r="W122" s="63"/>
      <c r="X122" s="63"/>
      <c r="Y122" s="63"/>
      <c r="Z122" s="63"/>
      <c r="AA122" s="63"/>
      <c r="AB122" s="63"/>
      <c r="AC122" s="63"/>
    </row>
    <row r="123" spans="2:29" s="110" customFormat="1" x14ac:dyDescent="0.25">
      <c r="B123" s="101"/>
      <c r="C123" s="102"/>
      <c r="D123" s="102"/>
      <c r="E123" s="103"/>
      <c r="F123" s="104"/>
      <c r="G123" s="233"/>
      <c r="H123" s="104"/>
      <c r="I123" s="62"/>
      <c r="J123" s="104"/>
      <c r="K123" s="233"/>
      <c r="L123" s="104"/>
      <c r="M123" s="62"/>
      <c r="N123" s="104"/>
      <c r="O123" s="233"/>
      <c r="P123" s="104"/>
      <c r="Q123" s="62"/>
      <c r="R123" s="61"/>
      <c r="S123" s="61"/>
      <c r="T123" s="62"/>
      <c r="U123" s="63"/>
      <c r="V123" s="63"/>
      <c r="W123" s="63"/>
      <c r="X123" s="63"/>
      <c r="Y123" s="63"/>
      <c r="Z123" s="63"/>
      <c r="AA123" s="63"/>
      <c r="AB123" s="63"/>
      <c r="AC123" s="63"/>
    </row>
    <row r="124" spans="2:29" s="110" customFormat="1" x14ac:dyDescent="0.25">
      <c r="B124" s="101"/>
      <c r="C124" s="102"/>
      <c r="D124" s="102"/>
      <c r="E124" s="103"/>
      <c r="F124" s="104"/>
      <c r="G124" s="233"/>
      <c r="H124" s="104"/>
      <c r="I124" s="62"/>
      <c r="J124" s="104"/>
      <c r="K124" s="233"/>
      <c r="L124" s="104"/>
      <c r="M124" s="62"/>
      <c r="N124" s="104"/>
      <c r="O124" s="233"/>
      <c r="P124" s="104"/>
      <c r="Q124" s="62"/>
      <c r="R124" s="61"/>
      <c r="S124" s="61"/>
      <c r="T124" s="62"/>
      <c r="U124" s="63"/>
      <c r="V124" s="63"/>
      <c r="W124" s="63"/>
      <c r="X124" s="63"/>
      <c r="Y124" s="63"/>
      <c r="Z124" s="63"/>
      <c r="AA124" s="63"/>
      <c r="AB124" s="63"/>
      <c r="AC124" s="63"/>
    </row>
    <row r="125" spans="2:29" s="110" customFormat="1" x14ac:dyDescent="0.25">
      <c r="B125" s="101"/>
      <c r="C125" s="102"/>
      <c r="D125" s="102"/>
      <c r="E125" s="103"/>
      <c r="F125" s="104"/>
      <c r="G125" s="233"/>
      <c r="H125" s="104"/>
      <c r="I125" s="62"/>
      <c r="J125" s="104"/>
      <c r="K125" s="233"/>
      <c r="L125" s="104"/>
      <c r="M125" s="62"/>
      <c r="N125" s="104"/>
      <c r="O125" s="233"/>
      <c r="P125" s="104"/>
      <c r="Q125" s="62"/>
      <c r="R125" s="61"/>
      <c r="S125" s="61"/>
      <c r="T125" s="62"/>
      <c r="U125" s="63"/>
      <c r="V125" s="63"/>
      <c r="W125" s="63"/>
      <c r="X125" s="63"/>
      <c r="Y125" s="63"/>
      <c r="Z125" s="63"/>
      <c r="AA125" s="63"/>
      <c r="AB125" s="63"/>
      <c r="AC125" s="63"/>
    </row>
    <row r="126" spans="2:29" s="110" customFormat="1" x14ac:dyDescent="0.25">
      <c r="B126" s="101"/>
      <c r="C126" s="102"/>
      <c r="D126" s="102"/>
      <c r="E126" s="103"/>
      <c r="F126" s="104"/>
      <c r="G126" s="233"/>
      <c r="H126" s="104"/>
      <c r="I126" s="62"/>
      <c r="J126" s="104"/>
      <c r="K126" s="233"/>
      <c r="L126" s="104"/>
      <c r="M126" s="62"/>
      <c r="N126" s="104"/>
      <c r="O126" s="233"/>
      <c r="P126" s="104"/>
      <c r="Q126" s="62"/>
      <c r="R126" s="61"/>
      <c r="S126" s="61"/>
      <c r="T126" s="62"/>
      <c r="U126" s="63"/>
      <c r="V126" s="63"/>
      <c r="W126" s="63"/>
      <c r="X126" s="63"/>
      <c r="Y126" s="63"/>
      <c r="Z126" s="63"/>
      <c r="AA126" s="63"/>
      <c r="AB126" s="63"/>
      <c r="AC126" s="63"/>
    </row>
    <row r="127" spans="2:29" s="110" customFormat="1" x14ac:dyDescent="0.25">
      <c r="B127" s="101"/>
      <c r="C127" s="102"/>
      <c r="D127" s="102"/>
      <c r="E127" s="103"/>
      <c r="F127" s="104"/>
      <c r="G127" s="233"/>
      <c r="H127" s="104"/>
      <c r="I127" s="62"/>
      <c r="J127" s="104"/>
      <c r="K127" s="233"/>
      <c r="L127" s="104"/>
      <c r="M127" s="62"/>
      <c r="N127" s="104"/>
      <c r="O127" s="233"/>
      <c r="P127" s="104"/>
      <c r="Q127" s="62"/>
      <c r="R127" s="61"/>
      <c r="S127" s="61"/>
      <c r="T127" s="62"/>
      <c r="U127" s="63"/>
      <c r="V127" s="63"/>
      <c r="W127" s="63"/>
      <c r="X127" s="63"/>
      <c r="Y127" s="63"/>
      <c r="Z127" s="63"/>
      <c r="AA127" s="63"/>
      <c r="AB127" s="63"/>
      <c r="AC127" s="63"/>
    </row>
    <row r="128" spans="2:29" s="110" customFormat="1" x14ac:dyDescent="0.25">
      <c r="B128" s="101"/>
      <c r="C128" s="102"/>
      <c r="D128" s="102"/>
      <c r="E128" s="103"/>
      <c r="F128" s="104"/>
      <c r="G128" s="233"/>
      <c r="H128" s="104"/>
      <c r="I128" s="62"/>
      <c r="J128" s="104"/>
      <c r="K128" s="233"/>
      <c r="L128" s="104"/>
      <c r="M128" s="62"/>
      <c r="N128" s="104"/>
      <c r="O128" s="233"/>
      <c r="P128" s="104"/>
      <c r="Q128" s="62"/>
      <c r="R128" s="61"/>
      <c r="S128" s="61"/>
      <c r="T128" s="62"/>
      <c r="U128" s="63"/>
      <c r="V128" s="63"/>
      <c r="W128" s="63"/>
      <c r="X128" s="63"/>
      <c r="Y128" s="63"/>
      <c r="Z128" s="63"/>
      <c r="AA128" s="63"/>
      <c r="AB128" s="63"/>
      <c r="AC128" s="63"/>
    </row>
    <row r="129" spans="2:29" s="110" customFormat="1" x14ac:dyDescent="0.25">
      <c r="B129" s="101"/>
      <c r="C129" s="102"/>
      <c r="D129" s="102"/>
      <c r="E129" s="103"/>
      <c r="F129" s="104"/>
      <c r="G129" s="233"/>
      <c r="H129" s="104"/>
      <c r="I129" s="62"/>
      <c r="J129" s="104"/>
      <c r="K129" s="233"/>
      <c r="L129" s="104"/>
      <c r="M129" s="62"/>
      <c r="N129" s="104"/>
      <c r="O129" s="233"/>
      <c r="P129" s="104"/>
      <c r="Q129" s="62"/>
      <c r="R129" s="61"/>
      <c r="S129" s="61"/>
      <c r="T129" s="62"/>
      <c r="U129" s="63"/>
      <c r="V129" s="63"/>
      <c r="W129" s="63"/>
      <c r="X129" s="63"/>
      <c r="Y129" s="63"/>
      <c r="Z129" s="63"/>
      <c r="AA129" s="63"/>
      <c r="AB129" s="63"/>
      <c r="AC129" s="63"/>
    </row>
    <row r="130" spans="2:29" s="110" customFormat="1" x14ac:dyDescent="0.25">
      <c r="B130" s="101"/>
      <c r="C130" s="102"/>
      <c r="D130" s="102"/>
      <c r="E130" s="103"/>
      <c r="F130" s="104"/>
      <c r="G130" s="233"/>
      <c r="H130" s="104"/>
      <c r="I130" s="62"/>
      <c r="J130" s="104"/>
      <c r="K130" s="233"/>
      <c r="L130" s="104"/>
      <c r="M130" s="62"/>
      <c r="N130" s="104"/>
      <c r="O130" s="233"/>
      <c r="P130" s="104"/>
      <c r="Q130" s="62"/>
      <c r="R130" s="61"/>
      <c r="S130" s="61"/>
      <c r="T130" s="62"/>
      <c r="U130" s="63"/>
      <c r="V130" s="63"/>
      <c r="W130" s="63"/>
      <c r="X130" s="63"/>
      <c r="Y130" s="63"/>
      <c r="Z130" s="63"/>
      <c r="AA130" s="63"/>
      <c r="AB130" s="63"/>
      <c r="AC130" s="63"/>
    </row>
    <row r="131" spans="2:29" s="110" customFormat="1" x14ac:dyDescent="0.25">
      <c r="B131" s="101"/>
      <c r="C131" s="102"/>
      <c r="D131" s="102"/>
      <c r="E131" s="103"/>
      <c r="F131" s="104"/>
      <c r="G131" s="233"/>
      <c r="H131" s="104"/>
      <c r="I131" s="62"/>
      <c r="J131" s="104"/>
      <c r="K131" s="233"/>
      <c r="L131" s="104"/>
      <c r="M131" s="62"/>
      <c r="N131" s="104"/>
      <c r="O131" s="233"/>
      <c r="P131" s="104"/>
      <c r="Q131" s="62"/>
      <c r="R131" s="61"/>
      <c r="S131" s="61"/>
      <c r="T131" s="62"/>
      <c r="U131" s="63"/>
      <c r="V131" s="63"/>
      <c r="W131" s="63"/>
      <c r="X131" s="63"/>
      <c r="Y131" s="63"/>
      <c r="Z131" s="63"/>
      <c r="AA131" s="63"/>
      <c r="AB131" s="63"/>
      <c r="AC131" s="63"/>
    </row>
    <row r="132" spans="2:29" s="110" customFormat="1" x14ac:dyDescent="0.25">
      <c r="B132" s="101"/>
      <c r="C132" s="102"/>
      <c r="D132" s="102"/>
      <c r="E132" s="103"/>
      <c r="F132" s="104"/>
      <c r="G132" s="233"/>
      <c r="H132" s="104"/>
      <c r="I132" s="62"/>
      <c r="J132" s="104"/>
      <c r="K132" s="233"/>
      <c r="L132" s="104"/>
      <c r="M132" s="62"/>
      <c r="N132" s="104"/>
      <c r="O132" s="233"/>
      <c r="P132" s="104"/>
      <c r="Q132" s="62"/>
      <c r="R132" s="61"/>
      <c r="S132" s="61"/>
      <c r="T132" s="62"/>
      <c r="U132" s="63"/>
      <c r="V132" s="63"/>
      <c r="W132" s="63"/>
      <c r="X132" s="63"/>
      <c r="Y132" s="63"/>
      <c r="Z132" s="63"/>
      <c r="AA132" s="63"/>
      <c r="AB132" s="63"/>
      <c r="AC132" s="63"/>
    </row>
    <row r="133" spans="2:29" s="110" customFormat="1" x14ac:dyDescent="0.25">
      <c r="B133" s="101"/>
      <c r="C133" s="102"/>
      <c r="D133" s="102"/>
      <c r="E133" s="103"/>
      <c r="F133" s="104"/>
      <c r="G133" s="233"/>
      <c r="H133" s="104"/>
      <c r="I133" s="62"/>
      <c r="J133" s="104"/>
      <c r="K133" s="233"/>
      <c r="L133" s="104"/>
      <c r="M133" s="62"/>
      <c r="N133" s="104"/>
      <c r="O133" s="233"/>
      <c r="P133" s="104"/>
      <c r="Q133" s="62"/>
      <c r="R133" s="61"/>
      <c r="S133" s="61"/>
      <c r="T133" s="62"/>
      <c r="U133" s="63"/>
      <c r="V133" s="63"/>
      <c r="W133" s="63"/>
      <c r="X133" s="63"/>
      <c r="Y133" s="63"/>
      <c r="Z133" s="63"/>
      <c r="AA133" s="63"/>
      <c r="AB133" s="63"/>
      <c r="AC133" s="63"/>
    </row>
    <row r="134" spans="2:29" s="110" customFormat="1" x14ac:dyDescent="0.25">
      <c r="B134" s="101"/>
      <c r="C134" s="102"/>
      <c r="D134" s="102"/>
      <c r="E134" s="103"/>
      <c r="F134" s="104"/>
      <c r="G134" s="233"/>
      <c r="H134" s="104"/>
      <c r="I134" s="62"/>
      <c r="J134" s="104"/>
      <c r="K134" s="233"/>
      <c r="L134" s="104"/>
      <c r="M134" s="62"/>
      <c r="N134" s="104"/>
      <c r="O134" s="233"/>
      <c r="P134" s="104"/>
      <c r="Q134" s="62"/>
      <c r="R134" s="61"/>
      <c r="S134" s="61"/>
      <c r="T134" s="62"/>
      <c r="U134" s="63"/>
      <c r="V134" s="63"/>
      <c r="W134" s="63"/>
      <c r="X134" s="63"/>
      <c r="Y134" s="63"/>
      <c r="Z134" s="63"/>
      <c r="AA134" s="63"/>
      <c r="AB134" s="63"/>
      <c r="AC134" s="63"/>
    </row>
    <row r="135" spans="2:29" s="110" customFormat="1" x14ac:dyDescent="0.25">
      <c r="B135" s="101"/>
      <c r="C135" s="102"/>
      <c r="D135" s="102"/>
      <c r="E135" s="103"/>
      <c r="F135" s="104"/>
      <c r="G135" s="233"/>
      <c r="H135" s="104"/>
      <c r="I135" s="62"/>
      <c r="J135" s="104"/>
      <c r="K135" s="233"/>
      <c r="L135" s="104"/>
      <c r="M135" s="62"/>
      <c r="N135" s="104"/>
      <c r="O135" s="233"/>
      <c r="P135" s="104"/>
      <c r="Q135" s="62"/>
      <c r="R135" s="61"/>
      <c r="S135" s="61"/>
      <c r="T135" s="62"/>
      <c r="U135" s="63"/>
      <c r="V135" s="63"/>
      <c r="W135" s="63"/>
      <c r="X135" s="63"/>
      <c r="Y135" s="63"/>
      <c r="Z135" s="63"/>
      <c r="AA135" s="63"/>
      <c r="AB135" s="63"/>
      <c r="AC135" s="63"/>
    </row>
    <row r="136" spans="2:29" s="110" customFormat="1" x14ac:dyDescent="0.25">
      <c r="B136" s="101"/>
      <c r="C136" s="102"/>
      <c r="D136" s="102"/>
      <c r="E136" s="103"/>
      <c r="F136" s="104"/>
      <c r="G136" s="233"/>
      <c r="H136" s="104"/>
      <c r="I136" s="62"/>
      <c r="J136" s="104"/>
      <c r="K136" s="233"/>
      <c r="L136" s="104"/>
      <c r="M136" s="62"/>
      <c r="N136" s="104"/>
      <c r="O136" s="233"/>
      <c r="P136" s="104"/>
      <c r="Q136" s="62"/>
      <c r="R136" s="61"/>
      <c r="S136" s="61"/>
      <c r="T136" s="62"/>
      <c r="U136" s="63"/>
      <c r="V136" s="63"/>
      <c r="W136" s="63"/>
      <c r="X136" s="63"/>
      <c r="Y136" s="63"/>
      <c r="Z136" s="63"/>
      <c r="AA136" s="63"/>
      <c r="AB136" s="63"/>
      <c r="AC136" s="63"/>
    </row>
    <row r="137" spans="2:29" s="110" customFormat="1" x14ac:dyDescent="0.25">
      <c r="B137" s="101"/>
      <c r="C137" s="102"/>
      <c r="D137" s="102"/>
      <c r="E137" s="103"/>
      <c r="F137" s="104"/>
      <c r="G137" s="233"/>
      <c r="H137" s="104"/>
      <c r="I137" s="62"/>
      <c r="J137" s="104"/>
      <c r="K137" s="233"/>
      <c r="L137" s="104"/>
      <c r="M137" s="62"/>
      <c r="N137" s="104"/>
      <c r="O137" s="233"/>
      <c r="P137" s="104"/>
      <c r="Q137" s="62"/>
      <c r="R137" s="61"/>
      <c r="S137" s="61"/>
      <c r="T137" s="62"/>
      <c r="U137" s="63"/>
      <c r="V137" s="63"/>
      <c r="W137" s="63"/>
      <c r="X137" s="63"/>
      <c r="Y137" s="63"/>
      <c r="Z137" s="63"/>
      <c r="AA137" s="63"/>
      <c r="AB137" s="63"/>
      <c r="AC137" s="63"/>
    </row>
    <row r="138" spans="2:29" s="110" customFormat="1" x14ac:dyDescent="0.25">
      <c r="B138" s="101"/>
      <c r="C138" s="102"/>
      <c r="D138" s="102"/>
      <c r="E138" s="103"/>
      <c r="F138" s="104"/>
      <c r="G138" s="233"/>
      <c r="H138" s="104"/>
      <c r="I138" s="62"/>
      <c r="J138" s="104"/>
      <c r="K138" s="233"/>
      <c r="L138" s="104"/>
      <c r="M138" s="62"/>
      <c r="N138" s="104"/>
      <c r="O138" s="233"/>
      <c r="P138" s="104"/>
      <c r="Q138" s="62"/>
      <c r="R138" s="61"/>
      <c r="S138" s="61"/>
      <c r="T138" s="62"/>
      <c r="U138" s="63"/>
      <c r="V138" s="63"/>
      <c r="W138" s="63"/>
      <c r="X138" s="63"/>
      <c r="Y138" s="63"/>
      <c r="Z138" s="63"/>
      <c r="AA138" s="63"/>
      <c r="AB138" s="63"/>
      <c r="AC138" s="63"/>
    </row>
    <row r="139" spans="2:29" s="110" customFormat="1" x14ac:dyDescent="0.25">
      <c r="B139" s="101"/>
      <c r="C139" s="102"/>
      <c r="D139" s="102"/>
      <c r="E139" s="103"/>
      <c r="F139" s="104"/>
      <c r="G139" s="233"/>
      <c r="H139" s="104"/>
      <c r="I139" s="62"/>
      <c r="J139" s="104"/>
      <c r="K139" s="233"/>
      <c r="L139" s="104"/>
      <c r="M139" s="62"/>
      <c r="N139" s="104"/>
      <c r="O139" s="233"/>
      <c r="P139" s="104"/>
      <c r="Q139" s="62"/>
      <c r="R139" s="61"/>
      <c r="S139" s="61"/>
      <c r="T139" s="62"/>
      <c r="U139" s="63"/>
      <c r="V139" s="63"/>
      <c r="W139" s="63"/>
      <c r="X139" s="63"/>
      <c r="Y139" s="63"/>
      <c r="Z139" s="63"/>
      <c r="AA139" s="63"/>
      <c r="AB139" s="63"/>
      <c r="AC139" s="63"/>
    </row>
    <row r="140" spans="2:29" s="110" customFormat="1" x14ac:dyDescent="0.25">
      <c r="B140" s="101"/>
      <c r="C140" s="102"/>
      <c r="D140" s="102"/>
      <c r="E140" s="103"/>
      <c r="F140" s="104"/>
      <c r="G140" s="233"/>
      <c r="H140" s="104"/>
      <c r="I140" s="62"/>
      <c r="J140" s="104"/>
      <c r="K140" s="233"/>
      <c r="L140" s="104"/>
      <c r="M140" s="62"/>
      <c r="N140" s="104"/>
      <c r="O140" s="233"/>
      <c r="P140" s="104"/>
      <c r="Q140" s="62"/>
      <c r="R140" s="61"/>
      <c r="S140" s="61"/>
      <c r="T140" s="62"/>
      <c r="U140" s="63"/>
      <c r="V140" s="63"/>
      <c r="W140" s="63"/>
      <c r="X140" s="63"/>
      <c r="Y140" s="63"/>
      <c r="Z140" s="63"/>
      <c r="AA140" s="63"/>
      <c r="AB140" s="63"/>
      <c r="AC140" s="63"/>
    </row>
    <row r="141" spans="2:29" s="110" customFormat="1" x14ac:dyDescent="0.25">
      <c r="B141" s="101"/>
      <c r="C141" s="102"/>
      <c r="D141" s="102"/>
      <c r="E141" s="103"/>
      <c r="F141" s="104"/>
      <c r="G141" s="233"/>
      <c r="H141" s="104"/>
      <c r="I141" s="62"/>
      <c r="J141" s="104"/>
      <c r="K141" s="233"/>
      <c r="L141" s="104"/>
      <c r="M141" s="62"/>
      <c r="N141" s="104"/>
      <c r="O141" s="233"/>
      <c r="P141" s="104"/>
      <c r="Q141" s="62"/>
      <c r="R141" s="61"/>
      <c r="S141" s="61"/>
      <c r="T141" s="62"/>
      <c r="U141" s="63"/>
      <c r="V141" s="63"/>
      <c r="W141" s="63"/>
      <c r="X141" s="63"/>
      <c r="Y141" s="63"/>
      <c r="Z141" s="63"/>
      <c r="AA141" s="63"/>
      <c r="AB141" s="63"/>
      <c r="AC141" s="63"/>
    </row>
    <row r="142" spans="2:29" s="110" customFormat="1" x14ac:dyDescent="0.25">
      <c r="B142" s="101"/>
      <c r="C142" s="102"/>
      <c r="D142" s="102"/>
      <c r="E142" s="103"/>
      <c r="F142" s="104"/>
      <c r="G142" s="233"/>
      <c r="H142" s="104"/>
      <c r="I142" s="62"/>
      <c r="J142" s="104"/>
      <c r="K142" s="233"/>
      <c r="L142" s="104"/>
      <c r="M142" s="62"/>
      <c r="N142" s="104"/>
      <c r="O142" s="233"/>
      <c r="P142" s="104"/>
      <c r="Q142" s="62"/>
      <c r="R142" s="61"/>
      <c r="S142" s="61"/>
      <c r="T142" s="62"/>
      <c r="U142" s="63"/>
      <c r="V142" s="63"/>
      <c r="W142" s="63"/>
      <c r="X142" s="63"/>
      <c r="Y142" s="63"/>
      <c r="Z142" s="63"/>
      <c r="AA142" s="63"/>
      <c r="AB142" s="63"/>
      <c r="AC142" s="63"/>
    </row>
    <row r="143" spans="2:29" s="110" customFormat="1" x14ac:dyDescent="0.25">
      <c r="B143" s="101"/>
      <c r="C143" s="102"/>
      <c r="D143" s="102"/>
      <c r="E143" s="103"/>
      <c r="F143" s="104"/>
      <c r="G143" s="233"/>
      <c r="H143" s="104"/>
      <c r="I143" s="62"/>
      <c r="J143" s="104"/>
      <c r="K143" s="233"/>
      <c r="L143" s="104"/>
      <c r="M143" s="62"/>
      <c r="N143" s="104"/>
      <c r="O143" s="233"/>
      <c r="P143" s="104"/>
      <c r="Q143" s="62"/>
      <c r="R143" s="61"/>
      <c r="S143" s="61"/>
      <c r="T143" s="62"/>
      <c r="U143" s="63"/>
      <c r="V143" s="63"/>
      <c r="W143" s="63"/>
      <c r="X143" s="63"/>
      <c r="Y143" s="63"/>
      <c r="Z143" s="63"/>
      <c r="AA143" s="63"/>
      <c r="AB143" s="63"/>
      <c r="AC143" s="63"/>
    </row>
    <row r="144" spans="2:29" s="110" customFormat="1" x14ac:dyDescent="0.25">
      <c r="B144" s="101"/>
      <c r="C144" s="102"/>
      <c r="D144" s="102"/>
      <c r="E144" s="103"/>
      <c r="F144" s="104"/>
      <c r="G144" s="233"/>
      <c r="H144" s="104"/>
      <c r="I144" s="62"/>
      <c r="J144" s="104"/>
      <c r="K144" s="233"/>
      <c r="L144" s="104"/>
      <c r="M144" s="62"/>
      <c r="N144" s="104"/>
      <c r="O144" s="233"/>
      <c r="P144" s="104"/>
      <c r="Q144" s="62"/>
      <c r="R144" s="61"/>
      <c r="S144" s="61"/>
      <c r="T144" s="62"/>
      <c r="U144" s="63"/>
      <c r="V144" s="63"/>
      <c r="W144" s="63"/>
      <c r="X144" s="63"/>
      <c r="Y144" s="63"/>
      <c r="Z144" s="63"/>
      <c r="AA144" s="63"/>
      <c r="AB144" s="63"/>
      <c r="AC144" s="63"/>
    </row>
    <row r="145" spans="2:29" s="110" customFormat="1" x14ac:dyDescent="0.25">
      <c r="B145" s="101"/>
      <c r="C145" s="102"/>
      <c r="D145" s="102"/>
      <c r="E145" s="103"/>
      <c r="F145" s="104"/>
      <c r="G145" s="233"/>
      <c r="H145" s="104"/>
      <c r="I145" s="62"/>
      <c r="J145" s="104"/>
      <c r="K145" s="233"/>
      <c r="L145" s="104"/>
      <c r="M145" s="62"/>
      <c r="N145" s="104"/>
      <c r="O145" s="233"/>
      <c r="P145" s="104"/>
      <c r="Q145" s="60"/>
      <c r="R145" s="61"/>
      <c r="S145" s="61"/>
      <c r="T145" s="62"/>
      <c r="U145" s="63"/>
      <c r="V145" s="63"/>
      <c r="W145" s="63"/>
      <c r="X145" s="63"/>
      <c r="Y145" s="63"/>
      <c r="Z145" s="63"/>
      <c r="AA145" s="63"/>
      <c r="AB145" s="63"/>
      <c r="AC145" s="63"/>
    </row>
  </sheetData>
  <mergeCells count="14">
    <mergeCell ref="U6:AA6"/>
    <mergeCell ref="AC6:AC7"/>
    <mergeCell ref="B7:D7"/>
    <mergeCell ref="B36:D36"/>
    <mergeCell ref="B2:AC2"/>
    <mergeCell ref="B3:AC3"/>
    <mergeCell ref="B4:AC4"/>
    <mergeCell ref="B5:I5"/>
    <mergeCell ref="B6:C6"/>
    <mergeCell ref="E6:E7"/>
    <mergeCell ref="G6:I6"/>
    <mergeCell ref="K6:M6"/>
    <mergeCell ref="O6:Q6"/>
    <mergeCell ref="R6:T6"/>
  </mergeCells>
  <pageMargins left="0.39370078740157483" right="0.11811023622047245" top="0.31496062992125984" bottom="0.31496062992125984" header="0.39370078740157483" footer="0.19685039370078741"/>
  <pageSetup paperSize="9" scale="50" firstPageNumber="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sheetPr>
  <dimension ref="B2:N20"/>
  <sheetViews>
    <sheetView zoomScale="80" zoomScaleNormal="80" workbookViewId="0">
      <selection activeCell="C12" sqref="C12"/>
    </sheetView>
  </sheetViews>
  <sheetFormatPr baseColWidth="10" defaultRowHeight="14.5" x14ac:dyDescent="0.35"/>
  <cols>
    <col min="3" max="3" width="32.54296875" customWidth="1"/>
    <col min="4" max="4" width="26.81640625" customWidth="1"/>
    <col min="5" max="5" width="27.1796875" customWidth="1"/>
    <col min="6" max="6" width="32.7265625" style="133" customWidth="1"/>
    <col min="7" max="7" width="27.1796875" customWidth="1"/>
    <col min="8" max="8" width="44.1796875" style="133" customWidth="1"/>
    <col min="9" max="9" width="22.26953125" customWidth="1"/>
    <col min="10" max="10" width="35.54296875" customWidth="1"/>
    <col min="11" max="11" width="23.26953125" customWidth="1"/>
    <col min="12" max="12" width="34" customWidth="1"/>
  </cols>
  <sheetData>
    <row r="2" spans="2:14" ht="27.75" customHeight="1" x14ac:dyDescent="0.35">
      <c r="B2" s="283" t="s">
        <v>158</v>
      </c>
      <c r="C2" s="283"/>
      <c r="D2" s="283"/>
      <c r="E2" s="283"/>
      <c r="F2" s="283"/>
      <c r="G2" s="283"/>
      <c r="H2" s="283"/>
    </row>
    <row r="3" spans="2:14" ht="58" x14ac:dyDescent="0.35">
      <c r="B3" s="112" t="s">
        <v>159</v>
      </c>
      <c r="C3" s="122" t="s">
        <v>160</v>
      </c>
      <c r="D3" s="145" t="s">
        <v>161</v>
      </c>
      <c r="E3" s="146" t="s">
        <v>176</v>
      </c>
      <c r="F3" s="122" t="s">
        <v>177</v>
      </c>
      <c r="G3" s="146" t="s">
        <v>178</v>
      </c>
      <c r="H3" s="122" t="s">
        <v>179</v>
      </c>
      <c r="I3" s="122" t="s">
        <v>162</v>
      </c>
      <c r="J3" s="146" t="s">
        <v>188</v>
      </c>
      <c r="K3" s="122" t="s">
        <v>192</v>
      </c>
      <c r="L3" s="146" t="s">
        <v>191</v>
      </c>
      <c r="M3" s="113"/>
      <c r="N3" s="113"/>
    </row>
    <row r="4" spans="2:14" ht="43.5" x14ac:dyDescent="0.35">
      <c r="B4" s="114">
        <v>1</v>
      </c>
      <c r="C4" s="115" t="s">
        <v>163</v>
      </c>
      <c r="D4" s="116">
        <v>251760</v>
      </c>
      <c r="E4" s="116">
        <v>19000</v>
      </c>
      <c r="F4" s="123" t="s">
        <v>180</v>
      </c>
      <c r="G4" s="124">
        <v>22000</v>
      </c>
      <c r="H4" s="125" t="s">
        <v>181</v>
      </c>
      <c r="I4" s="124">
        <v>36126</v>
      </c>
      <c r="J4" s="117"/>
      <c r="K4" s="124">
        <v>40126</v>
      </c>
      <c r="L4" s="117"/>
    </row>
    <row r="5" spans="2:14" ht="43.5" x14ac:dyDescent="0.35">
      <c r="B5" s="114">
        <v>2</v>
      </c>
      <c r="C5" s="115" t="s">
        <v>164</v>
      </c>
      <c r="D5" s="116">
        <f>36000*12</f>
        <v>432000</v>
      </c>
      <c r="E5" s="116">
        <v>30000</v>
      </c>
      <c r="F5" s="123" t="s">
        <v>180</v>
      </c>
      <c r="G5" s="124">
        <v>125000</v>
      </c>
      <c r="H5" s="125" t="s">
        <v>181</v>
      </c>
      <c r="I5" s="124">
        <v>215000</v>
      </c>
      <c r="J5" s="117"/>
      <c r="K5" s="124">
        <v>320000</v>
      </c>
      <c r="L5" s="117"/>
    </row>
    <row r="6" spans="2:14" ht="43.5" x14ac:dyDescent="0.35">
      <c r="B6" s="114">
        <v>3</v>
      </c>
      <c r="C6" s="115" t="s">
        <v>165</v>
      </c>
      <c r="D6" s="116">
        <f>5779*12</f>
        <v>69348</v>
      </c>
      <c r="E6" s="116">
        <v>18495</v>
      </c>
      <c r="F6" s="126"/>
      <c r="G6" s="124">
        <v>2271</v>
      </c>
      <c r="H6" s="125" t="s">
        <v>182</v>
      </c>
      <c r="I6" s="124">
        <v>6453</v>
      </c>
      <c r="J6" s="117"/>
      <c r="K6" s="124">
        <v>0</v>
      </c>
      <c r="L6" s="125" t="s">
        <v>195</v>
      </c>
    </row>
    <row r="7" spans="2:14" ht="43.5" x14ac:dyDescent="0.35">
      <c r="B7" s="114">
        <v>4</v>
      </c>
      <c r="C7" s="115" t="s">
        <v>166</v>
      </c>
      <c r="D7" s="116">
        <v>52352</v>
      </c>
      <c r="E7" s="116">
        <v>11600</v>
      </c>
      <c r="F7" s="126"/>
      <c r="G7" s="124">
        <v>3687</v>
      </c>
      <c r="H7" s="125" t="s">
        <v>182</v>
      </c>
      <c r="I7" s="124">
        <v>9683</v>
      </c>
      <c r="J7" s="117"/>
      <c r="K7" s="124">
        <v>15596</v>
      </c>
      <c r="L7" s="117"/>
    </row>
    <row r="8" spans="2:14" ht="43.5" x14ac:dyDescent="0.35">
      <c r="B8" s="114">
        <v>5</v>
      </c>
      <c r="C8" s="115" t="s">
        <v>167</v>
      </c>
      <c r="D8" s="116">
        <f>5741*12</f>
        <v>68892</v>
      </c>
      <c r="E8" s="116">
        <v>11678</v>
      </c>
      <c r="F8" s="127"/>
      <c r="G8" s="124">
        <v>2292</v>
      </c>
      <c r="H8" s="125" t="s">
        <v>182</v>
      </c>
      <c r="I8" s="124">
        <v>6137</v>
      </c>
      <c r="J8" s="118"/>
      <c r="K8" s="124">
        <v>17654</v>
      </c>
      <c r="L8" s="117"/>
    </row>
    <row r="9" spans="2:14" ht="43.5" x14ac:dyDescent="0.35">
      <c r="B9" s="114">
        <v>6</v>
      </c>
      <c r="C9" s="115" t="s">
        <v>168</v>
      </c>
      <c r="D9" s="116">
        <v>20160</v>
      </c>
      <c r="E9" s="116">
        <v>1200</v>
      </c>
      <c r="F9" s="126"/>
      <c r="G9" s="124">
        <v>400</v>
      </c>
      <c r="H9" s="125" t="s">
        <v>182</v>
      </c>
      <c r="I9" s="124">
        <v>4628</v>
      </c>
      <c r="J9" s="117"/>
      <c r="K9" s="124">
        <v>7907</v>
      </c>
      <c r="L9" s="117"/>
    </row>
    <row r="10" spans="2:14" ht="43.5" x14ac:dyDescent="0.35">
      <c r="B10" s="114">
        <v>7</v>
      </c>
      <c r="C10" s="115" t="s">
        <v>193</v>
      </c>
      <c r="D10" s="116">
        <v>24000</v>
      </c>
      <c r="E10" s="116"/>
      <c r="F10" s="126" t="s">
        <v>183</v>
      </c>
      <c r="G10" s="124">
        <v>0</v>
      </c>
      <c r="H10" s="125" t="s">
        <v>169</v>
      </c>
      <c r="I10" s="124">
        <v>0</v>
      </c>
      <c r="J10" s="134" t="s">
        <v>169</v>
      </c>
      <c r="K10" s="124">
        <v>5000</v>
      </c>
      <c r="L10" s="117"/>
    </row>
    <row r="11" spans="2:14" ht="43.5" x14ac:dyDescent="0.35">
      <c r="B11" s="114">
        <v>8</v>
      </c>
      <c r="C11" s="115" t="s">
        <v>170</v>
      </c>
      <c r="D11" s="116">
        <f>2500*12</f>
        <v>30000</v>
      </c>
      <c r="E11" s="116">
        <v>900</v>
      </c>
      <c r="F11" s="123" t="s">
        <v>180</v>
      </c>
      <c r="G11" s="124">
        <v>900</v>
      </c>
      <c r="H11" s="135"/>
      <c r="I11" s="124">
        <v>900</v>
      </c>
      <c r="J11" s="117"/>
      <c r="K11" s="128">
        <v>900</v>
      </c>
      <c r="L11" s="117"/>
    </row>
    <row r="12" spans="2:14" ht="43.5" x14ac:dyDescent="0.35">
      <c r="B12" s="114">
        <v>9</v>
      </c>
      <c r="C12" s="147" t="s">
        <v>184</v>
      </c>
      <c r="D12" s="116">
        <v>0</v>
      </c>
      <c r="E12" s="116">
        <v>486</v>
      </c>
      <c r="F12" s="123" t="s">
        <v>180</v>
      </c>
      <c r="G12" s="124">
        <v>1531</v>
      </c>
      <c r="H12" s="135"/>
      <c r="I12" s="124">
        <v>2467</v>
      </c>
      <c r="J12" s="117"/>
      <c r="K12" s="124">
        <v>4653</v>
      </c>
      <c r="L12" s="117"/>
    </row>
    <row r="13" spans="2:14" ht="58" x14ac:dyDescent="0.35">
      <c r="B13" s="114">
        <v>10</v>
      </c>
      <c r="C13" s="147" t="s">
        <v>171</v>
      </c>
      <c r="D13" s="116">
        <v>2000</v>
      </c>
      <c r="E13" s="116">
        <v>202</v>
      </c>
      <c r="F13" s="123" t="s">
        <v>180</v>
      </c>
      <c r="G13" s="124">
        <v>429</v>
      </c>
      <c r="H13" s="135"/>
      <c r="I13" s="124">
        <v>147</v>
      </c>
      <c r="J13" s="118"/>
      <c r="K13" s="124">
        <v>0</v>
      </c>
      <c r="L13" s="241" t="s">
        <v>265</v>
      </c>
    </row>
    <row r="14" spans="2:14" ht="87" x14ac:dyDescent="0.35">
      <c r="B14" s="114">
        <v>11</v>
      </c>
      <c r="C14" s="147" t="s">
        <v>185</v>
      </c>
      <c r="D14" s="128">
        <v>6200</v>
      </c>
      <c r="E14" s="129">
        <v>2720</v>
      </c>
      <c r="F14" s="127"/>
      <c r="G14" s="130"/>
      <c r="H14" s="135"/>
      <c r="I14" s="124"/>
      <c r="J14" s="118"/>
      <c r="K14" s="124">
        <v>0</v>
      </c>
      <c r="L14" s="235" t="s">
        <v>266</v>
      </c>
    </row>
    <row r="15" spans="2:14" ht="43.5" x14ac:dyDescent="0.35">
      <c r="B15" s="114">
        <v>12</v>
      </c>
      <c r="C15" s="147" t="s">
        <v>172</v>
      </c>
      <c r="D15" s="116">
        <v>1400</v>
      </c>
      <c r="E15" s="116">
        <v>0</v>
      </c>
      <c r="F15" s="127" t="s">
        <v>186</v>
      </c>
      <c r="G15" s="124">
        <v>0</v>
      </c>
      <c r="H15" s="125" t="s">
        <v>173</v>
      </c>
      <c r="I15" s="124">
        <v>0</v>
      </c>
      <c r="J15" s="134" t="s">
        <v>173</v>
      </c>
      <c r="K15" s="124">
        <v>0</v>
      </c>
      <c r="L15" s="235" t="s">
        <v>196</v>
      </c>
    </row>
    <row r="16" spans="2:14" ht="43.5" x14ac:dyDescent="0.35">
      <c r="B16" s="114">
        <v>13</v>
      </c>
      <c r="C16" s="147" t="s">
        <v>174</v>
      </c>
      <c r="D16" s="116">
        <v>2000</v>
      </c>
      <c r="E16" s="124"/>
      <c r="F16" s="127" t="s">
        <v>186</v>
      </c>
      <c r="G16" s="124">
        <v>0</v>
      </c>
      <c r="H16" s="125" t="s">
        <v>173</v>
      </c>
      <c r="I16" s="124">
        <v>0</v>
      </c>
      <c r="J16" s="134" t="s">
        <v>173</v>
      </c>
      <c r="K16" s="124">
        <v>0</v>
      </c>
      <c r="L16" s="235" t="s">
        <v>196</v>
      </c>
    </row>
    <row r="17" spans="2:12" ht="15.5" x14ac:dyDescent="0.35">
      <c r="B17" s="114"/>
      <c r="C17" s="115"/>
      <c r="D17" s="116"/>
      <c r="E17" s="116"/>
      <c r="F17" s="131"/>
      <c r="G17" s="124"/>
      <c r="H17" s="135"/>
      <c r="I17" s="117"/>
      <c r="J17" s="118"/>
      <c r="K17" s="124"/>
      <c r="L17" s="117"/>
    </row>
    <row r="18" spans="2:12" ht="19" thickBot="1" x14ac:dyDescent="0.4">
      <c r="B18" s="119"/>
      <c r="C18" s="120" t="s">
        <v>175</v>
      </c>
      <c r="D18" s="121">
        <f>SUM(D4:D16)</f>
        <v>960112</v>
      </c>
      <c r="E18" s="132">
        <f>SUM(E4:E17)</f>
        <v>96281</v>
      </c>
      <c r="F18" s="131"/>
      <c r="G18" s="132">
        <f>SUM(G4:G17)</f>
        <v>158510</v>
      </c>
      <c r="H18" s="135"/>
      <c r="I18" s="132">
        <f>SUM(I4:I17)</f>
        <v>281541</v>
      </c>
      <c r="J18" s="118"/>
      <c r="K18" s="132">
        <f>SUM(K4:K17)</f>
        <v>411836</v>
      </c>
      <c r="L18" s="117"/>
    </row>
    <row r="19" spans="2:12" ht="16.5" customHeight="1" x14ac:dyDescent="0.35">
      <c r="B19" s="284" t="s">
        <v>194</v>
      </c>
      <c r="C19" s="285"/>
      <c r="D19" s="285"/>
      <c r="E19" s="285"/>
      <c r="F19" s="285"/>
      <c r="G19" s="285"/>
      <c r="H19" s="285"/>
    </row>
    <row r="20" spans="2:12" ht="20.25" customHeight="1" x14ac:dyDescent="0.35">
      <c r="B20" s="286" t="s">
        <v>187</v>
      </c>
      <c r="C20" s="286"/>
      <c r="D20" s="286"/>
      <c r="E20" s="286"/>
      <c r="F20" s="286"/>
      <c r="G20" s="286"/>
      <c r="H20" s="286"/>
    </row>
  </sheetData>
  <mergeCells count="3">
    <mergeCell ref="B2:H2"/>
    <mergeCell ref="B19:H19"/>
    <mergeCell ref="B20:H2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vt:i4>
      </vt:variant>
    </vt:vector>
  </HeadingPairs>
  <TitlesOfParts>
    <vt:vector size="10" baseType="lpstr">
      <vt:lpstr>I Trimestre</vt:lpstr>
      <vt:lpstr>II Trimestre</vt:lpstr>
      <vt:lpstr>I Semestre</vt:lpstr>
      <vt:lpstr>III Trimestre</vt:lpstr>
      <vt:lpstr>III Trim. Acumulado</vt:lpstr>
      <vt:lpstr>IV Trimestre</vt:lpstr>
      <vt:lpstr>Anual</vt:lpstr>
      <vt:lpstr>ALCANCE</vt:lpstr>
      <vt:lpstr>VISITACION</vt:lpstr>
      <vt:lpstr>ALCANCE!Títulos_a_imprimir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Astorga</dc:creator>
  <cp:lastModifiedBy>Stephanie Salas Soto</cp:lastModifiedBy>
  <cp:lastPrinted>2019-10-21T14:16:16Z</cp:lastPrinted>
  <dcterms:created xsi:type="dcterms:W3CDTF">2012-03-21T16:41:13Z</dcterms:created>
  <dcterms:modified xsi:type="dcterms:W3CDTF">2023-02-20T18:00:15Z</dcterms:modified>
</cp:coreProperties>
</file>