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Información Unidades Ejecutoras/"/>
    </mc:Choice>
  </mc:AlternateContent>
  <xr:revisionPtr revIDLastSave="0" documentId="11_C1BAD02AC511C9572BE8D96933648F17D4DDCFCB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 T" sheetId="14" r:id="rId1"/>
    <sheet name="2 T" sheetId="17" r:id="rId2"/>
    <sheet name="I Semestral" sheetId="18" r:id="rId3"/>
    <sheet name="3 T" sheetId="20" r:id="rId4"/>
    <sheet name="3 T acumulado" sheetId="21" r:id="rId5"/>
    <sheet name="4 T" sheetId="22" r:id="rId6"/>
    <sheet name="Anual" sheetId="23" r:id="rId7"/>
  </sheets>
  <definedNames>
    <definedName name="_xlnm._FilterDatabase" localSheetId="0" hidden="1">'1 T'!$A$53:$F$78</definedName>
    <definedName name="_xlnm._FilterDatabase" localSheetId="1" hidden="1">'2 T'!$A$53:$F$86</definedName>
    <definedName name="_xlnm._FilterDatabase" localSheetId="3" hidden="1">'3 T'!$A$53:$F$90</definedName>
    <definedName name="_xlnm._FilterDatabase" localSheetId="4" hidden="1">'3 T acumulado'!$A$53:$G$90</definedName>
    <definedName name="_xlnm._FilterDatabase" localSheetId="5" hidden="1">'4 T'!$A$53:$F$96</definedName>
    <definedName name="_xlnm._FilterDatabase" localSheetId="6" hidden="1">Anual!$A$53:$H$96</definedName>
    <definedName name="_xlnm._FilterDatabase" localSheetId="2" hidden="1">'I Semestral'!$A$53:$F$86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7" l="1"/>
  <c r="G19" i="23" l="1"/>
  <c r="G20" i="23"/>
  <c r="G18" i="23"/>
  <c r="G15" i="23"/>
  <c r="G14" i="23"/>
  <c r="F19" i="21"/>
  <c r="F20" i="21"/>
  <c r="F18" i="21"/>
  <c r="F17" i="21" s="1"/>
  <c r="E107" i="22"/>
  <c r="F55" i="22"/>
  <c r="F55" i="23" s="1"/>
  <c r="F56" i="22"/>
  <c r="F56" i="23" s="1"/>
  <c r="F57" i="22"/>
  <c r="F57" i="23" s="1"/>
  <c r="F58" i="22"/>
  <c r="F58" i="23" s="1"/>
  <c r="F59" i="22"/>
  <c r="F59" i="23" s="1"/>
  <c r="F60" i="22"/>
  <c r="F60" i="23" s="1"/>
  <c r="F61" i="22"/>
  <c r="F61" i="23" s="1"/>
  <c r="F62" i="22"/>
  <c r="F62" i="23" s="1"/>
  <c r="G62" i="23" s="1"/>
  <c r="F63" i="22"/>
  <c r="F63" i="23" s="1"/>
  <c r="G63" i="23" s="1"/>
  <c r="F64" i="22"/>
  <c r="F64" i="23" s="1"/>
  <c r="F65" i="22"/>
  <c r="F65" i="23" s="1"/>
  <c r="F66" i="22"/>
  <c r="F66" i="23" s="1"/>
  <c r="F67" i="22"/>
  <c r="F67" i="23" s="1"/>
  <c r="F68" i="22"/>
  <c r="F68" i="23" s="1"/>
  <c r="F69" i="22"/>
  <c r="F69" i="23" s="1"/>
  <c r="F70" i="22"/>
  <c r="F70" i="23" s="1"/>
  <c r="F71" i="22"/>
  <c r="F71" i="23" s="1"/>
  <c r="F72" i="22"/>
  <c r="F72" i="23" s="1"/>
  <c r="F73" i="22"/>
  <c r="F73" i="23" s="1"/>
  <c r="G73" i="23" s="1"/>
  <c r="F74" i="22"/>
  <c r="F74" i="23" s="1"/>
  <c r="F75" i="22"/>
  <c r="F75" i="23" s="1"/>
  <c r="F76" i="22"/>
  <c r="F76" i="23" s="1"/>
  <c r="G76" i="23" s="1"/>
  <c r="F77" i="22"/>
  <c r="F77" i="23" s="1"/>
  <c r="F78" i="22"/>
  <c r="F78" i="23" s="1"/>
  <c r="F79" i="22"/>
  <c r="F79" i="23" s="1"/>
  <c r="F80" i="22"/>
  <c r="F80" i="23" s="1"/>
  <c r="G80" i="23" s="1"/>
  <c r="F81" i="22"/>
  <c r="F81" i="23" s="1"/>
  <c r="F82" i="22"/>
  <c r="F82" i="23" s="1"/>
  <c r="F83" i="22"/>
  <c r="F83" i="23" s="1"/>
  <c r="F84" i="22"/>
  <c r="F84" i="23" s="1"/>
  <c r="G84" i="23" s="1"/>
  <c r="F85" i="22"/>
  <c r="F85" i="23" s="1"/>
  <c r="F86" i="22"/>
  <c r="F86" i="23" s="1"/>
  <c r="F87" i="22"/>
  <c r="F87" i="23" s="1"/>
  <c r="F88" i="22"/>
  <c r="F88" i="23" s="1"/>
  <c r="F89" i="22"/>
  <c r="F89" i="23" s="1"/>
  <c r="F90" i="22"/>
  <c r="F90" i="23" s="1"/>
  <c r="F91" i="22"/>
  <c r="F91" i="23" s="1"/>
  <c r="F92" i="22"/>
  <c r="F92" i="23" s="1"/>
  <c r="F93" i="22"/>
  <c r="F93" i="23" s="1"/>
  <c r="F94" i="22"/>
  <c r="F94" i="23" s="1"/>
  <c r="E95" i="22"/>
  <c r="D95" i="22"/>
  <c r="D107" i="22" s="1"/>
  <c r="F54" i="22"/>
  <c r="F54" i="23" s="1"/>
  <c r="F95" i="23" s="1"/>
  <c r="C95" i="22"/>
  <c r="C107" i="22" s="1"/>
  <c r="F107" i="22" s="1"/>
  <c r="D57" i="21"/>
  <c r="D66" i="21"/>
  <c r="D74" i="21"/>
  <c r="D86" i="21"/>
  <c r="D89" i="20"/>
  <c r="C89" i="20"/>
  <c r="D100" i="21"/>
  <c r="C100" i="21"/>
  <c r="E64" i="23"/>
  <c r="E72" i="23"/>
  <c r="E85" i="23"/>
  <c r="E93" i="23"/>
  <c r="G93" i="23" s="1"/>
  <c r="E59" i="21"/>
  <c r="E67" i="21"/>
  <c r="E75" i="21"/>
  <c r="E83" i="21"/>
  <c r="F55" i="20"/>
  <c r="E55" i="21" s="1"/>
  <c r="F56" i="20"/>
  <c r="E56" i="21" s="1"/>
  <c r="F57" i="20"/>
  <c r="E57" i="23" s="1"/>
  <c r="F58" i="20"/>
  <c r="E58" i="23" s="1"/>
  <c r="F59" i="20"/>
  <c r="E59" i="23" s="1"/>
  <c r="F60" i="20"/>
  <c r="E60" i="23" s="1"/>
  <c r="F61" i="20"/>
  <c r="E61" i="23" s="1"/>
  <c r="F62" i="20"/>
  <c r="E62" i="21" s="1"/>
  <c r="F63" i="20"/>
  <c r="E63" i="21" s="1"/>
  <c r="F63" i="21" s="1"/>
  <c r="F64" i="20"/>
  <c r="E64" i="21" s="1"/>
  <c r="F65" i="20"/>
  <c r="E67" i="23" s="1"/>
  <c r="F66" i="20"/>
  <c r="E68" i="23" s="1"/>
  <c r="F67" i="20"/>
  <c r="E69" i="23" s="1"/>
  <c r="F68" i="20"/>
  <c r="E70" i="23" s="1"/>
  <c r="F69" i="20"/>
  <c r="E71" i="23" s="1"/>
  <c r="F70" i="20"/>
  <c r="E70" i="21" s="1"/>
  <c r="F71" i="20"/>
  <c r="E71" i="21" s="1"/>
  <c r="F72" i="20"/>
  <c r="E72" i="21" s="1"/>
  <c r="F73" i="20"/>
  <c r="E77" i="23" s="1"/>
  <c r="F74" i="20"/>
  <c r="E78" i="23" s="1"/>
  <c r="F75" i="20"/>
  <c r="E79" i="23" s="1"/>
  <c r="F76" i="20"/>
  <c r="E76" i="21" s="1"/>
  <c r="F77" i="20"/>
  <c r="E82" i="23" s="1"/>
  <c r="F78" i="20"/>
  <c r="E78" i="21" s="1"/>
  <c r="F78" i="21" s="1"/>
  <c r="F79" i="20"/>
  <c r="E79" i="21" s="1"/>
  <c r="F80" i="20"/>
  <c r="E80" i="21" s="1"/>
  <c r="F81" i="20"/>
  <c r="E81" i="21" s="1"/>
  <c r="F82" i="20"/>
  <c r="E88" i="23" s="1"/>
  <c r="F83" i="20"/>
  <c r="E89" i="23" s="1"/>
  <c r="F84" i="20"/>
  <c r="E90" i="23" s="1"/>
  <c r="G90" i="23" s="1"/>
  <c r="F85" i="20"/>
  <c r="E91" i="23" s="1"/>
  <c r="F86" i="20"/>
  <c r="E86" i="21" s="1"/>
  <c r="F87" i="20"/>
  <c r="E87" i="21" s="1"/>
  <c r="F87" i="21" s="1"/>
  <c r="F88" i="20"/>
  <c r="E88" i="21" s="1"/>
  <c r="F106" i="23"/>
  <c r="E106" i="23"/>
  <c r="F33" i="22"/>
  <c r="F33" i="23" s="1"/>
  <c r="C109" i="23"/>
  <c r="D106" i="23"/>
  <c r="C106" i="23"/>
  <c r="A96" i="23"/>
  <c r="A113" i="23" s="1"/>
  <c r="D94" i="23"/>
  <c r="D87" i="23"/>
  <c r="D78" i="23"/>
  <c r="D67" i="23"/>
  <c r="C60" i="23"/>
  <c r="D55" i="23"/>
  <c r="D34" i="23"/>
  <c r="E20" i="23"/>
  <c r="E19" i="23"/>
  <c r="E18" i="23"/>
  <c r="F18" i="23"/>
  <c r="H18" i="22"/>
  <c r="F19" i="23"/>
  <c r="H19" i="22"/>
  <c r="F20" i="23"/>
  <c r="H20" i="22"/>
  <c r="E15" i="23"/>
  <c r="E14" i="23"/>
  <c r="F109" i="22"/>
  <c r="F109" i="23" s="1"/>
  <c r="A96" i="22"/>
  <c r="A113" i="22" s="1"/>
  <c r="E44" i="22"/>
  <c r="D44" i="22"/>
  <c r="C44" i="22"/>
  <c r="F43" i="22"/>
  <c r="F43" i="23"/>
  <c r="F42" i="22"/>
  <c r="F42" i="23"/>
  <c r="F41" i="22"/>
  <c r="F41" i="23"/>
  <c r="F40" i="22"/>
  <c r="F40" i="23"/>
  <c r="F38" i="22"/>
  <c r="F38" i="23"/>
  <c r="F37" i="22"/>
  <c r="F37" i="23"/>
  <c r="F36" i="22"/>
  <c r="F36" i="23"/>
  <c r="F34" i="22"/>
  <c r="F34" i="23"/>
  <c r="F13" i="22"/>
  <c r="F17" i="22"/>
  <c r="F21" i="22"/>
  <c r="G17" i="22"/>
  <c r="G21" i="22" s="1"/>
  <c r="E17" i="22"/>
  <c r="D17" i="22"/>
  <c r="H17" i="22" s="1"/>
  <c r="H15" i="22"/>
  <c r="H14" i="22"/>
  <c r="G13" i="22"/>
  <c r="D13" i="22"/>
  <c r="D21" i="22" s="1"/>
  <c r="E13" i="22"/>
  <c r="E21" i="22" s="1"/>
  <c r="E100" i="21"/>
  <c r="G15" i="20"/>
  <c r="F15" i="21"/>
  <c r="A107" i="21"/>
  <c r="A90" i="21"/>
  <c r="C74" i="21"/>
  <c r="C64" i="21"/>
  <c r="D43" i="21"/>
  <c r="C40" i="21"/>
  <c r="C34" i="21"/>
  <c r="E20" i="21"/>
  <c r="E19" i="21"/>
  <c r="E18" i="21"/>
  <c r="E17" i="21" s="1"/>
  <c r="E15" i="21"/>
  <c r="E14" i="21"/>
  <c r="F103" i="20"/>
  <c r="E103" i="21"/>
  <c r="F101" i="20"/>
  <c r="E101" i="21"/>
  <c r="A90" i="20"/>
  <c r="A107" i="20" s="1"/>
  <c r="E89" i="20"/>
  <c r="F54" i="20"/>
  <c r="E54" i="21" s="1"/>
  <c r="E44" i="20"/>
  <c r="D44" i="20"/>
  <c r="C44" i="20"/>
  <c r="F43" i="20"/>
  <c r="E43" i="21"/>
  <c r="F42" i="20"/>
  <c r="E42" i="23"/>
  <c r="F41" i="20"/>
  <c r="E41" i="23"/>
  <c r="F40" i="20"/>
  <c r="E40" i="21" s="1"/>
  <c r="E44" i="21" s="1"/>
  <c r="F38" i="20"/>
  <c r="E38" i="23"/>
  <c r="F37" i="20"/>
  <c r="E37" i="23"/>
  <c r="F36" i="20"/>
  <c r="E36" i="23" s="1"/>
  <c r="E36" i="21"/>
  <c r="F34" i="20"/>
  <c r="E34" i="23" s="1"/>
  <c r="F33" i="20"/>
  <c r="E33" i="23"/>
  <c r="H20" i="20"/>
  <c r="H19" i="20"/>
  <c r="H18" i="20"/>
  <c r="D17" i="20"/>
  <c r="H17" i="20" s="1"/>
  <c r="E17" i="20"/>
  <c r="F17" i="20"/>
  <c r="H15" i="20"/>
  <c r="G14" i="20"/>
  <c r="G13" i="20"/>
  <c r="G21" i="20" s="1"/>
  <c r="H14" i="20"/>
  <c r="F14" i="23"/>
  <c r="F13" i="20"/>
  <c r="F21" i="20" s="1"/>
  <c r="E13" i="20"/>
  <c r="D13" i="20"/>
  <c r="H13" i="20" s="1"/>
  <c r="F44" i="22"/>
  <c r="F100" i="21"/>
  <c r="E21" i="20"/>
  <c r="G17" i="20"/>
  <c r="F15" i="23"/>
  <c r="E107" i="23"/>
  <c r="E109" i="23"/>
  <c r="F14" i="21"/>
  <c r="F13" i="21" s="1"/>
  <c r="F21" i="21" s="1"/>
  <c r="E43" i="23"/>
  <c r="E42" i="21"/>
  <c r="E41" i="21"/>
  <c r="E40" i="23"/>
  <c r="E38" i="21"/>
  <c r="E37" i="21"/>
  <c r="E34" i="21"/>
  <c r="E33" i="21"/>
  <c r="F102" i="20"/>
  <c r="E108" i="23" s="1"/>
  <c r="E13" i="21"/>
  <c r="D96" i="18"/>
  <c r="C97" i="18"/>
  <c r="C96" i="18"/>
  <c r="F104" i="20"/>
  <c r="C82" i="18"/>
  <c r="E82" i="18" s="1"/>
  <c r="C69" i="18"/>
  <c r="C59" i="18"/>
  <c r="C55" i="18"/>
  <c r="D65" i="18"/>
  <c r="D73" i="18"/>
  <c r="D82" i="18"/>
  <c r="D38" i="18"/>
  <c r="C38" i="18"/>
  <c r="E19" i="18"/>
  <c r="E18" i="18"/>
  <c r="E17" i="18" s="1"/>
  <c r="E20" i="18"/>
  <c r="E15" i="18"/>
  <c r="E14" i="18"/>
  <c r="E96" i="18"/>
  <c r="E13" i="18"/>
  <c r="E38" i="18"/>
  <c r="A86" i="18"/>
  <c r="A103" i="18" s="1"/>
  <c r="E104" i="21"/>
  <c r="E110" i="23"/>
  <c r="C106" i="22"/>
  <c r="C108" i="22" s="1"/>
  <c r="C110" i="22" s="1"/>
  <c r="D106" i="22" s="1"/>
  <c r="D108" i="22" s="1"/>
  <c r="D110" i="22" s="1"/>
  <c r="E106" i="22" s="1"/>
  <c r="E108" i="22" s="1"/>
  <c r="E110" i="22" s="1"/>
  <c r="F55" i="17"/>
  <c r="D55" i="18" s="1"/>
  <c r="F56" i="17"/>
  <c r="D56" i="18" s="1"/>
  <c r="E56" i="18" s="1"/>
  <c r="F57" i="17"/>
  <c r="D57" i="23" s="1"/>
  <c r="F58" i="17"/>
  <c r="D58" i="23" s="1"/>
  <c r="F59" i="17"/>
  <c r="D59" i="23" s="1"/>
  <c r="F60" i="17"/>
  <c r="D60" i="21" s="1"/>
  <c r="F61" i="17"/>
  <c r="D61" i="18" s="1"/>
  <c r="F62" i="17"/>
  <c r="D64" i="23" s="1"/>
  <c r="G64" i="23" s="1"/>
  <c r="F63" i="17"/>
  <c r="D63" i="18" s="1"/>
  <c r="F64" i="17"/>
  <c r="D64" i="18" s="1"/>
  <c r="F65" i="17"/>
  <c r="D68" i="23" s="1"/>
  <c r="F66" i="17"/>
  <c r="D69" i="23" s="1"/>
  <c r="G69" i="23" s="1"/>
  <c r="F67" i="17"/>
  <c r="D70" i="23" s="1"/>
  <c r="F68" i="17"/>
  <c r="D69" i="21" s="1"/>
  <c r="F69" i="17"/>
  <c r="D70" i="21" s="1"/>
  <c r="F70" i="17"/>
  <c r="D71" i="21" s="1"/>
  <c r="F71" i="17"/>
  <c r="D75" i="23" s="1"/>
  <c r="F72" i="17"/>
  <c r="D73" i="21" s="1"/>
  <c r="F73" i="17"/>
  <c r="F74" i="17"/>
  <c r="D79" i="23" s="1"/>
  <c r="F75" i="17"/>
  <c r="D81" i="23" s="1"/>
  <c r="G81" i="23" s="1"/>
  <c r="F76" i="17"/>
  <c r="D77" i="21" s="1"/>
  <c r="F77" i="17"/>
  <c r="D77" i="18" s="1"/>
  <c r="F78" i="17"/>
  <c r="D80" i="21" s="1"/>
  <c r="F80" i="21" s="1"/>
  <c r="F79" i="17"/>
  <c r="D81" i="21" s="1"/>
  <c r="F80" i="17"/>
  <c r="D82" i="21" s="1"/>
  <c r="F81" i="17"/>
  <c r="D83" i="21" s="1"/>
  <c r="F83" i="21" s="1"/>
  <c r="F82" i="17"/>
  <c r="D91" i="23" s="1"/>
  <c r="F83" i="17"/>
  <c r="D92" i="23" s="1"/>
  <c r="F84" i="17"/>
  <c r="D84" i="18" s="1"/>
  <c r="F54" i="17"/>
  <c r="D54" i="23" s="1"/>
  <c r="F99" i="17"/>
  <c r="D109" i="23" s="1"/>
  <c r="F97" i="17"/>
  <c r="D107" i="23" s="1"/>
  <c r="A86" i="17"/>
  <c r="A103" i="17"/>
  <c r="E85" i="17"/>
  <c r="D85" i="17"/>
  <c r="C85" i="17"/>
  <c r="E44" i="17"/>
  <c r="D44" i="17"/>
  <c r="C44" i="17"/>
  <c r="F43" i="17"/>
  <c r="D43" i="18" s="1"/>
  <c r="F42" i="17"/>
  <c r="D42" i="23" s="1"/>
  <c r="F41" i="17"/>
  <c r="D41" i="21" s="1"/>
  <c r="F40" i="17"/>
  <c r="D40" i="21" s="1"/>
  <c r="F38" i="17"/>
  <c r="D38" i="21" s="1"/>
  <c r="F37" i="17"/>
  <c r="D37" i="21" s="1"/>
  <c r="F36" i="17"/>
  <c r="D36" i="21" s="1"/>
  <c r="F34" i="17"/>
  <c r="D34" i="18" s="1"/>
  <c r="F33" i="17"/>
  <c r="F44" i="17" s="1"/>
  <c r="H20" i="17"/>
  <c r="H19" i="17"/>
  <c r="H18" i="17"/>
  <c r="F17" i="17"/>
  <c r="D17" i="17"/>
  <c r="F13" i="17"/>
  <c r="F21" i="17"/>
  <c r="E13" i="17"/>
  <c r="E21" i="17" s="1"/>
  <c r="H15" i="17"/>
  <c r="D13" i="17"/>
  <c r="H13" i="17" s="1"/>
  <c r="G17" i="17"/>
  <c r="H14" i="17"/>
  <c r="E17" i="17"/>
  <c r="H17" i="17"/>
  <c r="D21" i="17"/>
  <c r="G13" i="17"/>
  <c r="G21" i="17"/>
  <c r="H20" i="14"/>
  <c r="G20" i="14"/>
  <c r="D20" i="23" s="1"/>
  <c r="F19" i="14"/>
  <c r="F17" i="14"/>
  <c r="E19" i="14"/>
  <c r="E17" i="14" s="1"/>
  <c r="D19" i="14"/>
  <c r="D17" i="14" s="1"/>
  <c r="H18" i="14"/>
  <c r="I18" i="23" s="1"/>
  <c r="G18" i="14"/>
  <c r="D18" i="18" s="1"/>
  <c r="F15" i="14"/>
  <c r="F13" i="14" s="1"/>
  <c r="F21" i="14" s="1"/>
  <c r="E14" i="14"/>
  <c r="E15" i="14"/>
  <c r="E13" i="14" s="1"/>
  <c r="E21" i="14" s="1"/>
  <c r="D14" i="14"/>
  <c r="H14" i="14" s="1"/>
  <c r="I14" i="23" s="1"/>
  <c r="C90" i="14"/>
  <c r="G14" i="14"/>
  <c r="D14" i="23" s="1"/>
  <c r="C92" i="14"/>
  <c r="D88" i="14"/>
  <c r="D90" i="14" s="1"/>
  <c r="D92" i="14" s="1"/>
  <c r="E88" i="14" s="1"/>
  <c r="E90" i="14" s="1"/>
  <c r="E92" i="14" s="1"/>
  <c r="C96" i="17" s="1"/>
  <c r="C98" i="17" s="1"/>
  <c r="C100" i="17" s="1"/>
  <c r="D96" i="17" s="1"/>
  <c r="D98" i="17" s="1"/>
  <c r="D100" i="17" s="1"/>
  <c r="E96" i="17" s="1"/>
  <c r="E98" i="17" s="1"/>
  <c r="E100" i="17" s="1"/>
  <c r="F89" i="14"/>
  <c r="C101" i="21" s="1"/>
  <c r="A78" i="14"/>
  <c r="A95" i="14" s="1"/>
  <c r="D77" i="14"/>
  <c r="E77" i="14"/>
  <c r="C77" i="14"/>
  <c r="F91" i="14"/>
  <c r="C103" i="21" s="1"/>
  <c r="F55" i="14"/>
  <c r="C55" i="21" s="1"/>
  <c r="F34" i="14"/>
  <c r="C34" i="18" s="1"/>
  <c r="E34" i="18" s="1"/>
  <c r="F36" i="14"/>
  <c r="C36" i="21" s="1"/>
  <c r="F36" i="21" s="1"/>
  <c r="F37" i="14"/>
  <c r="C37" i="21" s="1"/>
  <c r="F37" i="21" s="1"/>
  <c r="F38" i="14"/>
  <c r="C38" i="23" s="1"/>
  <c r="F40" i="14"/>
  <c r="C40" i="23" s="1"/>
  <c r="F41" i="14"/>
  <c r="C41" i="21" s="1"/>
  <c r="F42" i="14"/>
  <c r="C42" i="21" s="1"/>
  <c r="F43" i="14"/>
  <c r="C43" i="23" s="1"/>
  <c r="E44" i="14"/>
  <c r="D44" i="14"/>
  <c r="C44" i="14"/>
  <c r="F33" i="14"/>
  <c r="C33" i="23" s="1"/>
  <c r="F54" i="14"/>
  <c r="C54" i="23" s="1"/>
  <c r="F56" i="14"/>
  <c r="C57" i="21" s="1"/>
  <c r="F57" i="14"/>
  <c r="C58" i="23" s="1"/>
  <c r="F58" i="14"/>
  <c r="C59" i="21" s="1"/>
  <c r="F59" i="14"/>
  <c r="C60" i="21" s="1"/>
  <c r="F60" i="14"/>
  <c r="C61" i="18" s="1"/>
  <c r="E61" i="18" s="1"/>
  <c r="F61" i="14"/>
  <c r="C66" i="23" s="1"/>
  <c r="F62" i="14"/>
  <c r="C64" i="18" s="1"/>
  <c r="E64" i="18" s="1"/>
  <c r="F63" i="14"/>
  <c r="C65" i="18" s="1"/>
  <c r="E65" i="18" s="1"/>
  <c r="F64" i="14"/>
  <c r="C70" i="23" s="1"/>
  <c r="G70" i="23" s="1"/>
  <c r="F65" i="14"/>
  <c r="C70" i="21" s="1"/>
  <c r="F70" i="21" s="1"/>
  <c r="F66" i="14"/>
  <c r="C71" i="21" s="1"/>
  <c r="F67" i="14"/>
  <c r="C71" i="18" s="1"/>
  <c r="F68" i="14"/>
  <c r="C77" i="23" s="1"/>
  <c r="F69" i="14"/>
  <c r="C73" i="18" s="1"/>
  <c r="E73" i="18" s="1"/>
  <c r="F70" i="14"/>
  <c r="C74" i="18" s="1"/>
  <c r="F71" i="14"/>
  <c r="C82" i="23" s="1"/>
  <c r="F72" i="14"/>
  <c r="C85" i="23" s="1"/>
  <c r="F73" i="14"/>
  <c r="F74" i="14"/>
  <c r="C85" i="21" s="1"/>
  <c r="F75" i="14"/>
  <c r="C92" i="23" s="1"/>
  <c r="F76" i="14"/>
  <c r="C84" i="18" s="1"/>
  <c r="E84" i="18" s="1"/>
  <c r="H21" i="22" l="1"/>
  <c r="F18" i="18"/>
  <c r="E21" i="18"/>
  <c r="F108" i="22"/>
  <c r="F107" i="23"/>
  <c r="F71" i="21"/>
  <c r="G58" i="23"/>
  <c r="F42" i="21"/>
  <c r="F103" i="21"/>
  <c r="H17" i="14"/>
  <c r="H21" i="17"/>
  <c r="F81" i="21"/>
  <c r="E71" i="18"/>
  <c r="F41" i="21"/>
  <c r="E55" i="18"/>
  <c r="E21" i="21"/>
  <c r="G26" i="21" s="1"/>
  <c r="F40" i="21"/>
  <c r="D72" i="23"/>
  <c r="D13" i="14"/>
  <c r="I20" i="23"/>
  <c r="F85" i="17"/>
  <c r="D99" i="18"/>
  <c r="D14" i="18"/>
  <c r="C41" i="18"/>
  <c r="D42" i="18"/>
  <c r="D83" i="18"/>
  <c r="D76" i="18"/>
  <c r="D67" i="18"/>
  <c r="D60" i="18"/>
  <c r="C54" i="18"/>
  <c r="C60" i="18"/>
  <c r="E60" i="18" s="1"/>
  <c r="C67" i="18"/>
  <c r="E67" i="18" s="1"/>
  <c r="C76" i="18"/>
  <c r="E102" i="21"/>
  <c r="F44" i="20"/>
  <c r="D33" i="21"/>
  <c r="C38" i="21"/>
  <c r="F38" i="21" s="1"/>
  <c r="D42" i="21"/>
  <c r="C72" i="21"/>
  <c r="C88" i="21"/>
  <c r="F88" i="21" s="1"/>
  <c r="D33" i="23"/>
  <c r="D44" i="23" s="1"/>
  <c r="D38" i="23"/>
  <c r="D43" i="23"/>
  <c r="C59" i="23"/>
  <c r="G59" i="23" s="1"/>
  <c r="D66" i="23"/>
  <c r="G66" i="23" s="1"/>
  <c r="D71" i="23"/>
  <c r="G71" i="23" s="1"/>
  <c r="D77" i="23"/>
  <c r="G77" i="23" s="1"/>
  <c r="D85" i="23"/>
  <c r="G85" i="23" s="1"/>
  <c r="E85" i="21"/>
  <c r="E77" i="21"/>
  <c r="E69" i="21"/>
  <c r="F69" i="21" s="1"/>
  <c r="E61" i="21"/>
  <c r="E54" i="23"/>
  <c r="E87" i="23"/>
  <c r="E75" i="23"/>
  <c r="E66" i="23"/>
  <c r="E56" i="23"/>
  <c r="D54" i="21"/>
  <c r="D79" i="21"/>
  <c r="D68" i="21"/>
  <c r="D59" i="21"/>
  <c r="F59" i="21" s="1"/>
  <c r="D40" i="23"/>
  <c r="D15" i="14"/>
  <c r="D40" i="18"/>
  <c r="C40" i="18"/>
  <c r="E40" i="18" s="1"/>
  <c r="D41" i="18"/>
  <c r="D74" i="18"/>
  <c r="E74" i="18" s="1"/>
  <c r="D66" i="18"/>
  <c r="E66" i="18" s="1"/>
  <c r="D59" i="18"/>
  <c r="E59" i="18" s="1"/>
  <c r="C77" i="18"/>
  <c r="E77" i="18" s="1"/>
  <c r="F89" i="20"/>
  <c r="D18" i="21"/>
  <c r="C43" i="21"/>
  <c r="F43" i="21" s="1"/>
  <c r="C61" i="21"/>
  <c r="C73" i="21"/>
  <c r="H13" i="22"/>
  <c r="C34" i="23"/>
  <c r="C55" i="23"/>
  <c r="C67" i="23"/>
  <c r="G67" i="23" s="1"/>
  <c r="C72" i="23"/>
  <c r="G72" i="23" s="1"/>
  <c r="C78" i="23"/>
  <c r="G78" i="23" s="1"/>
  <c r="D86" i="23"/>
  <c r="C94" i="23"/>
  <c r="G94" i="23" s="1"/>
  <c r="E84" i="21"/>
  <c r="F84" i="21" s="1"/>
  <c r="E68" i="21"/>
  <c r="E60" i="21"/>
  <c r="F60" i="21" s="1"/>
  <c r="E94" i="23"/>
  <c r="E86" i="23"/>
  <c r="E74" i="23"/>
  <c r="E65" i="23"/>
  <c r="G65" i="23" s="1"/>
  <c r="E55" i="23"/>
  <c r="D103" i="21"/>
  <c r="D88" i="21"/>
  <c r="D75" i="21"/>
  <c r="D67" i="21"/>
  <c r="F67" i="21" s="1"/>
  <c r="D58" i="21"/>
  <c r="C99" i="18"/>
  <c r="E99" i="18" s="1"/>
  <c r="F90" i="14"/>
  <c r="H19" i="14"/>
  <c r="I19" i="23" s="1"/>
  <c r="C37" i="18"/>
  <c r="D37" i="18"/>
  <c r="D81" i="18"/>
  <c r="E81" i="18" s="1"/>
  <c r="D72" i="18"/>
  <c r="D58" i="18"/>
  <c r="C57" i="18"/>
  <c r="E57" i="18" s="1"/>
  <c r="C63" i="18"/>
  <c r="E63" i="18" s="1"/>
  <c r="C70" i="18"/>
  <c r="E70" i="18" s="1"/>
  <c r="D34" i="21"/>
  <c r="F34" i="21" s="1"/>
  <c r="C54" i="21"/>
  <c r="C65" i="21"/>
  <c r="C75" i="21"/>
  <c r="F75" i="21" s="1"/>
  <c r="D18" i="23"/>
  <c r="C36" i="23"/>
  <c r="G36" i="23" s="1"/>
  <c r="C41" i="23"/>
  <c r="D56" i="23"/>
  <c r="D60" i="23"/>
  <c r="C68" i="23"/>
  <c r="G68" i="23" s="1"/>
  <c r="C74" i="23"/>
  <c r="C79" i="23"/>
  <c r="G79" i="23" s="1"/>
  <c r="D88" i="23"/>
  <c r="G88" i="23" s="1"/>
  <c r="E82" i="21"/>
  <c r="F82" i="21" s="1"/>
  <c r="E74" i="21"/>
  <c r="F74" i="21" s="1"/>
  <c r="E66" i="21"/>
  <c r="E58" i="21"/>
  <c r="E92" i="23"/>
  <c r="G92" i="23" s="1"/>
  <c r="E83" i="23"/>
  <c r="G83" i="23" s="1"/>
  <c r="D101" i="21"/>
  <c r="F101" i="21" s="1"/>
  <c r="D85" i="21"/>
  <c r="F85" i="21" s="1"/>
  <c r="D65" i="21"/>
  <c r="D56" i="21"/>
  <c r="F56" i="21" s="1"/>
  <c r="G87" i="23"/>
  <c r="C36" i="18"/>
  <c r="D36" i="18"/>
  <c r="D80" i="18"/>
  <c r="E80" i="18" s="1"/>
  <c r="D71" i="18"/>
  <c r="D57" i="18"/>
  <c r="C58" i="18"/>
  <c r="E58" i="18" s="1"/>
  <c r="C83" i="18"/>
  <c r="E83" i="18" s="1"/>
  <c r="C66" i="21"/>
  <c r="F66" i="21" s="1"/>
  <c r="C77" i="21"/>
  <c r="D36" i="23"/>
  <c r="D41" i="23"/>
  <c r="C57" i="23"/>
  <c r="G57" i="23" s="1"/>
  <c r="C61" i="23"/>
  <c r="G61" i="23" s="1"/>
  <c r="D74" i="23"/>
  <c r="D95" i="23" s="1"/>
  <c r="D89" i="23"/>
  <c r="G89" i="23" s="1"/>
  <c r="E73" i="21"/>
  <c r="E65" i="21"/>
  <c r="E57" i="21"/>
  <c r="E89" i="21" s="1"/>
  <c r="D72" i="21"/>
  <c r="D64" i="21"/>
  <c r="F64" i="21" s="1"/>
  <c r="D55" i="21"/>
  <c r="F55" i="21" s="1"/>
  <c r="F95" i="22"/>
  <c r="G60" i="23"/>
  <c r="D20" i="18"/>
  <c r="F20" i="18" s="1"/>
  <c r="C33" i="18"/>
  <c r="D79" i="18"/>
  <c r="E79" i="18" s="1"/>
  <c r="D70" i="18"/>
  <c r="D97" i="18"/>
  <c r="E97" i="18" s="1"/>
  <c r="D14" i="21"/>
  <c r="D20" i="21"/>
  <c r="G20" i="21" s="1"/>
  <c r="C68" i="21"/>
  <c r="F68" i="21" s="1"/>
  <c r="C79" i="21"/>
  <c r="F79" i="21" s="1"/>
  <c r="C37" i="23"/>
  <c r="C42" i="23"/>
  <c r="D61" i="23"/>
  <c r="C75" i="23"/>
  <c r="G75" i="23" s="1"/>
  <c r="C91" i="23"/>
  <c r="G91" i="23" s="1"/>
  <c r="D62" i="21"/>
  <c r="F62" i="21" s="1"/>
  <c r="G19" i="14"/>
  <c r="F98" i="17"/>
  <c r="C43" i="18"/>
  <c r="E43" i="18" s="1"/>
  <c r="D33" i="18"/>
  <c r="D54" i="18"/>
  <c r="D78" i="18"/>
  <c r="E78" i="18" s="1"/>
  <c r="D69" i="18"/>
  <c r="E69" i="18" s="1"/>
  <c r="D62" i="18"/>
  <c r="E62" i="18" s="1"/>
  <c r="C72" i="18"/>
  <c r="E72" i="18" s="1"/>
  <c r="C58" i="21"/>
  <c r="D37" i="23"/>
  <c r="D82" i="23"/>
  <c r="G82" i="23" s="1"/>
  <c r="C107" i="23"/>
  <c r="G107" i="23" s="1"/>
  <c r="D61" i="21"/>
  <c r="F44" i="14"/>
  <c r="F77" i="14"/>
  <c r="C42" i="18"/>
  <c r="E42" i="18" s="1"/>
  <c r="D68" i="18"/>
  <c r="E68" i="18" s="1"/>
  <c r="D21" i="20"/>
  <c r="H21" i="20" s="1"/>
  <c r="C33" i="21"/>
  <c r="C86" i="21"/>
  <c r="F86" i="21" s="1"/>
  <c r="D75" i="18"/>
  <c r="E75" i="18" s="1"/>
  <c r="D76" i="21"/>
  <c r="F76" i="21" s="1"/>
  <c r="F77" i="21"/>
  <c r="E13" i="23"/>
  <c r="G106" i="23"/>
  <c r="G54" i="23"/>
  <c r="G17" i="23"/>
  <c r="H20" i="23"/>
  <c r="G40" i="23"/>
  <c r="H18" i="23"/>
  <c r="F17" i="23"/>
  <c r="G38" i="23"/>
  <c r="G109" i="23"/>
  <c r="F13" i="23"/>
  <c r="E95" i="23"/>
  <c r="E17" i="23"/>
  <c r="G33" i="23"/>
  <c r="G37" i="23"/>
  <c r="E44" i="23"/>
  <c r="G41" i="23"/>
  <c r="F44" i="23"/>
  <c r="C44" i="23"/>
  <c r="G42" i="23"/>
  <c r="G34" i="23"/>
  <c r="G43" i="23"/>
  <c r="G13" i="23"/>
  <c r="C95" i="23"/>
  <c r="H14" i="23"/>
  <c r="H38" i="23" l="1"/>
  <c r="D19" i="18"/>
  <c r="G17" i="14"/>
  <c r="D19" i="23"/>
  <c r="D19" i="21"/>
  <c r="G19" i="21" s="1"/>
  <c r="G56" i="23"/>
  <c r="F73" i="21"/>
  <c r="E76" i="18"/>
  <c r="D21" i="14"/>
  <c r="H21" i="14" s="1"/>
  <c r="H13" i="14"/>
  <c r="F57" i="21"/>
  <c r="F92" i="14"/>
  <c r="C102" i="21"/>
  <c r="C98" i="18"/>
  <c r="E98" i="18" s="1"/>
  <c r="C108" i="23"/>
  <c r="G86" i="23"/>
  <c r="F61" i="21"/>
  <c r="G14" i="21"/>
  <c r="G18" i="21"/>
  <c r="D17" i="21"/>
  <c r="E41" i="18"/>
  <c r="F110" i="22"/>
  <c r="F110" i="23" s="1"/>
  <c r="F108" i="23"/>
  <c r="G15" i="14"/>
  <c r="H15" i="14"/>
  <c r="I15" i="23" s="1"/>
  <c r="F72" i="21"/>
  <c r="F14" i="18"/>
  <c r="C44" i="21"/>
  <c r="F33" i="21"/>
  <c r="F44" i="21" s="1"/>
  <c r="D44" i="18"/>
  <c r="G74" i="23"/>
  <c r="F65" i="21"/>
  <c r="G55" i="23"/>
  <c r="E54" i="18"/>
  <c r="C85" i="18"/>
  <c r="C89" i="21"/>
  <c r="F54" i="21"/>
  <c r="F89" i="21" s="1"/>
  <c r="E21" i="23"/>
  <c r="F58" i="21"/>
  <c r="F100" i="17"/>
  <c r="D102" i="21"/>
  <c r="D98" i="18"/>
  <c r="D108" i="23"/>
  <c r="C44" i="18"/>
  <c r="E33" i="18"/>
  <c r="E44" i="18" s="1"/>
  <c r="E36" i="18"/>
  <c r="E37" i="18"/>
  <c r="D44" i="21"/>
  <c r="I21" i="23"/>
  <c r="D85" i="18"/>
  <c r="D89" i="21"/>
  <c r="D91" i="21" s="1"/>
  <c r="F21" i="23"/>
  <c r="G44" i="23"/>
  <c r="G21" i="23"/>
  <c r="G95" i="23"/>
  <c r="G108" i="23" l="1"/>
  <c r="F102" i="21"/>
  <c r="E85" i="18"/>
  <c r="G17" i="21"/>
  <c r="C100" i="18"/>
  <c r="C110" i="23"/>
  <c r="G110" i="23" s="1"/>
  <c r="C104" i="21"/>
  <c r="F104" i="21" s="1"/>
  <c r="H19" i="23"/>
  <c r="H17" i="23" s="1"/>
  <c r="D17" i="23"/>
  <c r="F19" i="18"/>
  <c r="F17" i="18" s="1"/>
  <c r="D17" i="18"/>
  <c r="D110" i="23"/>
  <c r="D100" i="18"/>
  <c r="C100" i="20"/>
  <c r="C102" i="20" s="1"/>
  <c r="C104" i="20" s="1"/>
  <c r="D100" i="20" s="1"/>
  <c r="D102" i="20" s="1"/>
  <c r="D104" i="20" s="1"/>
  <c r="E100" i="20" s="1"/>
  <c r="E102" i="20" s="1"/>
  <c r="E104" i="20" s="1"/>
  <c r="D104" i="21"/>
  <c r="D15" i="21"/>
  <c r="D15" i="18"/>
  <c r="D15" i="23"/>
  <c r="G13" i="14"/>
  <c r="G21" i="14" s="1"/>
  <c r="D13" i="23" l="1"/>
  <c r="D21" i="23" s="1"/>
  <c r="H15" i="23"/>
  <c r="H13" i="23" s="1"/>
  <c r="H21" i="23" s="1"/>
  <c r="G15" i="21"/>
  <c r="G13" i="21" s="1"/>
  <c r="G21" i="21" s="1"/>
  <c r="D13" i="21"/>
  <c r="D21" i="21" s="1"/>
  <c r="E100" i="18"/>
  <c r="F15" i="18"/>
  <c r="F13" i="18" s="1"/>
  <c r="F21" i="18" s="1"/>
  <c r="D13" i="18"/>
  <c r="D21" i="18" s="1"/>
</calcChain>
</file>

<file path=xl/sharedStrings.xml><?xml version="1.0" encoding="utf-8"?>
<sst xmlns="http://schemas.openxmlformats.org/spreadsheetml/2006/main" count="1123" uniqueCount="177">
  <si>
    <t>N°</t>
  </si>
  <si>
    <t>TOTAL</t>
  </si>
  <si>
    <t>2.02.03.01</t>
  </si>
  <si>
    <t>2.02.03.02</t>
  </si>
  <si>
    <t>Compra de Leche en Polvo</t>
  </si>
  <si>
    <t>Distribución de Alimentos a Familias DAF</t>
  </si>
  <si>
    <t>clientes</t>
  </si>
  <si>
    <t>Abril</t>
  </si>
  <si>
    <t>Mayo</t>
  </si>
  <si>
    <t>Junio</t>
  </si>
  <si>
    <t>Julio</t>
  </si>
  <si>
    <t>Setiembre</t>
  </si>
  <si>
    <t>I Trimestre</t>
  </si>
  <si>
    <t>II Trimestre</t>
  </si>
  <si>
    <t>III Trimestre</t>
  </si>
  <si>
    <t>FODESAF</t>
  </si>
  <si>
    <t xml:space="preserve">Período: </t>
  </si>
  <si>
    <t xml:space="preserve">Unidad Ejecutora: </t>
  </si>
  <si>
    <t>Cuadro N° 1</t>
  </si>
  <si>
    <t>Producto</t>
  </si>
  <si>
    <t>Unidad</t>
  </si>
  <si>
    <t>Enero</t>
  </si>
  <si>
    <t>Febrero</t>
  </si>
  <si>
    <t>Marzo</t>
  </si>
  <si>
    <t>Código</t>
  </si>
  <si>
    <t>Concepto</t>
  </si>
  <si>
    <t>Cuadro N° 2</t>
  </si>
  <si>
    <t>Cuadro N° 3</t>
  </si>
  <si>
    <t>Saldo inicial de caja</t>
  </si>
  <si>
    <t>Recursos disponibles</t>
  </si>
  <si>
    <t>Egresos efectivos</t>
  </si>
  <si>
    <t>Saldo final de caja</t>
  </si>
  <si>
    <t>IV Trimestre</t>
  </si>
  <si>
    <t>Reporte de ingresos efectivos, financiados por el  FODESAF</t>
  </si>
  <si>
    <t>Cuadro N° 4</t>
  </si>
  <si>
    <t>Reporte de beneficiarios efectivos por producto financiados por el FODESAF</t>
  </si>
  <si>
    <t>Beneficio</t>
  </si>
  <si>
    <t>Unidad: Colones</t>
  </si>
  <si>
    <t>Edificios</t>
  </si>
  <si>
    <t>2.99.02</t>
  </si>
  <si>
    <t>5.02.99</t>
  </si>
  <si>
    <t>1.08.01</t>
  </si>
  <si>
    <t>Otras construcciones, adiciones y mejoras</t>
  </si>
  <si>
    <t>Fuente: Informe de ejecución al 30 de junio del 2016</t>
  </si>
  <si>
    <t xml:space="preserve">  Dirección Nacional CEN CINAI</t>
  </si>
  <si>
    <t>Compra de Raciones de Alimentos (DAF)</t>
  </si>
  <si>
    <t>2.04.02</t>
  </si>
  <si>
    <t>Institución</t>
  </si>
  <si>
    <t>Dirección Nacional de CEN CINAI</t>
  </si>
  <si>
    <t>Programa</t>
  </si>
  <si>
    <t>Nutrición y Desarrollo Infantil</t>
  </si>
  <si>
    <t>1.01.01</t>
  </si>
  <si>
    <t>1.02.02</t>
  </si>
  <si>
    <t>1.08.05</t>
  </si>
  <si>
    <t>5.01.02</t>
  </si>
  <si>
    <t>5.01.05</t>
  </si>
  <si>
    <t>5.02.01</t>
  </si>
  <si>
    <t>Construcciones</t>
  </si>
  <si>
    <t>Equipamiento</t>
  </si>
  <si>
    <t>Alquileres</t>
  </si>
  <si>
    <t>1.01.99</t>
  </si>
  <si>
    <t>Otros Alquileres</t>
  </si>
  <si>
    <t>1.02.01</t>
  </si>
  <si>
    <t>Servicio de agua y alcantarillado</t>
  </si>
  <si>
    <t>Servicio de energía eléctrica</t>
  </si>
  <si>
    <t>1.02.04</t>
  </si>
  <si>
    <t>Servicio de Telecomunicaciones</t>
  </si>
  <si>
    <t>1.02.99</t>
  </si>
  <si>
    <t>Otros Servicios Básicos</t>
  </si>
  <si>
    <t>1.05.01</t>
  </si>
  <si>
    <t>Transporte dentro del país</t>
  </si>
  <si>
    <t>1.05.02</t>
  </si>
  <si>
    <t>Viáticos dentro del País</t>
  </si>
  <si>
    <t>1.06.01</t>
  </si>
  <si>
    <t>Seguros</t>
  </si>
  <si>
    <t>1.07.01</t>
  </si>
  <si>
    <t>Mantenimiento de edificios y locales</t>
  </si>
  <si>
    <t>Mantenimiento y reparación de equipo y transporte</t>
  </si>
  <si>
    <t>1.08.08</t>
  </si>
  <si>
    <t>Mantenimiento y reparación de equipo de computo y sistemas de información.</t>
  </si>
  <si>
    <t>2.01.01</t>
  </si>
  <si>
    <t>2.02.03.03</t>
  </si>
  <si>
    <t>Alimentos y bebidas</t>
  </si>
  <si>
    <t>Repuestos y accesorios</t>
  </si>
  <si>
    <t>Útiles y materiales médico, hospitalario y de investigación</t>
  </si>
  <si>
    <t>2.99.05</t>
  </si>
  <si>
    <t>Útiles y materiales de limpieza</t>
  </si>
  <si>
    <t>Equipo de transporte</t>
  </si>
  <si>
    <t>5.01.04</t>
  </si>
  <si>
    <t>Equipo y mobiliario de oficina</t>
  </si>
  <si>
    <t>Mantenimiento y Reparación</t>
  </si>
  <si>
    <t>2.99.99</t>
  </si>
  <si>
    <t>Octubre</t>
  </si>
  <si>
    <t>Noviembre</t>
  </si>
  <si>
    <t>Diciembre</t>
  </si>
  <si>
    <t>Primer trimestre 2021</t>
  </si>
  <si>
    <t>Segundo trimestre 2021</t>
  </si>
  <si>
    <t>Tercer trimestre 2021</t>
  </si>
  <si>
    <t>Cuarto trimestre 2021</t>
  </si>
  <si>
    <t>SERVICIOS INTRAMUROS</t>
  </si>
  <si>
    <t>Clientes y Beneficiarias</t>
  </si>
  <si>
    <t>SERVICIOS EXTRAMUROS</t>
  </si>
  <si>
    <t xml:space="preserve">Distribución de Leche </t>
  </si>
  <si>
    <t>Clientes.</t>
  </si>
  <si>
    <t>Promoción del Crecimiento y Desarrollo Infantil</t>
  </si>
  <si>
    <t>Atención y Protección Infantil (API)</t>
  </si>
  <si>
    <t>Sólo Comidas Servidas</t>
  </si>
  <si>
    <t>Total de clientes y beneficiarios</t>
  </si>
  <si>
    <t>Clientes. (1)</t>
  </si>
  <si>
    <t>Clientes y Beneficiarias (2)</t>
  </si>
  <si>
    <t>Familias (3)</t>
  </si>
  <si>
    <t>2/ Beneficiarias se refiere a mujeres embarazadas y en periodo de lactancia que reciben servicios CEN CINAI (inciso g) art 1 Decreto37270-S)</t>
  </si>
  <si>
    <t>Total Intramuros</t>
  </si>
  <si>
    <t>Total Extramuros</t>
  </si>
  <si>
    <t>3/ Se informa la cantidad de familias a razón de una por paquete de alimentos independientemente de la cantidad de miembros de cada familia</t>
  </si>
  <si>
    <t>Costo Atención Sólo Comidas Servidas</t>
  </si>
  <si>
    <t>Costo de Atención Distribución Leche</t>
  </si>
  <si>
    <t>Costo de Atención DAF</t>
  </si>
  <si>
    <t>INTRAMUROS</t>
  </si>
  <si>
    <t>EXTRAMUROS</t>
  </si>
  <si>
    <t>INVERSIÓN</t>
  </si>
  <si>
    <t>Ampliaciones y remodelaciones</t>
  </si>
  <si>
    <t>1.01.03</t>
  </si>
  <si>
    <t>Alquiler de equipo de cómputo</t>
  </si>
  <si>
    <t>6.04.04</t>
  </si>
  <si>
    <t>Transferencias corrientes a otras entidades privadas sin fines de lucro</t>
  </si>
  <si>
    <t>Reporte de gastos ejecutados por producto, financiados por el FODESAF</t>
  </si>
  <si>
    <t>Reporte de gastos ejecutados por rubro, financiados por el FODESAF</t>
  </si>
  <si>
    <t>Costo Atención y Protección Infantil (API)</t>
  </si>
  <si>
    <t>Promedio Trimestral</t>
  </si>
  <si>
    <t>1/ Cliente se refiere a las niñas y niños hasta menos de 13 años que reciben servicios CEN CINAI (inciso i) art 1 Decreto37270-S), esta sumatoria no es igual al total de personas atendidas porque duplica personas</t>
  </si>
  <si>
    <t>Fuente:   Unidad Financiera de la Dirección Nacional de CEN CINAI,  Datos en el Sistema de Información Financiera (SIF) del Informe de Ejecución I Trimestre 2021, suministrada el 21 de abril 2021.</t>
  </si>
  <si>
    <r>
      <t xml:space="preserve">Ingresos efectivos </t>
    </r>
    <r>
      <rPr>
        <sz val="8"/>
        <color rgb="FF000000"/>
        <rFont val="Calibri"/>
        <family val="2"/>
      </rPr>
      <t>(1)</t>
    </r>
  </si>
  <si>
    <r>
      <t xml:space="preserve">Nota (1): </t>
    </r>
    <r>
      <rPr>
        <sz val="11"/>
        <color rgb="FF000000"/>
        <rFont val="Calibri"/>
        <family val="2"/>
      </rPr>
      <t xml:space="preserve">El registro de ingreso se realiza de acuerdo con el egreso pagado mensualmente </t>
    </r>
  </si>
  <si>
    <t>Combustible y lubricantes</t>
  </si>
  <si>
    <r>
      <t>I Trimestre</t>
    </r>
    <r>
      <rPr>
        <b/>
        <sz val="12"/>
        <color theme="0"/>
        <rFont val="Calibri"/>
        <family val="2"/>
      </rPr>
      <t>¹</t>
    </r>
  </si>
  <si>
    <t>Fuente: Dirección Técnica y Planificación Estratégica e Institucional de la Dirección Nacional de CEN CINAI, con datos del Sistema de Alimentación Complementaria (SIAC) en la Dirección de Información, datos de enero, febrero y marzo 2021</t>
  </si>
  <si>
    <t>Nota: este cuadro es construido con la información de ejecución , en algunos meses no se presenta gasto a pesar de que el servicio se brindó con continuidad.</t>
  </si>
  <si>
    <r>
      <t>II Trimestre</t>
    </r>
    <r>
      <rPr>
        <b/>
        <sz val="12"/>
        <color theme="0"/>
        <rFont val="Calibri"/>
        <family val="2"/>
      </rPr>
      <t>¹</t>
    </r>
  </si>
  <si>
    <t>1.01.04</t>
  </si>
  <si>
    <t>Alquiler y derechos para telecomunicaciones</t>
  </si>
  <si>
    <t>1.04.02</t>
  </si>
  <si>
    <t>Servicios Juridicos</t>
  </si>
  <si>
    <t>Actividades de Capacitación</t>
  </si>
  <si>
    <t>1.08.04</t>
  </si>
  <si>
    <t>Mantenimiento y reparación de maquinaria y equipo</t>
  </si>
  <si>
    <t>Otros utiles, materiales y suministros diversos</t>
  </si>
  <si>
    <t>Equipo y programas de computo</t>
  </si>
  <si>
    <t>I Semestre¹</t>
  </si>
  <si>
    <t>Primer Semestre 2021</t>
  </si>
  <si>
    <t>Agosto</t>
  </si>
  <si>
    <r>
      <t>III Trimestre</t>
    </r>
    <r>
      <rPr>
        <b/>
        <sz val="12"/>
        <color theme="0"/>
        <rFont val="Calibri"/>
        <family val="2"/>
      </rPr>
      <t>¹</t>
    </r>
  </si>
  <si>
    <t>III Trimestre¹</t>
  </si>
  <si>
    <t>Acumulado</t>
  </si>
  <si>
    <r>
      <t>IV Trimestre</t>
    </r>
    <r>
      <rPr>
        <b/>
        <sz val="12"/>
        <color theme="0"/>
        <rFont val="Calibri"/>
        <family val="2"/>
      </rPr>
      <t>¹</t>
    </r>
  </si>
  <si>
    <t>Anual</t>
  </si>
  <si>
    <t>2.99.03</t>
  </si>
  <si>
    <t>Productos de papel, cartón e impresos</t>
  </si>
  <si>
    <t>6.01.01</t>
  </si>
  <si>
    <t>1.04.03</t>
  </si>
  <si>
    <t>Servicios de Ingeniería y Arquitectura</t>
  </si>
  <si>
    <t>5.01.99</t>
  </si>
  <si>
    <t>Maquinaria, Equipo y Mobiliario Diverso</t>
  </si>
  <si>
    <t>Transferencias corrientes Gobierno Central</t>
  </si>
  <si>
    <t>1.03.03</t>
  </si>
  <si>
    <t>1.04.01</t>
  </si>
  <si>
    <t>2.01.04</t>
  </si>
  <si>
    <t>2.03.04</t>
  </si>
  <si>
    <t>Impresión, encuadernación y otros</t>
  </si>
  <si>
    <t>Servicios en ciencias de la salud</t>
  </si>
  <si>
    <t>Tinturas, Pinturas y Diluyentes</t>
  </si>
  <si>
    <t>Mat. Y Prod. Electricos, teléfonos y de computo</t>
  </si>
  <si>
    <t>1.08.07</t>
  </si>
  <si>
    <t>2.99.04</t>
  </si>
  <si>
    <t>Mantenimineto de edificio. Local y Terreno</t>
  </si>
  <si>
    <t>Textiles y vestuario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</si>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</sst>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656565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9"/>
      <color theme="1"/>
      <name val="Arial"/>
      <family val="2"/>
    </font>
    <font>
      <i/>
      <sz val="9"/>
      <color indexed="8"/>
      <name val="Calibri"/>
      <family val="2"/>
    </font>
    <font>
      <i/>
      <sz val="10"/>
      <color indexed="8"/>
      <name val="Calibri"/>
      <family val="2"/>
    </font>
    <font>
      <sz val="8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1"/>
      <color theme="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2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" fillId="0" borderId="0"/>
    <xf numFmtId="0" fontId="1" fillId="0" borderId="0"/>
    <xf numFmtId="43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6" applyNumberFormat="0" applyAlignment="0" applyProtection="0"/>
    <xf numFmtId="0" fontId="22" fillId="7" borderId="7" applyNumberFormat="0" applyAlignment="0" applyProtection="0"/>
    <xf numFmtId="0" fontId="23" fillId="7" borderId="6" applyNumberFormat="0" applyAlignment="0" applyProtection="0"/>
    <xf numFmtId="0" fontId="24" fillId="0" borderId="8" applyNumberFormat="0" applyFill="0" applyAlignment="0" applyProtection="0"/>
    <xf numFmtId="0" fontId="25" fillId="8" borderId="9" applyNumberFormat="0" applyAlignment="0" applyProtection="0"/>
    <xf numFmtId="0" fontId="26" fillId="0" borderId="0" applyNumberFormat="0" applyFill="0" applyBorder="0" applyAlignment="0" applyProtection="0"/>
    <xf numFmtId="0" fontId="8" fillId="9" borderId="10" applyNumberFormat="0" applyFont="0" applyAlignment="0" applyProtection="0"/>
    <xf numFmtId="0" fontId="27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2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8" fillId="33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41">
    <xf numFmtId="0" fontId="0" fillId="0" borderId="0" xfId="0"/>
    <xf numFmtId="165" fontId="2" fillId="2" borderId="0" xfId="2" applyNumberFormat="1" applyFont="1" applyFill="1" applyAlignment="1">
      <alignment horizontal="left"/>
    </xf>
    <xf numFmtId="165" fontId="7" fillId="2" borderId="0" xfId="2" applyNumberFormat="1" applyFont="1" applyFill="1" applyBorder="1" applyAlignment="1"/>
    <xf numFmtId="165" fontId="2" fillId="2" borderId="0" xfId="2" applyNumberFormat="1" applyFont="1" applyFill="1"/>
    <xf numFmtId="0" fontId="5" fillId="2" borderId="0" xfId="0" applyFont="1" applyFill="1" applyAlignment="1"/>
    <xf numFmtId="0" fontId="5" fillId="2" borderId="0" xfId="0" applyFont="1" applyFill="1" applyAlignment="1">
      <alignment horizontal="right"/>
    </xf>
    <xf numFmtId="165" fontId="2" fillId="2" borderId="0" xfId="2" applyNumberFormat="1" applyFont="1" applyFill="1" applyAlignment="1"/>
    <xf numFmtId="165" fontId="7" fillId="2" borderId="0" xfId="2" applyNumberFormat="1" applyFont="1" applyFill="1" applyAlignment="1">
      <alignment horizontal="left"/>
    </xf>
    <xf numFmtId="165" fontId="7" fillId="2" borderId="0" xfId="2" applyNumberFormat="1" applyFont="1" applyFill="1" applyAlignment="1"/>
    <xf numFmtId="165" fontId="7" fillId="2" borderId="0" xfId="2" applyNumberFormat="1" applyFont="1" applyFill="1"/>
    <xf numFmtId="165" fontId="7" fillId="2" borderId="0" xfId="2" applyNumberFormat="1" applyFont="1" applyFill="1" applyBorder="1" applyAlignment="1">
      <alignment horizontal="left"/>
    </xf>
    <xf numFmtId="165" fontId="7" fillId="2" borderId="0" xfId="2" applyNumberFormat="1" applyFont="1" applyFill="1" applyBorder="1" applyAlignment="1">
      <alignment horizontal="center"/>
    </xf>
    <xf numFmtId="165" fontId="7" fillId="2" borderId="0" xfId="2" applyNumberFormat="1" applyFont="1" applyFill="1" applyBorder="1" applyAlignment="1">
      <alignment horizontal="right"/>
    </xf>
    <xf numFmtId="165" fontId="7" fillId="2" borderId="0" xfId="2" applyNumberFormat="1" applyFont="1" applyFill="1" applyBorder="1"/>
    <xf numFmtId="165" fontId="12" fillId="2" borderId="0" xfId="2" applyNumberFormat="1" applyFont="1" applyFill="1" applyBorder="1" applyAlignment="1">
      <alignment horizontal="left" vertical="center" wrapText="1" indent="2"/>
    </xf>
    <xf numFmtId="4" fontId="7" fillId="2" borderId="0" xfId="0" applyNumberFormat="1" applyFont="1" applyFill="1" applyBorder="1"/>
    <xf numFmtId="165" fontId="11" fillId="2" borderId="2" xfId="2" applyNumberFormat="1" applyFont="1" applyFill="1" applyBorder="1" applyAlignment="1">
      <alignment horizontal="left" vertical="center" wrapText="1"/>
    </xf>
    <xf numFmtId="165" fontId="13" fillId="2" borderId="2" xfId="2" applyNumberFormat="1" applyFont="1" applyFill="1" applyBorder="1" applyAlignment="1">
      <alignment vertical="center" wrapText="1"/>
    </xf>
    <xf numFmtId="165" fontId="2" fillId="2" borderId="0" xfId="2" applyNumberFormat="1" applyFont="1" applyFill="1" applyBorder="1" applyAlignment="1">
      <alignment horizontal="center"/>
    </xf>
    <xf numFmtId="4" fontId="2" fillId="2" borderId="0" xfId="2" applyNumberFormat="1" applyFont="1" applyFill="1"/>
    <xf numFmtId="4" fontId="3" fillId="2" borderId="0" xfId="0" applyNumberFormat="1" applyFont="1" applyFill="1" applyAlignment="1"/>
    <xf numFmtId="0" fontId="3" fillId="2" borderId="0" xfId="0" applyFont="1" applyFill="1" applyAlignment="1"/>
    <xf numFmtId="39" fontId="7" fillId="2" borderId="0" xfId="2" applyNumberFormat="1" applyFont="1" applyFill="1"/>
    <xf numFmtId="164" fontId="7" fillId="2" borderId="0" xfId="2" applyFont="1" applyFill="1"/>
    <xf numFmtId="0" fontId="7" fillId="2" borderId="0" xfId="2" applyNumberFormat="1" applyFont="1" applyFill="1" applyBorder="1" applyAlignment="1"/>
    <xf numFmtId="0" fontId="2" fillId="2" borderId="0" xfId="2" applyNumberFormat="1" applyFont="1" applyFill="1" applyBorder="1" applyAlignment="1"/>
    <xf numFmtId="0" fontId="2" fillId="2" borderId="0" xfId="2" applyNumberFormat="1" applyFont="1" applyFill="1"/>
    <xf numFmtId="165" fontId="7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165" fontId="10" fillId="2" borderId="0" xfId="2" applyNumberFormat="1" applyFont="1" applyFill="1"/>
    <xf numFmtId="0" fontId="7" fillId="2" borderId="0" xfId="0" applyFont="1" applyFill="1" applyBorder="1" applyAlignment="1">
      <alignment horizontal="right"/>
    </xf>
    <xf numFmtId="3" fontId="7" fillId="2" borderId="0" xfId="0" applyNumberFormat="1" applyFont="1" applyFill="1" applyBorder="1"/>
    <xf numFmtId="0" fontId="7" fillId="2" borderId="0" xfId="0" applyFont="1" applyFill="1" applyBorder="1" applyAlignment="1">
      <alignment horizontal="left"/>
    </xf>
    <xf numFmtId="165" fontId="8" fillId="2" borderId="0" xfId="3" applyNumberFormat="1" applyFont="1" applyFill="1"/>
    <xf numFmtId="164" fontId="2" fillId="2" borderId="0" xfId="2" applyFont="1" applyFill="1"/>
    <xf numFmtId="165" fontId="3" fillId="2" borderId="0" xfId="2" applyNumberFormat="1" applyFont="1" applyFill="1"/>
    <xf numFmtId="165" fontId="1" fillId="2" borderId="0" xfId="2" applyNumberFormat="1" applyFont="1" applyFill="1"/>
    <xf numFmtId="165" fontId="1" fillId="2" borderId="0" xfId="2" applyNumberFormat="1" applyFont="1" applyFill="1" applyBorder="1" applyAlignment="1">
      <alignment horizontal="center"/>
    </xf>
    <xf numFmtId="165" fontId="11" fillId="2" borderId="2" xfId="2" applyNumberFormat="1" applyFont="1" applyFill="1" applyBorder="1"/>
    <xf numFmtId="4" fontId="3" fillId="2" borderId="0" xfId="2" applyNumberFormat="1" applyFont="1" applyFill="1"/>
    <xf numFmtId="164" fontId="2" fillId="2" borderId="0" xfId="0" applyNumberFormat="1" applyFont="1" applyFill="1"/>
    <xf numFmtId="0" fontId="2" fillId="2" borderId="0" xfId="0" applyFont="1" applyFill="1" applyBorder="1" applyAlignment="1">
      <alignment horizontal="left"/>
    </xf>
    <xf numFmtId="165" fontId="5" fillId="2" borderId="0" xfId="0" applyNumberFormat="1" applyFont="1" applyFill="1" applyAlignment="1"/>
    <xf numFmtId="165" fontId="1" fillId="2" borderId="0" xfId="2" applyNumberFormat="1" applyFont="1" applyFill="1" applyAlignment="1">
      <alignment horizontal="center"/>
    </xf>
    <xf numFmtId="165" fontId="7" fillId="2" borderId="0" xfId="2" applyNumberFormat="1" applyFont="1" applyFill="1" applyBorder="1" applyAlignment="1">
      <alignment horizontal="left" vertical="center"/>
    </xf>
    <xf numFmtId="164" fontId="13" fillId="2" borderId="2" xfId="2" applyFont="1" applyFill="1" applyBorder="1" applyAlignment="1">
      <alignment horizontal="center" vertical="center" wrapText="1"/>
    </xf>
    <xf numFmtId="164" fontId="7" fillId="2" borderId="0" xfId="2" applyFont="1" applyFill="1"/>
    <xf numFmtId="164" fontId="7" fillId="2" borderId="0" xfId="2" applyFont="1" applyFill="1" applyBorder="1"/>
    <xf numFmtId="164" fontId="5" fillId="2" borderId="0" xfId="2" applyFont="1" applyFill="1" applyAlignment="1"/>
    <xf numFmtId="164" fontId="7" fillId="2" borderId="0" xfId="2" applyFont="1" applyFill="1" applyBorder="1" applyAlignment="1">
      <alignment horizontal="center"/>
    </xf>
    <xf numFmtId="164" fontId="7" fillId="2" borderId="0" xfId="2" applyFont="1" applyFill="1" applyBorder="1" applyAlignment="1">
      <alignment horizontal="left"/>
    </xf>
    <xf numFmtId="164" fontId="7" fillId="2" borderId="0" xfId="2" applyFont="1" applyFill="1" applyAlignment="1">
      <alignment horizontal="left"/>
    </xf>
    <xf numFmtId="164" fontId="0" fillId="0" borderId="0" xfId="2" applyFont="1" applyAlignment="1">
      <alignment horizontal="right" vertical="top"/>
    </xf>
    <xf numFmtId="165" fontId="12" fillId="2" borderId="0" xfId="2" applyNumberFormat="1" applyFont="1" applyFill="1" applyBorder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165" fontId="7" fillId="2" borderId="0" xfId="2" applyNumberFormat="1" applyFont="1" applyFill="1" applyBorder="1" applyAlignment="1">
      <alignment horizontal="right"/>
    </xf>
    <xf numFmtId="165" fontId="5" fillId="2" borderId="0" xfId="2" applyNumberFormat="1" applyFont="1" applyFill="1" applyBorder="1" applyAlignment="1">
      <alignment horizontal="right"/>
    </xf>
    <xf numFmtId="165" fontId="1" fillId="2" borderId="0" xfId="2" applyNumberFormat="1" applyFont="1" applyFill="1" applyAlignment="1">
      <alignment horizontal="center"/>
    </xf>
    <xf numFmtId="165" fontId="7" fillId="2" borderId="0" xfId="2" applyNumberFormat="1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center" wrapText="1"/>
    </xf>
    <xf numFmtId="165" fontId="12" fillId="2" borderId="0" xfId="2" applyNumberFormat="1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center" wrapText="1"/>
    </xf>
    <xf numFmtId="165" fontId="6" fillId="34" borderId="0" xfId="2" applyNumberFormat="1" applyFont="1" applyFill="1" applyBorder="1" applyAlignment="1">
      <alignment horizontal="left" vertical="center" wrapText="1" indent="2"/>
    </xf>
    <xf numFmtId="164" fontId="5" fillId="34" borderId="0" xfId="2" applyFont="1" applyFill="1" applyBorder="1"/>
    <xf numFmtId="165" fontId="5" fillId="34" borderId="0" xfId="2" applyNumberFormat="1" applyFont="1" applyFill="1" applyBorder="1" applyAlignment="1">
      <alignment horizontal="right"/>
    </xf>
    <xf numFmtId="165" fontId="5" fillId="34" borderId="0" xfId="2" applyNumberFormat="1" applyFont="1" applyFill="1" applyBorder="1" applyAlignment="1"/>
    <xf numFmtId="164" fontId="5" fillId="34" borderId="0" xfId="2" applyFont="1" applyFill="1" applyBorder="1" applyAlignment="1">
      <alignment horizontal="center"/>
    </xf>
    <xf numFmtId="165" fontId="3" fillId="34" borderId="0" xfId="2" applyNumberFormat="1" applyFont="1" applyFill="1" applyAlignment="1">
      <alignment horizontal="center"/>
    </xf>
    <xf numFmtId="165" fontId="11" fillId="2" borderId="2" xfId="2" applyNumberFormat="1" applyFont="1" applyFill="1" applyBorder="1" applyAlignment="1">
      <alignment vertical="center" wrapText="1"/>
    </xf>
    <xf numFmtId="164" fontId="11" fillId="2" borderId="2" xfId="2" applyFont="1" applyFill="1" applyBorder="1" applyAlignment="1">
      <alignment horizontal="center" vertical="center" wrapText="1"/>
    </xf>
    <xf numFmtId="165" fontId="11" fillId="2" borderId="0" xfId="2" applyNumberFormat="1" applyFont="1" applyFill="1" applyBorder="1" applyAlignment="1">
      <alignment horizontal="center"/>
    </xf>
    <xf numFmtId="165" fontId="11" fillId="2" borderId="2" xfId="2" applyNumberFormat="1" applyFont="1" applyFill="1" applyBorder="1" applyAlignment="1">
      <alignment horizontal="center" vertical="center" wrapText="1"/>
    </xf>
    <xf numFmtId="165" fontId="11" fillId="34" borderId="0" xfId="2" applyNumberFormat="1" applyFont="1" applyFill="1" applyBorder="1" applyAlignment="1">
      <alignment horizontal="center"/>
    </xf>
    <xf numFmtId="165" fontId="5" fillId="34" borderId="0" xfId="2" applyNumberFormat="1" applyFont="1" applyFill="1" applyBorder="1" applyAlignment="1">
      <alignment horizontal="center" vertical="center"/>
    </xf>
    <xf numFmtId="164" fontId="11" fillId="34" borderId="0" xfId="2" applyFont="1" applyFill="1" applyBorder="1" applyAlignment="1">
      <alignment horizontal="center"/>
    </xf>
    <xf numFmtId="164" fontId="7" fillId="34" borderId="0" xfId="2" applyFont="1" applyFill="1" applyBorder="1" applyAlignment="1">
      <alignment horizontal="center"/>
    </xf>
    <xf numFmtId="164" fontId="7" fillId="34" borderId="0" xfId="2" applyFont="1" applyFill="1"/>
    <xf numFmtId="164" fontId="12" fillId="34" borderId="0" xfId="2" applyFont="1" applyFill="1" applyBorder="1" applyAlignment="1">
      <alignment horizontal="center"/>
    </xf>
    <xf numFmtId="164" fontId="12" fillId="34" borderId="0" xfId="2" applyFont="1" applyFill="1"/>
    <xf numFmtId="164" fontId="12" fillId="2" borderId="0" xfId="2" applyFont="1" applyFill="1" applyBorder="1" applyAlignment="1">
      <alignment horizontal="center"/>
    </xf>
    <xf numFmtId="43" fontId="32" fillId="0" borderId="0" xfId="6" applyFont="1" applyFill="1" applyAlignment="1"/>
    <xf numFmtId="165" fontId="1" fillId="2" borderId="0" xfId="2" applyNumberFormat="1" applyFont="1" applyFill="1" applyAlignment="1">
      <alignment horizontal="center"/>
    </xf>
    <xf numFmtId="3" fontId="5" fillId="34" borderId="0" xfId="2" applyNumberFormat="1" applyFont="1" applyFill="1" applyBorder="1" applyAlignment="1">
      <alignment horizontal="right" vertical="center"/>
    </xf>
    <xf numFmtId="3" fontId="7" fillId="2" borderId="0" xfId="2" applyNumberFormat="1" applyFont="1" applyFill="1" applyBorder="1" applyAlignment="1">
      <alignment horizontal="right" vertical="center"/>
    </xf>
    <xf numFmtId="37" fontId="1" fillId="2" borderId="0" xfId="2" applyNumberFormat="1" applyFont="1" applyFill="1" applyAlignment="1">
      <alignment horizontal="right" vertical="center"/>
    </xf>
    <xf numFmtId="165" fontId="1" fillId="2" borderId="0" xfId="2" applyNumberFormat="1" applyFont="1" applyFill="1" applyAlignment="1">
      <alignment horizontal="right"/>
    </xf>
    <xf numFmtId="3" fontId="5" fillId="34" borderId="0" xfId="2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vertical="center"/>
    </xf>
    <xf numFmtId="4" fontId="7" fillId="2" borderId="0" xfId="2" applyNumberFormat="1" applyFont="1" applyFill="1" applyBorder="1" applyAlignment="1">
      <alignment horizontal="right"/>
    </xf>
    <xf numFmtId="165" fontId="37" fillId="35" borderId="1" xfId="2" applyNumberFormat="1" applyFont="1" applyFill="1" applyBorder="1" applyAlignment="1">
      <alignment horizontal="center"/>
    </xf>
    <xf numFmtId="164" fontId="37" fillId="35" borderId="1" xfId="2" applyFont="1" applyFill="1" applyBorder="1" applyAlignment="1">
      <alignment horizontal="center"/>
    </xf>
    <xf numFmtId="165" fontId="37" fillId="35" borderId="1" xfId="2" applyNumberFormat="1" applyFont="1" applyFill="1" applyBorder="1" applyAlignment="1">
      <alignment horizontal="center" vertical="center"/>
    </xf>
    <xf numFmtId="164" fontId="37" fillId="35" borderId="1" xfId="2" applyFont="1" applyFill="1" applyBorder="1" applyAlignment="1">
      <alignment horizontal="center" vertical="center"/>
    </xf>
    <xf numFmtId="165" fontId="37" fillId="35" borderId="1" xfId="2" applyNumberFormat="1" applyFont="1" applyFill="1" applyBorder="1" applyAlignment="1">
      <alignment horizontal="center" vertical="center" wrapText="1"/>
    </xf>
    <xf numFmtId="165" fontId="37" fillId="35" borderId="13" xfId="2" applyNumberFormat="1" applyFont="1" applyFill="1" applyBorder="1" applyAlignment="1">
      <alignment horizontal="center"/>
    </xf>
    <xf numFmtId="164" fontId="37" fillId="35" borderId="13" xfId="2" applyFont="1" applyFill="1" applyBorder="1" applyAlignment="1">
      <alignment horizontal="center"/>
    </xf>
    <xf numFmtId="165" fontId="13" fillId="2" borderId="14" xfId="2" applyNumberFormat="1" applyFont="1" applyFill="1" applyBorder="1" applyAlignment="1">
      <alignment vertical="center" wrapText="1"/>
    </xf>
    <xf numFmtId="164" fontId="11" fillId="2" borderId="14" xfId="2" applyFont="1" applyFill="1" applyBorder="1" applyAlignment="1">
      <alignment horizontal="center" vertical="center" wrapText="1"/>
    </xf>
    <xf numFmtId="165" fontId="11" fillId="2" borderId="14" xfId="2" applyNumberFormat="1" applyFont="1" applyFill="1" applyBorder="1" applyAlignment="1">
      <alignment horizontal="center" vertical="center" wrapText="1"/>
    </xf>
    <xf numFmtId="164" fontId="2" fillId="2" borderId="0" xfId="2" applyFont="1" applyFill="1" applyBorder="1"/>
    <xf numFmtId="165" fontId="37" fillId="2" borderId="0" xfId="2" applyNumberFormat="1" applyFont="1" applyFill="1" applyBorder="1" applyAlignment="1">
      <alignment horizontal="center"/>
    </xf>
    <xf numFmtId="164" fontId="39" fillId="2" borderId="0" xfId="2" applyFont="1" applyFill="1" applyBorder="1" applyAlignment="1">
      <alignment horizontal="center"/>
    </xf>
    <xf numFmtId="165" fontId="37" fillId="2" borderId="0" xfId="2" applyNumberFormat="1" applyFont="1" applyFill="1" applyBorder="1" applyAlignment="1">
      <alignment horizontal="center" wrapText="1"/>
    </xf>
    <xf numFmtId="39" fontId="39" fillId="2" borderId="0" xfId="2" applyNumberFormat="1" applyFont="1" applyFill="1" applyBorder="1"/>
    <xf numFmtId="4" fontId="40" fillId="2" borderId="0" xfId="2" applyNumberFormat="1" applyFont="1" applyFill="1" applyBorder="1"/>
    <xf numFmtId="164" fontId="39" fillId="2" borderId="0" xfId="2" applyFont="1" applyFill="1" applyBorder="1"/>
    <xf numFmtId="39" fontId="38" fillId="2" borderId="0" xfId="2" applyNumberFormat="1" applyFont="1" applyFill="1" applyBorder="1"/>
    <xf numFmtId="165" fontId="37" fillId="2" borderId="0" xfId="2" applyNumberFormat="1" applyFont="1" applyFill="1" applyBorder="1" applyAlignment="1">
      <alignment horizontal="center" vertical="center" wrapText="1"/>
    </xf>
    <xf numFmtId="165" fontId="11" fillId="2" borderId="14" xfId="2" applyNumberFormat="1" applyFont="1" applyFill="1" applyBorder="1" applyAlignment="1">
      <alignment horizontal="left" vertical="center" wrapText="1"/>
    </xf>
    <xf numFmtId="165" fontId="7" fillId="2" borderId="0" xfId="2" applyNumberFormat="1" applyFont="1" applyFill="1" applyBorder="1" applyAlignment="1">
      <alignment horizontal="left" vertical="center" wrapText="1"/>
    </xf>
    <xf numFmtId="165" fontId="1" fillId="2" borderId="0" xfId="2" applyNumberFormat="1" applyFont="1" applyFill="1" applyAlignment="1">
      <alignment horizontal="center"/>
    </xf>
    <xf numFmtId="0" fontId="7" fillId="2" borderId="0" xfId="0" applyFont="1" applyFill="1" applyBorder="1" applyAlignment="1">
      <alignment horizontal="left"/>
    </xf>
    <xf numFmtId="165" fontId="1" fillId="2" borderId="0" xfId="2" applyNumberFormat="1" applyFont="1" applyFill="1" applyAlignment="1">
      <alignment horizontal="center"/>
    </xf>
    <xf numFmtId="0" fontId="7" fillId="2" borderId="0" xfId="0" applyFont="1" applyFill="1" applyBorder="1" applyAlignment="1">
      <alignment horizontal="left"/>
    </xf>
    <xf numFmtId="164" fontId="7" fillId="2" borderId="0" xfId="2" applyFont="1" applyFill="1" applyBorder="1" applyAlignment="1">
      <alignment horizontal="right"/>
    </xf>
    <xf numFmtId="165" fontId="11" fillId="0" borderId="0" xfId="2" applyNumberFormat="1" applyFont="1" applyFill="1" applyBorder="1" applyAlignment="1">
      <alignment horizontal="center" vertical="center" wrapText="1"/>
    </xf>
    <xf numFmtId="165" fontId="11" fillId="2" borderId="0" xfId="2" applyNumberFormat="1" applyFont="1" applyFill="1" applyBorder="1" applyAlignment="1">
      <alignment horizontal="center" vertical="center" wrapText="1"/>
    </xf>
    <xf numFmtId="164" fontId="13" fillId="2" borderId="0" xfId="2" applyFont="1" applyFill="1" applyBorder="1" applyAlignment="1">
      <alignment horizontal="center" vertical="center" wrapText="1"/>
    </xf>
    <xf numFmtId="9" fontId="2" fillId="2" borderId="0" xfId="51" applyFont="1" applyFill="1"/>
    <xf numFmtId="10" fontId="2" fillId="2" borderId="0" xfId="51" applyNumberFormat="1" applyFont="1" applyFill="1"/>
    <xf numFmtId="166" fontId="2" fillId="2" borderId="0" xfId="2" applyNumberFormat="1" applyFont="1" applyFill="1"/>
    <xf numFmtId="164" fontId="7" fillId="0" borderId="0" xfId="2" applyFont="1" applyFill="1" applyBorder="1"/>
    <xf numFmtId="165" fontId="1" fillId="2" borderId="0" xfId="2" applyNumberFormat="1" applyFont="1" applyFill="1" applyAlignment="1">
      <alignment horizontal="center"/>
    </xf>
    <xf numFmtId="0" fontId="7" fillId="2" borderId="0" xfId="0" applyFont="1" applyFill="1" applyBorder="1" applyAlignment="1">
      <alignment horizontal="left"/>
    </xf>
    <xf numFmtId="164" fontId="12" fillId="0" borderId="0" xfId="2" applyFont="1" applyFill="1" applyBorder="1" applyAlignment="1">
      <alignment horizontal="center"/>
    </xf>
    <xf numFmtId="165" fontId="1" fillId="36" borderId="0" xfId="2" applyNumberFormat="1" applyFont="1" applyFill="1"/>
    <xf numFmtId="165" fontId="2" fillId="36" borderId="0" xfId="2" applyNumberFormat="1" applyFont="1" applyFill="1"/>
    <xf numFmtId="165" fontId="5" fillId="2" borderId="0" xfId="2" applyNumberFormat="1" applyFont="1" applyFill="1" applyAlignment="1">
      <alignment horizontal="center"/>
    </xf>
    <xf numFmtId="164" fontId="5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3" fillId="2" borderId="0" xfId="2" applyNumberFormat="1" applyFont="1" applyFill="1" applyBorder="1" applyAlignment="1">
      <alignment horizontal="left"/>
    </xf>
    <xf numFmtId="165" fontId="7" fillId="2" borderId="0" xfId="2" applyNumberFormat="1" applyFont="1" applyFill="1" applyAlignment="1">
      <alignment horizontal="center"/>
    </xf>
    <xf numFmtId="164" fontId="7" fillId="2" borderId="0" xfId="2" applyFont="1" applyFill="1" applyAlignment="1">
      <alignment horizontal="center"/>
    </xf>
    <xf numFmtId="4" fontId="5" fillId="2" borderId="0" xfId="2" applyNumberFormat="1" applyFont="1" applyFill="1" applyAlignment="1">
      <alignment horizontal="center"/>
    </xf>
    <xf numFmtId="165" fontId="7" fillId="2" borderId="12" xfId="2" applyNumberFormat="1" applyFont="1" applyFill="1" applyBorder="1" applyAlignment="1">
      <alignment horizontal="left" wrapText="1"/>
    </xf>
    <xf numFmtId="165" fontId="34" fillId="2" borderId="0" xfId="2" applyNumberFormat="1" applyFont="1" applyFill="1" applyBorder="1" applyAlignment="1">
      <alignment horizontal="left" wrapText="1"/>
    </xf>
    <xf numFmtId="0" fontId="34" fillId="2" borderId="12" xfId="2" applyNumberFormat="1" applyFont="1" applyFill="1" applyBorder="1" applyAlignment="1">
      <alignment horizontal="left" wrapText="1"/>
    </xf>
    <xf numFmtId="165" fontId="36" fillId="2" borderId="0" xfId="2" applyNumberFormat="1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wrapText="1"/>
    </xf>
    <xf numFmtId="0" fontId="34" fillId="2" borderId="0" xfId="2" applyNumberFormat="1" applyFont="1" applyFill="1" applyBorder="1" applyAlignment="1">
      <alignment horizontal="left" wrapText="1"/>
    </xf>
  </cellXfs>
  <cellStyles count="52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Excel Built-in Normal" xfId="1" xr:uid="{00000000-0005-0000-0000-00001F000000}"/>
    <cellStyle name="Excel Built-in Normal 2" xfId="5" xr:uid="{00000000-0005-0000-0000-000020000000}"/>
    <cellStyle name="Hipervínculo" xfId="48" builtinId="8" customBuiltin="1"/>
    <cellStyle name="Hipervínculo visitado" xfId="49" builtinId="9" customBuiltin="1"/>
    <cellStyle name="Incorrecto" xfId="13" builtinId="27" customBuiltin="1"/>
    <cellStyle name="Millares" xfId="2" builtinId="3"/>
    <cellStyle name="Millares 2" xfId="3" xr:uid="{00000000-0005-0000-0000-000025000000}"/>
    <cellStyle name="Millares 3" xfId="6" xr:uid="{00000000-0005-0000-0000-000026000000}"/>
    <cellStyle name="Neutral" xfId="14" builtinId="28" customBuiltin="1"/>
    <cellStyle name="Normal" xfId="0" builtinId="0"/>
    <cellStyle name="Normal 2" xfId="4" xr:uid="{00000000-0005-0000-0000-000029000000}"/>
    <cellStyle name="Notas" xfId="21" builtinId="10" customBuiltin="1"/>
    <cellStyle name="Porcentaje" xfId="51" builtinId="5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ítulo 4" xfId="50" xr:uid="{00000000-0005-0000-0000-000032000000}"/>
    <cellStyle name="Total" xfId="23" builtinId="25" customBuiltin="1"/>
  </cellStyles>
  <dxfs count="0"/>
  <tableStyles count="0" defaultTableStyle="TableStyleMedium9" defaultPivotStyle="PivotStyleLight16"/>
  <colors>
    <mruColors>
      <color rgb="FF66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1:L100"/>
  <sheetViews>
    <sheetView tabSelected="1" zoomScale="80" zoomScaleNormal="80" workbookViewId="0">
      <selection sqref="A1:G1"/>
    </sheetView>
  </sheetViews>
  <sheetFormatPr baseColWidth="10" defaultColWidth="11.453125" defaultRowHeight="14.5" x14ac:dyDescent="0.35"/>
  <cols>
    <col min="1" max="1" width="18.7265625" style="1" customWidth="1"/>
    <col min="2" max="2" width="62.54296875" style="6" customWidth="1"/>
    <col min="3" max="3" width="21.453125" style="35" customWidth="1"/>
    <col min="4" max="5" width="21.453125" style="35" bestFit="1" customWidth="1"/>
    <col min="6" max="6" width="20.1796875" style="3" bestFit="1" customWidth="1"/>
    <col min="7" max="7" width="20" style="3" customWidth="1"/>
    <col min="8" max="8" width="15.26953125" style="3" customWidth="1"/>
    <col min="9" max="16384" width="11.453125" style="3"/>
  </cols>
  <sheetData>
    <row r="1" spans="1:8" ht="15.5" x14ac:dyDescent="0.35">
      <c r="A1" s="130" t="s">
        <v>15</v>
      </c>
      <c r="B1" s="130"/>
      <c r="C1" s="130"/>
      <c r="D1" s="130"/>
      <c r="E1" s="129"/>
      <c r="F1" s="130"/>
      <c r="G1" s="130"/>
    </row>
    <row r="2" spans="1:8" ht="15.5" x14ac:dyDescent="0.35">
      <c r="A2" s="4"/>
      <c r="B2" s="5" t="s">
        <v>47</v>
      </c>
      <c r="C2" s="49" t="s">
        <v>48</v>
      </c>
      <c r="D2" s="49"/>
      <c r="E2" s="49"/>
      <c r="F2" s="43"/>
      <c r="G2" s="4"/>
    </row>
    <row r="3" spans="1:8" ht="15.5" x14ac:dyDescent="0.35">
      <c r="A3" s="4"/>
      <c r="B3" s="5" t="s">
        <v>49</v>
      </c>
      <c r="C3" s="49" t="s">
        <v>50</v>
      </c>
      <c r="D3" s="49"/>
      <c r="E3" s="49"/>
      <c r="F3" s="43"/>
      <c r="G3" s="4"/>
      <c r="H3" s="6"/>
    </row>
    <row r="4" spans="1:8" ht="15.5" x14ac:dyDescent="0.35">
      <c r="A4" s="4"/>
      <c r="B4" s="5" t="s">
        <v>17</v>
      </c>
      <c r="C4" s="49" t="s">
        <v>44</v>
      </c>
      <c r="D4" s="49"/>
      <c r="E4" s="49"/>
      <c r="F4" s="43"/>
      <c r="G4" s="4"/>
    </row>
    <row r="5" spans="1:8" ht="15.5" x14ac:dyDescent="0.35">
      <c r="A5" s="4"/>
      <c r="B5" s="5" t="s">
        <v>16</v>
      </c>
      <c r="C5" s="49" t="s">
        <v>95</v>
      </c>
      <c r="D5" s="49"/>
      <c r="E5" s="49"/>
      <c r="F5" s="43"/>
      <c r="G5" s="4"/>
    </row>
    <row r="6" spans="1:8" ht="15.5" x14ac:dyDescent="0.35">
      <c r="A6" s="132"/>
      <c r="B6" s="132"/>
      <c r="C6" s="132"/>
      <c r="D6" s="132"/>
      <c r="E6" s="133"/>
      <c r="F6" s="132"/>
      <c r="G6" s="132"/>
    </row>
    <row r="7" spans="1:8" ht="15.5" x14ac:dyDescent="0.35">
      <c r="A7" s="7"/>
      <c r="B7" s="8"/>
      <c r="C7" s="47"/>
      <c r="D7" s="47"/>
      <c r="E7" s="47"/>
      <c r="F7" s="9"/>
      <c r="G7" s="9"/>
    </row>
    <row r="8" spans="1:8" s="37" customFormat="1" ht="15.5" x14ac:dyDescent="0.35">
      <c r="A8" s="128" t="s">
        <v>18</v>
      </c>
      <c r="B8" s="128"/>
      <c r="C8" s="128"/>
      <c r="D8" s="128"/>
      <c r="E8" s="129"/>
      <c r="F8" s="128"/>
      <c r="G8" s="128"/>
    </row>
    <row r="9" spans="1:8" s="37" customFormat="1" ht="15.5" x14ac:dyDescent="0.35">
      <c r="A9" s="128" t="s">
        <v>35</v>
      </c>
      <c r="B9" s="128"/>
      <c r="C9" s="128"/>
      <c r="D9" s="128"/>
      <c r="E9" s="129"/>
      <c r="F9" s="128"/>
      <c r="G9" s="128"/>
    </row>
    <row r="10" spans="1:8" s="37" customFormat="1" ht="15.5" x14ac:dyDescent="0.35">
      <c r="A10" s="7"/>
      <c r="B10" s="8"/>
      <c r="C10" s="47"/>
      <c r="D10" s="47"/>
      <c r="E10" s="47"/>
      <c r="F10" s="9"/>
      <c r="G10" s="9"/>
    </row>
    <row r="11" spans="1:8" s="44" customFormat="1" ht="31.5" thickBot="1" x14ac:dyDescent="0.4">
      <c r="A11" s="92" t="s">
        <v>0</v>
      </c>
      <c r="B11" s="92" t="s">
        <v>36</v>
      </c>
      <c r="C11" s="93" t="s">
        <v>20</v>
      </c>
      <c r="D11" s="93" t="s">
        <v>21</v>
      </c>
      <c r="E11" s="93" t="s">
        <v>22</v>
      </c>
      <c r="F11" s="92" t="s">
        <v>23</v>
      </c>
      <c r="G11" s="92" t="s">
        <v>135</v>
      </c>
      <c r="H11" s="94" t="s">
        <v>129</v>
      </c>
    </row>
    <row r="12" spans="1:8" s="44" customFormat="1" ht="15.5" x14ac:dyDescent="0.35">
      <c r="A12" s="10"/>
      <c r="B12" s="2"/>
      <c r="C12" s="50"/>
      <c r="D12" s="50"/>
      <c r="E12" s="50"/>
      <c r="F12" s="11"/>
      <c r="G12" s="12"/>
    </row>
    <row r="13" spans="1:8" s="58" customFormat="1" ht="15.5" x14ac:dyDescent="0.35">
      <c r="A13" s="10"/>
      <c r="B13" s="66" t="s">
        <v>99</v>
      </c>
      <c r="C13" s="67" t="s">
        <v>112</v>
      </c>
      <c r="D13" s="83">
        <f>D14+D15</f>
        <v>38341</v>
      </c>
      <c r="E13" s="83">
        <f t="shared" ref="E13:F13" si="0">E14+E15</f>
        <v>32814</v>
      </c>
      <c r="F13" s="83">
        <f t="shared" si="0"/>
        <v>33133</v>
      </c>
      <c r="G13" s="65">
        <f>G14+G15</f>
        <v>104288</v>
      </c>
      <c r="H13" s="74">
        <f>AVERAGE(D13:F13)</f>
        <v>34762.666666666664</v>
      </c>
    </row>
    <row r="14" spans="1:8" s="44" customFormat="1" ht="15.5" x14ac:dyDescent="0.35">
      <c r="A14" s="11">
        <v>1</v>
      </c>
      <c r="B14" s="2" t="s">
        <v>105</v>
      </c>
      <c r="C14" s="48" t="s">
        <v>108</v>
      </c>
      <c r="D14" s="84">
        <f>1385+22589</f>
        <v>23974</v>
      </c>
      <c r="E14" s="84">
        <f>7563+5713</f>
        <v>13276</v>
      </c>
      <c r="F14" s="84">
        <v>21436</v>
      </c>
      <c r="G14" s="57">
        <f>SUM(D14:F14)</f>
        <v>58686</v>
      </c>
      <c r="H14" s="85">
        <f t="shared" ref="H14:H15" si="1">AVERAGE(D14:F14)</f>
        <v>19562</v>
      </c>
    </row>
    <row r="15" spans="1:8" s="44" customFormat="1" ht="15.5" x14ac:dyDescent="0.35">
      <c r="A15" s="11">
        <v>2</v>
      </c>
      <c r="B15" s="59" t="s">
        <v>106</v>
      </c>
      <c r="C15" s="48" t="s">
        <v>109</v>
      </c>
      <c r="D15" s="84">
        <f>38341-D14</f>
        <v>14367</v>
      </c>
      <c r="E15" s="84">
        <f>32814-E14</f>
        <v>19538</v>
      </c>
      <c r="F15" s="84">
        <f>33133-F14</f>
        <v>11697</v>
      </c>
      <c r="G15" s="57">
        <f>SUM(D15:F15)</f>
        <v>45602</v>
      </c>
      <c r="H15" s="85">
        <f t="shared" si="1"/>
        <v>15200.666666666666</v>
      </c>
    </row>
    <row r="16" spans="1:8" s="37" customFormat="1" ht="15.5" x14ac:dyDescent="0.35">
      <c r="A16" s="11"/>
      <c r="B16" s="14"/>
      <c r="C16" s="48"/>
      <c r="D16" s="50"/>
      <c r="E16" s="56"/>
      <c r="F16" s="56"/>
      <c r="G16" s="56"/>
      <c r="H16" s="86"/>
    </row>
    <row r="17" spans="1:8" s="37" customFormat="1" ht="15.5" x14ac:dyDescent="0.35">
      <c r="A17" s="11"/>
      <c r="B17" s="63" t="s">
        <v>101</v>
      </c>
      <c r="C17" s="64" t="s">
        <v>113</v>
      </c>
      <c r="D17" s="83">
        <f>SUM(D18:D20)</f>
        <v>101326</v>
      </c>
      <c r="E17" s="83">
        <f t="shared" ref="E17:G17" si="2">SUM(E18:E20)</f>
        <v>104651</v>
      </c>
      <c r="F17" s="83">
        <f t="shared" si="2"/>
        <v>107127</v>
      </c>
      <c r="G17" s="87">
        <f t="shared" si="2"/>
        <v>313104</v>
      </c>
      <c r="H17" s="68">
        <f>AVERAGE(D17,E17,F17)</f>
        <v>104368</v>
      </c>
    </row>
    <row r="18" spans="1:8" s="37" customFormat="1" ht="15.5" x14ac:dyDescent="0.35">
      <c r="A18" s="11">
        <v>3</v>
      </c>
      <c r="B18" s="61" t="s">
        <v>104</v>
      </c>
      <c r="C18" s="48" t="s">
        <v>103</v>
      </c>
      <c r="D18" s="27">
        <v>5732</v>
      </c>
      <c r="E18" s="27">
        <v>8269</v>
      </c>
      <c r="F18" s="27">
        <v>7943</v>
      </c>
      <c r="G18" s="56">
        <f>SUM(D18:F18)</f>
        <v>21944</v>
      </c>
      <c r="H18" s="82">
        <f t="shared" ref="H18:H21" si="3">AVERAGE(D18,E18,F18)</f>
        <v>7314.666666666667</v>
      </c>
    </row>
    <row r="19" spans="1:8" s="37" customFormat="1" ht="15.5" x14ac:dyDescent="0.35">
      <c r="A19" s="11">
        <v>4</v>
      </c>
      <c r="B19" s="60" t="s">
        <v>102</v>
      </c>
      <c r="C19" s="48" t="s">
        <v>100</v>
      </c>
      <c r="D19" s="27">
        <f>101326-(D18+D20)</f>
        <v>87524</v>
      </c>
      <c r="E19" s="27">
        <f>104651-(E18+E20)</f>
        <v>88045</v>
      </c>
      <c r="F19" s="27">
        <f>107127-(F18+F20)</f>
        <v>90746</v>
      </c>
      <c r="G19" s="56">
        <f t="shared" ref="G19:G20" si="4">SUM(D19:F19)</f>
        <v>266315</v>
      </c>
      <c r="H19" s="82">
        <f t="shared" si="3"/>
        <v>88771.666666666672</v>
      </c>
    </row>
    <row r="20" spans="1:8" s="37" customFormat="1" ht="15.5" x14ac:dyDescent="0.35">
      <c r="A20" s="11">
        <v>5</v>
      </c>
      <c r="B20" s="62" t="s">
        <v>5</v>
      </c>
      <c r="C20" s="48" t="s">
        <v>110</v>
      </c>
      <c r="D20" s="88">
        <v>8070</v>
      </c>
      <c r="E20" s="88">
        <v>8337</v>
      </c>
      <c r="F20" s="8">
        <v>8438</v>
      </c>
      <c r="G20" s="56">
        <f t="shared" si="4"/>
        <v>24845</v>
      </c>
      <c r="H20" s="82">
        <f t="shared" si="3"/>
        <v>8281.6666666666661</v>
      </c>
    </row>
    <row r="21" spans="1:8" s="37" customFormat="1" ht="15.75" customHeight="1" thickBot="1" x14ac:dyDescent="0.4">
      <c r="A21" s="16"/>
      <c r="B21" s="69" t="s">
        <v>107</v>
      </c>
      <c r="C21" s="70" t="s">
        <v>6</v>
      </c>
      <c r="D21" s="39">
        <f>D13+D17</f>
        <v>139667</v>
      </c>
      <c r="E21" s="39">
        <f t="shared" ref="E21:G21" si="5">E13+E17</f>
        <v>137465</v>
      </c>
      <c r="F21" s="39">
        <f t="shared" si="5"/>
        <v>140260</v>
      </c>
      <c r="G21" s="39">
        <f t="shared" si="5"/>
        <v>417392</v>
      </c>
      <c r="H21" s="39">
        <f t="shared" si="3"/>
        <v>139130.66666666666</v>
      </c>
    </row>
    <row r="22" spans="1:8" s="37" customFormat="1" ht="28.5" customHeight="1" thickTop="1" x14ac:dyDescent="0.35">
      <c r="A22" s="135" t="s">
        <v>130</v>
      </c>
      <c r="B22" s="135"/>
      <c r="C22" s="135"/>
      <c r="D22" s="135"/>
      <c r="E22" s="135"/>
      <c r="F22" s="135"/>
      <c r="G22" s="135"/>
      <c r="H22" s="135"/>
    </row>
    <row r="23" spans="1:8" s="37" customFormat="1" ht="15.75" customHeight="1" x14ac:dyDescent="0.35">
      <c r="A23" s="2" t="s">
        <v>111</v>
      </c>
      <c r="B23" s="8"/>
      <c r="C23" s="48"/>
      <c r="D23" s="48"/>
      <c r="E23" s="48"/>
      <c r="F23" s="13"/>
      <c r="G23" s="13"/>
      <c r="H23" s="38"/>
    </row>
    <row r="24" spans="1:8" s="37" customFormat="1" ht="15.75" customHeight="1" x14ac:dyDescent="0.35">
      <c r="A24" s="2" t="s">
        <v>114</v>
      </c>
      <c r="B24" s="8"/>
      <c r="C24" s="48"/>
      <c r="D24" s="48"/>
      <c r="E24" s="48"/>
      <c r="F24" s="13"/>
      <c r="G24" s="13"/>
      <c r="H24" s="38"/>
    </row>
    <row r="25" spans="1:8" ht="30.65" customHeight="1" x14ac:dyDescent="0.35">
      <c r="A25" s="136" t="s">
        <v>136</v>
      </c>
      <c r="B25" s="136"/>
      <c r="C25" s="136"/>
      <c r="D25" s="136"/>
      <c r="E25" s="136"/>
      <c r="F25" s="136"/>
      <c r="G25" s="136"/>
      <c r="H25" s="136"/>
    </row>
    <row r="26" spans="1:8" ht="15.5" x14ac:dyDescent="0.35">
      <c r="A26" s="2"/>
      <c r="B26" s="8"/>
      <c r="C26" s="48"/>
      <c r="D26" s="48"/>
      <c r="E26" s="48"/>
      <c r="F26" s="13"/>
      <c r="G26" s="13"/>
      <c r="H26" s="18"/>
    </row>
    <row r="27" spans="1:8" ht="15.5" x14ac:dyDescent="0.35">
      <c r="A27" s="134" t="s">
        <v>26</v>
      </c>
      <c r="B27" s="134"/>
      <c r="C27" s="134"/>
      <c r="D27" s="134"/>
      <c r="E27" s="134"/>
      <c r="F27" s="134"/>
      <c r="G27" s="9"/>
      <c r="H27" s="19"/>
    </row>
    <row r="28" spans="1:8" ht="15.5" x14ac:dyDescent="0.35">
      <c r="A28" s="128" t="s">
        <v>126</v>
      </c>
      <c r="B28" s="128"/>
      <c r="C28" s="128"/>
      <c r="D28" s="128"/>
      <c r="E28" s="129"/>
      <c r="F28" s="128"/>
      <c r="G28" s="9"/>
      <c r="H28" s="19"/>
    </row>
    <row r="29" spans="1:8" ht="15.5" x14ac:dyDescent="0.35">
      <c r="A29" s="130" t="s">
        <v>37</v>
      </c>
      <c r="B29" s="130"/>
      <c r="C29" s="130"/>
      <c r="D29" s="130"/>
      <c r="E29" s="129"/>
      <c r="F29" s="130"/>
      <c r="G29" s="4"/>
      <c r="H29" s="20"/>
    </row>
    <row r="30" spans="1:8" ht="15.5" x14ac:dyDescent="0.35">
      <c r="A30" s="7"/>
      <c r="B30" s="8"/>
      <c r="C30" s="47"/>
      <c r="D30" s="47"/>
      <c r="E30" s="47"/>
      <c r="F30" s="9"/>
      <c r="G30" s="9"/>
      <c r="H30" s="19"/>
    </row>
    <row r="31" spans="1:8" ht="16" thickBot="1" x14ac:dyDescent="0.4">
      <c r="A31" s="90" t="s">
        <v>0</v>
      </c>
      <c r="B31" s="90" t="s">
        <v>36</v>
      </c>
      <c r="C31" s="91" t="s">
        <v>21</v>
      </c>
      <c r="D31" s="91" t="s">
        <v>22</v>
      </c>
      <c r="E31" s="91" t="s">
        <v>23</v>
      </c>
      <c r="F31" s="90" t="s">
        <v>12</v>
      </c>
      <c r="G31" s="103"/>
      <c r="H31" s="19"/>
    </row>
    <row r="32" spans="1:8" ht="15.5" x14ac:dyDescent="0.35">
      <c r="A32" s="71"/>
      <c r="B32" s="73" t="s">
        <v>118</v>
      </c>
      <c r="C32" s="75"/>
      <c r="D32" s="75"/>
      <c r="E32" s="75"/>
      <c r="F32" s="73"/>
      <c r="G32" s="101"/>
      <c r="H32" s="19"/>
    </row>
    <row r="33" spans="1:8" ht="15.5" x14ac:dyDescent="0.35">
      <c r="A33" s="10">
        <v>1</v>
      </c>
      <c r="B33" s="2" t="s">
        <v>128</v>
      </c>
      <c r="C33" s="80">
        <v>61205942.950000003</v>
      </c>
      <c r="D33" s="80">
        <v>562167659.91400003</v>
      </c>
      <c r="E33" s="80">
        <v>853020617.42839992</v>
      </c>
      <c r="F33" s="54">
        <f>SUM(C33:E33)</f>
        <v>1476394220.2923999</v>
      </c>
      <c r="G33" s="104"/>
      <c r="H33" s="19"/>
    </row>
    <row r="34" spans="1:8" ht="15.5" x14ac:dyDescent="0.35">
      <c r="A34" s="10">
        <v>2</v>
      </c>
      <c r="B34" s="2" t="s">
        <v>115</v>
      </c>
      <c r="C34" s="89">
        <v>0</v>
      </c>
      <c r="D34" s="80">
        <v>164688216.25600001</v>
      </c>
      <c r="E34" s="80">
        <v>272996787.4016</v>
      </c>
      <c r="F34" s="54">
        <f t="shared" ref="F34:F43" si="6">SUM(C34:E34)</f>
        <v>437685003.65760005</v>
      </c>
      <c r="G34" s="104"/>
      <c r="H34" s="19"/>
    </row>
    <row r="35" spans="1:8" ht="15.5" x14ac:dyDescent="0.35">
      <c r="A35" s="10"/>
      <c r="B35" s="74" t="s">
        <v>119</v>
      </c>
      <c r="C35" s="76"/>
      <c r="D35" s="76"/>
      <c r="E35" s="76"/>
      <c r="F35" s="78"/>
      <c r="G35" s="102"/>
      <c r="H35" s="19"/>
    </row>
    <row r="36" spans="1:8" ht="15.5" x14ac:dyDescent="0.35">
      <c r="A36" s="10">
        <v>3</v>
      </c>
      <c r="B36" s="2" t="s">
        <v>104</v>
      </c>
      <c r="C36" s="89">
        <v>0</v>
      </c>
      <c r="D36" s="89">
        <v>0</v>
      </c>
      <c r="E36" s="80">
        <v>4172846.59</v>
      </c>
      <c r="F36" s="54">
        <f t="shared" si="6"/>
        <v>4172846.59</v>
      </c>
      <c r="G36" s="105"/>
      <c r="H36" s="19"/>
    </row>
    <row r="37" spans="1:8" ht="15.5" x14ac:dyDescent="0.35">
      <c r="A37" s="10">
        <v>4</v>
      </c>
      <c r="B37" s="2" t="s">
        <v>116</v>
      </c>
      <c r="C37" s="80">
        <v>3482289</v>
      </c>
      <c r="D37" s="80">
        <v>906740507.37</v>
      </c>
      <c r="E37" s="80">
        <v>561269046.66999996</v>
      </c>
      <c r="F37" s="80">
        <f t="shared" si="6"/>
        <v>1471491843.04</v>
      </c>
      <c r="G37" s="104"/>
      <c r="H37" s="19"/>
    </row>
    <row r="38" spans="1:8" ht="15.5" x14ac:dyDescent="0.35">
      <c r="A38" s="10">
        <v>5</v>
      </c>
      <c r="B38" s="2" t="s">
        <v>117</v>
      </c>
      <c r="C38" s="89">
        <v>0</v>
      </c>
      <c r="D38" s="89">
        <v>0</v>
      </c>
      <c r="E38" s="80">
        <v>768906150.88</v>
      </c>
      <c r="F38" s="80">
        <f t="shared" si="6"/>
        <v>768906150.88</v>
      </c>
      <c r="G38" s="104"/>
      <c r="H38" s="19"/>
    </row>
    <row r="39" spans="1:8" ht="15.5" x14ac:dyDescent="0.35">
      <c r="A39" s="10"/>
      <c r="B39" s="74" t="s">
        <v>120</v>
      </c>
      <c r="C39" s="77"/>
      <c r="D39" s="77"/>
      <c r="E39" s="77"/>
      <c r="F39" s="79"/>
      <c r="G39" s="106"/>
      <c r="H39" s="19"/>
    </row>
    <row r="40" spans="1:8" s="36" customFormat="1" ht="15.5" x14ac:dyDescent="0.35">
      <c r="A40" s="10">
        <v>6</v>
      </c>
      <c r="B40" s="2" t="s">
        <v>90</v>
      </c>
      <c r="C40" s="80">
        <v>13479779.319999998</v>
      </c>
      <c r="D40" s="80">
        <v>33714.93</v>
      </c>
      <c r="E40" s="80">
        <v>5230666.66</v>
      </c>
      <c r="F40" s="80">
        <f t="shared" si="6"/>
        <v>18744160.909999996</v>
      </c>
      <c r="G40" s="107"/>
      <c r="H40" s="40"/>
    </row>
    <row r="41" spans="1:8" s="36" customFormat="1" ht="15.5" x14ac:dyDescent="0.35">
      <c r="A41" s="10">
        <v>7</v>
      </c>
      <c r="B41" s="2" t="s">
        <v>57</v>
      </c>
      <c r="C41" s="89">
        <v>0</v>
      </c>
      <c r="D41" s="89">
        <v>0</v>
      </c>
      <c r="E41" s="80">
        <v>106092263.29000001</v>
      </c>
      <c r="F41" s="80">
        <f t="shared" si="6"/>
        <v>106092263.29000001</v>
      </c>
      <c r="G41" s="107"/>
      <c r="H41" s="40"/>
    </row>
    <row r="42" spans="1:8" s="36" customFormat="1" ht="15.5" x14ac:dyDescent="0.35">
      <c r="A42" s="10">
        <v>8</v>
      </c>
      <c r="B42" s="2" t="s">
        <v>121</v>
      </c>
      <c r="C42" s="89">
        <v>0</v>
      </c>
      <c r="D42" s="89">
        <v>0</v>
      </c>
      <c r="E42" s="80">
        <v>103680060.36</v>
      </c>
      <c r="F42" s="80">
        <f t="shared" si="6"/>
        <v>103680060.36</v>
      </c>
      <c r="G42" s="107"/>
      <c r="H42" s="40"/>
    </row>
    <row r="43" spans="1:8" s="36" customFormat="1" ht="15.5" x14ac:dyDescent="0.35">
      <c r="A43" s="10">
        <v>9</v>
      </c>
      <c r="B43" s="2" t="s">
        <v>58</v>
      </c>
      <c r="C43" s="80">
        <v>12100</v>
      </c>
      <c r="D43" s="89">
        <v>0</v>
      </c>
      <c r="E43" s="89">
        <v>0</v>
      </c>
      <c r="F43" s="80">
        <f t="shared" si="6"/>
        <v>12100</v>
      </c>
      <c r="G43" s="107"/>
      <c r="H43" s="40"/>
    </row>
    <row r="44" spans="1:8" ht="16" thickBot="1" x14ac:dyDescent="0.4">
      <c r="A44" s="16"/>
      <c r="B44" s="70" t="s">
        <v>1</v>
      </c>
      <c r="C44" s="70">
        <f>SUM(C33:C43)</f>
        <v>78180111.269999996</v>
      </c>
      <c r="D44" s="70">
        <f>SUM(D33:D43)</f>
        <v>1633630098.47</v>
      </c>
      <c r="E44" s="70">
        <f>SUM(E33:E43)</f>
        <v>2675368439.2799997</v>
      </c>
      <c r="F44" s="72">
        <f>SUM(F33:F43)</f>
        <v>4387178649.0199995</v>
      </c>
      <c r="G44" s="108"/>
    </row>
    <row r="45" spans="1:8" ht="16" thickTop="1" x14ac:dyDescent="0.35">
      <c r="A45" s="131" t="s">
        <v>137</v>
      </c>
      <c r="B45" s="131"/>
      <c r="C45" s="131"/>
      <c r="D45" s="131"/>
      <c r="E45" s="131"/>
      <c r="F45" s="131"/>
      <c r="G45" s="24"/>
      <c r="H45" s="25"/>
    </row>
    <row r="46" spans="1:8" ht="15.5" x14ac:dyDescent="0.35">
      <c r="A46" s="131" t="s">
        <v>131</v>
      </c>
      <c r="B46" s="131" t="s">
        <v>43</v>
      </c>
      <c r="C46" s="131" t="s">
        <v>43</v>
      </c>
      <c r="D46" s="131" t="s">
        <v>43</v>
      </c>
      <c r="E46" s="131" t="s">
        <v>43</v>
      </c>
      <c r="F46" s="131" t="s">
        <v>43</v>
      </c>
      <c r="G46" s="9"/>
    </row>
    <row r="47" spans="1:8" ht="15.5" x14ac:dyDescent="0.35">
      <c r="A47" s="7"/>
      <c r="B47" s="7"/>
      <c r="C47" s="52"/>
      <c r="D47" s="52"/>
      <c r="E47" s="47"/>
      <c r="F47" s="7"/>
      <c r="G47" s="9"/>
    </row>
    <row r="48" spans="1:8" ht="15.5" x14ac:dyDescent="0.35">
      <c r="A48" s="128" t="s">
        <v>27</v>
      </c>
      <c r="B48" s="128"/>
      <c r="C48" s="128"/>
      <c r="D48" s="128"/>
      <c r="E48" s="129"/>
      <c r="F48" s="128"/>
      <c r="G48" s="9"/>
    </row>
    <row r="49" spans="1:8" ht="15.5" x14ac:dyDescent="0.35">
      <c r="A49" s="128" t="s">
        <v>127</v>
      </c>
      <c r="B49" s="128"/>
      <c r="C49" s="128"/>
      <c r="D49" s="128"/>
      <c r="E49" s="129"/>
      <c r="F49" s="128"/>
      <c r="G49" s="9"/>
    </row>
    <row r="50" spans="1:8" ht="15.5" x14ac:dyDescent="0.35">
      <c r="A50" s="130" t="s">
        <v>37</v>
      </c>
      <c r="B50" s="130"/>
      <c r="C50" s="130"/>
      <c r="D50" s="130"/>
      <c r="E50" s="129"/>
      <c r="F50" s="130"/>
      <c r="G50" s="4"/>
      <c r="H50" s="21"/>
    </row>
    <row r="51" spans="1:8" ht="15.5" x14ac:dyDescent="0.35">
      <c r="A51" s="7"/>
      <c r="B51" s="8"/>
      <c r="C51" s="47"/>
      <c r="D51" s="47"/>
      <c r="E51" s="47"/>
      <c r="F51" s="9"/>
      <c r="G51" s="9"/>
    </row>
    <row r="52" spans="1:8" ht="15.5" x14ac:dyDescent="0.35">
      <c r="A52" s="7"/>
      <c r="B52" s="8"/>
      <c r="C52" s="47"/>
      <c r="D52" s="47"/>
      <c r="E52" s="47"/>
      <c r="F52" s="9"/>
      <c r="G52" s="9"/>
    </row>
    <row r="53" spans="1:8" ht="15.5" x14ac:dyDescent="0.35">
      <c r="A53" s="95" t="s">
        <v>24</v>
      </c>
      <c r="B53" s="95" t="s">
        <v>25</v>
      </c>
      <c r="C53" s="96" t="s">
        <v>21</v>
      </c>
      <c r="D53" s="96" t="s">
        <v>22</v>
      </c>
      <c r="E53" s="96" t="s">
        <v>23</v>
      </c>
      <c r="F53" s="95" t="s">
        <v>12</v>
      </c>
      <c r="G53" s="9"/>
    </row>
    <row r="54" spans="1:8" ht="15.5" x14ac:dyDescent="0.35">
      <c r="A54" s="10" t="s">
        <v>51</v>
      </c>
      <c r="B54" s="2" t="s">
        <v>59</v>
      </c>
      <c r="C54" s="89">
        <v>0</v>
      </c>
      <c r="D54" s="50">
        <v>11927150</v>
      </c>
      <c r="E54" s="50">
        <v>18321639.98</v>
      </c>
      <c r="F54" s="11">
        <f t="shared" ref="F54:F75" si="7">SUM(C54:E54)</f>
        <v>30248789.98</v>
      </c>
      <c r="G54" s="22"/>
      <c r="H54" s="19"/>
    </row>
    <row r="55" spans="1:8" ht="15.5" x14ac:dyDescent="0.35">
      <c r="A55" s="10" t="s">
        <v>122</v>
      </c>
      <c r="B55" s="2" t="s">
        <v>123</v>
      </c>
      <c r="C55" s="89">
        <v>0</v>
      </c>
      <c r="D55" s="89">
        <v>0</v>
      </c>
      <c r="E55" s="50">
        <v>4172846.59</v>
      </c>
      <c r="F55" s="11">
        <f t="shared" si="7"/>
        <v>4172846.59</v>
      </c>
      <c r="G55" s="22"/>
      <c r="H55" s="19"/>
    </row>
    <row r="56" spans="1:8" ht="15.5" x14ac:dyDescent="0.35">
      <c r="A56" s="10" t="s">
        <v>60</v>
      </c>
      <c r="B56" s="2" t="s">
        <v>61</v>
      </c>
      <c r="C56" s="89">
        <v>0</v>
      </c>
      <c r="D56" s="50">
        <v>11674864.09</v>
      </c>
      <c r="E56" s="50">
        <v>45622823.399999999</v>
      </c>
      <c r="F56" s="11">
        <f t="shared" si="7"/>
        <v>57297687.489999995</v>
      </c>
      <c r="G56" s="22"/>
      <c r="H56" s="19"/>
    </row>
    <row r="57" spans="1:8" ht="15.5" x14ac:dyDescent="0.35">
      <c r="A57" s="10" t="s">
        <v>62</v>
      </c>
      <c r="B57" s="2" t="s">
        <v>63</v>
      </c>
      <c r="C57" s="50">
        <v>6688572.9800000004</v>
      </c>
      <c r="D57" s="50">
        <v>17128262.75</v>
      </c>
      <c r="E57" s="50">
        <v>11755172.32</v>
      </c>
      <c r="F57" s="11">
        <f t="shared" si="7"/>
        <v>35572008.049999997</v>
      </c>
      <c r="G57" s="22"/>
      <c r="H57" s="19"/>
    </row>
    <row r="58" spans="1:8" ht="15.5" x14ac:dyDescent="0.35">
      <c r="A58" s="10" t="s">
        <v>52</v>
      </c>
      <c r="B58" s="2" t="s">
        <v>64</v>
      </c>
      <c r="C58" s="50">
        <v>3403692.39</v>
      </c>
      <c r="D58" s="50">
        <v>25267679.649999999</v>
      </c>
      <c r="E58" s="50">
        <v>14338858.059999999</v>
      </c>
      <c r="F58" s="11">
        <f t="shared" si="7"/>
        <v>43010230.099999994</v>
      </c>
      <c r="G58" s="22"/>
      <c r="H58" s="19"/>
    </row>
    <row r="59" spans="1:8" ht="15.5" x14ac:dyDescent="0.35">
      <c r="A59" s="10" t="s">
        <v>65</v>
      </c>
      <c r="B59" s="2" t="s">
        <v>66</v>
      </c>
      <c r="C59" s="50">
        <v>14383525.689999999</v>
      </c>
      <c r="D59" s="50">
        <v>14450309.939999999</v>
      </c>
      <c r="E59" s="50">
        <v>15188532.01</v>
      </c>
      <c r="F59" s="11">
        <f t="shared" si="7"/>
        <v>44022367.640000001</v>
      </c>
      <c r="G59" s="22"/>
      <c r="H59" s="19"/>
    </row>
    <row r="60" spans="1:8" ht="15.5" x14ac:dyDescent="0.35">
      <c r="A60" s="10" t="s">
        <v>67</v>
      </c>
      <c r="B60" s="2" t="s">
        <v>68</v>
      </c>
      <c r="C60" s="50">
        <v>156659.96</v>
      </c>
      <c r="D60" s="50">
        <v>467695.84</v>
      </c>
      <c r="E60" s="50">
        <v>4008892.44</v>
      </c>
      <c r="F60" s="11">
        <f t="shared" si="7"/>
        <v>4633248.24</v>
      </c>
      <c r="G60" s="22"/>
      <c r="H60" s="19"/>
    </row>
    <row r="61" spans="1:8" ht="15.5" x14ac:dyDescent="0.35">
      <c r="A61" s="10" t="s">
        <v>69</v>
      </c>
      <c r="B61" s="2" t="s">
        <v>70</v>
      </c>
      <c r="C61" s="89">
        <v>0</v>
      </c>
      <c r="D61" s="89">
        <v>0</v>
      </c>
      <c r="E61" s="50">
        <v>2162795</v>
      </c>
      <c r="F61" s="11">
        <f t="shared" si="7"/>
        <v>2162795</v>
      </c>
      <c r="G61" s="22"/>
      <c r="H61" s="19"/>
    </row>
    <row r="62" spans="1:8" ht="15.5" x14ac:dyDescent="0.35">
      <c r="A62" s="10" t="s">
        <v>71</v>
      </c>
      <c r="B62" s="2" t="s">
        <v>72</v>
      </c>
      <c r="C62" s="89">
        <v>0</v>
      </c>
      <c r="D62" s="89">
        <v>0</v>
      </c>
      <c r="E62" s="50">
        <v>8195725</v>
      </c>
      <c r="F62" s="11">
        <f t="shared" si="7"/>
        <v>8195725</v>
      </c>
      <c r="G62" s="22"/>
      <c r="H62" s="19"/>
    </row>
    <row r="63" spans="1:8" ht="15.5" x14ac:dyDescent="0.35">
      <c r="A63" s="10" t="s">
        <v>73</v>
      </c>
      <c r="B63" s="2" t="s">
        <v>74</v>
      </c>
      <c r="C63" s="50">
        <v>35968739.399999999</v>
      </c>
      <c r="D63" s="50">
        <v>17559315</v>
      </c>
      <c r="E63" s="89">
        <v>0</v>
      </c>
      <c r="F63" s="11">
        <f t="shared" si="7"/>
        <v>53528054.399999999</v>
      </c>
      <c r="G63" s="22"/>
      <c r="H63" s="19"/>
    </row>
    <row r="64" spans="1:8" ht="15.5" x14ac:dyDescent="0.35">
      <c r="A64" s="10" t="s">
        <v>41</v>
      </c>
      <c r="B64" s="2" t="s">
        <v>76</v>
      </c>
      <c r="C64" s="50">
        <v>13473372.379999999</v>
      </c>
      <c r="D64" s="89">
        <v>0</v>
      </c>
      <c r="E64" s="89">
        <v>0</v>
      </c>
      <c r="F64" s="11">
        <f t="shared" si="7"/>
        <v>13473372.379999999</v>
      </c>
      <c r="G64" s="22"/>
      <c r="H64" s="19"/>
    </row>
    <row r="65" spans="1:12" ht="15.5" x14ac:dyDescent="0.35">
      <c r="A65" s="10" t="s">
        <v>53</v>
      </c>
      <c r="B65" s="2" t="s">
        <v>77</v>
      </c>
      <c r="C65" s="89">
        <v>0</v>
      </c>
      <c r="D65" s="89">
        <v>0</v>
      </c>
      <c r="E65" s="50">
        <v>5230666.66</v>
      </c>
      <c r="F65" s="11">
        <f t="shared" si="7"/>
        <v>5230666.66</v>
      </c>
      <c r="G65" s="22"/>
      <c r="H65" s="19"/>
    </row>
    <row r="66" spans="1:12" ht="31" customHeight="1" x14ac:dyDescent="0.35">
      <c r="A66" s="45" t="s">
        <v>78</v>
      </c>
      <c r="B66" s="110" t="s">
        <v>79</v>
      </c>
      <c r="C66" s="50">
        <v>6406.94</v>
      </c>
      <c r="D66" s="50">
        <v>33714.93</v>
      </c>
      <c r="E66" s="89">
        <v>0</v>
      </c>
      <c r="F66" s="11">
        <f t="shared" si="7"/>
        <v>40121.870000000003</v>
      </c>
      <c r="G66" s="22"/>
      <c r="H66" s="19"/>
    </row>
    <row r="67" spans="1:12" ht="15.5" x14ac:dyDescent="0.35">
      <c r="A67" s="10" t="s">
        <v>80</v>
      </c>
      <c r="B67" s="2" t="s">
        <v>134</v>
      </c>
      <c r="C67" s="50">
        <v>3482289</v>
      </c>
      <c r="D67" s="50">
        <v>1779162</v>
      </c>
      <c r="E67" s="50">
        <v>3464300</v>
      </c>
      <c r="F67" s="11">
        <f t="shared" si="7"/>
        <v>8725751</v>
      </c>
      <c r="G67" s="22"/>
      <c r="H67" s="19"/>
    </row>
    <row r="68" spans="1:12" ht="15.5" x14ac:dyDescent="0.35">
      <c r="A68" s="10" t="s">
        <v>2</v>
      </c>
      <c r="B68" s="2" t="s">
        <v>45</v>
      </c>
      <c r="C68" s="89">
        <v>0</v>
      </c>
      <c r="D68" s="89">
        <v>0</v>
      </c>
      <c r="E68" s="50">
        <v>768906150.88</v>
      </c>
      <c r="F68" s="11">
        <f t="shared" si="7"/>
        <v>768906150.88</v>
      </c>
      <c r="G68" s="22"/>
      <c r="H68" s="19"/>
    </row>
    <row r="69" spans="1:12" ht="15.5" x14ac:dyDescent="0.35">
      <c r="A69" s="10" t="s">
        <v>3</v>
      </c>
      <c r="B69" s="2" t="s">
        <v>4</v>
      </c>
      <c r="C69" s="89">
        <v>0</v>
      </c>
      <c r="D69" s="50">
        <v>904961345.37</v>
      </c>
      <c r="E69" s="50">
        <v>547446226.66999996</v>
      </c>
      <c r="F69" s="11">
        <f t="shared" si="7"/>
        <v>1452407572.04</v>
      </c>
      <c r="G69" s="22"/>
      <c r="H69" s="19"/>
    </row>
    <row r="70" spans="1:12" ht="15.5" x14ac:dyDescent="0.35">
      <c r="A70" s="10" t="s">
        <v>81</v>
      </c>
      <c r="B70" s="2" t="s">
        <v>82</v>
      </c>
      <c r="C70" s="89">
        <v>0</v>
      </c>
      <c r="D70" s="50">
        <v>514650675.80000007</v>
      </c>
      <c r="E70" s="50">
        <v>853114960.63</v>
      </c>
      <c r="F70" s="55">
        <f t="shared" si="7"/>
        <v>1367765636.4300001</v>
      </c>
      <c r="H70" s="19"/>
    </row>
    <row r="71" spans="1:12" ht="15.5" x14ac:dyDescent="0.35">
      <c r="A71" s="10" t="s">
        <v>39</v>
      </c>
      <c r="B71" s="2" t="s">
        <v>84</v>
      </c>
      <c r="C71" s="50">
        <v>407139.81</v>
      </c>
      <c r="D71" s="89">
        <v>0</v>
      </c>
      <c r="E71" s="89">
        <v>0</v>
      </c>
      <c r="F71" s="11">
        <f t="shared" si="7"/>
        <v>407139.81</v>
      </c>
      <c r="G71" s="22"/>
      <c r="H71" s="19"/>
    </row>
    <row r="72" spans="1:12" ht="15.5" x14ac:dyDescent="0.35">
      <c r="A72" s="10" t="s">
        <v>85</v>
      </c>
      <c r="B72" s="2" t="s">
        <v>86</v>
      </c>
      <c r="C72" s="50">
        <v>197612.72</v>
      </c>
      <c r="D72" s="50">
        <v>1033022.36</v>
      </c>
      <c r="E72" s="89">
        <v>0</v>
      </c>
      <c r="F72" s="11">
        <f t="shared" si="7"/>
        <v>1230635.08</v>
      </c>
      <c r="G72" s="22"/>
      <c r="H72" s="19"/>
    </row>
    <row r="73" spans="1:12" ht="15.5" x14ac:dyDescent="0.35">
      <c r="A73" s="10" t="s">
        <v>88</v>
      </c>
      <c r="B73" s="2" t="s">
        <v>89</v>
      </c>
      <c r="C73" s="50">
        <v>12100</v>
      </c>
      <c r="D73" s="89">
        <v>0</v>
      </c>
      <c r="E73" s="89">
        <v>0</v>
      </c>
      <c r="F73" s="11">
        <f t="shared" si="7"/>
        <v>12100</v>
      </c>
      <c r="G73" s="22"/>
      <c r="H73" s="19"/>
    </row>
    <row r="74" spans="1:12" ht="15.5" x14ac:dyDescent="0.35">
      <c r="A74" s="10" t="s">
        <v>56</v>
      </c>
      <c r="B74" s="2" t="s">
        <v>38</v>
      </c>
      <c r="C74" s="89">
        <v>0</v>
      </c>
      <c r="D74" s="89">
        <v>0</v>
      </c>
      <c r="E74" s="50">
        <v>106092263.29000001</v>
      </c>
      <c r="F74" s="11">
        <f t="shared" si="7"/>
        <v>106092263.29000001</v>
      </c>
      <c r="G74" s="22"/>
      <c r="H74" s="19"/>
    </row>
    <row r="75" spans="1:12" ht="15.5" x14ac:dyDescent="0.35">
      <c r="A75" s="10" t="s">
        <v>40</v>
      </c>
      <c r="B75" s="2" t="s">
        <v>42</v>
      </c>
      <c r="C75" s="89">
        <v>0</v>
      </c>
      <c r="D75" s="89">
        <v>0</v>
      </c>
      <c r="E75" s="50">
        <v>103680060.36</v>
      </c>
      <c r="F75" s="11">
        <f t="shared" si="7"/>
        <v>103680060.36</v>
      </c>
      <c r="G75" s="22"/>
      <c r="H75" s="19"/>
    </row>
    <row r="76" spans="1:12" ht="15.5" x14ac:dyDescent="0.35">
      <c r="A76" s="10" t="s">
        <v>124</v>
      </c>
      <c r="B76" s="2" t="s">
        <v>125</v>
      </c>
      <c r="C76" s="89">
        <v>0</v>
      </c>
      <c r="D76" s="50">
        <v>112696900.73999999</v>
      </c>
      <c r="E76" s="100">
        <v>163666525.99000001</v>
      </c>
      <c r="F76" s="11">
        <f t="shared" ref="F76" si="8">SUM(C76:E76)</f>
        <v>276363426.73000002</v>
      </c>
      <c r="G76" s="11"/>
      <c r="H76" s="19"/>
    </row>
    <row r="77" spans="1:12" ht="16" thickBot="1" x14ac:dyDescent="0.4">
      <c r="A77" s="109"/>
      <c r="B77" s="97" t="s">
        <v>1</v>
      </c>
      <c r="C77" s="98">
        <f>SUM(C54:C76)</f>
        <v>78180111.269999996</v>
      </c>
      <c r="D77" s="98">
        <f>SUM(D54:D76)</f>
        <v>1633630098.47</v>
      </c>
      <c r="E77" s="98">
        <f>SUM(E54:E76)</f>
        <v>2675368439.2799997</v>
      </c>
      <c r="F77" s="99">
        <f>SUM(F54:F76)</f>
        <v>4387178649.0200005</v>
      </c>
      <c r="G77" s="9"/>
    </row>
    <row r="78" spans="1:12" ht="29.5" customHeight="1" thickTop="1" x14ac:dyDescent="0.35">
      <c r="A78" s="137" t="str">
        <f>+A45</f>
        <v>Nota: este cuadro es construido con la información de ejecución , en algunos meses no se presenta gasto a pesar de que el servicio se brindó con continuidad.</v>
      </c>
      <c r="B78" s="137"/>
      <c r="C78" s="137"/>
      <c r="D78" s="137"/>
      <c r="E78" s="137"/>
      <c r="F78" s="137"/>
      <c r="G78" s="23"/>
      <c r="H78" s="120"/>
      <c r="I78" s="120"/>
      <c r="J78" s="120"/>
      <c r="K78" s="120"/>
      <c r="L78" s="121"/>
    </row>
    <row r="79" spans="1:12" ht="15.5" x14ac:dyDescent="0.35">
      <c r="A79" s="24"/>
      <c r="B79" s="24"/>
      <c r="C79" s="47"/>
      <c r="D79" s="51"/>
      <c r="E79" s="9"/>
      <c r="F79" s="9"/>
      <c r="G79" s="9"/>
    </row>
    <row r="80" spans="1:12" ht="15.5" x14ac:dyDescent="0.35">
      <c r="A80" s="7"/>
      <c r="B80" s="8"/>
      <c r="C80" s="47"/>
      <c r="D80" s="47"/>
      <c r="E80" s="47"/>
      <c r="F80" s="9"/>
      <c r="G80" s="9"/>
      <c r="K80" s="119"/>
    </row>
    <row r="81" spans="1:8" ht="15.5" x14ac:dyDescent="0.35">
      <c r="A81" s="7"/>
      <c r="B81" s="8"/>
      <c r="C81" s="47"/>
      <c r="D81" s="47"/>
      <c r="E81" s="47"/>
      <c r="F81" s="9"/>
      <c r="G81" s="9"/>
    </row>
    <row r="82" spans="1:8" ht="15.5" x14ac:dyDescent="0.35">
      <c r="A82" s="128" t="s">
        <v>34</v>
      </c>
      <c r="B82" s="128"/>
      <c r="C82" s="128"/>
      <c r="D82" s="128"/>
      <c r="E82" s="129"/>
      <c r="F82" s="128"/>
      <c r="G82" s="9"/>
    </row>
    <row r="83" spans="1:8" ht="15.5" x14ac:dyDescent="0.35">
      <c r="A83" s="128" t="s">
        <v>33</v>
      </c>
      <c r="B83" s="128"/>
      <c r="C83" s="128"/>
      <c r="D83" s="128"/>
      <c r="E83" s="129"/>
      <c r="F83" s="128"/>
      <c r="G83" s="9"/>
    </row>
    <row r="84" spans="1:8" ht="15.5" x14ac:dyDescent="0.35">
      <c r="A84" s="130" t="s">
        <v>37</v>
      </c>
      <c r="B84" s="130"/>
      <c r="C84" s="130"/>
      <c r="D84" s="130"/>
      <c r="E84" s="129"/>
      <c r="F84" s="130"/>
      <c r="G84" s="4"/>
      <c r="H84" s="21"/>
    </row>
    <row r="85" spans="1:8" ht="15.5" x14ac:dyDescent="0.35">
      <c r="A85" s="7"/>
      <c r="B85" s="8"/>
      <c r="C85" s="47"/>
      <c r="D85" s="47"/>
      <c r="E85" s="47"/>
      <c r="F85" s="9"/>
      <c r="G85" s="9"/>
    </row>
    <row r="86" spans="1:8" ht="16" thickBot="1" x14ac:dyDescent="0.4">
      <c r="A86" s="90" t="s">
        <v>0</v>
      </c>
      <c r="B86" s="90" t="s">
        <v>19</v>
      </c>
      <c r="C86" s="91" t="s">
        <v>21</v>
      </c>
      <c r="D86" s="91" t="s">
        <v>22</v>
      </c>
      <c r="E86" s="91" t="s">
        <v>23</v>
      </c>
      <c r="F86" s="90" t="s">
        <v>12</v>
      </c>
      <c r="G86" s="9"/>
    </row>
    <row r="87" spans="1:8" ht="15.5" x14ac:dyDescent="0.35">
      <c r="A87" s="10"/>
      <c r="B87" s="2"/>
      <c r="C87" s="48"/>
      <c r="D87" s="48"/>
      <c r="E87" s="48"/>
      <c r="F87" s="13"/>
      <c r="G87" s="9"/>
    </row>
    <row r="88" spans="1:8" ht="15.5" x14ac:dyDescent="0.35">
      <c r="A88" s="28">
        <v>1</v>
      </c>
      <c r="B88" s="29" t="s">
        <v>28</v>
      </c>
      <c r="C88" s="89">
        <v>0</v>
      </c>
      <c r="D88" s="48">
        <f>+C92</f>
        <v>56830269.949999996</v>
      </c>
      <c r="E88" s="48">
        <f>+D92</f>
        <v>20725998.100000143</v>
      </c>
      <c r="F88" s="13"/>
      <c r="G88" s="9"/>
      <c r="H88" s="30"/>
    </row>
    <row r="89" spans="1:8" ht="15.5" x14ac:dyDescent="0.35">
      <c r="A89" s="31">
        <v>2</v>
      </c>
      <c r="B89" s="29" t="s">
        <v>132</v>
      </c>
      <c r="C89" s="48">
        <v>78180111.269999996</v>
      </c>
      <c r="D89" s="48">
        <v>1633630098.47</v>
      </c>
      <c r="E89" s="48">
        <v>2675368439.2799997</v>
      </c>
      <c r="F89" s="13">
        <f>SUM(C89:E89)</f>
        <v>4387178649.0199995</v>
      </c>
      <c r="G89" s="32"/>
    </row>
    <row r="90" spans="1:8" ht="15.5" x14ac:dyDescent="0.35">
      <c r="A90" s="31">
        <v>3</v>
      </c>
      <c r="B90" s="33" t="s">
        <v>29</v>
      </c>
      <c r="C90" s="48">
        <f>+C88+C89</f>
        <v>78180111.269999996</v>
      </c>
      <c r="D90" s="48">
        <f>+D88+D89</f>
        <v>1690460368.4200001</v>
      </c>
      <c r="E90" s="48">
        <f>+E88+E89</f>
        <v>2696094437.3800001</v>
      </c>
      <c r="F90" s="13">
        <f>+F88+F89</f>
        <v>4387178649.0199995</v>
      </c>
      <c r="G90" s="32"/>
    </row>
    <row r="91" spans="1:8" ht="15.5" x14ac:dyDescent="0.35">
      <c r="A91" s="31">
        <v>4</v>
      </c>
      <c r="B91" s="33" t="s">
        <v>30</v>
      </c>
      <c r="C91" s="122">
        <v>21349841.32</v>
      </c>
      <c r="D91" s="122">
        <v>1669734370.3199999</v>
      </c>
      <c r="E91" s="122">
        <v>2690415309.3500004</v>
      </c>
      <c r="F91" s="13">
        <f>SUM(C91:E91)</f>
        <v>4381499520.9899998</v>
      </c>
      <c r="G91" s="32"/>
    </row>
    <row r="92" spans="1:8" ht="15.5" x14ac:dyDescent="0.35">
      <c r="A92" s="31">
        <v>5</v>
      </c>
      <c r="B92" s="29" t="s">
        <v>31</v>
      </c>
      <c r="C92" s="48">
        <f>+C90-C91</f>
        <v>56830269.949999996</v>
      </c>
      <c r="D92" s="48">
        <f t="shared" ref="D92:E92" si="9">+D90-D91</f>
        <v>20725998.100000143</v>
      </c>
      <c r="E92" s="48">
        <f t="shared" si="9"/>
        <v>5679128.029999733</v>
      </c>
      <c r="F92" s="13">
        <f>+F90-F91</f>
        <v>5679128.029999733</v>
      </c>
      <c r="G92" s="32"/>
    </row>
    <row r="93" spans="1:8" ht="16" thickBot="1" x14ac:dyDescent="0.4">
      <c r="A93" s="16"/>
      <c r="B93" s="17"/>
      <c r="C93" s="46"/>
      <c r="D93" s="46"/>
      <c r="E93" s="46"/>
      <c r="F93" s="46"/>
      <c r="G93" s="15"/>
      <c r="H93" s="41"/>
    </row>
    <row r="94" spans="1:8" ht="18.75" customHeight="1" thickTop="1" x14ac:dyDescent="0.35">
      <c r="A94" s="139" t="s">
        <v>133</v>
      </c>
      <c r="B94" s="139"/>
      <c r="C94" s="139"/>
      <c r="D94" s="139"/>
      <c r="E94" s="139"/>
      <c r="F94" s="139"/>
      <c r="G94" s="42"/>
      <c r="H94" s="42"/>
    </row>
    <row r="95" spans="1:8" ht="23.9" customHeight="1" x14ac:dyDescent="0.35">
      <c r="A95" s="138" t="str">
        <f>A78</f>
        <v>Nota: este cuadro es construido con la información de ejecución , en algunos meses no se presenta gasto a pesar de que el servicio se brindó con continuidad.</v>
      </c>
      <c r="B95" s="138"/>
      <c r="C95" s="138"/>
      <c r="D95" s="138"/>
      <c r="E95" s="138"/>
      <c r="F95" s="138"/>
    </row>
    <row r="96" spans="1:8" x14ac:dyDescent="0.35">
      <c r="A96" s="34"/>
    </row>
    <row r="97" spans="1:4" x14ac:dyDescent="0.35">
      <c r="A97" s="34"/>
      <c r="C97" s="53"/>
    </row>
    <row r="98" spans="1:4" x14ac:dyDescent="0.35">
      <c r="A98" s="34"/>
    </row>
    <row r="100" spans="1:4" x14ac:dyDescent="0.35">
      <c r="D100" s="81"/>
    </row>
  </sheetData>
  <mergeCells count="20">
    <mergeCell ref="A82:F82"/>
    <mergeCell ref="A83:F83"/>
    <mergeCell ref="A84:F84"/>
    <mergeCell ref="A78:F78"/>
    <mergeCell ref="A95:F95"/>
    <mergeCell ref="A94:F94"/>
    <mergeCell ref="A1:G1"/>
    <mergeCell ref="A6:G6"/>
    <mergeCell ref="A8:G8"/>
    <mergeCell ref="A9:G9"/>
    <mergeCell ref="A27:F27"/>
    <mergeCell ref="A22:H22"/>
    <mergeCell ref="A25:H25"/>
    <mergeCell ref="A48:F48"/>
    <mergeCell ref="A49:F49"/>
    <mergeCell ref="A50:F50"/>
    <mergeCell ref="A46:F46"/>
    <mergeCell ref="A28:F28"/>
    <mergeCell ref="A29:F29"/>
    <mergeCell ref="A45:F45"/>
  </mergeCells>
  <pageMargins left="0.5" right="0.28000000000000003" top="0.74803149606299213" bottom="0.74803149606299213" header="0.31496062992125984" footer="0.31496062992125984"/>
  <pageSetup scale="20" orientation="landscape" r:id="rId1"/>
  <ignoredErrors>
    <ignoredError sqref="F9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 tint="0.59999389629810485"/>
    <pageSetUpPr fitToPage="1"/>
  </sheetPr>
  <dimension ref="A1:N108"/>
  <sheetViews>
    <sheetView zoomScale="80" zoomScaleNormal="80" workbookViewId="0">
      <selection sqref="A1:G1"/>
    </sheetView>
  </sheetViews>
  <sheetFormatPr baseColWidth="10" defaultColWidth="11.453125" defaultRowHeight="14.5" x14ac:dyDescent="0.35"/>
  <cols>
    <col min="1" max="1" width="18.7265625" style="1" customWidth="1"/>
    <col min="2" max="2" width="62.54296875" style="6" customWidth="1"/>
    <col min="3" max="4" width="21.453125" style="35" customWidth="1"/>
    <col min="5" max="5" width="21.453125" style="35" bestFit="1" customWidth="1"/>
    <col min="6" max="6" width="20.1796875" style="3" bestFit="1" customWidth="1"/>
    <col min="7" max="7" width="20" style="3" customWidth="1"/>
    <col min="8" max="8" width="15.26953125" style="3" customWidth="1"/>
    <col min="9" max="16384" width="11.453125" style="3"/>
  </cols>
  <sheetData>
    <row r="1" spans="1:8" ht="15.5" x14ac:dyDescent="0.35">
      <c r="A1" s="130" t="s">
        <v>15</v>
      </c>
      <c r="B1" s="130"/>
      <c r="C1" s="130"/>
      <c r="D1" s="130"/>
      <c r="E1" s="129"/>
      <c r="F1" s="130"/>
      <c r="G1" s="130"/>
    </row>
    <row r="2" spans="1:8" ht="15.5" x14ac:dyDescent="0.35">
      <c r="A2" s="4"/>
      <c r="B2" s="5" t="s">
        <v>47</v>
      </c>
      <c r="C2" s="49" t="s">
        <v>48</v>
      </c>
      <c r="D2" s="49"/>
      <c r="E2" s="49"/>
      <c r="F2" s="43"/>
      <c r="G2" s="4"/>
    </row>
    <row r="3" spans="1:8" ht="15.5" x14ac:dyDescent="0.35">
      <c r="A3" s="4"/>
      <c r="B3" s="5" t="s">
        <v>49</v>
      </c>
      <c r="C3" s="49" t="s">
        <v>50</v>
      </c>
      <c r="D3" s="49"/>
      <c r="E3" s="49"/>
      <c r="F3" s="43"/>
      <c r="G3" s="4"/>
      <c r="H3" s="6"/>
    </row>
    <row r="4" spans="1:8" ht="15.5" x14ac:dyDescent="0.35">
      <c r="A4" s="4"/>
      <c r="B4" s="5" t="s">
        <v>17</v>
      </c>
      <c r="C4" s="49" t="s">
        <v>44</v>
      </c>
      <c r="D4" s="49"/>
      <c r="E4" s="49"/>
      <c r="F4" s="43"/>
      <c r="G4" s="4"/>
    </row>
    <row r="5" spans="1:8" ht="15.5" x14ac:dyDescent="0.35">
      <c r="A5" s="4"/>
      <c r="B5" s="5" t="s">
        <v>16</v>
      </c>
      <c r="C5" s="49" t="s">
        <v>96</v>
      </c>
      <c r="D5" s="49"/>
      <c r="E5" s="49"/>
      <c r="F5" s="43"/>
      <c r="G5" s="4"/>
    </row>
    <row r="6" spans="1:8" ht="15.5" x14ac:dyDescent="0.35">
      <c r="A6" s="132"/>
      <c r="B6" s="132"/>
      <c r="C6" s="132"/>
      <c r="D6" s="132"/>
      <c r="E6" s="133"/>
      <c r="F6" s="132"/>
      <c r="G6" s="132"/>
    </row>
    <row r="7" spans="1:8" ht="15.5" x14ac:dyDescent="0.35">
      <c r="A7" s="7"/>
      <c r="B7" s="8"/>
      <c r="C7" s="47"/>
      <c r="D7" s="47"/>
      <c r="E7" s="47"/>
      <c r="F7" s="9"/>
      <c r="G7" s="9"/>
    </row>
    <row r="8" spans="1:8" s="37" customFormat="1" ht="15.5" x14ac:dyDescent="0.35">
      <c r="A8" s="128" t="s">
        <v>18</v>
      </c>
      <c r="B8" s="128"/>
      <c r="C8" s="128"/>
      <c r="D8" s="128"/>
      <c r="E8" s="129"/>
      <c r="F8" s="128"/>
      <c r="G8" s="128"/>
    </row>
    <row r="9" spans="1:8" s="37" customFormat="1" ht="15.5" x14ac:dyDescent="0.35">
      <c r="A9" s="128" t="s">
        <v>35</v>
      </c>
      <c r="B9" s="128"/>
      <c r="C9" s="128"/>
      <c r="D9" s="128"/>
      <c r="E9" s="129"/>
      <c r="F9" s="128"/>
      <c r="G9" s="128"/>
    </row>
    <row r="10" spans="1:8" s="37" customFormat="1" ht="15.5" x14ac:dyDescent="0.35">
      <c r="A10" s="7"/>
      <c r="B10" s="8"/>
      <c r="C10" s="47"/>
      <c r="D10" s="47"/>
      <c r="E10" s="47"/>
      <c r="F10" s="9"/>
      <c r="G10" s="9"/>
    </row>
    <row r="11" spans="1:8" s="111" customFormat="1" ht="31.5" thickBot="1" x14ac:dyDescent="0.4">
      <c r="A11" s="92" t="s">
        <v>0</v>
      </c>
      <c r="B11" s="92" t="s">
        <v>36</v>
      </c>
      <c r="C11" s="93" t="s">
        <v>20</v>
      </c>
      <c r="D11" s="93" t="s">
        <v>7</v>
      </c>
      <c r="E11" s="93" t="s">
        <v>8</v>
      </c>
      <c r="F11" s="92" t="s">
        <v>9</v>
      </c>
      <c r="G11" s="92" t="s">
        <v>138</v>
      </c>
      <c r="H11" s="94" t="s">
        <v>129</v>
      </c>
    </row>
    <row r="12" spans="1:8" s="111" customFormat="1" ht="15.5" x14ac:dyDescent="0.35">
      <c r="A12" s="10"/>
      <c r="B12" s="2"/>
      <c r="C12" s="50"/>
      <c r="D12" s="50"/>
      <c r="E12" s="50"/>
      <c r="F12" s="11"/>
      <c r="G12" s="56"/>
    </row>
    <row r="13" spans="1:8" s="111" customFormat="1" ht="15.5" x14ac:dyDescent="0.35">
      <c r="A13" s="10"/>
      <c r="B13" s="66" t="s">
        <v>99</v>
      </c>
      <c r="C13" s="67" t="s">
        <v>112</v>
      </c>
      <c r="D13" s="83">
        <f>D14+D15</f>
        <v>38734</v>
      </c>
      <c r="E13" s="83">
        <f t="shared" ref="E13:F13" si="0">E14+E15</f>
        <v>45915</v>
      </c>
      <c r="F13" s="83">
        <f t="shared" si="0"/>
        <v>47811</v>
      </c>
      <c r="G13" s="65">
        <f>G14+G15</f>
        <v>132460</v>
      </c>
      <c r="H13" s="74">
        <f>AVERAGE(D13:F13)</f>
        <v>44153.333333333336</v>
      </c>
    </row>
    <row r="14" spans="1:8" s="111" customFormat="1" ht="15.5" x14ac:dyDescent="0.35">
      <c r="A14" s="11">
        <v>1</v>
      </c>
      <c r="B14" s="2" t="s">
        <v>105</v>
      </c>
      <c r="C14" s="48" t="s">
        <v>108</v>
      </c>
      <c r="D14" s="27">
        <v>22549</v>
      </c>
      <c r="E14" s="27">
        <v>29879</v>
      </c>
      <c r="F14" s="27">
        <v>31795</v>
      </c>
      <c r="G14" s="57">
        <v>84223</v>
      </c>
      <c r="H14" s="111">
        <f t="shared" ref="H14:H15" si="1">AVERAGE(D14:F14)</f>
        <v>28074.333333333332</v>
      </c>
    </row>
    <row r="15" spans="1:8" s="111" customFormat="1" ht="15.5" x14ac:dyDescent="0.35">
      <c r="A15" s="11">
        <v>2</v>
      </c>
      <c r="B15" s="59" t="s">
        <v>106</v>
      </c>
      <c r="C15" s="48" t="s">
        <v>109</v>
      </c>
      <c r="D15" s="27">
        <v>16185</v>
      </c>
      <c r="E15" s="27">
        <v>16036</v>
      </c>
      <c r="F15" s="27">
        <v>16016</v>
      </c>
      <c r="G15" s="57">
        <v>48237</v>
      </c>
      <c r="H15" s="111">
        <f t="shared" si="1"/>
        <v>16079</v>
      </c>
    </row>
    <row r="16" spans="1:8" s="37" customFormat="1" ht="15.5" x14ac:dyDescent="0.35">
      <c r="A16" s="11"/>
      <c r="B16" s="14"/>
      <c r="C16" s="48"/>
      <c r="D16" s="50"/>
      <c r="E16" s="56"/>
      <c r="F16" s="56"/>
      <c r="G16" s="56"/>
      <c r="H16" s="86"/>
    </row>
    <row r="17" spans="1:8" s="37" customFormat="1" ht="15.5" x14ac:dyDescent="0.35">
      <c r="A17" s="11"/>
      <c r="B17" s="63" t="s">
        <v>101</v>
      </c>
      <c r="C17" s="64" t="s">
        <v>113</v>
      </c>
      <c r="D17" s="83">
        <f>SUM(D18:D20)</f>
        <v>109380</v>
      </c>
      <c r="E17" s="83">
        <f t="shared" ref="E17:G17" si="2">SUM(E18:E20)</f>
        <v>111548</v>
      </c>
      <c r="F17" s="83">
        <f t="shared" si="2"/>
        <v>112978</v>
      </c>
      <c r="G17" s="87">
        <f t="shared" si="2"/>
        <v>333906</v>
      </c>
      <c r="H17" s="68">
        <f>AVERAGE(D17,E17,F17)</f>
        <v>111302</v>
      </c>
    </row>
    <row r="18" spans="1:8" s="37" customFormat="1" ht="15.5" x14ac:dyDescent="0.35">
      <c r="A18" s="11">
        <v>3</v>
      </c>
      <c r="B18" s="61" t="s">
        <v>104</v>
      </c>
      <c r="C18" s="48" t="s">
        <v>103</v>
      </c>
      <c r="D18" s="27">
        <v>11735</v>
      </c>
      <c r="E18" s="27">
        <v>15129</v>
      </c>
      <c r="F18" s="27">
        <v>18053</v>
      </c>
      <c r="G18" s="56">
        <v>44917</v>
      </c>
      <c r="H18" s="111">
        <f t="shared" ref="H18:H21" si="3">AVERAGE(D18,E18,F18)</f>
        <v>14972.333333333334</v>
      </c>
    </row>
    <row r="19" spans="1:8" s="37" customFormat="1" ht="15.5" x14ac:dyDescent="0.35">
      <c r="A19" s="11">
        <v>4</v>
      </c>
      <c r="B19" s="60" t="s">
        <v>102</v>
      </c>
      <c r="C19" s="48" t="s">
        <v>100</v>
      </c>
      <c r="D19" s="27">
        <v>88963</v>
      </c>
      <c r="E19" s="27">
        <v>87529</v>
      </c>
      <c r="F19" s="27">
        <v>86101</v>
      </c>
      <c r="G19" s="56">
        <v>262593</v>
      </c>
      <c r="H19" s="111">
        <f t="shared" si="3"/>
        <v>87531</v>
      </c>
    </row>
    <row r="20" spans="1:8" s="37" customFormat="1" ht="15.5" x14ac:dyDescent="0.35">
      <c r="A20" s="11">
        <v>5</v>
      </c>
      <c r="B20" s="62" t="s">
        <v>5</v>
      </c>
      <c r="C20" s="48" t="s">
        <v>110</v>
      </c>
      <c r="D20" s="27">
        <v>8682</v>
      </c>
      <c r="E20" s="27">
        <v>8890</v>
      </c>
      <c r="F20" s="27">
        <v>8824</v>
      </c>
      <c r="G20" s="56">
        <v>26396</v>
      </c>
      <c r="H20" s="111">
        <f t="shared" si="3"/>
        <v>8798.6666666666661</v>
      </c>
    </row>
    <row r="21" spans="1:8" s="37" customFormat="1" ht="15.75" customHeight="1" thickBot="1" x14ac:dyDescent="0.4">
      <c r="A21" s="16"/>
      <c r="B21" s="69" t="s">
        <v>107</v>
      </c>
      <c r="C21" s="70" t="s">
        <v>6</v>
      </c>
      <c r="D21" s="39">
        <f>D13+D17</f>
        <v>148114</v>
      </c>
      <c r="E21" s="39">
        <f t="shared" ref="E21:G21" si="4">E13+E17</f>
        <v>157463</v>
      </c>
      <c r="F21" s="39">
        <f t="shared" si="4"/>
        <v>160789</v>
      </c>
      <c r="G21" s="39">
        <f t="shared" si="4"/>
        <v>466366</v>
      </c>
      <c r="H21" s="39">
        <f t="shared" si="3"/>
        <v>155455.33333333334</v>
      </c>
    </row>
    <row r="22" spans="1:8" s="37" customFormat="1" ht="28.5" customHeight="1" thickTop="1" x14ac:dyDescent="0.35">
      <c r="A22" s="135" t="s">
        <v>130</v>
      </c>
      <c r="B22" s="135"/>
      <c r="C22" s="135"/>
      <c r="D22" s="135"/>
      <c r="E22" s="135"/>
      <c r="F22" s="135"/>
      <c r="G22" s="135"/>
      <c r="H22" s="135"/>
    </row>
    <row r="23" spans="1:8" s="37" customFormat="1" ht="15.75" customHeight="1" x14ac:dyDescent="0.35">
      <c r="A23" s="2" t="s">
        <v>111</v>
      </c>
      <c r="B23" s="8"/>
      <c r="C23" s="48"/>
      <c r="D23" s="48"/>
      <c r="E23" s="48"/>
      <c r="F23" s="13"/>
      <c r="G23" s="13"/>
      <c r="H23" s="38"/>
    </row>
    <row r="24" spans="1:8" s="37" customFormat="1" ht="15.75" customHeight="1" x14ac:dyDescent="0.35">
      <c r="A24" s="2" t="s">
        <v>114</v>
      </c>
      <c r="B24" s="8"/>
      <c r="C24" s="48"/>
      <c r="D24" s="48"/>
      <c r="E24" s="48"/>
      <c r="F24" s="13"/>
      <c r="G24" s="13"/>
      <c r="H24" s="38"/>
    </row>
    <row r="25" spans="1:8" ht="30.65" customHeight="1" x14ac:dyDescent="0.35">
      <c r="A25" s="136" t="s">
        <v>136</v>
      </c>
      <c r="B25" s="136"/>
      <c r="C25" s="136"/>
      <c r="D25" s="136"/>
      <c r="E25" s="136"/>
      <c r="F25" s="136"/>
      <c r="G25" s="136"/>
      <c r="H25" s="136"/>
    </row>
    <row r="26" spans="1:8" ht="15.5" x14ac:dyDescent="0.35">
      <c r="A26" s="2"/>
      <c r="B26" s="8"/>
      <c r="C26" s="48"/>
      <c r="D26" s="48"/>
      <c r="E26" s="48"/>
      <c r="F26" s="13"/>
      <c r="G26" s="13"/>
      <c r="H26" s="18"/>
    </row>
    <row r="27" spans="1:8" ht="15.5" x14ac:dyDescent="0.35">
      <c r="A27" s="134" t="s">
        <v>26</v>
      </c>
      <c r="B27" s="134"/>
      <c r="C27" s="134"/>
      <c r="D27" s="134"/>
      <c r="E27" s="134"/>
      <c r="F27" s="134"/>
      <c r="G27" s="9"/>
      <c r="H27" s="19"/>
    </row>
    <row r="28" spans="1:8" ht="15.5" x14ac:dyDescent="0.35">
      <c r="A28" s="128" t="s">
        <v>126</v>
      </c>
      <c r="B28" s="128"/>
      <c r="C28" s="128"/>
      <c r="D28" s="128"/>
      <c r="E28" s="129"/>
      <c r="F28" s="128"/>
      <c r="G28" s="9"/>
      <c r="H28" s="19"/>
    </row>
    <row r="29" spans="1:8" ht="15.5" x14ac:dyDescent="0.35">
      <c r="A29" s="130" t="s">
        <v>37</v>
      </c>
      <c r="B29" s="130"/>
      <c r="C29" s="130"/>
      <c r="D29" s="130"/>
      <c r="E29" s="129"/>
      <c r="F29" s="130"/>
      <c r="G29" s="4"/>
      <c r="H29" s="20"/>
    </row>
    <row r="30" spans="1:8" ht="15.5" x14ac:dyDescent="0.35">
      <c r="A30" s="7"/>
      <c r="B30" s="8"/>
      <c r="C30" s="47"/>
      <c r="D30" s="47"/>
      <c r="E30" s="47"/>
      <c r="F30" s="9"/>
      <c r="G30" s="9"/>
      <c r="H30" s="19"/>
    </row>
    <row r="31" spans="1:8" ht="16" thickBot="1" x14ac:dyDescent="0.4">
      <c r="A31" s="90" t="s">
        <v>0</v>
      </c>
      <c r="B31" s="90" t="s">
        <v>36</v>
      </c>
      <c r="C31" s="93" t="s">
        <v>7</v>
      </c>
      <c r="D31" s="93" t="s">
        <v>8</v>
      </c>
      <c r="E31" s="92" t="s">
        <v>9</v>
      </c>
      <c r="F31" s="92" t="s">
        <v>138</v>
      </c>
      <c r="G31" s="103"/>
      <c r="H31" s="19"/>
    </row>
    <row r="32" spans="1:8" ht="15.5" x14ac:dyDescent="0.35">
      <c r="A32" s="71"/>
      <c r="B32" s="73" t="s">
        <v>118</v>
      </c>
      <c r="C32" s="75"/>
      <c r="D32" s="75"/>
      <c r="E32" s="75"/>
      <c r="F32" s="73"/>
      <c r="G32" s="101"/>
      <c r="H32" s="19"/>
    </row>
    <row r="33" spans="1:8" ht="15.5" x14ac:dyDescent="0.35">
      <c r="A33" s="10">
        <v>1</v>
      </c>
      <c r="B33" s="2" t="s">
        <v>128</v>
      </c>
      <c r="C33" s="80">
        <v>431201794.51480007</v>
      </c>
      <c r="D33" s="80">
        <v>936352875.75380015</v>
      </c>
      <c r="E33" s="80">
        <v>922660051.08729994</v>
      </c>
      <c r="F33" s="54">
        <f>SUM(C33:E33)</f>
        <v>2290214721.3559003</v>
      </c>
      <c r="G33" s="104"/>
      <c r="H33" s="19"/>
    </row>
    <row r="34" spans="1:8" ht="15.5" x14ac:dyDescent="0.35">
      <c r="A34" s="10">
        <v>2</v>
      </c>
      <c r="B34" s="2" t="s">
        <v>115</v>
      </c>
      <c r="C34" s="80">
        <v>54777371.134199999</v>
      </c>
      <c r="D34" s="80">
        <v>203138468.47250003</v>
      </c>
      <c r="E34" s="80">
        <v>166427678.153</v>
      </c>
      <c r="F34" s="54">
        <f t="shared" ref="F34:F43" si="5">SUM(C34:E34)</f>
        <v>424343517.75970006</v>
      </c>
      <c r="G34" s="104"/>
      <c r="H34" s="19"/>
    </row>
    <row r="35" spans="1:8" ht="15.5" x14ac:dyDescent="0.35">
      <c r="A35" s="10"/>
      <c r="B35" s="74" t="s">
        <v>119</v>
      </c>
      <c r="C35" s="76"/>
      <c r="D35" s="76"/>
      <c r="E35" s="76"/>
      <c r="F35" s="78"/>
      <c r="G35" s="102"/>
      <c r="H35" s="19"/>
    </row>
    <row r="36" spans="1:8" ht="15.5" x14ac:dyDescent="0.35">
      <c r="A36" s="10">
        <v>3</v>
      </c>
      <c r="B36" s="2" t="s">
        <v>104</v>
      </c>
      <c r="C36" s="80">
        <v>70502774.747999996</v>
      </c>
      <c r="D36" s="80">
        <v>80168955.339200005</v>
      </c>
      <c r="E36" s="80">
        <v>86971941.56719999</v>
      </c>
      <c r="F36" s="54">
        <f t="shared" si="5"/>
        <v>237643671.65439999</v>
      </c>
      <c r="G36" s="105"/>
      <c r="H36" s="19"/>
    </row>
    <row r="37" spans="1:8" ht="15.5" x14ac:dyDescent="0.35">
      <c r="A37" s="10">
        <v>4</v>
      </c>
      <c r="B37" s="2" t="s">
        <v>116</v>
      </c>
      <c r="C37" s="80">
        <v>375386364.16900003</v>
      </c>
      <c r="D37" s="80">
        <v>259569386.23989999</v>
      </c>
      <c r="E37" s="80">
        <v>447934109.07889998</v>
      </c>
      <c r="F37" s="80">
        <f t="shared" si="5"/>
        <v>1082889859.4878001</v>
      </c>
      <c r="G37" s="104"/>
      <c r="H37" s="19"/>
    </row>
    <row r="38" spans="1:8" ht="15.5" x14ac:dyDescent="0.35">
      <c r="A38" s="10">
        <v>5</v>
      </c>
      <c r="B38" s="2" t="s">
        <v>117</v>
      </c>
      <c r="C38" s="80">
        <v>35251387.373999998</v>
      </c>
      <c r="D38" s="80">
        <v>22720052.334600002</v>
      </c>
      <c r="E38" s="80">
        <v>287860254.16359997</v>
      </c>
      <c r="F38" s="80">
        <f t="shared" si="5"/>
        <v>345831693.87219995</v>
      </c>
      <c r="G38" s="104"/>
      <c r="H38" s="19"/>
    </row>
    <row r="39" spans="1:8" ht="15.5" x14ac:dyDescent="0.35">
      <c r="A39" s="10"/>
      <c r="B39" s="74" t="s">
        <v>120</v>
      </c>
      <c r="C39" s="77"/>
      <c r="D39" s="77"/>
      <c r="E39" s="77"/>
      <c r="F39" s="79"/>
      <c r="G39" s="106"/>
      <c r="H39" s="19"/>
    </row>
    <row r="40" spans="1:8" s="36" customFormat="1" ht="15.5" x14ac:dyDescent="0.35">
      <c r="A40" s="10">
        <v>6</v>
      </c>
      <c r="B40" s="2" t="s">
        <v>90</v>
      </c>
      <c r="C40" s="80">
        <v>7446183.3799999999</v>
      </c>
      <c r="D40" s="80">
        <v>15590492.73</v>
      </c>
      <c r="E40" s="125">
        <v>3519846.18</v>
      </c>
      <c r="F40" s="80">
        <f t="shared" si="5"/>
        <v>26556522.289999999</v>
      </c>
      <c r="G40" s="107"/>
      <c r="H40" s="40"/>
    </row>
    <row r="41" spans="1:8" s="36" customFormat="1" ht="15.5" x14ac:dyDescent="0.35">
      <c r="A41" s="10">
        <v>7</v>
      </c>
      <c r="B41" s="2" t="s">
        <v>57</v>
      </c>
      <c r="C41" s="80">
        <v>0</v>
      </c>
      <c r="D41" s="80">
        <v>122143323.52</v>
      </c>
      <c r="E41" s="80">
        <v>0</v>
      </c>
      <c r="F41" s="80">
        <f t="shared" si="5"/>
        <v>122143323.52</v>
      </c>
      <c r="G41" s="107"/>
      <c r="H41" s="40"/>
    </row>
    <row r="42" spans="1:8" s="36" customFormat="1" ht="15.5" x14ac:dyDescent="0.35">
      <c r="A42" s="10">
        <v>8</v>
      </c>
      <c r="B42" s="2" t="s">
        <v>121</v>
      </c>
      <c r="C42" s="80">
        <v>35456611.57</v>
      </c>
      <c r="D42" s="80">
        <v>0</v>
      </c>
      <c r="E42" s="80">
        <v>203779325.43000001</v>
      </c>
      <c r="F42" s="80">
        <f t="shared" si="5"/>
        <v>239235937</v>
      </c>
      <c r="G42" s="107"/>
      <c r="H42" s="40"/>
    </row>
    <row r="43" spans="1:8" s="36" customFormat="1" ht="15.5" x14ac:dyDescent="0.35">
      <c r="A43" s="10">
        <v>9</v>
      </c>
      <c r="B43" s="2" t="s">
        <v>58</v>
      </c>
      <c r="C43" s="80">
        <v>0</v>
      </c>
      <c r="D43" s="80">
        <v>153125019.19</v>
      </c>
      <c r="E43" s="80">
        <v>39170112.759999998</v>
      </c>
      <c r="F43" s="80">
        <f t="shared" si="5"/>
        <v>192295131.94999999</v>
      </c>
      <c r="G43" s="107"/>
      <c r="H43" s="40"/>
    </row>
    <row r="44" spans="1:8" ht="16" thickBot="1" x14ac:dyDescent="0.4">
      <c r="A44" s="16"/>
      <c r="B44" s="70" t="s">
        <v>1</v>
      </c>
      <c r="C44" s="70">
        <f>SUM(C33:C43)</f>
        <v>1010022486.8900001</v>
      </c>
      <c r="D44" s="70">
        <f>SUM(D33:D43)</f>
        <v>1792808573.5800004</v>
      </c>
      <c r="E44" s="70">
        <f>SUM(E33:E43)</f>
        <v>2158323318.4200001</v>
      </c>
      <c r="F44" s="72">
        <f>SUM(F33:F43)</f>
        <v>4961154378.8900003</v>
      </c>
      <c r="G44" s="108"/>
    </row>
    <row r="45" spans="1:8" ht="16" thickTop="1" x14ac:dyDescent="0.35">
      <c r="A45" s="131" t="s">
        <v>137</v>
      </c>
      <c r="B45" s="131"/>
      <c r="C45" s="131"/>
      <c r="D45" s="131"/>
      <c r="E45" s="131"/>
      <c r="F45" s="131"/>
      <c r="G45" s="24"/>
      <c r="H45" s="25"/>
    </row>
    <row r="46" spans="1:8" ht="15.5" x14ac:dyDescent="0.35">
      <c r="A46" s="131" t="s">
        <v>131</v>
      </c>
      <c r="B46" s="131" t="s">
        <v>43</v>
      </c>
      <c r="C46" s="131" t="s">
        <v>43</v>
      </c>
      <c r="D46" s="131" t="s">
        <v>43</v>
      </c>
      <c r="E46" s="131" t="s">
        <v>43</v>
      </c>
      <c r="F46" s="131" t="s">
        <v>43</v>
      </c>
      <c r="G46" s="9"/>
    </row>
    <row r="47" spans="1:8" ht="15.5" x14ac:dyDescent="0.35">
      <c r="A47" s="7"/>
      <c r="B47" s="7"/>
      <c r="C47" s="52"/>
      <c r="D47" s="52"/>
      <c r="E47" s="47"/>
      <c r="F47" s="7"/>
      <c r="G47" s="9"/>
    </row>
    <row r="48" spans="1:8" ht="15.5" x14ac:dyDescent="0.35">
      <c r="A48" s="128" t="s">
        <v>27</v>
      </c>
      <c r="B48" s="128"/>
      <c r="C48" s="128"/>
      <c r="D48" s="128"/>
      <c r="E48" s="129"/>
      <c r="F48" s="128"/>
      <c r="G48" s="9"/>
    </row>
    <row r="49" spans="1:8" ht="15.5" x14ac:dyDescent="0.35">
      <c r="A49" s="128" t="s">
        <v>127</v>
      </c>
      <c r="B49" s="128"/>
      <c r="C49" s="128"/>
      <c r="D49" s="128"/>
      <c r="E49" s="129"/>
      <c r="F49" s="128"/>
      <c r="G49" s="9"/>
    </row>
    <row r="50" spans="1:8" ht="15.5" x14ac:dyDescent="0.35">
      <c r="A50" s="130" t="s">
        <v>37</v>
      </c>
      <c r="B50" s="130"/>
      <c r="C50" s="130"/>
      <c r="D50" s="130"/>
      <c r="E50" s="129"/>
      <c r="F50" s="130"/>
      <c r="G50" s="4"/>
      <c r="H50" s="21"/>
    </row>
    <row r="51" spans="1:8" ht="15.5" x14ac:dyDescent="0.35">
      <c r="A51" s="7"/>
      <c r="B51" s="8"/>
      <c r="C51" s="47"/>
      <c r="D51" s="47"/>
      <c r="E51" s="47"/>
      <c r="F51" s="9"/>
      <c r="G51" s="9"/>
    </row>
    <row r="52" spans="1:8" ht="15.5" x14ac:dyDescent="0.35">
      <c r="A52" s="7"/>
      <c r="B52" s="8"/>
      <c r="C52" s="47"/>
      <c r="D52" s="47"/>
      <c r="E52" s="47"/>
      <c r="F52" s="9"/>
      <c r="G52" s="9"/>
    </row>
    <row r="53" spans="1:8" ht="16" thickBot="1" x14ac:dyDescent="0.4">
      <c r="A53" s="95" t="s">
        <v>24</v>
      </c>
      <c r="B53" s="95" t="s">
        <v>25</v>
      </c>
      <c r="C53" s="93" t="s">
        <v>7</v>
      </c>
      <c r="D53" s="93" t="s">
        <v>8</v>
      </c>
      <c r="E53" s="92" t="s">
        <v>9</v>
      </c>
      <c r="F53" s="92" t="s">
        <v>138</v>
      </c>
      <c r="G53" s="9"/>
    </row>
    <row r="54" spans="1:8" ht="15.5" x14ac:dyDescent="0.35">
      <c r="A54" s="10" t="s">
        <v>51</v>
      </c>
      <c r="B54" s="2" t="s">
        <v>59</v>
      </c>
      <c r="C54" s="115">
        <v>14032116.66</v>
      </c>
      <c r="D54" s="50">
        <v>16319115</v>
      </c>
      <c r="E54" s="50">
        <v>11790189.92</v>
      </c>
      <c r="F54" s="11">
        <f>SUM(C54:E54)</f>
        <v>42141421.579999998</v>
      </c>
      <c r="G54" s="22"/>
      <c r="H54" s="19"/>
    </row>
    <row r="55" spans="1:8" ht="15.5" x14ac:dyDescent="0.35">
      <c r="A55" s="10" t="s">
        <v>122</v>
      </c>
      <c r="B55" s="2" t="s">
        <v>123</v>
      </c>
      <c r="C55" s="115">
        <v>0</v>
      </c>
      <c r="D55" s="50">
        <v>4218850.33</v>
      </c>
      <c r="E55" s="50">
        <v>4216942.04</v>
      </c>
      <c r="F55" s="11">
        <f t="shared" ref="F55:F84" si="6">SUM(C55:E55)</f>
        <v>8435792.370000001</v>
      </c>
      <c r="G55" s="22"/>
      <c r="H55" s="19"/>
    </row>
    <row r="56" spans="1:8" ht="15.5" x14ac:dyDescent="0.35">
      <c r="A56" s="10" t="s">
        <v>139</v>
      </c>
      <c r="B56" s="2" t="s">
        <v>140</v>
      </c>
      <c r="C56" s="115">
        <v>0</v>
      </c>
      <c r="D56" s="50"/>
      <c r="E56" s="50">
        <v>0</v>
      </c>
      <c r="F56" s="11">
        <f t="shared" si="6"/>
        <v>0</v>
      </c>
      <c r="G56" s="22"/>
      <c r="H56" s="19"/>
    </row>
    <row r="57" spans="1:8" ht="15.5" x14ac:dyDescent="0.35">
      <c r="A57" s="10" t="s">
        <v>60</v>
      </c>
      <c r="B57" s="2" t="s">
        <v>61</v>
      </c>
      <c r="C57" s="115">
        <v>6273928.8399999999</v>
      </c>
      <c r="D57" s="50">
        <v>27271386.420000002</v>
      </c>
      <c r="E57" s="50">
        <v>22619611.23</v>
      </c>
      <c r="F57" s="11">
        <f t="shared" si="6"/>
        <v>56164926.490000002</v>
      </c>
      <c r="G57" s="22"/>
      <c r="H57" s="19"/>
    </row>
    <row r="58" spans="1:8" ht="15.5" x14ac:dyDescent="0.35">
      <c r="A58" s="10" t="s">
        <v>62</v>
      </c>
      <c r="B58" s="2" t="s">
        <v>63</v>
      </c>
      <c r="C58" s="115">
        <v>3861897.83</v>
      </c>
      <c r="D58" s="50">
        <v>33524466.990000002</v>
      </c>
      <c r="E58" s="50">
        <v>16005047.199999999</v>
      </c>
      <c r="F58" s="11">
        <f t="shared" si="6"/>
        <v>53391412.019999996</v>
      </c>
      <c r="G58" s="22"/>
      <c r="H58" s="19"/>
    </row>
    <row r="59" spans="1:8" ht="15.5" x14ac:dyDescent="0.35">
      <c r="A59" s="10" t="s">
        <v>52</v>
      </c>
      <c r="B59" s="2" t="s">
        <v>64</v>
      </c>
      <c r="C59" s="115">
        <v>17347526.25</v>
      </c>
      <c r="D59" s="50">
        <v>12950103.76</v>
      </c>
      <c r="E59" s="50">
        <v>16292570.300000001</v>
      </c>
      <c r="F59" s="11">
        <f t="shared" si="6"/>
        <v>46590200.310000002</v>
      </c>
      <c r="G59" s="22"/>
      <c r="H59" s="19"/>
    </row>
    <row r="60" spans="1:8" ht="15.5" x14ac:dyDescent="0.35">
      <c r="A60" s="10" t="s">
        <v>65</v>
      </c>
      <c r="B60" s="2" t="s">
        <v>66</v>
      </c>
      <c r="C60" s="115">
        <v>13624154.43</v>
      </c>
      <c r="D60" s="50">
        <v>23761504.48</v>
      </c>
      <c r="E60" s="50">
        <v>3766680.33</v>
      </c>
      <c r="F60" s="11">
        <f t="shared" si="6"/>
        <v>41152339.239999995</v>
      </c>
      <c r="G60" s="22"/>
      <c r="H60" s="19"/>
    </row>
    <row r="61" spans="1:8" ht="15.5" x14ac:dyDescent="0.35">
      <c r="A61" s="10" t="s">
        <v>67</v>
      </c>
      <c r="B61" s="2" t="s">
        <v>68</v>
      </c>
      <c r="C61" s="115">
        <v>869121.67</v>
      </c>
      <c r="D61" s="50">
        <v>196646.81</v>
      </c>
      <c r="E61" s="50">
        <v>178388.36</v>
      </c>
      <c r="F61" s="11">
        <f t="shared" si="6"/>
        <v>1244156.8399999999</v>
      </c>
      <c r="G61" s="22"/>
      <c r="H61" s="19"/>
    </row>
    <row r="62" spans="1:8" ht="15.5" x14ac:dyDescent="0.35">
      <c r="A62" s="10" t="s">
        <v>141</v>
      </c>
      <c r="B62" s="2" t="s">
        <v>142</v>
      </c>
      <c r="C62" s="115">
        <v>0</v>
      </c>
      <c r="D62" s="50">
        <v>0</v>
      </c>
      <c r="E62" s="50">
        <v>0</v>
      </c>
      <c r="F62" s="11">
        <f t="shared" si="6"/>
        <v>0</v>
      </c>
      <c r="G62" s="22"/>
      <c r="H62" s="19"/>
    </row>
    <row r="63" spans="1:8" ht="15.5" x14ac:dyDescent="0.35">
      <c r="A63" s="10" t="s">
        <v>69</v>
      </c>
      <c r="B63" s="2" t="s">
        <v>70</v>
      </c>
      <c r="C63" s="115">
        <v>2461290</v>
      </c>
      <c r="D63" s="50">
        <v>2394590</v>
      </c>
      <c r="E63" s="50">
        <v>2430950</v>
      </c>
      <c r="F63" s="11">
        <f t="shared" si="6"/>
        <v>7286830</v>
      </c>
      <c r="G63" s="22"/>
      <c r="H63" s="19"/>
    </row>
    <row r="64" spans="1:8" ht="15.5" x14ac:dyDescent="0.35">
      <c r="A64" s="10" t="s">
        <v>71</v>
      </c>
      <c r="B64" s="2" t="s">
        <v>72</v>
      </c>
      <c r="C64" s="115">
        <v>8697460</v>
      </c>
      <c r="D64" s="50">
        <v>9663300</v>
      </c>
      <c r="E64" s="50">
        <v>8718700</v>
      </c>
      <c r="F64" s="11">
        <f t="shared" si="6"/>
        <v>27079460</v>
      </c>
      <c r="G64" s="22"/>
      <c r="H64" s="19"/>
    </row>
    <row r="65" spans="1:8" ht="15.5" x14ac:dyDescent="0.35">
      <c r="A65" s="10" t="s">
        <v>73</v>
      </c>
      <c r="B65" s="2" t="s">
        <v>74</v>
      </c>
      <c r="C65" s="115">
        <v>0</v>
      </c>
      <c r="D65" s="50">
        <v>6471945.5999999996</v>
      </c>
      <c r="E65" s="50">
        <v>0</v>
      </c>
      <c r="F65" s="11">
        <f t="shared" si="6"/>
        <v>6471945.5999999996</v>
      </c>
      <c r="G65" s="22"/>
      <c r="H65" s="19"/>
    </row>
    <row r="66" spans="1:8" ht="15.5" x14ac:dyDescent="0.35">
      <c r="A66" s="10" t="s">
        <v>75</v>
      </c>
      <c r="B66" s="2" t="s">
        <v>143</v>
      </c>
      <c r="C66" s="115">
        <v>86960.08</v>
      </c>
      <c r="D66" s="50">
        <v>0</v>
      </c>
      <c r="E66" s="50"/>
      <c r="F66" s="11">
        <f t="shared" si="6"/>
        <v>86960.08</v>
      </c>
      <c r="G66" s="22"/>
      <c r="H66" s="19"/>
    </row>
    <row r="67" spans="1:8" ht="15.5" x14ac:dyDescent="0.35">
      <c r="A67" s="10" t="s">
        <v>41</v>
      </c>
      <c r="B67" s="2" t="s">
        <v>76</v>
      </c>
      <c r="C67" s="115">
        <v>0</v>
      </c>
      <c r="D67" s="50">
        <v>10497475.25</v>
      </c>
      <c r="E67" s="50">
        <v>0</v>
      </c>
      <c r="F67" s="11">
        <f t="shared" si="6"/>
        <v>10497475.25</v>
      </c>
      <c r="G67" s="22"/>
      <c r="H67" s="19"/>
    </row>
    <row r="68" spans="1:8" ht="15.5" x14ac:dyDescent="0.35">
      <c r="A68" s="10" t="s">
        <v>144</v>
      </c>
      <c r="B68" s="2" t="s">
        <v>145</v>
      </c>
      <c r="C68" s="115">
        <v>106194.69</v>
      </c>
      <c r="D68" s="50">
        <v>0</v>
      </c>
      <c r="E68" s="50"/>
      <c r="F68" s="11">
        <f t="shared" si="6"/>
        <v>106194.69</v>
      </c>
      <c r="G68" s="22"/>
      <c r="H68" s="19"/>
    </row>
    <row r="69" spans="1:8" ht="15.5" x14ac:dyDescent="0.35">
      <c r="A69" s="10" t="s">
        <v>53</v>
      </c>
      <c r="B69" s="2" t="s">
        <v>77</v>
      </c>
      <c r="C69" s="115">
        <v>7446183.3799999999</v>
      </c>
      <c r="D69" s="50">
        <v>5093017.4800000004</v>
      </c>
      <c r="E69" s="50">
        <v>3516517.18</v>
      </c>
      <c r="F69" s="11">
        <f t="shared" si="6"/>
        <v>16055718.039999999</v>
      </c>
      <c r="G69" s="22"/>
      <c r="H69" s="19"/>
    </row>
    <row r="70" spans="1:8" ht="31" customHeight="1" x14ac:dyDescent="0.35">
      <c r="A70" s="45" t="s">
        <v>78</v>
      </c>
      <c r="B70" s="110" t="s">
        <v>79</v>
      </c>
      <c r="C70" s="115">
        <v>0</v>
      </c>
      <c r="D70" s="50">
        <v>0</v>
      </c>
      <c r="E70" s="50">
        <v>0</v>
      </c>
      <c r="F70" s="11">
        <f t="shared" si="6"/>
        <v>0</v>
      </c>
      <c r="G70" s="22"/>
      <c r="H70" s="19"/>
    </row>
    <row r="71" spans="1:8" ht="15.5" x14ac:dyDescent="0.35">
      <c r="A71" s="10" t="s">
        <v>80</v>
      </c>
      <c r="B71" s="2" t="s">
        <v>134</v>
      </c>
      <c r="C71" s="115">
        <v>4326427.17</v>
      </c>
      <c r="D71" s="50">
        <v>4101414</v>
      </c>
      <c r="E71" s="50">
        <v>4269705</v>
      </c>
      <c r="F71" s="11">
        <f t="shared" si="6"/>
        <v>12697546.17</v>
      </c>
      <c r="G71" s="22"/>
      <c r="H71" s="19"/>
    </row>
    <row r="72" spans="1:8" ht="15.5" x14ac:dyDescent="0.35">
      <c r="A72" s="10" t="s">
        <v>2</v>
      </c>
      <c r="B72" s="2" t="s">
        <v>45</v>
      </c>
      <c r="C72" s="115">
        <v>0</v>
      </c>
      <c r="D72" s="50">
        <v>0</v>
      </c>
      <c r="E72" s="50">
        <v>246482754.40000001</v>
      </c>
      <c r="F72" s="11">
        <f t="shared" si="6"/>
        <v>246482754.40000001</v>
      </c>
      <c r="G72" s="22"/>
      <c r="H72" s="19"/>
    </row>
    <row r="73" spans="1:8" ht="15.5" x14ac:dyDescent="0.35">
      <c r="A73" s="10" t="s">
        <v>3</v>
      </c>
      <c r="B73" s="2" t="s">
        <v>4</v>
      </c>
      <c r="C73" s="115">
        <v>587523122.89999998</v>
      </c>
      <c r="D73" s="50">
        <v>378667538.91000003</v>
      </c>
      <c r="E73" s="50">
        <v>689624996.05999994</v>
      </c>
      <c r="F73" s="11">
        <f t="shared" si="6"/>
        <v>1655815657.8699999</v>
      </c>
      <c r="G73" s="22"/>
      <c r="H73" s="19"/>
    </row>
    <row r="74" spans="1:8" ht="15.5" x14ac:dyDescent="0.35">
      <c r="A74" s="10" t="s">
        <v>81</v>
      </c>
      <c r="B74" s="2" t="s">
        <v>82</v>
      </c>
      <c r="C74" s="115">
        <v>42658601.659999996</v>
      </c>
      <c r="D74" s="50">
        <v>551974189.84000003</v>
      </c>
      <c r="E74" s="50">
        <v>369231026.33999997</v>
      </c>
      <c r="F74" s="11">
        <f t="shared" si="6"/>
        <v>963863817.83999991</v>
      </c>
      <c r="H74" s="19"/>
    </row>
    <row r="75" spans="1:8" ht="15.5" x14ac:dyDescent="0.35">
      <c r="A75" s="10" t="s">
        <v>46</v>
      </c>
      <c r="B75" s="2" t="s">
        <v>83</v>
      </c>
      <c r="C75" s="115"/>
      <c r="D75" s="50"/>
      <c r="E75" s="50">
        <v>0</v>
      </c>
      <c r="F75" s="11">
        <f t="shared" si="6"/>
        <v>0</v>
      </c>
      <c r="H75" s="19"/>
    </row>
    <row r="76" spans="1:8" ht="15.5" x14ac:dyDescent="0.35">
      <c r="A76" s="10" t="s">
        <v>39</v>
      </c>
      <c r="B76" s="2" t="s">
        <v>84</v>
      </c>
      <c r="C76" s="115">
        <v>0</v>
      </c>
      <c r="D76" s="50">
        <v>0</v>
      </c>
      <c r="E76" s="50">
        <f>3506344.8+3329</f>
        <v>3509673.8</v>
      </c>
      <c r="F76" s="11">
        <f t="shared" si="6"/>
        <v>3509673.8</v>
      </c>
      <c r="G76" s="22"/>
      <c r="H76" s="19"/>
    </row>
    <row r="77" spans="1:8" ht="15.5" x14ac:dyDescent="0.35">
      <c r="A77" s="10" t="s">
        <v>85</v>
      </c>
      <c r="B77" s="2" t="s">
        <v>86</v>
      </c>
      <c r="C77" s="115">
        <v>0</v>
      </c>
      <c r="D77" s="50">
        <v>0</v>
      </c>
      <c r="E77" s="50">
        <v>0</v>
      </c>
      <c r="F77" s="11">
        <f t="shared" si="6"/>
        <v>0</v>
      </c>
      <c r="G77" s="22"/>
      <c r="H77" s="19"/>
    </row>
    <row r="78" spans="1:8" ht="15.5" x14ac:dyDescent="0.35">
      <c r="A78" s="10" t="s">
        <v>91</v>
      </c>
      <c r="B78" s="2" t="s">
        <v>146</v>
      </c>
      <c r="C78" s="115"/>
      <c r="D78" s="50">
        <v>30510000.34</v>
      </c>
      <c r="E78" s="50">
        <v>0</v>
      </c>
      <c r="F78" s="11">
        <f t="shared" si="6"/>
        <v>30510000.34</v>
      </c>
      <c r="G78" s="22"/>
      <c r="H78" s="19"/>
    </row>
    <row r="79" spans="1:8" ht="15.5" x14ac:dyDescent="0.35">
      <c r="A79" s="10" t="s">
        <v>54</v>
      </c>
      <c r="B79" s="2" t="s">
        <v>87</v>
      </c>
      <c r="C79" s="115"/>
      <c r="D79" s="50"/>
      <c r="E79" s="50">
        <v>1596163</v>
      </c>
      <c r="F79" s="11">
        <f t="shared" si="6"/>
        <v>1596163</v>
      </c>
      <c r="G79" s="22"/>
      <c r="H79" s="19"/>
    </row>
    <row r="80" spans="1:8" ht="15.5" x14ac:dyDescent="0.35">
      <c r="A80" s="10" t="s">
        <v>88</v>
      </c>
      <c r="B80" s="2" t="s">
        <v>89</v>
      </c>
      <c r="C80" s="115">
        <v>0</v>
      </c>
      <c r="D80" s="50">
        <v>0</v>
      </c>
      <c r="E80" s="50">
        <v>37573949.759999998</v>
      </c>
      <c r="F80" s="11">
        <f t="shared" si="6"/>
        <v>37573949.759999998</v>
      </c>
      <c r="G80" s="22"/>
      <c r="H80" s="19"/>
    </row>
    <row r="81" spans="1:14" ht="15.5" x14ac:dyDescent="0.35">
      <c r="A81" s="10" t="s">
        <v>55</v>
      </c>
      <c r="B81" s="2" t="s">
        <v>147</v>
      </c>
      <c r="C81" s="115"/>
      <c r="D81" s="50">
        <v>153125019.19</v>
      </c>
      <c r="E81" s="50">
        <v>0</v>
      </c>
      <c r="F81" s="11">
        <f t="shared" si="6"/>
        <v>153125019.19</v>
      </c>
      <c r="G81" s="22"/>
      <c r="H81" s="19"/>
    </row>
    <row r="82" spans="1:14" ht="15.5" x14ac:dyDescent="0.35">
      <c r="A82" s="10" t="s">
        <v>56</v>
      </c>
      <c r="B82" s="2" t="s">
        <v>38</v>
      </c>
      <c r="C82" s="115">
        <v>0</v>
      </c>
      <c r="D82" s="50">
        <v>122143323.52</v>
      </c>
      <c r="E82" s="50">
        <v>0</v>
      </c>
      <c r="F82" s="11">
        <f t="shared" si="6"/>
        <v>122143323.52</v>
      </c>
      <c r="G82" s="22"/>
      <c r="H82" s="19"/>
    </row>
    <row r="83" spans="1:14" ht="15.5" x14ac:dyDescent="0.35">
      <c r="A83" s="10" t="s">
        <v>40</v>
      </c>
      <c r="B83" s="2" t="s">
        <v>42</v>
      </c>
      <c r="C83" s="115">
        <v>35456611.57</v>
      </c>
      <c r="D83" s="50">
        <v>0</v>
      </c>
      <c r="E83" s="50">
        <v>203779325.43000001</v>
      </c>
      <c r="F83" s="11">
        <f t="shared" si="6"/>
        <v>239235937</v>
      </c>
      <c r="G83" s="22"/>
      <c r="H83" s="19"/>
    </row>
    <row r="84" spans="1:14" ht="15.5" x14ac:dyDescent="0.35">
      <c r="A84" s="10" t="s">
        <v>124</v>
      </c>
      <c r="B84" s="2" t="s">
        <v>125</v>
      </c>
      <c r="C84" s="115">
        <v>265250889.76000011</v>
      </c>
      <c r="D84" s="50">
        <v>399924685.66000003</v>
      </c>
      <c r="E84" s="50">
        <v>512720128.06999999</v>
      </c>
      <c r="F84" s="11">
        <f t="shared" si="6"/>
        <v>1177895703.49</v>
      </c>
      <c r="G84" s="11"/>
      <c r="H84" s="19"/>
    </row>
    <row r="85" spans="1:14" ht="16" thickBot="1" x14ac:dyDescent="0.4">
      <c r="A85" s="16"/>
      <c r="B85" s="17" t="s">
        <v>1</v>
      </c>
      <c r="C85" s="70">
        <f>SUM(C54:C84)</f>
        <v>1010022486.8900001</v>
      </c>
      <c r="D85" s="70">
        <f>SUM(D54:D84)</f>
        <v>1792808573.5800002</v>
      </c>
      <c r="E85" s="70">
        <f>SUM(E54:E84)</f>
        <v>2158323318.4200001</v>
      </c>
      <c r="F85" s="72">
        <f>SUM(F54:F84)</f>
        <v>4961154378.8900003</v>
      </c>
      <c r="G85" s="9"/>
    </row>
    <row r="86" spans="1:14" ht="29.5" customHeight="1" thickTop="1" x14ac:dyDescent="0.35">
      <c r="A86" s="137" t="str">
        <f>+A45</f>
        <v>Nota: este cuadro es construido con la información de ejecución , en algunos meses no se presenta gasto a pesar de que el servicio se brindó con continuidad.</v>
      </c>
      <c r="B86" s="137"/>
      <c r="C86" s="137"/>
      <c r="D86" s="137"/>
      <c r="E86" s="137"/>
      <c r="F86" s="137"/>
      <c r="G86" s="47"/>
      <c r="H86" s="26"/>
    </row>
    <row r="87" spans="1:14" ht="15.5" x14ac:dyDescent="0.35">
      <c r="A87" s="24"/>
      <c r="B87" s="24"/>
      <c r="C87" s="47"/>
      <c r="D87" s="51"/>
      <c r="E87" s="9"/>
      <c r="F87" s="9"/>
      <c r="G87" s="9"/>
    </row>
    <row r="88" spans="1:14" ht="15.5" x14ac:dyDescent="0.35">
      <c r="A88" s="7"/>
      <c r="B88" s="8"/>
      <c r="C88" s="47"/>
      <c r="D88" s="47"/>
      <c r="E88" s="47"/>
      <c r="F88" s="9"/>
      <c r="G88" s="9"/>
    </row>
    <row r="89" spans="1:14" ht="15.5" x14ac:dyDescent="0.35">
      <c r="A89" s="7"/>
      <c r="B89" s="8"/>
      <c r="C89" s="47"/>
      <c r="D89" s="47"/>
      <c r="E89" s="47"/>
      <c r="F89" s="9"/>
      <c r="G89" s="9"/>
    </row>
    <row r="90" spans="1:14" ht="15.5" x14ac:dyDescent="0.35">
      <c r="A90" s="128" t="s">
        <v>34</v>
      </c>
      <c r="B90" s="128"/>
      <c r="C90" s="128"/>
      <c r="D90" s="128"/>
      <c r="E90" s="129"/>
      <c r="F90" s="128"/>
      <c r="G90" s="9"/>
      <c r="J90" s="120"/>
      <c r="K90" s="120"/>
      <c r="L90" s="120"/>
      <c r="M90" s="120"/>
      <c r="N90" s="119"/>
    </row>
    <row r="91" spans="1:14" ht="15.5" x14ac:dyDescent="0.35">
      <c r="A91" s="128" t="s">
        <v>33</v>
      </c>
      <c r="B91" s="128"/>
      <c r="C91" s="128"/>
      <c r="D91" s="128"/>
      <c r="E91" s="129"/>
      <c r="F91" s="128"/>
      <c r="G91" s="9"/>
    </row>
    <row r="92" spans="1:14" ht="15.5" x14ac:dyDescent="0.35">
      <c r="A92" s="130" t="s">
        <v>37</v>
      </c>
      <c r="B92" s="130"/>
      <c r="C92" s="130"/>
      <c r="D92" s="130"/>
      <c r="E92" s="129"/>
      <c r="F92" s="130"/>
      <c r="G92" s="4"/>
      <c r="H92" s="21"/>
    </row>
    <row r="93" spans="1:14" ht="15.5" x14ac:dyDescent="0.35">
      <c r="A93" s="7"/>
      <c r="B93" s="8"/>
      <c r="C93" s="47"/>
      <c r="D93" s="47"/>
      <c r="E93" s="47"/>
      <c r="F93" s="9"/>
      <c r="G93" s="9"/>
    </row>
    <row r="94" spans="1:14" ht="16" thickBot="1" x14ac:dyDescent="0.4">
      <c r="A94" s="90" t="s">
        <v>0</v>
      </c>
      <c r="B94" s="90" t="s">
        <v>19</v>
      </c>
      <c r="C94" s="93" t="s">
        <v>7</v>
      </c>
      <c r="D94" s="93" t="s">
        <v>8</v>
      </c>
      <c r="E94" s="92" t="s">
        <v>9</v>
      </c>
      <c r="F94" s="92" t="s">
        <v>138</v>
      </c>
      <c r="G94" s="9"/>
    </row>
    <row r="95" spans="1:14" ht="15.5" x14ac:dyDescent="0.35">
      <c r="A95" s="10"/>
      <c r="B95" s="2"/>
      <c r="C95" s="48"/>
      <c r="D95" s="48"/>
      <c r="E95" s="48"/>
      <c r="F95" s="13"/>
      <c r="G95" s="9"/>
    </row>
    <row r="96" spans="1:14" ht="15.5" x14ac:dyDescent="0.35">
      <c r="A96" s="28">
        <v>1</v>
      </c>
      <c r="B96" s="29" t="s">
        <v>28</v>
      </c>
      <c r="C96" s="115">
        <f>+'1 T'!E92</f>
        <v>5679128.029999733</v>
      </c>
      <c r="D96" s="48">
        <f>+C100</f>
        <v>9948042.6999998093</v>
      </c>
      <c r="E96" s="48">
        <f>+D100</f>
        <v>225813887.66000009</v>
      </c>
      <c r="F96" s="13"/>
      <c r="G96" s="9"/>
      <c r="H96" s="30"/>
    </row>
    <row r="97" spans="1:8" ht="15.5" x14ac:dyDescent="0.35">
      <c r="A97" s="31">
        <v>2</v>
      </c>
      <c r="B97" s="29" t="s">
        <v>132</v>
      </c>
      <c r="C97" s="48">
        <v>1010022486.8900001</v>
      </c>
      <c r="D97" s="48">
        <v>1792808573.5800002</v>
      </c>
      <c r="E97" s="48">
        <v>2158323318.4200001</v>
      </c>
      <c r="F97" s="13">
        <f>SUM(C97:E97)</f>
        <v>4961154378.8900003</v>
      </c>
      <c r="G97" s="32"/>
    </row>
    <row r="98" spans="1:8" ht="15.5" x14ac:dyDescent="0.35">
      <c r="A98" s="31">
        <v>3</v>
      </c>
      <c r="B98" s="112" t="s">
        <v>29</v>
      </c>
      <c r="C98" s="48">
        <f>+C96+C97</f>
        <v>1015701614.9199998</v>
      </c>
      <c r="D98" s="48">
        <f>+D96+D97</f>
        <v>1802756616.28</v>
      </c>
      <c r="E98" s="48">
        <f>+E96+E97</f>
        <v>2384137206.0799999</v>
      </c>
      <c r="F98" s="13">
        <f>+F96+F97</f>
        <v>4961154378.8900003</v>
      </c>
      <c r="G98" s="32"/>
    </row>
    <row r="99" spans="1:8" ht="15.5" x14ac:dyDescent="0.35">
      <c r="A99" s="31">
        <v>4</v>
      </c>
      <c r="B99" s="112" t="s">
        <v>30</v>
      </c>
      <c r="C99" s="48">
        <v>1005753572.22</v>
      </c>
      <c r="D99" s="48">
        <v>1576942728.6199999</v>
      </c>
      <c r="E99" s="48">
        <v>2289065219.4400001</v>
      </c>
      <c r="F99" s="13">
        <f>SUM(C99:E99)</f>
        <v>4871761520.2800007</v>
      </c>
      <c r="G99" s="32"/>
    </row>
    <row r="100" spans="1:8" ht="15.5" x14ac:dyDescent="0.35">
      <c r="A100" s="31">
        <v>5</v>
      </c>
      <c r="B100" s="29" t="s">
        <v>31</v>
      </c>
      <c r="C100" s="48">
        <f>+C98-C99</f>
        <v>9948042.6999998093</v>
      </c>
      <c r="D100" s="48">
        <f t="shared" ref="D100:E100" si="7">+D98-D99</f>
        <v>225813887.66000009</v>
      </c>
      <c r="E100" s="48">
        <f t="shared" si="7"/>
        <v>95071986.639999866</v>
      </c>
      <c r="F100" s="13">
        <f>+F98-F99</f>
        <v>89392858.609999657</v>
      </c>
      <c r="G100" s="32"/>
    </row>
    <row r="101" spans="1:8" ht="16" thickBot="1" x14ac:dyDescent="0.4">
      <c r="A101" s="16"/>
      <c r="B101" s="17"/>
      <c r="C101" s="46"/>
      <c r="D101" s="46"/>
      <c r="E101" s="46"/>
      <c r="F101" s="46"/>
      <c r="G101" s="15"/>
      <c r="H101" s="41"/>
    </row>
    <row r="102" spans="1:8" ht="18.75" customHeight="1" thickTop="1" x14ac:dyDescent="0.35">
      <c r="A102" s="139" t="s">
        <v>133</v>
      </c>
      <c r="B102" s="139"/>
      <c r="C102" s="139"/>
      <c r="D102" s="139"/>
      <c r="E102" s="139"/>
      <c r="F102" s="139"/>
      <c r="G102" s="42"/>
      <c r="H102" s="42"/>
    </row>
    <row r="103" spans="1:8" ht="23.9" customHeight="1" x14ac:dyDescent="0.35">
      <c r="A103" s="138" t="str">
        <f>A86</f>
        <v>Nota: este cuadro es construido con la información de ejecución , en algunos meses no se presenta gasto a pesar de que el servicio se brindó con continuidad.</v>
      </c>
      <c r="B103" s="138"/>
      <c r="C103" s="138"/>
      <c r="D103" s="138"/>
      <c r="E103" s="138"/>
      <c r="F103" s="138"/>
    </row>
    <row r="104" spans="1:8" x14ac:dyDescent="0.35">
      <c r="A104" s="34"/>
    </row>
    <row r="105" spans="1:8" s="35" customFormat="1" x14ac:dyDescent="0.35">
      <c r="A105" s="34"/>
      <c r="B105" s="6"/>
      <c r="C105" s="53"/>
      <c r="F105" s="3"/>
      <c r="G105" s="3"/>
      <c r="H105" s="3"/>
    </row>
    <row r="106" spans="1:8" s="35" customFormat="1" x14ac:dyDescent="0.35">
      <c r="A106" s="34"/>
      <c r="B106" s="6"/>
      <c r="F106" s="3"/>
      <c r="G106" s="3"/>
      <c r="H106" s="3"/>
    </row>
    <row r="108" spans="1:8" s="35" customFormat="1" x14ac:dyDescent="0.35">
      <c r="A108" s="1"/>
      <c r="B108" s="6"/>
      <c r="D108" s="81"/>
      <c r="F108" s="3"/>
      <c r="G108" s="3"/>
      <c r="H108" s="3"/>
    </row>
  </sheetData>
  <mergeCells count="20">
    <mergeCell ref="A48:F48"/>
    <mergeCell ref="A1:G1"/>
    <mergeCell ref="A6:G6"/>
    <mergeCell ref="A8:G8"/>
    <mergeCell ref="A9:G9"/>
    <mergeCell ref="A22:H22"/>
    <mergeCell ref="A25:H25"/>
    <mergeCell ref="A27:F27"/>
    <mergeCell ref="A28:F28"/>
    <mergeCell ref="A29:F29"/>
    <mergeCell ref="A45:F45"/>
    <mergeCell ref="A46:F46"/>
    <mergeCell ref="A102:F102"/>
    <mergeCell ref="A103:F103"/>
    <mergeCell ref="A49:F49"/>
    <mergeCell ref="A50:F50"/>
    <mergeCell ref="A86:F86"/>
    <mergeCell ref="A90:F90"/>
    <mergeCell ref="A91:F91"/>
    <mergeCell ref="A92:F92"/>
  </mergeCells>
  <pageMargins left="0.5" right="0.28000000000000003" top="0.74803149606299213" bottom="0.74803149606299213" header="0.31496062992125984" footer="0.31496062992125984"/>
  <pageSetup scale="20" orientation="landscape" r:id="rId1"/>
  <ignoredErrors>
    <ignoredError sqref="F9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5" tint="0.59999389629810485"/>
    <pageSetUpPr fitToPage="1"/>
  </sheetPr>
  <dimension ref="A1:F108"/>
  <sheetViews>
    <sheetView zoomScale="80" zoomScaleNormal="80" workbookViewId="0">
      <selection sqref="A1:F1"/>
    </sheetView>
  </sheetViews>
  <sheetFormatPr baseColWidth="10" defaultColWidth="11.453125" defaultRowHeight="14.5" x14ac:dyDescent="0.35"/>
  <cols>
    <col min="1" max="1" width="18.7265625" style="1" customWidth="1"/>
    <col min="2" max="2" width="62.54296875" style="6" customWidth="1"/>
    <col min="3" max="4" width="21.453125" style="35" customWidth="1"/>
    <col min="5" max="5" width="21.453125" style="35" bestFit="1" customWidth="1"/>
    <col min="6" max="6" width="20.1796875" style="3" bestFit="1" customWidth="1"/>
    <col min="7" max="16384" width="11.453125" style="3"/>
  </cols>
  <sheetData>
    <row r="1" spans="1:6" ht="15.5" x14ac:dyDescent="0.35">
      <c r="A1" s="130" t="s">
        <v>15</v>
      </c>
      <c r="B1" s="130"/>
      <c r="C1" s="130"/>
      <c r="D1" s="130"/>
      <c r="E1" s="129"/>
      <c r="F1" s="130"/>
    </row>
    <row r="2" spans="1:6" ht="15.5" x14ac:dyDescent="0.35">
      <c r="A2" s="4"/>
      <c r="B2" s="5" t="s">
        <v>47</v>
      </c>
      <c r="C2" s="49" t="s">
        <v>48</v>
      </c>
      <c r="D2" s="49"/>
      <c r="E2" s="49"/>
      <c r="F2" s="43"/>
    </row>
    <row r="3" spans="1:6" ht="15.5" x14ac:dyDescent="0.35">
      <c r="A3" s="4"/>
      <c r="B3" s="5" t="s">
        <v>49</v>
      </c>
      <c r="C3" s="49" t="s">
        <v>50</v>
      </c>
      <c r="D3" s="49"/>
      <c r="E3" s="49"/>
      <c r="F3" s="43"/>
    </row>
    <row r="4" spans="1:6" ht="15.5" x14ac:dyDescent="0.35">
      <c r="A4" s="4"/>
      <c r="B4" s="5" t="s">
        <v>17</v>
      </c>
      <c r="C4" s="49" t="s">
        <v>44</v>
      </c>
      <c r="D4" s="49"/>
      <c r="E4" s="49"/>
      <c r="F4" s="43"/>
    </row>
    <row r="5" spans="1:6" ht="15.5" x14ac:dyDescent="0.35">
      <c r="A5" s="4"/>
      <c r="B5" s="5" t="s">
        <v>16</v>
      </c>
      <c r="C5" s="49" t="s">
        <v>149</v>
      </c>
      <c r="D5" s="49"/>
      <c r="E5" s="49"/>
      <c r="F5" s="43"/>
    </row>
    <row r="6" spans="1:6" ht="15.5" x14ac:dyDescent="0.35">
      <c r="A6" s="132"/>
      <c r="B6" s="132"/>
      <c r="C6" s="132"/>
      <c r="D6" s="132"/>
      <c r="E6" s="133"/>
      <c r="F6" s="132"/>
    </row>
    <row r="7" spans="1:6" ht="15.5" x14ac:dyDescent="0.35">
      <c r="A7" s="7"/>
      <c r="B7" s="8"/>
      <c r="C7" s="47"/>
      <c r="D7" s="47"/>
      <c r="E7" s="47"/>
      <c r="F7" s="9"/>
    </row>
    <row r="8" spans="1:6" s="37" customFormat="1" ht="15.5" x14ac:dyDescent="0.35">
      <c r="A8" s="128" t="s">
        <v>18</v>
      </c>
      <c r="B8" s="128"/>
      <c r="C8" s="128"/>
      <c r="D8" s="128"/>
      <c r="E8" s="129"/>
      <c r="F8" s="128"/>
    </row>
    <row r="9" spans="1:6" s="37" customFormat="1" ht="15.5" x14ac:dyDescent="0.35">
      <c r="A9" s="128" t="s">
        <v>35</v>
      </c>
      <c r="B9" s="128"/>
      <c r="C9" s="128"/>
      <c r="D9" s="128"/>
      <c r="E9" s="129"/>
      <c r="F9" s="128"/>
    </row>
    <row r="10" spans="1:6" s="37" customFormat="1" ht="15.5" x14ac:dyDescent="0.35">
      <c r="A10" s="7"/>
      <c r="B10" s="8"/>
      <c r="C10" s="47"/>
      <c r="D10" s="47"/>
      <c r="E10" s="47"/>
      <c r="F10" s="9"/>
    </row>
    <row r="11" spans="1:6" s="113" customFormat="1" ht="16" thickBot="1" x14ac:dyDescent="0.4">
      <c r="A11" s="92" t="s">
        <v>0</v>
      </c>
      <c r="B11" s="92" t="s">
        <v>36</v>
      </c>
      <c r="C11" s="93" t="s">
        <v>20</v>
      </c>
      <c r="D11" s="93" t="s">
        <v>12</v>
      </c>
      <c r="E11" s="93" t="s">
        <v>13</v>
      </c>
      <c r="F11" s="92" t="s">
        <v>148</v>
      </c>
    </row>
    <row r="12" spans="1:6" s="113" customFormat="1" ht="15.5" x14ac:dyDescent="0.35">
      <c r="A12" s="10"/>
      <c r="B12" s="2"/>
      <c r="C12" s="50"/>
      <c r="D12" s="50"/>
      <c r="E12" s="50"/>
      <c r="F12" s="11"/>
    </row>
    <row r="13" spans="1:6" s="113" customFormat="1" ht="15.5" x14ac:dyDescent="0.35">
      <c r="A13" s="10"/>
      <c r="B13" s="66" t="s">
        <v>99</v>
      </c>
      <c r="C13" s="67" t="s">
        <v>112</v>
      </c>
      <c r="D13" s="83">
        <f>+D14+D15</f>
        <v>104288</v>
      </c>
      <c r="E13" s="83">
        <f>+E14+E15</f>
        <v>132460</v>
      </c>
      <c r="F13" s="83">
        <f>+F14+F15</f>
        <v>236748</v>
      </c>
    </row>
    <row r="14" spans="1:6" s="113" customFormat="1" ht="15.5" x14ac:dyDescent="0.35">
      <c r="A14" s="11">
        <v>1</v>
      </c>
      <c r="B14" s="2" t="s">
        <v>105</v>
      </c>
      <c r="C14" s="48" t="s">
        <v>108</v>
      </c>
      <c r="D14" s="27">
        <f>+'1 T'!G14</f>
        <v>58686</v>
      </c>
      <c r="E14" s="27">
        <f>+'2 T'!G14</f>
        <v>84223</v>
      </c>
      <c r="F14" s="27">
        <f>+D14+E14</f>
        <v>142909</v>
      </c>
    </row>
    <row r="15" spans="1:6" s="113" customFormat="1" ht="15.5" x14ac:dyDescent="0.35">
      <c r="A15" s="11">
        <v>2</v>
      </c>
      <c r="B15" s="59" t="s">
        <v>106</v>
      </c>
      <c r="C15" s="48" t="s">
        <v>109</v>
      </c>
      <c r="D15" s="27">
        <f>+'1 T'!G15</f>
        <v>45602</v>
      </c>
      <c r="E15" s="27">
        <f>+'2 T'!G15</f>
        <v>48237</v>
      </c>
      <c r="F15" s="27">
        <f>+D15+E15</f>
        <v>93839</v>
      </c>
    </row>
    <row r="16" spans="1:6" s="37" customFormat="1" ht="15.5" x14ac:dyDescent="0.35">
      <c r="A16" s="11"/>
      <c r="B16" s="14"/>
      <c r="C16" s="48"/>
      <c r="D16" s="50"/>
      <c r="E16" s="56"/>
      <c r="F16" s="56"/>
    </row>
    <row r="17" spans="1:6" s="37" customFormat="1" ht="15.5" x14ac:dyDescent="0.35">
      <c r="A17" s="11"/>
      <c r="B17" s="63" t="s">
        <v>101</v>
      </c>
      <c r="C17" s="64" t="s">
        <v>113</v>
      </c>
      <c r="D17" s="83">
        <f>+D18+D19+D20</f>
        <v>313104</v>
      </c>
      <c r="E17" s="83">
        <f>+E18+E19+E20</f>
        <v>333906</v>
      </c>
      <c r="F17" s="83">
        <f>+F18+F19+F20</f>
        <v>647010</v>
      </c>
    </row>
    <row r="18" spans="1:6" s="37" customFormat="1" ht="15.5" x14ac:dyDescent="0.35">
      <c r="A18" s="11">
        <v>3</v>
      </c>
      <c r="B18" s="61" t="s">
        <v>104</v>
      </c>
      <c r="C18" s="48" t="s">
        <v>103</v>
      </c>
      <c r="D18" s="27">
        <f>+'1 T'!G18</f>
        <v>21944</v>
      </c>
      <c r="E18" s="27">
        <f>+'2 T'!G18</f>
        <v>44917</v>
      </c>
      <c r="F18" s="27">
        <f>+D18+E18</f>
        <v>66861</v>
      </c>
    </row>
    <row r="19" spans="1:6" s="37" customFormat="1" ht="15.5" x14ac:dyDescent="0.35">
      <c r="A19" s="11">
        <v>4</v>
      </c>
      <c r="B19" s="60" t="s">
        <v>102</v>
      </c>
      <c r="C19" s="48" t="s">
        <v>100</v>
      </c>
      <c r="D19" s="27">
        <f>+'1 T'!G19</f>
        <v>266315</v>
      </c>
      <c r="E19" s="27">
        <f>+'2 T'!G19</f>
        <v>262593</v>
      </c>
      <c r="F19" s="27">
        <f t="shared" ref="F19:F20" si="0">+D19+E19</f>
        <v>528908</v>
      </c>
    </row>
    <row r="20" spans="1:6" s="37" customFormat="1" ht="15.5" x14ac:dyDescent="0.35">
      <c r="A20" s="11">
        <v>5</v>
      </c>
      <c r="B20" s="62" t="s">
        <v>5</v>
      </c>
      <c r="C20" s="48" t="s">
        <v>110</v>
      </c>
      <c r="D20" s="27">
        <f>+'1 T'!G20</f>
        <v>24845</v>
      </c>
      <c r="E20" s="27">
        <f>+'2 T'!G20</f>
        <v>26396</v>
      </c>
      <c r="F20" s="27">
        <f t="shared" si="0"/>
        <v>51241</v>
      </c>
    </row>
    <row r="21" spans="1:6" s="37" customFormat="1" ht="15.75" customHeight="1" thickBot="1" x14ac:dyDescent="0.4">
      <c r="A21" s="16"/>
      <c r="B21" s="69" t="s">
        <v>107</v>
      </c>
      <c r="C21" s="70" t="s">
        <v>6</v>
      </c>
      <c r="D21" s="39">
        <f>D13+D17</f>
        <v>417392</v>
      </c>
      <c r="E21" s="39">
        <f t="shared" ref="E21:F21" si="1">E13+E17</f>
        <v>466366</v>
      </c>
      <c r="F21" s="39">
        <f t="shared" si="1"/>
        <v>883758</v>
      </c>
    </row>
    <row r="22" spans="1:6" s="37" customFormat="1" ht="28.5" customHeight="1" thickTop="1" x14ac:dyDescent="0.35">
      <c r="A22" s="135" t="s">
        <v>130</v>
      </c>
      <c r="B22" s="135"/>
      <c r="C22" s="135"/>
      <c r="D22" s="135"/>
      <c r="E22" s="135"/>
      <c r="F22" s="135"/>
    </row>
    <row r="23" spans="1:6" s="37" customFormat="1" ht="15.75" customHeight="1" x14ac:dyDescent="0.35">
      <c r="A23" s="2" t="s">
        <v>111</v>
      </c>
      <c r="B23" s="8"/>
      <c r="C23" s="48"/>
      <c r="D23" s="48"/>
      <c r="E23" s="48"/>
      <c r="F23" s="13"/>
    </row>
    <row r="24" spans="1:6" s="37" customFormat="1" ht="15.75" customHeight="1" x14ac:dyDescent="0.35">
      <c r="A24" s="2" t="s">
        <v>114</v>
      </c>
      <c r="B24" s="8"/>
      <c r="C24" s="48"/>
      <c r="D24" s="48"/>
      <c r="E24" s="48"/>
      <c r="F24" s="13"/>
    </row>
    <row r="25" spans="1:6" ht="30.65" customHeight="1" x14ac:dyDescent="0.35">
      <c r="A25" s="136" t="s">
        <v>136</v>
      </c>
      <c r="B25" s="136"/>
      <c r="C25" s="136"/>
      <c r="D25" s="136"/>
      <c r="E25" s="136"/>
      <c r="F25" s="136"/>
    </row>
    <row r="26" spans="1:6" ht="15.5" x14ac:dyDescent="0.35">
      <c r="A26" s="2"/>
      <c r="B26" s="8"/>
      <c r="C26" s="48"/>
      <c r="D26" s="48"/>
      <c r="E26" s="48"/>
      <c r="F26" s="13"/>
    </row>
    <row r="27" spans="1:6" ht="15.5" x14ac:dyDescent="0.35">
      <c r="A27" s="134" t="s">
        <v>26</v>
      </c>
      <c r="B27" s="134"/>
      <c r="C27" s="134"/>
      <c r="D27" s="134"/>
      <c r="E27" s="134"/>
      <c r="F27" s="134"/>
    </row>
    <row r="28" spans="1:6" ht="15.5" x14ac:dyDescent="0.35">
      <c r="A28" s="128" t="s">
        <v>126</v>
      </c>
      <c r="B28" s="128"/>
      <c r="C28" s="128"/>
      <c r="D28" s="128"/>
      <c r="E28" s="129"/>
      <c r="F28" s="128"/>
    </row>
    <row r="29" spans="1:6" ht="15.5" x14ac:dyDescent="0.35">
      <c r="A29" s="130" t="s">
        <v>37</v>
      </c>
      <c r="B29" s="130"/>
      <c r="C29" s="130"/>
      <c r="D29" s="130"/>
      <c r="E29" s="129"/>
      <c r="F29" s="130"/>
    </row>
    <row r="30" spans="1:6" ht="15.5" x14ac:dyDescent="0.35">
      <c r="A30" s="7"/>
      <c r="B30" s="8"/>
      <c r="C30" s="47"/>
      <c r="D30" s="47"/>
      <c r="E30" s="47"/>
    </row>
    <row r="31" spans="1:6" ht="16" thickBot="1" x14ac:dyDescent="0.4">
      <c r="A31" s="90" t="s">
        <v>0</v>
      </c>
      <c r="B31" s="90" t="s">
        <v>36</v>
      </c>
      <c r="C31" s="93" t="s">
        <v>12</v>
      </c>
      <c r="D31" s="93" t="s">
        <v>13</v>
      </c>
      <c r="E31" s="92" t="s">
        <v>148</v>
      </c>
    </row>
    <row r="32" spans="1:6" ht="15.5" x14ac:dyDescent="0.35">
      <c r="A32" s="71"/>
      <c r="B32" s="73" t="s">
        <v>118</v>
      </c>
      <c r="C32" s="75"/>
      <c r="D32" s="75"/>
      <c r="E32" s="75"/>
    </row>
    <row r="33" spans="1:6" ht="15.5" x14ac:dyDescent="0.35">
      <c r="A33" s="10">
        <v>1</v>
      </c>
      <c r="B33" s="2" t="s">
        <v>128</v>
      </c>
      <c r="C33" s="80">
        <f>+'1 T'!F33</f>
        <v>1476394220.2923999</v>
      </c>
      <c r="D33" s="80">
        <f>+'2 T'!F33</f>
        <v>2290214721.3559003</v>
      </c>
      <c r="E33" s="80">
        <f>+C33+D33</f>
        <v>3766608941.6483002</v>
      </c>
    </row>
    <row r="34" spans="1:6" ht="15.5" x14ac:dyDescent="0.35">
      <c r="A34" s="10">
        <v>2</v>
      </c>
      <c r="B34" s="2" t="s">
        <v>115</v>
      </c>
      <c r="C34" s="80">
        <f>+'1 T'!F34</f>
        <v>437685003.65760005</v>
      </c>
      <c r="D34" s="80">
        <f>+'2 T'!F34</f>
        <v>424343517.75970006</v>
      </c>
      <c r="E34" s="80">
        <f>+C34+D34</f>
        <v>862028521.41730011</v>
      </c>
    </row>
    <row r="35" spans="1:6" ht="15.5" x14ac:dyDescent="0.35">
      <c r="A35" s="10"/>
      <c r="B35" s="74" t="s">
        <v>119</v>
      </c>
      <c r="C35" s="77"/>
      <c r="D35" s="77"/>
      <c r="E35" s="76"/>
    </row>
    <row r="36" spans="1:6" ht="15.5" x14ac:dyDescent="0.35">
      <c r="A36" s="10">
        <v>3</v>
      </c>
      <c r="B36" s="2" t="s">
        <v>104</v>
      </c>
      <c r="C36" s="80">
        <f>+'1 T'!F36</f>
        <v>4172846.59</v>
      </c>
      <c r="D36" s="80">
        <f>+'2 T'!F36</f>
        <v>237643671.65439999</v>
      </c>
      <c r="E36" s="80">
        <f>+C36+D36</f>
        <v>241816518.24439999</v>
      </c>
    </row>
    <row r="37" spans="1:6" ht="15.5" x14ac:dyDescent="0.35">
      <c r="A37" s="10">
        <v>4</v>
      </c>
      <c r="B37" s="2" t="s">
        <v>116</v>
      </c>
      <c r="C37" s="80">
        <f>+'1 T'!F37</f>
        <v>1471491843.04</v>
      </c>
      <c r="D37" s="80">
        <f>+'2 T'!F37</f>
        <v>1082889859.4878001</v>
      </c>
      <c r="E37" s="80">
        <f t="shared" ref="E37:E38" si="2">+C37+D37</f>
        <v>2554381702.5278001</v>
      </c>
    </row>
    <row r="38" spans="1:6" ht="15.5" x14ac:dyDescent="0.35">
      <c r="A38" s="10">
        <v>5</v>
      </c>
      <c r="B38" s="2" t="s">
        <v>117</v>
      </c>
      <c r="C38" s="80">
        <f>+'1 T'!F38</f>
        <v>768906150.88</v>
      </c>
      <c r="D38" s="80">
        <f>+'2 T'!F38</f>
        <v>345831693.87219995</v>
      </c>
      <c r="E38" s="80">
        <f t="shared" si="2"/>
        <v>1114737844.7521999</v>
      </c>
    </row>
    <row r="39" spans="1:6" ht="15.5" x14ac:dyDescent="0.35">
      <c r="A39" s="10"/>
      <c r="B39" s="74" t="s">
        <v>120</v>
      </c>
      <c r="C39" s="77"/>
      <c r="D39" s="77"/>
      <c r="E39" s="77"/>
      <c r="F39" s="36"/>
    </row>
    <row r="40" spans="1:6" s="36" customFormat="1" ht="15.5" x14ac:dyDescent="0.35">
      <c r="A40" s="10">
        <v>6</v>
      </c>
      <c r="B40" s="2" t="s">
        <v>90</v>
      </c>
      <c r="C40" s="80">
        <f>+'1 T'!F40</f>
        <v>18744160.909999996</v>
      </c>
      <c r="D40" s="80">
        <f>+'2 T'!F40</f>
        <v>26556522.289999999</v>
      </c>
      <c r="E40" s="80">
        <f>+C40+D40</f>
        <v>45300683.199999996</v>
      </c>
    </row>
    <row r="41" spans="1:6" s="36" customFormat="1" ht="15.5" x14ac:dyDescent="0.35">
      <c r="A41" s="10">
        <v>7</v>
      </c>
      <c r="B41" s="2" t="s">
        <v>57</v>
      </c>
      <c r="C41" s="80">
        <f>+'1 T'!F41</f>
        <v>106092263.29000001</v>
      </c>
      <c r="D41" s="80">
        <f>+'2 T'!F41</f>
        <v>122143323.52</v>
      </c>
      <c r="E41" s="80">
        <f t="shared" ref="E41:E43" si="3">+C41+D41</f>
        <v>228235586.81</v>
      </c>
    </row>
    <row r="42" spans="1:6" s="36" customFormat="1" ht="15.5" x14ac:dyDescent="0.35">
      <c r="A42" s="10">
        <v>8</v>
      </c>
      <c r="B42" s="2" t="s">
        <v>121</v>
      </c>
      <c r="C42" s="80">
        <f>+'1 T'!F42</f>
        <v>103680060.36</v>
      </c>
      <c r="D42" s="80">
        <f>+'2 T'!F42</f>
        <v>239235937</v>
      </c>
      <c r="E42" s="80">
        <f t="shared" si="3"/>
        <v>342915997.36000001</v>
      </c>
    </row>
    <row r="43" spans="1:6" s="36" customFormat="1" ht="15.5" x14ac:dyDescent="0.35">
      <c r="A43" s="10">
        <v>9</v>
      </c>
      <c r="B43" s="2" t="s">
        <v>58</v>
      </c>
      <c r="C43" s="80">
        <f>+'1 T'!F43</f>
        <v>12100</v>
      </c>
      <c r="D43" s="80">
        <f>+'2 T'!F43</f>
        <v>192295131.94999999</v>
      </c>
      <c r="E43" s="80">
        <f t="shared" si="3"/>
        <v>192307231.94999999</v>
      </c>
      <c r="F43" s="3"/>
    </row>
    <row r="44" spans="1:6" ht="16" thickBot="1" x14ac:dyDescent="0.4">
      <c r="A44" s="16"/>
      <c r="B44" s="70" t="s">
        <v>1</v>
      </c>
      <c r="C44" s="70">
        <f>SUM(C33:C43)</f>
        <v>4387178649.0199995</v>
      </c>
      <c r="D44" s="70">
        <f>SUM(D33:D43)</f>
        <v>4961154378.8900003</v>
      </c>
      <c r="E44" s="70">
        <f>SUM(E33:E43)</f>
        <v>9348333027.9100018</v>
      </c>
      <c r="F44" s="116"/>
    </row>
    <row r="45" spans="1:6" ht="15" thickTop="1" x14ac:dyDescent="0.35">
      <c r="A45" s="131" t="s">
        <v>137</v>
      </c>
      <c r="B45" s="131"/>
      <c r="C45" s="131"/>
      <c r="D45" s="131"/>
      <c r="E45" s="131"/>
      <c r="F45" s="131"/>
    </row>
    <row r="46" spans="1:6" x14ac:dyDescent="0.35">
      <c r="A46" s="131" t="s">
        <v>131</v>
      </c>
      <c r="B46" s="131" t="s">
        <v>43</v>
      </c>
      <c r="C46" s="131" t="s">
        <v>43</v>
      </c>
      <c r="D46" s="131" t="s">
        <v>43</v>
      </c>
      <c r="E46" s="131" t="s">
        <v>43</v>
      </c>
      <c r="F46" s="131" t="s">
        <v>43</v>
      </c>
    </row>
    <row r="47" spans="1:6" ht="15.5" x14ac:dyDescent="0.35">
      <c r="A47" s="7"/>
      <c r="B47" s="7"/>
      <c r="C47" s="52"/>
      <c r="D47" s="52"/>
      <c r="E47" s="47"/>
      <c r="F47" s="7"/>
    </row>
    <row r="48" spans="1:6" ht="15.5" x14ac:dyDescent="0.35">
      <c r="A48" s="128" t="s">
        <v>27</v>
      </c>
      <c r="B48" s="128"/>
      <c r="C48" s="128"/>
      <c r="D48" s="128"/>
      <c r="E48" s="129"/>
      <c r="F48" s="128"/>
    </row>
    <row r="49" spans="1:6" ht="15.5" x14ac:dyDescent="0.35">
      <c r="A49" s="128" t="s">
        <v>127</v>
      </c>
      <c r="B49" s="128"/>
      <c r="C49" s="128"/>
      <c r="D49" s="128"/>
      <c r="E49" s="129"/>
      <c r="F49" s="128"/>
    </row>
    <row r="50" spans="1:6" ht="15.5" x14ac:dyDescent="0.35">
      <c r="A50" s="130" t="s">
        <v>37</v>
      </c>
      <c r="B50" s="130"/>
      <c r="C50" s="130"/>
      <c r="D50" s="130"/>
      <c r="E50" s="129"/>
      <c r="F50" s="130"/>
    </row>
    <row r="51" spans="1:6" ht="15.5" x14ac:dyDescent="0.35">
      <c r="A51" s="7"/>
      <c r="B51" s="8"/>
      <c r="C51" s="47"/>
      <c r="D51" s="47"/>
      <c r="E51" s="47"/>
      <c r="F51" s="9"/>
    </row>
    <row r="52" spans="1:6" ht="15.5" x14ac:dyDescent="0.35">
      <c r="A52" s="7"/>
      <c r="B52" s="8"/>
      <c r="C52" s="47"/>
      <c r="D52" s="47"/>
      <c r="E52" s="47"/>
    </row>
    <row r="53" spans="1:6" ht="16" thickBot="1" x14ac:dyDescent="0.4">
      <c r="A53" s="95" t="s">
        <v>24</v>
      </c>
      <c r="B53" s="95" t="s">
        <v>25</v>
      </c>
      <c r="C53" s="93" t="s">
        <v>12</v>
      </c>
      <c r="D53" s="93" t="s">
        <v>13</v>
      </c>
      <c r="E53" s="92" t="s">
        <v>148</v>
      </c>
    </row>
    <row r="54" spans="1:6" ht="15.5" x14ac:dyDescent="0.35">
      <c r="A54" s="10" t="s">
        <v>51</v>
      </c>
      <c r="B54" s="2" t="s">
        <v>59</v>
      </c>
      <c r="C54" s="115">
        <f>+'1 T'!F54</f>
        <v>30248789.98</v>
      </c>
      <c r="D54" s="50">
        <f>+'2 T'!F54</f>
        <v>42141421.579999998</v>
      </c>
      <c r="E54" s="50">
        <f>+C54+D54</f>
        <v>72390211.560000002</v>
      </c>
    </row>
    <row r="55" spans="1:6" ht="15.5" x14ac:dyDescent="0.35">
      <c r="A55" s="10" t="s">
        <v>122</v>
      </c>
      <c r="B55" s="2" t="s">
        <v>123</v>
      </c>
      <c r="C55" s="115">
        <f>+'1 T'!F55</f>
        <v>4172846.59</v>
      </c>
      <c r="D55" s="50">
        <f>+'2 T'!F55</f>
        <v>8435792.370000001</v>
      </c>
      <c r="E55" s="50">
        <f t="shared" ref="E55:E84" si="4">+C55+D55</f>
        <v>12608638.960000001</v>
      </c>
    </row>
    <row r="56" spans="1:6" ht="15.5" x14ac:dyDescent="0.35">
      <c r="A56" s="10" t="s">
        <v>139</v>
      </c>
      <c r="B56" s="2" t="s">
        <v>140</v>
      </c>
      <c r="C56" s="115"/>
      <c r="D56" s="50">
        <f>+'2 T'!F56</f>
        <v>0</v>
      </c>
      <c r="E56" s="50">
        <f t="shared" si="4"/>
        <v>0</v>
      </c>
    </row>
    <row r="57" spans="1:6" ht="15.5" x14ac:dyDescent="0.35">
      <c r="A57" s="10" t="s">
        <v>60</v>
      </c>
      <c r="B57" s="2" t="s">
        <v>61</v>
      </c>
      <c r="C57" s="115">
        <f>+'1 T'!F56</f>
        <v>57297687.489999995</v>
      </c>
      <c r="D57" s="50">
        <f>+'2 T'!F57</f>
        <v>56164926.490000002</v>
      </c>
      <c r="E57" s="50">
        <f t="shared" si="4"/>
        <v>113462613.97999999</v>
      </c>
    </row>
    <row r="58" spans="1:6" ht="15.5" x14ac:dyDescent="0.35">
      <c r="A58" s="10" t="s">
        <v>62</v>
      </c>
      <c r="B58" s="2" t="s">
        <v>63</v>
      </c>
      <c r="C58" s="115">
        <f>+'1 T'!F57</f>
        <v>35572008.049999997</v>
      </c>
      <c r="D58" s="50">
        <f>+'2 T'!F58</f>
        <v>53391412.019999996</v>
      </c>
      <c r="E58" s="50">
        <f t="shared" si="4"/>
        <v>88963420.069999993</v>
      </c>
    </row>
    <row r="59" spans="1:6" ht="15.5" x14ac:dyDescent="0.35">
      <c r="A59" s="10" t="s">
        <v>52</v>
      </c>
      <c r="B59" s="2" t="s">
        <v>64</v>
      </c>
      <c r="C59" s="115">
        <f>+'1 T'!F58</f>
        <v>43010230.099999994</v>
      </c>
      <c r="D59" s="50">
        <f>+'2 T'!F59</f>
        <v>46590200.310000002</v>
      </c>
      <c r="E59" s="50">
        <f t="shared" si="4"/>
        <v>89600430.409999996</v>
      </c>
    </row>
    <row r="60" spans="1:6" ht="15.5" x14ac:dyDescent="0.35">
      <c r="A60" s="10" t="s">
        <v>65</v>
      </c>
      <c r="B60" s="2" t="s">
        <v>66</v>
      </c>
      <c r="C60" s="115">
        <f>+'1 T'!F59</f>
        <v>44022367.640000001</v>
      </c>
      <c r="D60" s="50">
        <f>+'2 T'!F60</f>
        <v>41152339.239999995</v>
      </c>
      <c r="E60" s="50">
        <f t="shared" si="4"/>
        <v>85174706.879999995</v>
      </c>
    </row>
    <row r="61" spans="1:6" ht="15.5" x14ac:dyDescent="0.35">
      <c r="A61" s="10" t="s">
        <v>67</v>
      </c>
      <c r="B61" s="2" t="s">
        <v>68</v>
      </c>
      <c r="C61" s="115">
        <f>+'1 T'!F60</f>
        <v>4633248.24</v>
      </c>
      <c r="D61" s="50">
        <f>+'2 T'!F61</f>
        <v>1244156.8399999999</v>
      </c>
      <c r="E61" s="50">
        <f t="shared" si="4"/>
        <v>5877405.0800000001</v>
      </c>
    </row>
    <row r="62" spans="1:6" ht="15.5" x14ac:dyDescent="0.35">
      <c r="A62" s="10" t="s">
        <v>141</v>
      </c>
      <c r="B62" s="2" t="s">
        <v>142</v>
      </c>
      <c r="C62" s="115"/>
      <c r="D62" s="50">
        <f>+'2 T'!F62</f>
        <v>0</v>
      </c>
      <c r="E62" s="50">
        <f t="shared" si="4"/>
        <v>0</v>
      </c>
    </row>
    <row r="63" spans="1:6" ht="15.5" x14ac:dyDescent="0.35">
      <c r="A63" s="10" t="s">
        <v>69</v>
      </c>
      <c r="B63" s="2" t="s">
        <v>70</v>
      </c>
      <c r="C63" s="115">
        <f>+'1 T'!F61</f>
        <v>2162795</v>
      </c>
      <c r="D63" s="50">
        <f>+'2 T'!F63</f>
        <v>7286830</v>
      </c>
      <c r="E63" s="50">
        <f t="shared" si="4"/>
        <v>9449625</v>
      </c>
    </row>
    <row r="64" spans="1:6" ht="15.5" x14ac:dyDescent="0.35">
      <c r="A64" s="10" t="s">
        <v>71</v>
      </c>
      <c r="B64" s="2" t="s">
        <v>72</v>
      </c>
      <c r="C64" s="115">
        <f>+'1 T'!F62</f>
        <v>8195725</v>
      </c>
      <c r="D64" s="50">
        <f>+'2 T'!F64</f>
        <v>27079460</v>
      </c>
      <c r="E64" s="50">
        <f t="shared" si="4"/>
        <v>35275185</v>
      </c>
    </row>
    <row r="65" spans="1:5" ht="15.5" x14ac:dyDescent="0.35">
      <c r="A65" s="10" t="s">
        <v>73</v>
      </c>
      <c r="B65" s="2" t="s">
        <v>74</v>
      </c>
      <c r="C65" s="115">
        <f>+'1 T'!F63</f>
        <v>53528054.399999999</v>
      </c>
      <c r="D65" s="50">
        <f>+'2 T'!F65</f>
        <v>6471945.5999999996</v>
      </c>
      <c r="E65" s="50">
        <f t="shared" si="4"/>
        <v>60000000</v>
      </c>
    </row>
    <row r="66" spans="1:5" ht="15.5" x14ac:dyDescent="0.35">
      <c r="A66" s="10" t="s">
        <v>75</v>
      </c>
      <c r="B66" s="2" t="s">
        <v>143</v>
      </c>
      <c r="C66" s="115"/>
      <c r="D66" s="50">
        <f>+'2 T'!F66</f>
        <v>86960.08</v>
      </c>
      <c r="E66" s="50">
        <f t="shared" si="4"/>
        <v>86960.08</v>
      </c>
    </row>
    <row r="67" spans="1:5" ht="15.5" x14ac:dyDescent="0.35">
      <c r="A67" s="10" t="s">
        <v>41</v>
      </c>
      <c r="B67" s="2" t="s">
        <v>76</v>
      </c>
      <c r="C67" s="115">
        <f>+'1 T'!F64</f>
        <v>13473372.379999999</v>
      </c>
      <c r="D67" s="50">
        <f>+'2 T'!F67</f>
        <v>10497475.25</v>
      </c>
      <c r="E67" s="50">
        <f t="shared" si="4"/>
        <v>23970847.629999999</v>
      </c>
    </row>
    <row r="68" spans="1:5" ht="15.5" x14ac:dyDescent="0.35">
      <c r="A68" s="10" t="s">
        <v>144</v>
      </c>
      <c r="B68" s="2" t="s">
        <v>145</v>
      </c>
      <c r="C68" s="115"/>
      <c r="D68" s="50">
        <f>+'2 T'!F68</f>
        <v>106194.69</v>
      </c>
      <c r="E68" s="50">
        <f t="shared" si="4"/>
        <v>106194.69</v>
      </c>
    </row>
    <row r="69" spans="1:5" ht="15.5" x14ac:dyDescent="0.35">
      <c r="A69" s="10" t="s">
        <v>53</v>
      </c>
      <c r="B69" s="2" t="s">
        <v>77</v>
      </c>
      <c r="C69" s="115">
        <f>+'1 T'!F65</f>
        <v>5230666.66</v>
      </c>
      <c r="D69" s="50">
        <f>+'2 T'!F69</f>
        <v>16055718.039999999</v>
      </c>
      <c r="E69" s="50">
        <f t="shared" si="4"/>
        <v>21286384.699999999</v>
      </c>
    </row>
    <row r="70" spans="1:5" ht="31" customHeight="1" x14ac:dyDescent="0.35">
      <c r="A70" s="45" t="s">
        <v>78</v>
      </c>
      <c r="B70" s="110" t="s">
        <v>79</v>
      </c>
      <c r="C70" s="115">
        <f>+'1 T'!F66</f>
        <v>40121.870000000003</v>
      </c>
      <c r="D70" s="50">
        <f>+'2 T'!F70</f>
        <v>0</v>
      </c>
      <c r="E70" s="50">
        <f t="shared" si="4"/>
        <v>40121.870000000003</v>
      </c>
    </row>
    <row r="71" spans="1:5" ht="15.5" x14ac:dyDescent="0.35">
      <c r="A71" s="10" t="s">
        <v>80</v>
      </c>
      <c r="B71" s="2" t="s">
        <v>134</v>
      </c>
      <c r="C71" s="115">
        <f>+'1 T'!F67</f>
        <v>8725751</v>
      </c>
      <c r="D71" s="50">
        <f>+'2 T'!F71</f>
        <v>12697546.17</v>
      </c>
      <c r="E71" s="50">
        <f t="shared" si="4"/>
        <v>21423297.170000002</v>
      </c>
    </row>
    <row r="72" spans="1:5" ht="15.5" x14ac:dyDescent="0.35">
      <c r="A72" s="10" t="s">
        <v>2</v>
      </c>
      <c r="B72" s="2" t="s">
        <v>45</v>
      </c>
      <c r="C72" s="115">
        <f>+'1 T'!F68</f>
        <v>768906150.88</v>
      </c>
      <c r="D72" s="50">
        <f>+'2 T'!F72</f>
        <v>246482754.40000001</v>
      </c>
      <c r="E72" s="50">
        <f t="shared" si="4"/>
        <v>1015388905.28</v>
      </c>
    </row>
    <row r="73" spans="1:5" ht="15.5" x14ac:dyDescent="0.35">
      <c r="A73" s="10" t="s">
        <v>3</v>
      </c>
      <c r="B73" s="2" t="s">
        <v>4</v>
      </c>
      <c r="C73" s="115">
        <f>+'1 T'!F69</f>
        <v>1452407572.04</v>
      </c>
      <c r="D73" s="50">
        <f>+'2 T'!F73</f>
        <v>1655815657.8699999</v>
      </c>
      <c r="E73" s="50">
        <f t="shared" si="4"/>
        <v>3108223229.9099998</v>
      </c>
    </row>
    <row r="74" spans="1:5" ht="15.5" x14ac:dyDescent="0.35">
      <c r="A74" s="10" t="s">
        <v>81</v>
      </c>
      <c r="B74" s="2" t="s">
        <v>82</v>
      </c>
      <c r="C74" s="115">
        <f>+'1 T'!F70</f>
        <v>1367765636.4300001</v>
      </c>
      <c r="D74" s="50">
        <f>+'2 T'!F74</f>
        <v>963863817.83999991</v>
      </c>
      <c r="E74" s="50">
        <f t="shared" si="4"/>
        <v>2331629454.27</v>
      </c>
    </row>
    <row r="75" spans="1:5" ht="15.5" x14ac:dyDescent="0.35">
      <c r="A75" s="10" t="s">
        <v>46</v>
      </c>
      <c r="B75" s="2" t="s">
        <v>83</v>
      </c>
      <c r="C75" s="115"/>
      <c r="D75" s="50">
        <f>+'2 T'!F75</f>
        <v>0</v>
      </c>
      <c r="E75" s="50">
        <f t="shared" si="4"/>
        <v>0</v>
      </c>
    </row>
    <row r="76" spans="1:5" ht="15.5" x14ac:dyDescent="0.35">
      <c r="A76" s="10" t="s">
        <v>39</v>
      </c>
      <c r="B76" s="2" t="s">
        <v>84</v>
      </c>
      <c r="C76" s="115">
        <f>+'1 T'!F71</f>
        <v>407139.81</v>
      </c>
      <c r="D76" s="50">
        <f>+'2 T'!F76</f>
        <v>3509673.8</v>
      </c>
      <c r="E76" s="50">
        <f t="shared" si="4"/>
        <v>3916813.61</v>
      </c>
    </row>
    <row r="77" spans="1:5" ht="15.5" x14ac:dyDescent="0.35">
      <c r="A77" s="10" t="s">
        <v>85</v>
      </c>
      <c r="B77" s="2" t="s">
        <v>86</v>
      </c>
      <c r="C77" s="115">
        <f>+'1 T'!F72</f>
        <v>1230635.08</v>
      </c>
      <c r="D77" s="50">
        <f>+'2 T'!F77</f>
        <v>0</v>
      </c>
      <c r="E77" s="50">
        <f t="shared" si="4"/>
        <v>1230635.08</v>
      </c>
    </row>
    <row r="78" spans="1:5" ht="15.5" x14ac:dyDescent="0.35">
      <c r="A78" s="10" t="s">
        <v>91</v>
      </c>
      <c r="B78" s="2" t="s">
        <v>146</v>
      </c>
      <c r="C78" s="115"/>
      <c r="D78" s="50">
        <f>+'2 T'!F78</f>
        <v>30510000.34</v>
      </c>
      <c r="E78" s="50">
        <f t="shared" si="4"/>
        <v>30510000.34</v>
      </c>
    </row>
    <row r="79" spans="1:5" ht="15.5" x14ac:dyDescent="0.35">
      <c r="A79" s="10" t="s">
        <v>54</v>
      </c>
      <c r="B79" s="2" t="s">
        <v>87</v>
      </c>
      <c r="C79" s="115"/>
      <c r="D79" s="50">
        <f>+'2 T'!F79</f>
        <v>1596163</v>
      </c>
      <c r="E79" s="50">
        <f t="shared" si="4"/>
        <v>1596163</v>
      </c>
    </row>
    <row r="80" spans="1:5" ht="15.5" x14ac:dyDescent="0.35">
      <c r="A80" s="10" t="s">
        <v>88</v>
      </c>
      <c r="B80" s="2" t="s">
        <v>89</v>
      </c>
      <c r="C80" s="115">
        <v>12100</v>
      </c>
      <c r="D80" s="50">
        <f>+'2 T'!F80</f>
        <v>37573949.759999998</v>
      </c>
      <c r="E80" s="50">
        <f t="shared" si="4"/>
        <v>37586049.759999998</v>
      </c>
    </row>
    <row r="81" spans="1:6" ht="15.5" x14ac:dyDescent="0.35">
      <c r="A81" s="10" t="s">
        <v>55</v>
      </c>
      <c r="B81" s="2" t="s">
        <v>147</v>
      </c>
      <c r="C81" s="115"/>
      <c r="D81" s="50">
        <f>+'2 T'!F81</f>
        <v>153125019.19</v>
      </c>
      <c r="E81" s="50">
        <f t="shared" si="4"/>
        <v>153125019.19</v>
      </c>
    </row>
    <row r="82" spans="1:6" ht="15.5" x14ac:dyDescent="0.35">
      <c r="A82" s="10" t="s">
        <v>56</v>
      </c>
      <c r="B82" s="2" t="s">
        <v>38</v>
      </c>
      <c r="C82" s="115">
        <f>+'1 T'!F74</f>
        <v>106092263.29000001</v>
      </c>
      <c r="D82" s="50">
        <f>+'2 T'!F82</f>
        <v>122143323.52</v>
      </c>
      <c r="E82" s="50">
        <f t="shared" si="4"/>
        <v>228235586.81</v>
      </c>
    </row>
    <row r="83" spans="1:6" ht="15.5" x14ac:dyDescent="0.35">
      <c r="A83" s="10" t="s">
        <v>40</v>
      </c>
      <c r="B83" s="2" t="s">
        <v>42</v>
      </c>
      <c r="C83" s="115">
        <f>+'1 T'!F75</f>
        <v>103680060.36</v>
      </c>
      <c r="D83" s="50">
        <f>+'2 T'!F83</f>
        <v>239235937</v>
      </c>
      <c r="E83" s="50">
        <f t="shared" si="4"/>
        <v>342915997.36000001</v>
      </c>
    </row>
    <row r="84" spans="1:6" ht="15.5" x14ac:dyDescent="0.35">
      <c r="A84" s="10" t="s">
        <v>124</v>
      </c>
      <c r="B84" s="2" t="s">
        <v>125</v>
      </c>
      <c r="C84" s="115">
        <f>+'1 T'!F76</f>
        <v>276363426.73000002</v>
      </c>
      <c r="D84" s="50">
        <f>+'2 T'!F84</f>
        <v>1177895703.49</v>
      </c>
      <c r="E84" s="50">
        <f t="shared" si="4"/>
        <v>1454259130.22</v>
      </c>
    </row>
    <row r="85" spans="1:6" ht="16" thickBot="1" x14ac:dyDescent="0.4">
      <c r="A85" s="16"/>
      <c r="B85" s="17" t="s">
        <v>1</v>
      </c>
      <c r="C85" s="70">
        <f>SUM(C54:C84)</f>
        <v>4387178649.0200005</v>
      </c>
      <c r="D85" s="70">
        <f t="shared" ref="D85:E85" si="5">SUM(D54:D84)</f>
        <v>4961154378.8900003</v>
      </c>
      <c r="E85" s="70">
        <f t="shared" si="5"/>
        <v>9348333027.9099998</v>
      </c>
      <c r="F85" s="117"/>
    </row>
    <row r="86" spans="1:6" ht="29.5" customHeight="1" thickTop="1" x14ac:dyDescent="0.35">
      <c r="A86" s="137" t="str">
        <f>+A45</f>
        <v>Nota: este cuadro es construido con la información de ejecución , en algunos meses no se presenta gasto a pesar de que el servicio se brindó con continuidad.</v>
      </c>
      <c r="B86" s="137"/>
      <c r="C86" s="137"/>
      <c r="D86" s="137"/>
      <c r="E86" s="137"/>
      <c r="F86" s="140"/>
    </row>
    <row r="87" spans="1:6" ht="15.5" x14ac:dyDescent="0.35">
      <c r="A87" s="24"/>
      <c r="B87" s="24"/>
      <c r="C87" s="47"/>
      <c r="D87" s="51"/>
      <c r="E87" s="9"/>
      <c r="F87" s="9"/>
    </row>
    <row r="88" spans="1:6" ht="15.5" x14ac:dyDescent="0.35">
      <c r="A88" s="7"/>
      <c r="B88" s="8"/>
      <c r="C88" s="47"/>
      <c r="D88" s="47"/>
      <c r="E88" s="47"/>
      <c r="F88" s="9"/>
    </row>
    <row r="89" spans="1:6" ht="15.5" x14ac:dyDescent="0.35">
      <c r="A89" s="7"/>
      <c r="B89" s="8"/>
      <c r="C89" s="47"/>
      <c r="D89" s="47"/>
      <c r="E89" s="47"/>
      <c r="F89" s="9"/>
    </row>
    <row r="90" spans="1:6" ht="15.5" x14ac:dyDescent="0.35">
      <c r="A90" s="128" t="s">
        <v>34</v>
      </c>
      <c r="B90" s="128"/>
      <c r="C90" s="128"/>
      <c r="D90" s="128"/>
      <c r="E90" s="129"/>
      <c r="F90" s="128"/>
    </row>
    <row r="91" spans="1:6" ht="15.5" x14ac:dyDescent="0.35">
      <c r="A91" s="128" t="s">
        <v>33</v>
      </c>
      <c r="B91" s="128"/>
      <c r="C91" s="128"/>
      <c r="D91" s="128"/>
      <c r="E91" s="129"/>
      <c r="F91" s="128"/>
    </row>
    <row r="92" spans="1:6" ht="15.5" x14ac:dyDescent="0.35">
      <c r="A92" s="130" t="s">
        <v>37</v>
      </c>
      <c r="B92" s="130"/>
      <c r="C92" s="130"/>
      <c r="D92" s="130"/>
      <c r="E92" s="129"/>
      <c r="F92" s="130"/>
    </row>
    <row r="93" spans="1:6" ht="15.5" x14ac:dyDescent="0.35">
      <c r="A93" s="7"/>
      <c r="B93" s="8"/>
      <c r="C93" s="47"/>
      <c r="D93" s="47"/>
      <c r="E93" s="47"/>
      <c r="F93" s="9"/>
    </row>
    <row r="94" spans="1:6" ht="16" thickBot="1" x14ac:dyDescent="0.4">
      <c r="A94" s="90" t="s">
        <v>0</v>
      </c>
      <c r="B94" s="90" t="s">
        <v>19</v>
      </c>
      <c r="C94" s="93" t="s">
        <v>12</v>
      </c>
      <c r="D94" s="93" t="s">
        <v>13</v>
      </c>
      <c r="E94" s="92" t="s">
        <v>148</v>
      </c>
    </row>
    <row r="95" spans="1:6" ht="15.5" x14ac:dyDescent="0.35">
      <c r="A95" s="10"/>
      <c r="B95" s="2"/>
      <c r="C95" s="48"/>
      <c r="D95" s="48"/>
      <c r="E95" s="48"/>
    </row>
    <row r="96" spans="1:6" ht="15.5" x14ac:dyDescent="0.35">
      <c r="A96" s="28">
        <v>1</v>
      </c>
      <c r="B96" s="29" t="s">
        <v>28</v>
      </c>
      <c r="C96" s="115">
        <f>+'1 T'!F88</f>
        <v>0</v>
      </c>
      <c r="D96" s="48">
        <f>+'2 T'!F96</f>
        <v>0</v>
      </c>
      <c r="E96" s="48">
        <f>+C96+D96</f>
        <v>0</v>
      </c>
    </row>
    <row r="97" spans="1:6" ht="15.5" x14ac:dyDescent="0.35">
      <c r="A97" s="31">
        <v>2</v>
      </c>
      <c r="B97" s="29" t="s">
        <v>132</v>
      </c>
      <c r="C97" s="115">
        <f>+'1 T'!F89</f>
        <v>4387178649.0199995</v>
      </c>
      <c r="D97" s="48">
        <f>+'2 T'!F97</f>
        <v>4961154378.8900003</v>
      </c>
      <c r="E97" s="48">
        <f t="shared" ref="E97:E100" si="6">+C97+D97</f>
        <v>9348333027.9099998</v>
      </c>
    </row>
    <row r="98" spans="1:6" ht="15.5" x14ac:dyDescent="0.35">
      <c r="A98" s="31">
        <v>3</v>
      </c>
      <c r="B98" s="114" t="s">
        <v>29</v>
      </c>
      <c r="C98" s="115">
        <f>+'1 T'!F90</f>
        <v>4387178649.0199995</v>
      </c>
      <c r="D98" s="48">
        <f>+'2 T'!F98</f>
        <v>4961154378.8900003</v>
      </c>
      <c r="E98" s="48">
        <f t="shared" si="6"/>
        <v>9348333027.9099998</v>
      </c>
    </row>
    <row r="99" spans="1:6" ht="15.5" x14ac:dyDescent="0.35">
      <c r="A99" s="31">
        <v>4</v>
      </c>
      <c r="B99" s="114" t="s">
        <v>30</v>
      </c>
      <c r="C99" s="115">
        <f>+'1 T'!F91</f>
        <v>4381499520.9899998</v>
      </c>
      <c r="D99" s="48">
        <f>+'2 T'!F99</f>
        <v>4871761520.2800007</v>
      </c>
      <c r="E99" s="48">
        <f t="shared" si="6"/>
        <v>9253261041.2700005</v>
      </c>
    </row>
    <row r="100" spans="1:6" ht="15.5" x14ac:dyDescent="0.35">
      <c r="A100" s="31">
        <v>5</v>
      </c>
      <c r="B100" s="29" t="s">
        <v>31</v>
      </c>
      <c r="C100" s="115">
        <f>+'1 T'!F92</f>
        <v>5679128.029999733</v>
      </c>
      <c r="D100" s="48">
        <f>+'2 T'!F100</f>
        <v>89392858.609999657</v>
      </c>
      <c r="E100" s="48">
        <f t="shared" si="6"/>
        <v>95071986.63999939</v>
      </c>
    </row>
    <row r="101" spans="1:6" ht="16" thickBot="1" x14ac:dyDescent="0.4">
      <c r="A101" s="16"/>
      <c r="B101" s="17"/>
      <c r="C101" s="46"/>
      <c r="D101" s="46"/>
      <c r="E101" s="46"/>
      <c r="F101" s="118"/>
    </row>
    <row r="102" spans="1:6" ht="18.75" customHeight="1" thickTop="1" x14ac:dyDescent="0.35">
      <c r="A102" s="139" t="s">
        <v>133</v>
      </c>
      <c r="B102" s="139"/>
      <c r="C102" s="139"/>
      <c r="D102" s="139"/>
      <c r="E102" s="139"/>
      <c r="F102" s="139"/>
    </row>
    <row r="103" spans="1:6" ht="23.9" customHeight="1" x14ac:dyDescent="0.35">
      <c r="A103" s="138" t="str">
        <f>A86</f>
        <v>Nota: este cuadro es construido con la información de ejecución , en algunos meses no se presenta gasto a pesar de que el servicio se brindó con continuidad.</v>
      </c>
      <c r="B103" s="138"/>
      <c r="C103" s="138"/>
      <c r="D103" s="138"/>
      <c r="E103" s="138"/>
      <c r="F103" s="138"/>
    </row>
    <row r="104" spans="1:6" x14ac:dyDescent="0.35">
      <c r="A104" s="34"/>
    </row>
    <row r="105" spans="1:6" s="35" customFormat="1" x14ac:dyDescent="0.35">
      <c r="A105" s="34"/>
      <c r="B105" s="6"/>
      <c r="C105" s="53"/>
      <c r="F105" s="3"/>
    </row>
    <row r="106" spans="1:6" s="35" customFormat="1" x14ac:dyDescent="0.35">
      <c r="A106" s="34"/>
      <c r="B106" s="6"/>
      <c r="F106" s="3"/>
    </row>
    <row r="108" spans="1:6" s="35" customFormat="1" x14ac:dyDescent="0.35">
      <c r="A108" s="1"/>
      <c r="B108" s="6"/>
      <c r="D108" s="81"/>
      <c r="F108" s="3"/>
    </row>
  </sheetData>
  <mergeCells count="20">
    <mergeCell ref="A102:F102"/>
    <mergeCell ref="A103:F103"/>
    <mergeCell ref="A49:F49"/>
    <mergeCell ref="A50:F50"/>
    <mergeCell ref="A86:F86"/>
    <mergeCell ref="A90:F90"/>
    <mergeCell ref="A91:F91"/>
    <mergeCell ref="A92:F92"/>
    <mergeCell ref="A48:F48"/>
    <mergeCell ref="A1:F1"/>
    <mergeCell ref="A6:F6"/>
    <mergeCell ref="A8:F8"/>
    <mergeCell ref="A9:F9"/>
    <mergeCell ref="A22:F22"/>
    <mergeCell ref="A25:F25"/>
    <mergeCell ref="A27:F27"/>
    <mergeCell ref="A28:F28"/>
    <mergeCell ref="A29:F29"/>
    <mergeCell ref="A45:F45"/>
    <mergeCell ref="A46:F46"/>
  </mergeCells>
  <pageMargins left="0.5" right="0.28000000000000003" top="0.74803149606299213" bottom="0.74803149606299213" header="0.31496062992125984" footer="0.31496062992125984"/>
  <pageSetup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 tint="0.59999389629810485"/>
    <pageSetUpPr fitToPage="1"/>
  </sheetPr>
  <dimension ref="A1:N112"/>
  <sheetViews>
    <sheetView zoomScale="80" zoomScaleNormal="80" workbookViewId="0">
      <selection activeCell="F37" sqref="F37"/>
    </sheetView>
  </sheetViews>
  <sheetFormatPr baseColWidth="10" defaultColWidth="11.453125" defaultRowHeight="14.5" x14ac:dyDescent="0.35"/>
  <cols>
    <col min="1" max="1" width="18.7265625" style="1" customWidth="1"/>
    <col min="2" max="2" width="62.54296875" style="6" customWidth="1"/>
    <col min="3" max="4" width="21.453125" style="35" customWidth="1"/>
    <col min="5" max="5" width="21.453125" style="35" bestFit="1" customWidth="1"/>
    <col min="6" max="6" width="20.1796875" style="3" bestFit="1" customWidth="1"/>
    <col min="7" max="7" width="20" style="3" customWidth="1"/>
    <col min="8" max="8" width="15.26953125" style="3" customWidth="1"/>
    <col min="9" max="16384" width="11.453125" style="3"/>
  </cols>
  <sheetData>
    <row r="1" spans="1:8" ht="15.5" x14ac:dyDescent="0.35">
      <c r="A1" s="130" t="s">
        <v>15</v>
      </c>
      <c r="B1" s="130"/>
      <c r="C1" s="130"/>
      <c r="D1" s="130"/>
      <c r="E1" s="129"/>
      <c r="F1" s="130"/>
      <c r="G1" s="130"/>
    </row>
    <row r="2" spans="1:8" ht="15.5" x14ac:dyDescent="0.35">
      <c r="A2" s="4"/>
      <c r="B2" s="5" t="s">
        <v>47</v>
      </c>
      <c r="C2" s="49" t="s">
        <v>48</v>
      </c>
      <c r="D2" s="49"/>
      <c r="E2" s="49"/>
      <c r="F2" s="43"/>
      <c r="G2" s="4"/>
    </row>
    <row r="3" spans="1:8" ht="15.5" x14ac:dyDescent="0.35">
      <c r="A3" s="4"/>
      <c r="B3" s="5" t="s">
        <v>49</v>
      </c>
      <c r="C3" s="49" t="s">
        <v>50</v>
      </c>
      <c r="D3" s="49"/>
      <c r="E3" s="49"/>
      <c r="F3" s="43"/>
      <c r="G3" s="4"/>
      <c r="H3" s="6"/>
    </row>
    <row r="4" spans="1:8" ht="15.5" x14ac:dyDescent="0.35">
      <c r="A4" s="4"/>
      <c r="B4" s="5" t="s">
        <v>17</v>
      </c>
      <c r="C4" s="49" t="s">
        <v>44</v>
      </c>
      <c r="D4" s="49"/>
      <c r="E4" s="49"/>
      <c r="F4" s="43"/>
      <c r="G4" s="4"/>
    </row>
    <row r="5" spans="1:8" ht="15.5" x14ac:dyDescent="0.35">
      <c r="A5" s="4"/>
      <c r="B5" s="5" t="s">
        <v>16</v>
      </c>
      <c r="C5" s="49" t="s">
        <v>97</v>
      </c>
      <c r="D5" s="49"/>
      <c r="E5" s="49"/>
      <c r="F5" s="43"/>
      <c r="G5" s="4"/>
    </row>
    <row r="6" spans="1:8" ht="15.5" x14ac:dyDescent="0.35">
      <c r="A6" s="132"/>
      <c r="B6" s="132"/>
      <c r="C6" s="132"/>
      <c r="D6" s="132"/>
      <c r="E6" s="133"/>
      <c r="F6" s="132"/>
      <c r="G6" s="132"/>
    </row>
    <row r="7" spans="1:8" ht="15.5" x14ac:dyDescent="0.35">
      <c r="A7" s="7"/>
      <c r="B7" s="8"/>
      <c r="C7" s="47"/>
      <c r="D7" s="47"/>
      <c r="E7" s="47"/>
      <c r="F7" s="9"/>
      <c r="G7" s="9"/>
    </row>
    <row r="8" spans="1:8" s="37" customFormat="1" ht="15.5" x14ac:dyDescent="0.35">
      <c r="A8" s="128" t="s">
        <v>18</v>
      </c>
      <c r="B8" s="128"/>
      <c r="C8" s="128"/>
      <c r="D8" s="128"/>
      <c r="E8" s="129"/>
      <c r="F8" s="128"/>
      <c r="G8" s="128"/>
    </row>
    <row r="9" spans="1:8" s="37" customFormat="1" ht="15.5" x14ac:dyDescent="0.35">
      <c r="A9" s="128" t="s">
        <v>35</v>
      </c>
      <c r="B9" s="128"/>
      <c r="C9" s="128"/>
      <c r="D9" s="128"/>
      <c r="E9" s="129"/>
      <c r="F9" s="128"/>
      <c r="G9" s="128"/>
    </row>
    <row r="10" spans="1:8" s="37" customFormat="1" ht="15.5" x14ac:dyDescent="0.35">
      <c r="A10" s="7"/>
      <c r="B10" s="8"/>
      <c r="C10" s="47"/>
      <c r="D10" s="47"/>
      <c r="E10" s="47"/>
      <c r="F10" s="9"/>
      <c r="G10" s="9"/>
    </row>
    <row r="11" spans="1:8" s="123" customFormat="1" ht="31.5" thickBot="1" x14ac:dyDescent="0.4">
      <c r="A11" s="92" t="s">
        <v>0</v>
      </c>
      <c r="B11" s="92" t="s">
        <v>36</v>
      </c>
      <c r="C11" s="93" t="s">
        <v>20</v>
      </c>
      <c r="D11" s="93" t="s">
        <v>10</v>
      </c>
      <c r="E11" s="93" t="s">
        <v>150</v>
      </c>
      <c r="F11" s="92" t="s">
        <v>11</v>
      </c>
      <c r="G11" s="92" t="s">
        <v>151</v>
      </c>
      <c r="H11" s="94" t="s">
        <v>129</v>
      </c>
    </row>
    <row r="12" spans="1:8" s="123" customFormat="1" ht="15.5" x14ac:dyDescent="0.35">
      <c r="A12" s="10"/>
      <c r="B12" s="2"/>
      <c r="C12" s="50"/>
      <c r="D12" s="50"/>
      <c r="E12" s="50"/>
      <c r="F12" s="11"/>
      <c r="G12" s="56"/>
    </row>
    <row r="13" spans="1:8" s="123" customFormat="1" ht="15.5" x14ac:dyDescent="0.35">
      <c r="A13" s="10"/>
      <c r="B13" s="66" t="s">
        <v>99</v>
      </c>
      <c r="C13" s="67" t="s">
        <v>112</v>
      </c>
      <c r="D13" s="83">
        <f>D14+D15</f>
        <v>49136</v>
      </c>
      <c r="E13" s="83">
        <f t="shared" ref="E13:F13" si="0">E14+E15</f>
        <v>49820</v>
      </c>
      <c r="F13" s="83">
        <f t="shared" si="0"/>
        <v>50934</v>
      </c>
      <c r="G13" s="65">
        <f>G14+G15</f>
        <v>149890</v>
      </c>
      <c r="H13" s="74">
        <f>AVERAGE(D13:F13)</f>
        <v>49963.333333333336</v>
      </c>
    </row>
    <row r="14" spans="1:8" s="123" customFormat="1" ht="15.5" x14ac:dyDescent="0.35">
      <c r="A14" s="11">
        <v>1</v>
      </c>
      <c r="B14" s="2" t="s">
        <v>105</v>
      </c>
      <c r="C14" s="48" t="s">
        <v>108</v>
      </c>
      <c r="D14" s="27">
        <v>32749</v>
      </c>
      <c r="E14" s="27">
        <v>33537</v>
      </c>
      <c r="F14" s="27">
        <v>34341</v>
      </c>
      <c r="G14" s="57">
        <f>SUM(D14:F14)</f>
        <v>100627</v>
      </c>
      <c r="H14" s="123">
        <f t="shared" ref="H14:H15" si="1">AVERAGE(D14:F14)</f>
        <v>33542.333333333336</v>
      </c>
    </row>
    <row r="15" spans="1:8" s="123" customFormat="1" ht="15.5" x14ac:dyDescent="0.35">
      <c r="A15" s="11">
        <v>2</v>
      </c>
      <c r="B15" s="59" t="s">
        <v>106</v>
      </c>
      <c r="C15" s="48" t="s">
        <v>109</v>
      </c>
      <c r="D15" s="27">
        <v>16387</v>
      </c>
      <c r="E15" s="27">
        <v>16283</v>
      </c>
      <c r="F15" s="27">
        <v>16593</v>
      </c>
      <c r="G15" s="57">
        <f>SUM(D15:F15)</f>
        <v>49263</v>
      </c>
      <c r="H15" s="123">
        <f t="shared" si="1"/>
        <v>16421</v>
      </c>
    </row>
    <row r="16" spans="1:8" s="37" customFormat="1" ht="15.5" x14ac:dyDescent="0.35">
      <c r="A16" s="11"/>
      <c r="B16" s="14"/>
      <c r="C16" s="48"/>
      <c r="D16" s="50"/>
      <c r="E16" s="56"/>
      <c r="F16" s="56"/>
      <c r="G16" s="56"/>
      <c r="H16" s="86"/>
    </row>
    <row r="17" spans="1:8" s="37" customFormat="1" ht="15.5" x14ac:dyDescent="0.35">
      <c r="A17" s="11"/>
      <c r="B17" s="63" t="s">
        <v>101</v>
      </c>
      <c r="C17" s="64" t="s">
        <v>113</v>
      </c>
      <c r="D17" s="83">
        <f>SUM(D18:D20)</f>
        <v>113597</v>
      </c>
      <c r="E17" s="83">
        <f t="shared" ref="E17:G17" si="2">SUM(E18:E20)</f>
        <v>114682</v>
      </c>
      <c r="F17" s="83">
        <f t="shared" si="2"/>
        <v>115790</v>
      </c>
      <c r="G17" s="87">
        <f t="shared" si="2"/>
        <v>344069</v>
      </c>
      <c r="H17" s="68">
        <f>AVERAGE(D17,E17,F17)</f>
        <v>114689.66666666667</v>
      </c>
    </row>
    <row r="18" spans="1:8" s="37" customFormat="1" ht="15.5" x14ac:dyDescent="0.35">
      <c r="A18" s="11">
        <v>3</v>
      </c>
      <c r="B18" s="61" t="s">
        <v>104</v>
      </c>
      <c r="C18" s="48" t="s">
        <v>103</v>
      </c>
      <c r="D18" s="27">
        <v>17246</v>
      </c>
      <c r="E18" s="27">
        <v>16954</v>
      </c>
      <c r="F18" s="27">
        <v>17034</v>
      </c>
      <c r="G18" s="56">
        <v>51234</v>
      </c>
      <c r="H18" s="123">
        <f t="shared" ref="H18:H21" si="3">AVERAGE(D18,E18,F18)</f>
        <v>17078</v>
      </c>
    </row>
    <row r="19" spans="1:8" s="37" customFormat="1" ht="15.5" x14ac:dyDescent="0.35">
      <c r="A19" s="11">
        <v>4</v>
      </c>
      <c r="B19" s="60" t="s">
        <v>102</v>
      </c>
      <c r="C19" s="48" t="s">
        <v>100</v>
      </c>
      <c r="D19" s="27">
        <v>87316</v>
      </c>
      <c r="E19" s="27">
        <v>88480</v>
      </c>
      <c r="F19" s="27">
        <v>89418</v>
      </c>
      <c r="G19" s="56">
        <v>265214</v>
      </c>
      <c r="H19" s="123">
        <f t="shared" si="3"/>
        <v>88404.666666666672</v>
      </c>
    </row>
    <row r="20" spans="1:8" s="37" customFormat="1" ht="15.5" x14ac:dyDescent="0.35">
      <c r="A20" s="11">
        <v>5</v>
      </c>
      <c r="B20" s="62" t="s">
        <v>5</v>
      </c>
      <c r="C20" s="48" t="s">
        <v>110</v>
      </c>
      <c r="D20" s="27">
        <v>9035</v>
      </c>
      <c r="E20" s="27">
        <v>9248</v>
      </c>
      <c r="F20" s="27">
        <v>9338</v>
      </c>
      <c r="G20" s="56">
        <v>27621</v>
      </c>
      <c r="H20" s="123">
        <f t="shared" si="3"/>
        <v>9207</v>
      </c>
    </row>
    <row r="21" spans="1:8" s="37" customFormat="1" ht="15.75" customHeight="1" thickBot="1" x14ac:dyDescent="0.4">
      <c r="A21" s="16"/>
      <c r="B21" s="69" t="s">
        <v>107</v>
      </c>
      <c r="C21" s="70" t="s">
        <v>6</v>
      </c>
      <c r="D21" s="39">
        <f>D13+D17</f>
        <v>162733</v>
      </c>
      <c r="E21" s="39">
        <f t="shared" ref="E21:G21" si="4">E13+E17</f>
        <v>164502</v>
      </c>
      <c r="F21" s="39">
        <f t="shared" si="4"/>
        <v>166724</v>
      </c>
      <c r="G21" s="39">
        <f t="shared" si="4"/>
        <v>493959</v>
      </c>
      <c r="H21" s="39">
        <f t="shared" si="3"/>
        <v>164653</v>
      </c>
    </row>
    <row r="22" spans="1:8" s="37" customFormat="1" ht="28.5" customHeight="1" thickTop="1" x14ac:dyDescent="0.35">
      <c r="A22" s="135" t="s">
        <v>130</v>
      </c>
      <c r="B22" s="135"/>
      <c r="C22" s="135"/>
      <c r="D22" s="135"/>
      <c r="E22" s="135"/>
      <c r="F22" s="135"/>
      <c r="G22" s="135"/>
      <c r="H22" s="135"/>
    </row>
    <row r="23" spans="1:8" s="37" customFormat="1" ht="15.75" customHeight="1" x14ac:dyDescent="0.35">
      <c r="A23" s="2" t="s">
        <v>111</v>
      </c>
      <c r="B23" s="8"/>
      <c r="C23" s="48"/>
      <c r="D23" s="48"/>
      <c r="E23" s="48"/>
      <c r="F23" s="13"/>
      <c r="G23" s="13"/>
      <c r="H23" s="38"/>
    </row>
    <row r="24" spans="1:8" s="37" customFormat="1" ht="15.75" customHeight="1" x14ac:dyDescent="0.35">
      <c r="A24" s="2" t="s">
        <v>114</v>
      </c>
      <c r="B24" s="8"/>
      <c r="C24" s="48"/>
      <c r="D24" s="48"/>
      <c r="E24" s="48"/>
      <c r="F24" s="13"/>
      <c r="G24" s="13"/>
      <c r="H24" s="38"/>
    </row>
    <row r="25" spans="1:8" ht="30.65" customHeight="1" x14ac:dyDescent="0.35">
      <c r="A25" s="136" t="s">
        <v>136</v>
      </c>
      <c r="B25" s="136"/>
      <c r="C25" s="136"/>
      <c r="D25" s="136"/>
      <c r="E25" s="136"/>
      <c r="F25" s="136"/>
      <c r="G25" s="136"/>
      <c r="H25" s="136"/>
    </row>
    <row r="26" spans="1:8" ht="15.5" x14ac:dyDescent="0.35">
      <c r="A26" s="2"/>
      <c r="B26" s="8"/>
      <c r="C26" s="48"/>
      <c r="D26" s="48"/>
      <c r="E26" s="48"/>
      <c r="F26" s="13"/>
      <c r="G26" s="13"/>
      <c r="H26" s="18"/>
    </row>
    <row r="27" spans="1:8" ht="15.5" x14ac:dyDescent="0.35">
      <c r="A27" s="134" t="s">
        <v>26</v>
      </c>
      <c r="B27" s="134"/>
      <c r="C27" s="134"/>
      <c r="D27" s="134"/>
      <c r="E27" s="134"/>
      <c r="F27" s="134"/>
      <c r="G27" s="9"/>
      <c r="H27" s="19"/>
    </row>
    <row r="28" spans="1:8" ht="15.5" x14ac:dyDescent="0.35">
      <c r="A28" s="128" t="s">
        <v>126</v>
      </c>
      <c r="B28" s="128"/>
      <c r="C28" s="128"/>
      <c r="D28" s="128"/>
      <c r="E28" s="129"/>
      <c r="F28" s="128"/>
      <c r="G28" s="9"/>
      <c r="H28" s="19"/>
    </row>
    <row r="29" spans="1:8" ht="15.5" x14ac:dyDescent="0.35">
      <c r="A29" s="130" t="s">
        <v>37</v>
      </c>
      <c r="B29" s="130"/>
      <c r="C29" s="130"/>
      <c r="D29" s="130"/>
      <c r="E29" s="129"/>
      <c r="F29" s="130"/>
      <c r="G29" s="4"/>
      <c r="H29" s="20"/>
    </row>
    <row r="30" spans="1:8" ht="15.5" x14ac:dyDescent="0.35">
      <c r="A30" s="7"/>
      <c r="B30" s="8"/>
      <c r="C30" s="47"/>
      <c r="D30" s="47"/>
      <c r="E30" s="47"/>
      <c r="F30" s="9"/>
      <c r="G30" s="9"/>
      <c r="H30" s="19"/>
    </row>
    <row r="31" spans="1:8" ht="16" thickBot="1" x14ac:dyDescent="0.4">
      <c r="A31" s="90" t="s">
        <v>0</v>
      </c>
      <c r="B31" s="90" t="s">
        <v>36</v>
      </c>
      <c r="C31" s="93" t="s">
        <v>10</v>
      </c>
      <c r="D31" s="93" t="s">
        <v>150</v>
      </c>
      <c r="E31" s="92" t="s">
        <v>11</v>
      </c>
      <c r="F31" s="92" t="s">
        <v>151</v>
      </c>
      <c r="G31" s="103"/>
      <c r="H31" s="19"/>
    </row>
    <row r="32" spans="1:8" ht="15.5" x14ac:dyDescent="0.35">
      <c r="A32" s="71"/>
      <c r="B32" s="73" t="s">
        <v>118</v>
      </c>
      <c r="C32" s="75"/>
      <c r="D32" s="75"/>
      <c r="E32" s="75"/>
      <c r="F32" s="73"/>
      <c r="G32" s="101"/>
      <c r="H32" s="19"/>
    </row>
    <row r="33" spans="1:8" ht="15.5" x14ac:dyDescent="0.35">
      <c r="A33" s="10">
        <v>1</v>
      </c>
      <c r="B33" s="2" t="s">
        <v>128</v>
      </c>
      <c r="C33" s="80">
        <v>1148903048.4128001</v>
      </c>
      <c r="D33" s="80">
        <v>944638290.63759995</v>
      </c>
      <c r="E33" s="80">
        <v>634524794.47380018</v>
      </c>
      <c r="F33" s="54">
        <f>SUM(C33:E33)</f>
        <v>2728066133.5242004</v>
      </c>
      <c r="G33" s="104"/>
      <c r="H33" s="19"/>
    </row>
    <row r="34" spans="1:8" ht="15.5" x14ac:dyDescent="0.35">
      <c r="A34" s="10">
        <v>2</v>
      </c>
      <c r="B34" s="2" t="s">
        <v>115</v>
      </c>
      <c r="C34" s="80">
        <v>235736048.08760002</v>
      </c>
      <c r="D34" s="80">
        <v>152009458.88390005</v>
      </c>
      <c r="E34" s="80">
        <v>253476726.86750001</v>
      </c>
      <c r="F34" s="54">
        <f t="shared" ref="F34:F43" si="5">SUM(C34:E34)</f>
        <v>641222233.83899999</v>
      </c>
      <c r="G34" s="104"/>
      <c r="H34" s="19"/>
    </row>
    <row r="35" spans="1:8" ht="15.5" x14ac:dyDescent="0.35">
      <c r="A35" s="10"/>
      <c r="B35" s="74" t="s">
        <v>119</v>
      </c>
      <c r="C35" s="76"/>
      <c r="D35" s="76"/>
      <c r="E35" s="76"/>
      <c r="F35" s="78"/>
      <c r="G35" s="102"/>
      <c r="H35" s="19"/>
    </row>
    <row r="36" spans="1:8" ht="15.5" x14ac:dyDescent="0.35">
      <c r="A36" s="10">
        <v>3</v>
      </c>
      <c r="B36" s="2" t="s">
        <v>104</v>
      </c>
      <c r="C36" s="80">
        <v>43140354.027600005</v>
      </c>
      <c r="D36" s="80">
        <v>81461849.67400001</v>
      </c>
      <c r="E36" s="80">
        <v>49738281.367200002</v>
      </c>
      <c r="F36" s="54">
        <f t="shared" si="5"/>
        <v>174340485.06880003</v>
      </c>
      <c r="G36" s="105"/>
      <c r="H36" s="19"/>
    </row>
    <row r="37" spans="1:8" ht="15.5" x14ac:dyDescent="0.35">
      <c r="A37" s="10">
        <v>4</v>
      </c>
      <c r="B37" s="2" t="s">
        <v>116</v>
      </c>
      <c r="C37" s="80">
        <v>239456462.40220016</v>
      </c>
      <c r="D37" s="80">
        <v>420684684.4975</v>
      </c>
      <c r="E37" s="80">
        <v>233944770.27289999</v>
      </c>
      <c r="F37" s="80">
        <f t="shared" si="5"/>
        <v>894085917.17260015</v>
      </c>
      <c r="G37" s="104"/>
      <c r="H37" s="19"/>
    </row>
    <row r="38" spans="1:8" ht="15.5" x14ac:dyDescent="0.35">
      <c r="A38" s="10">
        <v>5</v>
      </c>
      <c r="B38" s="2" t="s">
        <v>117</v>
      </c>
      <c r="C38" s="80">
        <v>19497163.768800002</v>
      </c>
      <c r="D38" s="80">
        <v>38660349.447000004</v>
      </c>
      <c r="E38" s="80">
        <v>242317340.11860001</v>
      </c>
      <c r="F38" s="80">
        <f t="shared" si="5"/>
        <v>300474853.3344</v>
      </c>
      <c r="G38" s="104"/>
      <c r="H38" s="19"/>
    </row>
    <row r="39" spans="1:8" ht="15.5" x14ac:dyDescent="0.35">
      <c r="A39" s="10"/>
      <c r="B39" s="74" t="s">
        <v>120</v>
      </c>
      <c r="C39" s="77"/>
      <c r="D39" s="77"/>
      <c r="E39" s="77"/>
      <c r="F39" s="79"/>
      <c r="G39" s="106"/>
      <c r="H39" s="19"/>
    </row>
    <row r="40" spans="1:8" s="36" customFormat="1" ht="15.5" x14ac:dyDescent="0.35">
      <c r="A40" s="10">
        <v>6</v>
      </c>
      <c r="B40" s="2" t="s">
        <v>90</v>
      </c>
      <c r="C40" s="80">
        <v>3723204.23</v>
      </c>
      <c r="D40" s="80">
        <v>143397</v>
      </c>
      <c r="E40" s="125">
        <v>1497668.1</v>
      </c>
      <c r="F40" s="80">
        <f t="shared" si="5"/>
        <v>5364269.33</v>
      </c>
      <c r="G40" s="107"/>
      <c r="H40" s="40"/>
    </row>
    <row r="41" spans="1:8" s="36" customFormat="1" ht="15.5" x14ac:dyDescent="0.35">
      <c r="A41" s="10">
        <v>7</v>
      </c>
      <c r="B41" s="2" t="s">
        <v>57</v>
      </c>
      <c r="C41" s="80">
        <v>48207553.399999976</v>
      </c>
      <c r="D41" s="80">
        <v>1760903.86</v>
      </c>
      <c r="E41" s="80"/>
      <c r="F41" s="80">
        <f t="shared" si="5"/>
        <v>49968457.259999976</v>
      </c>
      <c r="G41" s="107"/>
      <c r="H41" s="40"/>
    </row>
    <row r="42" spans="1:8" s="36" customFormat="1" ht="15.5" x14ac:dyDescent="0.35">
      <c r="A42" s="10">
        <v>8</v>
      </c>
      <c r="B42" s="2" t="s">
        <v>121</v>
      </c>
      <c r="C42" s="80">
        <v>78676620.939999998</v>
      </c>
      <c r="D42" s="80">
        <v>11670535.969999969</v>
      </c>
      <c r="E42" s="80">
        <v>19381552.910000026</v>
      </c>
      <c r="F42" s="80">
        <f t="shared" si="5"/>
        <v>109728709.81999999</v>
      </c>
      <c r="G42" s="107"/>
      <c r="H42" s="40"/>
    </row>
    <row r="43" spans="1:8" s="36" customFormat="1" ht="15.5" x14ac:dyDescent="0.35">
      <c r="A43" s="10">
        <v>9</v>
      </c>
      <c r="B43" s="2" t="s">
        <v>58</v>
      </c>
      <c r="C43" s="80"/>
      <c r="D43" s="80">
        <v>4935840</v>
      </c>
      <c r="E43" s="80"/>
      <c r="F43" s="80">
        <f t="shared" si="5"/>
        <v>4935840</v>
      </c>
      <c r="G43" s="107"/>
      <c r="H43" s="40"/>
    </row>
    <row r="44" spans="1:8" ht="16" thickBot="1" x14ac:dyDescent="0.4">
      <c r="A44" s="16"/>
      <c r="B44" s="70" t="s">
        <v>1</v>
      </c>
      <c r="C44" s="70">
        <f>SUM(C33:C43)</f>
        <v>1817340455.2690005</v>
      </c>
      <c r="D44" s="70">
        <f>SUM(D33:D43)</f>
        <v>1655965309.97</v>
      </c>
      <c r="E44" s="70">
        <f>SUM(E33:E43)</f>
        <v>1434881134.1100004</v>
      </c>
      <c r="F44" s="72">
        <f>SUM(F33:F43)</f>
        <v>4908186899.349</v>
      </c>
      <c r="G44" s="108"/>
    </row>
    <row r="45" spans="1:8" ht="16" thickTop="1" x14ac:dyDescent="0.35">
      <c r="A45" s="131" t="s">
        <v>137</v>
      </c>
      <c r="B45" s="131"/>
      <c r="C45" s="131"/>
      <c r="D45" s="131"/>
      <c r="E45" s="131"/>
      <c r="F45" s="131"/>
      <c r="G45" s="24"/>
      <c r="H45" s="25"/>
    </row>
    <row r="46" spans="1:8" ht="15.5" x14ac:dyDescent="0.35">
      <c r="A46" s="131" t="s">
        <v>131</v>
      </c>
      <c r="B46" s="131" t="s">
        <v>43</v>
      </c>
      <c r="C46" s="131" t="s">
        <v>43</v>
      </c>
      <c r="D46" s="131" t="s">
        <v>43</v>
      </c>
      <c r="E46" s="131" t="s">
        <v>43</v>
      </c>
      <c r="F46" s="131" t="s">
        <v>43</v>
      </c>
      <c r="G46" s="9"/>
    </row>
    <row r="47" spans="1:8" ht="15.5" x14ac:dyDescent="0.35">
      <c r="A47" s="7"/>
      <c r="B47" s="7"/>
      <c r="C47" s="52"/>
      <c r="D47" s="52"/>
      <c r="E47" s="47"/>
      <c r="F47" s="7"/>
      <c r="G47" s="9"/>
    </row>
    <row r="48" spans="1:8" ht="15.5" x14ac:dyDescent="0.35">
      <c r="A48" s="128" t="s">
        <v>27</v>
      </c>
      <c r="B48" s="128"/>
      <c r="C48" s="128"/>
      <c r="D48" s="128"/>
      <c r="E48" s="129"/>
      <c r="F48" s="128"/>
      <c r="G48" s="9"/>
    </row>
    <row r="49" spans="1:8" ht="15.5" x14ac:dyDescent="0.35">
      <c r="A49" s="128" t="s">
        <v>127</v>
      </c>
      <c r="B49" s="128"/>
      <c r="C49" s="128"/>
      <c r="D49" s="128"/>
      <c r="E49" s="129"/>
      <c r="F49" s="128"/>
      <c r="G49" s="9"/>
    </row>
    <row r="50" spans="1:8" ht="15.5" x14ac:dyDescent="0.35">
      <c r="A50" s="130" t="s">
        <v>37</v>
      </c>
      <c r="B50" s="130"/>
      <c r="C50" s="130"/>
      <c r="D50" s="130"/>
      <c r="E50" s="129"/>
      <c r="F50" s="130"/>
      <c r="G50" s="4"/>
      <c r="H50" s="21"/>
    </row>
    <row r="51" spans="1:8" ht="15.5" x14ac:dyDescent="0.35">
      <c r="A51" s="7"/>
      <c r="B51" s="8"/>
      <c r="C51" s="47"/>
      <c r="D51" s="47"/>
      <c r="E51" s="47"/>
      <c r="F51" s="9"/>
      <c r="G51" s="9"/>
    </row>
    <row r="52" spans="1:8" ht="15.5" x14ac:dyDescent="0.35">
      <c r="A52" s="7"/>
      <c r="B52" s="8"/>
      <c r="C52" s="47"/>
      <c r="D52" s="47"/>
      <c r="E52" s="47"/>
      <c r="F52" s="9"/>
      <c r="G52" s="9"/>
    </row>
    <row r="53" spans="1:8" ht="16" thickBot="1" x14ac:dyDescent="0.4">
      <c r="A53" s="95" t="s">
        <v>24</v>
      </c>
      <c r="B53" s="95" t="s">
        <v>25</v>
      </c>
      <c r="C53" s="93" t="s">
        <v>10</v>
      </c>
      <c r="D53" s="93" t="s">
        <v>150</v>
      </c>
      <c r="E53" s="92" t="s">
        <v>11</v>
      </c>
      <c r="F53" s="92" t="s">
        <v>151</v>
      </c>
      <c r="G53" s="9"/>
    </row>
    <row r="54" spans="1:8" ht="15.5" x14ac:dyDescent="0.35">
      <c r="A54" s="10" t="s">
        <v>51</v>
      </c>
      <c r="B54" s="2" t="s">
        <v>59</v>
      </c>
      <c r="C54" s="115">
        <v>13158061.66</v>
      </c>
      <c r="D54" s="50">
        <v>13083823.32</v>
      </c>
      <c r="E54" s="50">
        <v>11446271.710000001</v>
      </c>
      <c r="F54" s="11">
        <f>SUM(C54:E54)</f>
        <v>37688156.689999998</v>
      </c>
      <c r="G54" s="22"/>
      <c r="H54" s="19"/>
    </row>
    <row r="55" spans="1:8" ht="15.5" x14ac:dyDescent="0.35">
      <c r="A55" s="10" t="s">
        <v>122</v>
      </c>
      <c r="B55" s="2" t="s">
        <v>123</v>
      </c>
      <c r="C55" s="115">
        <v>4146026.49</v>
      </c>
      <c r="D55" s="50">
        <v>4141150.78</v>
      </c>
      <c r="E55" s="50">
        <v>4155043.23</v>
      </c>
      <c r="F55" s="11">
        <f t="shared" ref="F55:F88" si="6">SUM(C55:E55)</f>
        <v>12442220.5</v>
      </c>
      <c r="G55" s="22"/>
      <c r="H55" s="19"/>
    </row>
    <row r="56" spans="1:8" ht="15.5" x14ac:dyDescent="0.35">
      <c r="A56" s="10" t="s">
        <v>139</v>
      </c>
      <c r="B56" s="2" t="s">
        <v>140</v>
      </c>
      <c r="C56" s="115"/>
      <c r="D56" s="50"/>
      <c r="E56" s="50"/>
      <c r="F56" s="11">
        <f t="shared" si="6"/>
        <v>0</v>
      </c>
      <c r="G56" s="22"/>
      <c r="H56" s="19"/>
    </row>
    <row r="57" spans="1:8" ht="15.5" x14ac:dyDescent="0.35">
      <c r="A57" s="10" t="s">
        <v>60</v>
      </c>
      <c r="B57" s="2" t="s">
        <v>61</v>
      </c>
      <c r="C57" s="115">
        <v>22944459.850000001</v>
      </c>
      <c r="D57" s="50">
        <v>5784186.8499999996</v>
      </c>
      <c r="E57" s="50">
        <v>31244250.850000001</v>
      </c>
      <c r="F57" s="11">
        <f t="shared" si="6"/>
        <v>59972897.550000004</v>
      </c>
      <c r="G57" s="22"/>
      <c r="H57" s="19"/>
    </row>
    <row r="58" spans="1:8" ht="15.5" x14ac:dyDescent="0.35">
      <c r="A58" s="10" t="s">
        <v>62</v>
      </c>
      <c r="B58" s="2" t="s">
        <v>63</v>
      </c>
      <c r="C58" s="115">
        <v>1497334.09</v>
      </c>
      <c r="D58" s="50">
        <v>28522454.93</v>
      </c>
      <c r="E58" s="50">
        <v>2045429.05</v>
      </c>
      <c r="F58" s="11">
        <f t="shared" si="6"/>
        <v>32065218.07</v>
      </c>
      <c r="G58" s="22"/>
      <c r="H58" s="19"/>
    </row>
    <row r="59" spans="1:8" ht="15.5" x14ac:dyDescent="0.35">
      <c r="A59" s="10" t="s">
        <v>52</v>
      </c>
      <c r="B59" s="2" t="s">
        <v>64</v>
      </c>
      <c r="C59" s="115">
        <v>20773934.25</v>
      </c>
      <c r="D59" s="50">
        <v>22252237.629999999</v>
      </c>
      <c r="E59" s="50">
        <v>31349594.870000001</v>
      </c>
      <c r="F59" s="11">
        <f t="shared" si="6"/>
        <v>74375766.75</v>
      </c>
      <c r="G59" s="22"/>
      <c r="H59" s="19"/>
    </row>
    <row r="60" spans="1:8" ht="15.5" x14ac:dyDescent="0.35">
      <c r="A60" s="10" t="s">
        <v>65</v>
      </c>
      <c r="B60" s="2" t="s">
        <v>66</v>
      </c>
      <c r="C60" s="115">
        <v>12784119.800000001</v>
      </c>
      <c r="D60" s="50">
        <v>12644625.24</v>
      </c>
      <c r="E60" s="50">
        <v>12885786.18</v>
      </c>
      <c r="F60" s="11">
        <f t="shared" si="6"/>
        <v>38314531.219999999</v>
      </c>
      <c r="G60" s="22"/>
      <c r="H60" s="19"/>
    </row>
    <row r="61" spans="1:8" ht="15.5" x14ac:dyDescent="0.35">
      <c r="A61" s="10" t="s">
        <v>67</v>
      </c>
      <c r="B61" s="2" t="s">
        <v>68</v>
      </c>
      <c r="C61" s="115">
        <v>226236.63</v>
      </c>
      <c r="D61" s="50">
        <v>333817.08</v>
      </c>
      <c r="E61" s="50">
        <v>163339.79</v>
      </c>
      <c r="F61" s="11">
        <f t="shared" si="6"/>
        <v>723393.5</v>
      </c>
      <c r="G61" s="22"/>
      <c r="H61" s="19"/>
    </row>
    <row r="62" spans="1:8" ht="15.5" x14ac:dyDescent="0.35">
      <c r="A62" s="10" t="s">
        <v>141</v>
      </c>
      <c r="B62" s="2" t="s">
        <v>142</v>
      </c>
      <c r="C62" s="115"/>
      <c r="D62" s="50"/>
      <c r="E62" s="50"/>
      <c r="F62" s="11">
        <f t="shared" si="6"/>
        <v>0</v>
      </c>
      <c r="G62" s="22"/>
      <c r="H62" s="19"/>
    </row>
    <row r="63" spans="1:8" ht="15.5" x14ac:dyDescent="0.35">
      <c r="A63" s="10" t="s">
        <v>159</v>
      </c>
      <c r="B63" s="2" t="s">
        <v>160</v>
      </c>
      <c r="C63" s="115"/>
      <c r="D63" s="50">
        <v>1760903.86</v>
      </c>
      <c r="E63" s="50"/>
      <c r="F63" s="11">
        <f t="shared" si="6"/>
        <v>1760903.86</v>
      </c>
      <c r="G63" s="22"/>
      <c r="H63" s="19"/>
    </row>
    <row r="64" spans="1:8" ht="15.5" x14ac:dyDescent="0.35">
      <c r="A64" s="10" t="s">
        <v>69</v>
      </c>
      <c r="B64" s="2" t="s">
        <v>70</v>
      </c>
      <c r="C64" s="115">
        <v>2159820</v>
      </c>
      <c r="D64" s="50">
        <v>1418090</v>
      </c>
      <c r="E64" s="50">
        <v>541060</v>
      </c>
      <c r="F64" s="11">
        <f t="shared" si="6"/>
        <v>4118970</v>
      </c>
      <c r="G64" s="22"/>
      <c r="H64" s="19"/>
    </row>
    <row r="65" spans="1:8" ht="15.5" x14ac:dyDescent="0.35">
      <c r="A65" s="10" t="s">
        <v>71</v>
      </c>
      <c r="B65" s="2" t="s">
        <v>72</v>
      </c>
      <c r="C65" s="115">
        <v>10286800</v>
      </c>
      <c r="D65" s="50">
        <v>8121500</v>
      </c>
      <c r="E65" s="50">
        <v>9227600</v>
      </c>
      <c r="F65" s="11">
        <f t="shared" si="6"/>
        <v>27635900</v>
      </c>
      <c r="G65" s="22"/>
      <c r="H65" s="19"/>
    </row>
    <row r="66" spans="1:8" ht="15.5" x14ac:dyDescent="0.35">
      <c r="A66" s="10" t="s">
        <v>73</v>
      </c>
      <c r="B66" s="2" t="s">
        <v>74</v>
      </c>
      <c r="C66" s="115"/>
      <c r="D66" s="50"/>
      <c r="E66" s="50"/>
      <c r="F66" s="11">
        <f t="shared" si="6"/>
        <v>0</v>
      </c>
      <c r="G66" s="22"/>
      <c r="H66" s="19"/>
    </row>
    <row r="67" spans="1:8" ht="15.5" x14ac:dyDescent="0.35">
      <c r="A67" s="10" t="s">
        <v>75</v>
      </c>
      <c r="B67" s="2" t="s">
        <v>143</v>
      </c>
      <c r="C67" s="115"/>
      <c r="D67" s="50"/>
      <c r="E67" s="50"/>
      <c r="F67" s="11">
        <f t="shared" si="6"/>
        <v>0</v>
      </c>
      <c r="G67" s="22"/>
      <c r="H67" s="19"/>
    </row>
    <row r="68" spans="1:8" ht="15.5" x14ac:dyDescent="0.35">
      <c r="A68" s="10" t="s">
        <v>41</v>
      </c>
      <c r="B68" s="2" t="s">
        <v>76</v>
      </c>
      <c r="C68" s="115"/>
      <c r="D68" s="50"/>
      <c r="E68" s="50"/>
      <c r="F68" s="11">
        <f t="shared" si="6"/>
        <v>0</v>
      </c>
      <c r="G68" s="22"/>
      <c r="H68" s="19"/>
    </row>
    <row r="69" spans="1:8" ht="15.5" x14ac:dyDescent="0.35">
      <c r="A69" s="10" t="s">
        <v>144</v>
      </c>
      <c r="B69" s="2" t="s">
        <v>145</v>
      </c>
      <c r="C69" s="115"/>
      <c r="D69" s="50"/>
      <c r="E69" s="50"/>
      <c r="F69" s="11">
        <f t="shared" si="6"/>
        <v>0</v>
      </c>
      <c r="G69" s="22"/>
      <c r="H69" s="19"/>
    </row>
    <row r="70" spans="1:8" ht="15.5" x14ac:dyDescent="0.35">
      <c r="A70" s="10" t="s">
        <v>53</v>
      </c>
      <c r="B70" s="2" t="s">
        <v>77</v>
      </c>
      <c r="C70" s="115">
        <v>3452004.23</v>
      </c>
      <c r="D70" s="50">
        <v>143397</v>
      </c>
      <c r="E70" s="50"/>
      <c r="F70" s="11">
        <f t="shared" si="6"/>
        <v>3595401.23</v>
      </c>
      <c r="G70" s="22"/>
      <c r="H70" s="19"/>
    </row>
    <row r="71" spans="1:8" ht="31" customHeight="1" x14ac:dyDescent="0.35">
      <c r="A71" s="10" t="s">
        <v>78</v>
      </c>
      <c r="B71" s="2" t="s">
        <v>79</v>
      </c>
      <c r="C71" s="115">
        <v>271200</v>
      </c>
      <c r="D71" s="50"/>
      <c r="E71" s="50">
        <v>1497668.1</v>
      </c>
      <c r="F71" s="11">
        <f t="shared" si="6"/>
        <v>1768868.1</v>
      </c>
      <c r="G71" s="22"/>
      <c r="H71" s="19"/>
    </row>
    <row r="72" spans="1:8" ht="15.5" x14ac:dyDescent="0.35">
      <c r="A72" s="10" t="s">
        <v>80</v>
      </c>
      <c r="B72" s="2" t="s">
        <v>134</v>
      </c>
      <c r="C72" s="115">
        <v>5133832.97</v>
      </c>
      <c r="D72" s="50">
        <v>3442869.86</v>
      </c>
      <c r="E72" s="50"/>
      <c r="F72" s="11">
        <f t="shared" si="6"/>
        <v>8576702.8300000001</v>
      </c>
      <c r="G72" s="22"/>
      <c r="H72" s="19"/>
    </row>
    <row r="73" spans="1:8" ht="15.5" x14ac:dyDescent="0.35">
      <c r="A73" s="10" t="s">
        <v>2</v>
      </c>
      <c r="B73" s="2" t="s">
        <v>45</v>
      </c>
      <c r="C73" s="115"/>
      <c r="D73" s="50"/>
      <c r="E73" s="50">
        <v>219525721.05000001</v>
      </c>
      <c r="F73" s="11">
        <f t="shared" si="6"/>
        <v>219525721.05000001</v>
      </c>
      <c r="G73" s="22"/>
      <c r="H73" s="19"/>
    </row>
    <row r="74" spans="1:8" ht="15.5" x14ac:dyDescent="0.35">
      <c r="A74" s="10" t="s">
        <v>3</v>
      </c>
      <c r="B74" s="2" t="s">
        <v>4</v>
      </c>
      <c r="C74" s="115">
        <v>324952729.48000002</v>
      </c>
      <c r="D74" s="50">
        <v>644339157.45000005</v>
      </c>
      <c r="E74" s="50">
        <v>379860317.81</v>
      </c>
      <c r="F74" s="11">
        <f t="shared" si="6"/>
        <v>1349152204.74</v>
      </c>
      <c r="G74" s="22"/>
      <c r="H74" s="19"/>
    </row>
    <row r="75" spans="1:8" ht="15.5" x14ac:dyDescent="0.35">
      <c r="A75" s="10" t="s">
        <v>81</v>
      </c>
      <c r="B75" s="2" t="s">
        <v>82</v>
      </c>
      <c r="C75" s="115">
        <v>665591740.70000005</v>
      </c>
      <c r="D75" s="50">
        <v>334080368.31999999</v>
      </c>
      <c r="E75" s="50">
        <v>709020326.94000006</v>
      </c>
      <c r="F75" s="11">
        <f t="shared" si="6"/>
        <v>1708692435.96</v>
      </c>
      <c r="H75" s="19"/>
    </row>
    <row r="76" spans="1:8" ht="15.5" x14ac:dyDescent="0.35">
      <c r="A76" s="10" t="s">
        <v>46</v>
      </c>
      <c r="B76" s="2" t="s">
        <v>83</v>
      </c>
      <c r="C76" s="115"/>
      <c r="D76" s="50"/>
      <c r="E76" s="50"/>
      <c r="F76" s="11">
        <f t="shared" si="6"/>
        <v>0</v>
      </c>
      <c r="H76" s="19"/>
    </row>
    <row r="77" spans="1:8" ht="15.5" x14ac:dyDescent="0.35">
      <c r="A77" s="10" t="s">
        <v>39</v>
      </c>
      <c r="B77" s="2" t="s">
        <v>84</v>
      </c>
      <c r="C77" s="115"/>
      <c r="D77" s="50">
        <v>8447916.8399999999</v>
      </c>
      <c r="E77" s="50"/>
      <c r="F77" s="11">
        <f t="shared" si="6"/>
        <v>8447916.8399999999</v>
      </c>
      <c r="G77" s="22"/>
      <c r="H77" s="19"/>
    </row>
    <row r="78" spans="1:8" ht="15.5" x14ac:dyDescent="0.35">
      <c r="A78" s="10" t="s">
        <v>156</v>
      </c>
      <c r="B78" s="2" t="s">
        <v>157</v>
      </c>
      <c r="C78" s="115"/>
      <c r="D78" s="50"/>
      <c r="E78" s="50">
        <v>1366716.32</v>
      </c>
      <c r="F78" s="11">
        <f t="shared" si="6"/>
        <v>1366716.32</v>
      </c>
      <c r="G78" s="22"/>
      <c r="H78" s="19"/>
    </row>
    <row r="79" spans="1:8" ht="15.5" x14ac:dyDescent="0.35">
      <c r="A79" s="10" t="s">
        <v>85</v>
      </c>
      <c r="B79" s="2" t="s">
        <v>86</v>
      </c>
      <c r="C79" s="115"/>
      <c r="D79" s="50"/>
      <c r="E79" s="50"/>
      <c r="F79" s="11">
        <f t="shared" si="6"/>
        <v>0</v>
      </c>
      <c r="G79" s="22"/>
      <c r="H79" s="19"/>
    </row>
    <row r="80" spans="1:8" ht="15.5" x14ac:dyDescent="0.35">
      <c r="A80" s="10" t="s">
        <v>91</v>
      </c>
      <c r="B80" s="2" t="s">
        <v>146</v>
      </c>
      <c r="C80" s="115"/>
      <c r="D80" s="50"/>
      <c r="E80" s="50"/>
      <c r="F80" s="11">
        <f t="shared" si="6"/>
        <v>0</v>
      </c>
      <c r="G80" s="22"/>
      <c r="H80" s="19"/>
    </row>
    <row r="81" spans="1:14" ht="15.5" x14ac:dyDescent="0.35">
      <c r="A81" s="10" t="s">
        <v>54</v>
      </c>
      <c r="B81" s="2" t="s">
        <v>87</v>
      </c>
      <c r="C81" s="115"/>
      <c r="D81" s="50"/>
      <c r="E81" s="50"/>
      <c r="F81" s="11">
        <f t="shared" si="6"/>
        <v>0</v>
      </c>
      <c r="G81" s="22"/>
      <c r="H81" s="19"/>
    </row>
    <row r="82" spans="1:14" ht="15.5" x14ac:dyDescent="0.35">
      <c r="A82" s="10" t="s">
        <v>88</v>
      </c>
      <c r="B82" s="2" t="s">
        <v>89</v>
      </c>
      <c r="C82" s="115"/>
      <c r="D82" s="50"/>
      <c r="E82" s="50"/>
      <c r="F82" s="11">
        <f t="shared" si="6"/>
        <v>0</v>
      </c>
      <c r="G82" s="22"/>
      <c r="H82" s="19"/>
    </row>
    <row r="83" spans="1:14" ht="15.5" x14ac:dyDescent="0.35">
      <c r="A83" s="10" t="s">
        <v>55</v>
      </c>
      <c r="B83" s="2" t="s">
        <v>147</v>
      </c>
      <c r="C83" s="115"/>
      <c r="D83" s="50"/>
      <c r="E83" s="50"/>
      <c r="F83" s="11">
        <f t="shared" si="6"/>
        <v>0</v>
      </c>
      <c r="G83" s="22"/>
      <c r="H83" s="19"/>
    </row>
    <row r="84" spans="1:14" ht="15.5" x14ac:dyDescent="0.35">
      <c r="A84" s="10" t="s">
        <v>161</v>
      </c>
      <c r="B84" s="2" t="s">
        <v>162</v>
      </c>
      <c r="C84" s="115"/>
      <c r="D84" s="50">
        <v>4935840</v>
      </c>
      <c r="E84" s="50"/>
      <c r="F84" s="11">
        <f t="shared" si="6"/>
        <v>4935840</v>
      </c>
      <c r="G84" s="22"/>
      <c r="H84" s="19"/>
    </row>
    <row r="85" spans="1:14" ht="15.5" x14ac:dyDescent="0.35">
      <c r="A85" s="10" t="s">
        <v>56</v>
      </c>
      <c r="B85" s="2" t="s">
        <v>38</v>
      </c>
      <c r="C85" s="115">
        <v>48207553.399999999</v>
      </c>
      <c r="D85" s="50"/>
      <c r="E85" s="50"/>
      <c r="F85" s="11">
        <f t="shared" si="6"/>
        <v>48207553.399999999</v>
      </c>
      <c r="G85" s="22"/>
      <c r="H85" s="19"/>
    </row>
    <row r="86" spans="1:14" ht="15.5" x14ac:dyDescent="0.35">
      <c r="A86" s="10" t="s">
        <v>40</v>
      </c>
      <c r="B86" s="2" t="s">
        <v>42</v>
      </c>
      <c r="C86" s="115">
        <v>78676620.939999998</v>
      </c>
      <c r="D86" s="50">
        <v>11670535.970000001</v>
      </c>
      <c r="E86" s="50">
        <v>19381552.91</v>
      </c>
      <c r="F86" s="11">
        <f t="shared" si="6"/>
        <v>109728709.81999999</v>
      </c>
      <c r="G86" s="22"/>
      <c r="H86" s="19"/>
    </row>
    <row r="87" spans="1:14" ht="15.5" x14ac:dyDescent="0.35">
      <c r="A87" s="10" t="s">
        <v>158</v>
      </c>
      <c r="B87" s="2" t="s">
        <v>163</v>
      </c>
      <c r="C87" s="115"/>
      <c r="D87" s="50"/>
      <c r="E87" s="50">
        <v>1170455.3</v>
      </c>
      <c r="F87" s="11">
        <f t="shared" si="6"/>
        <v>1170455.3</v>
      </c>
      <c r="G87" s="22"/>
      <c r="H87" s="19"/>
    </row>
    <row r="88" spans="1:14" ht="15.5" x14ac:dyDescent="0.35">
      <c r="A88" s="10" t="s">
        <v>124</v>
      </c>
      <c r="B88" s="2" t="s">
        <v>125</v>
      </c>
      <c r="C88" s="115">
        <v>603077980.78000331</v>
      </c>
      <c r="D88" s="50">
        <v>550842434.84000349</v>
      </c>
      <c r="E88" s="50"/>
      <c r="F88" s="11">
        <f t="shared" si="6"/>
        <v>1153920415.6200068</v>
      </c>
      <c r="G88" s="11"/>
      <c r="H88" s="19"/>
    </row>
    <row r="89" spans="1:14" ht="16" thickBot="1" x14ac:dyDescent="0.4">
      <c r="A89" s="16"/>
      <c r="B89" s="17" t="s">
        <v>1</v>
      </c>
      <c r="C89" s="70">
        <f>SUM(C54:C88)</f>
        <v>1817340455.2700036</v>
      </c>
      <c r="D89" s="70">
        <f>SUM(D54:D88)</f>
        <v>1655965309.9700034</v>
      </c>
      <c r="E89" s="70">
        <f>SUM(E54:E88)</f>
        <v>1434881134.1100001</v>
      </c>
      <c r="F89" s="72">
        <f>SUM(F54:F88)</f>
        <v>4908186899.350008</v>
      </c>
      <c r="G89" s="9"/>
    </row>
    <row r="90" spans="1:14" ht="29.5" customHeight="1" thickTop="1" x14ac:dyDescent="0.35">
      <c r="A90" s="137" t="str">
        <f>+A45</f>
        <v>Nota: este cuadro es construido con la información de ejecución , en algunos meses no se presenta gasto a pesar de que el servicio se brindó con continuidad.</v>
      </c>
      <c r="B90" s="137"/>
      <c r="C90" s="137"/>
      <c r="D90" s="137"/>
      <c r="E90" s="137"/>
      <c r="F90" s="137"/>
      <c r="G90" s="47"/>
      <c r="H90" s="26"/>
    </row>
    <row r="91" spans="1:14" ht="15.5" x14ac:dyDescent="0.35">
      <c r="A91" s="24"/>
      <c r="B91" s="24"/>
      <c r="C91" s="47"/>
      <c r="D91" s="51"/>
      <c r="E91" s="9"/>
      <c r="F91" s="9"/>
      <c r="G91" s="9"/>
    </row>
    <row r="92" spans="1:14" ht="15.5" x14ac:dyDescent="0.35">
      <c r="A92" s="7"/>
      <c r="B92" s="8"/>
      <c r="C92" s="47"/>
      <c r="D92" s="47"/>
      <c r="E92" s="47"/>
      <c r="F92" s="9"/>
      <c r="G92" s="9"/>
    </row>
    <row r="93" spans="1:14" ht="15.5" x14ac:dyDescent="0.35">
      <c r="A93" s="7"/>
      <c r="B93" s="8"/>
      <c r="C93" s="47"/>
      <c r="D93" s="47"/>
      <c r="E93" s="47"/>
      <c r="F93" s="9"/>
      <c r="G93" s="9"/>
    </row>
    <row r="94" spans="1:14" ht="15.5" x14ac:dyDescent="0.35">
      <c r="A94" s="128" t="s">
        <v>34</v>
      </c>
      <c r="B94" s="128"/>
      <c r="C94" s="128"/>
      <c r="D94" s="128"/>
      <c r="E94" s="129"/>
      <c r="F94" s="128"/>
      <c r="G94" s="9"/>
      <c r="J94" s="120"/>
      <c r="K94" s="120"/>
      <c r="L94" s="120"/>
      <c r="M94" s="120"/>
      <c r="N94" s="119"/>
    </row>
    <row r="95" spans="1:14" ht="15.5" x14ac:dyDescent="0.35">
      <c r="A95" s="128" t="s">
        <v>33</v>
      </c>
      <c r="B95" s="128"/>
      <c r="C95" s="128"/>
      <c r="D95" s="128"/>
      <c r="E95" s="129"/>
      <c r="F95" s="128"/>
      <c r="G95" s="9"/>
    </row>
    <row r="96" spans="1:14" ht="15.5" x14ac:dyDescent="0.35">
      <c r="A96" s="130" t="s">
        <v>37</v>
      </c>
      <c r="B96" s="130"/>
      <c r="C96" s="130"/>
      <c r="D96" s="130"/>
      <c r="E96" s="129"/>
      <c r="F96" s="130"/>
      <c r="G96" s="4"/>
      <c r="H96" s="21"/>
    </row>
    <row r="97" spans="1:8" ht="15.5" x14ac:dyDescent="0.35">
      <c r="A97" s="7"/>
      <c r="B97" s="8"/>
      <c r="C97" s="47"/>
      <c r="D97" s="47"/>
      <c r="E97" s="47"/>
      <c r="F97" s="9"/>
      <c r="G97" s="9"/>
    </row>
    <row r="98" spans="1:8" ht="16" thickBot="1" x14ac:dyDescent="0.4">
      <c r="A98" s="90" t="s">
        <v>0</v>
      </c>
      <c r="B98" s="90" t="s">
        <v>19</v>
      </c>
      <c r="C98" s="93" t="s">
        <v>10</v>
      </c>
      <c r="D98" s="93" t="s">
        <v>150</v>
      </c>
      <c r="E98" s="92" t="s">
        <v>11</v>
      </c>
      <c r="F98" s="92" t="s">
        <v>152</v>
      </c>
      <c r="G98" s="9"/>
    </row>
    <row r="99" spans="1:8" ht="15.5" x14ac:dyDescent="0.35">
      <c r="A99" s="10"/>
      <c r="B99" s="2"/>
      <c r="C99" s="48"/>
      <c r="D99" s="48"/>
      <c r="E99" s="48"/>
      <c r="F99" s="13"/>
      <c r="G99" s="9"/>
    </row>
    <row r="100" spans="1:8" ht="15.5" x14ac:dyDescent="0.35">
      <c r="A100" s="28">
        <v>1</v>
      </c>
      <c r="B100" s="29" t="s">
        <v>28</v>
      </c>
      <c r="C100" s="115">
        <f>+'2 T'!F100</f>
        <v>89392858.609999657</v>
      </c>
      <c r="D100" s="48">
        <f>+C104</f>
        <v>243732514.08000302</v>
      </c>
      <c r="E100" s="48">
        <f>+D104</f>
        <v>151950546.7900064</v>
      </c>
      <c r="F100" s="13"/>
      <c r="G100" s="9"/>
      <c r="H100" s="30"/>
    </row>
    <row r="101" spans="1:8" ht="15.5" x14ac:dyDescent="0.35">
      <c r="A101" s="31">
        <v>2</v>
      </c>
      <c r="B101" s="29" t="s">
        <v>132</v>
      </c>
      <c r="C101" s="48">
        <v>1817340455.2700036</v>
      </c>
      <c r="D101" s="48">
        <v>1655965309.9700034</v>
      </c>
      <c r="E101" s="48">
        <v>1434881134.1100001</v>
      </c>
      <c r="F101" s="13">
        <f>SUM(C101:E101)</f>
        <v>4908186899.3500071</v>
      </c>
      <c r="G101" s="32"/>
    </row>
    <row r="102" spans="1:8" ht="15.5" x14ac:dyDescent="0.35">
      <c r="A102" s="31">
        <v>3</v>
      </c>
      <c r="B102" s="124" t="s">
        <v>29</v>
      </c>
      <c r="C102" s="48">
        <f>+C100+C101</f>
        <v>1906733313.8800032</v>
      </c>
      <c r="D102" s="48">
        <f>+D100+D101</f>
        <v>1899697824.0500064</v>
      </c>
      <c r="E102" s="48">
        <f>+E100+E101</f>
        <v>1586831680.9000065</v>
      </c>
      <c r="F102" s="13">
        <f>+F100+F101</f>
        <v>4908186899.3500071</v>
      </c>
      <c r="G102" s="32"/>
    </row>
    <row r="103" spans="1:8" ht="15.5" x14ac:dyDescent="0.35">
      <c r="A103" s="31">
        <v>4</v>
      </c>
      <c r="B103" s="124" t="s">
        <v>30</v>
      </c>
      <c r="C103" s="48">
        <v>1663000799.8000002</v>
      </c>
      <c r="D103" s="48">
        <v>1747747277.26</v>
      </c>
      <c r="E103" s="48">
        <v>1193301289.3299999</v>
      </c>
      <c r="F103" s="13">
        <f>SUM(C103:E103)</f>
        <v>4604049366.3900003</v>
      </c>
      <c r="G103" s="32"/>
    </row>
    <row r="104" spans="1:8" ht="15.5" x14ac:dyDescent="0.35">
      <c r="A104" s="31">
        <v>5</v>
      </c>
      <c r="B104" s="29" t="s">
        <v>31</v>
      </c>
      <c r="C104" s="48">
        <f>+C102-C103</f>
        <v>243732514.08000302</v>
      </c>
      <c r="D104" s="48">
        <f t="shared" ref="D104:E104" si="7">+D102-D103</f>
        <v>151950546.7900064</v>
      </c>
      <c r="E104" s="48">
        <f t="shared" si="7"/>
        <v>393530391.57000661</v>
      </c>
      <c r="F104" s="13">
        <f>+F102-F103</f>
        <v>304137532.96000671</v>
      </c>
      <c r="G104" s="32"/>
    </row>
    <row r="105" spans="1:8" ht="16" thickBot="1" x14ac:dyDescent="0.4">
      <c r="A105" s="16"/>
      <c r="B105" s="17"/>
      <c r="C105" s="46"/>
      <c r="D105" s="46"/>
      <c r="E105" s="46"/>
      <c r="F105" s="46"/>
      <c r="G105" s="15"/>
      <c r="H105" s="41"/>
    </row>
    <row r="106" spans="1:8" ht="18.75" customHeight="1" thickTop="1" x14ac:dyDescent="0.35">
      <c r="A106" s="139" t="s">
        <v>133</v>
      </c>
      <c r="B106" s="139"/>
      <c r="C106" s="139"/>
      <c r="D106" s="139"/>
      <c r="E106" s="139"/>
      <c r="F106" s="139"/>
      <c r="G106" s="42"/>
      <c r="H106" s="42"/>
    </row>
    <row r="107" spans="1:8" ht="23.9" customHeight="1" x14ac:dyDescent="0.35">
      <c r="A107" s="138" t="str">
        <f>A90</f>
        <v>Nota: este cuadro es construido con la información de ejecución , en algunos meses no se presenta gasto a pesar de que el servicio se brindó con continuidad.</v>
      </c>
      <c r="B107" s="138"/>
      <c r="C107" s="138"/>
      <c r="D107" s="138"/>
      <c r="E107" s="138"/>
      <c r="F107" s="138"/>
    </row>
    <row r="108" spans="1:8" x14ac:dyDescent="0.35">
      <c r="A108" s="34"/>
    </row>
    <row r="109" spans="1:8" s="35" customFormat="1" x14ac:dyDescent="0.35">
      <c r="A109" s="34"/>
      <c r="B109" s="6"/>
      <c r="C109" s="53"/>
      <c r="F109" s="3"/>
      <c r="G109" s="3"/>
      <c r="H109" s="3"/>
    </row>
    <row r="110" spans="1:8" s="35" customFormat="1" x14ac:dyDescent="0.35">
      <c r="A110" s="34"/>
      <c r="B110" s="6"/>
      <c r="F110" s="3"/>
      <c r="G110" s="3"/>
      <c r="H110" s="3"/>
    </row>
    <row r="112" spans="1:8" s="35" customFormat="1" x14ac:dyDescent="0.35">
      <c r="A112" s="1"/>
      <c r="B112" s="6"/>
      <c r="D112" s="81"/>
      <c r="F112" s="3"/>
      <c r="G112" s="3"/>
      <c r="H112" s="3"/>
    </row>
  </sheetData>
  <mergeCells count="20">
    <mergeCell ref="A48:F48"/>
    <mergeCell ref="A1:G1"/>
    <mergeCell ref="A6:G6"/>
    <mergeCell ref="A8:G8"/>
    <mergeCell ref="A9:G9"/>
    <mergeCell ref="A22:H22"/>
    <mergeCell ref="A25:H25"/>
    <mergeCell ref="A27:F27"/>
    <mergeCell ref="A28:F28"/>
    <mergeCell ref="A29:F29"/>
    <mergeCell ref="A45:F45"/>
    <mergeCell ref="A46:F46"/>
    <mergeCell ref="A106:F106"/>
    <mergeCell ref="A107:F107"/>
    <mergeCell ref="A49:F49"/>
    <mergeCell ref="A50:F50"/>
    <mergeCell ref="A90:F90"/>
    <mergeCell ref="A94:F94"/>
    <mergeCell ref="A95:F95"/>
    <mergeCell ref="A96:F96"/>
  </mergeCells>
  <pageMargins left="0.5" right="0.28000000000000003" top="0.74803149606299213" bottom="0.74803149606299213" header="0.31496062992125984" footer="0.31496062992125984"/>
  <pageSetup scale="20" orientation="landscape" r:id="rId1"/>
  <ignoredErrors>
    <ignoredError sqref="F10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I112"/>
  <sheetViews>
    <sheetView zoomScale="80" zoomScaleNormal="80" workbookViewId="0">
      <selection sqref="A1:G1"/>
    </sheetView>
  </sheetViews>
  <sheetFormatPr baseColWidth="10" defaultColWidth="11.453125" defaultRowHeight="14.5" x14ac:dyDescent="0.35"/>
  <cols>
    <col min="1" max="1" width="18.7265625" style="1" customWidth="1"/>
    <col min="2" max="2" width="62.54296875" style="6" customWidth="1"/>
    <col min="3" max="4" width="21.453125" style="35" customWidth="1"/>
    <col min="5" max="5" width="21.453125" style="35" bestFit="1" customWidth="1"/>
    <col min="6" max="6" width="21.453125" style="35" customWidth="1"/>
    <col min="7" max="7" width="20.1796875" style="3" bestFit="1" customWidth="1"/>
    <col min="8" max="8" width="11.453125" style="3"/>
    <col min="9" max="9" width="18.81640625" style="3" bestFit="1" customWidth="1"/>
    <col min="10" max="16384" width="11.453125" style="3"/>
  </cols>
  <sheetData>
    <row r="1" spans="1:7" ht="15.5" x14ac:dyDescent="0.35">
      <c r="A1" s="130" t="s">
        <v>15</v>
      </c>
      <c r="B1" s="130"/>
      <c r="C1" s="130"/>
      <c r="D1" s="130"/>
      <c r="E1" s="129"/>
      <c r="F1" s="129"/>
      <c r="G1" s="130"/>
    </row>
    <row r="2" spans="1:7" ht="15.5" x14ac:dyDescent="0.35">
      <c r="A2" s="4"/>
      <c r="B2" s="5" t="s">
        <v>47</v>
      </c>
      <c r="C2" s="49" t="s">
        <v>48</v>
      </c>
      <c r="D2" s="49"/>
      <c r="E2" s="49"/>
      <c r="F2" s="49"/>
      <c r="G2" s="43"/>
    </row>
    <row r="3" spans="1:7" ht="15.5" x14ac:dyDescent="0.35">
      <c r="A3" s="4"/>
      <c r="B3" s="5" t="s">
        <v>49</v>
      </c>
      <c r="C3" s="49" t="s">
        <v>50</v>
      </c>
      <c r="D3" s="49"/>
      <c r="E3" s="49"/>
      <c r="F3" s="49"/>
      <c r="G3" s="43"/>
    </row>
    <row r="4" spans="1:7" ht="15.5" x14ac:dyDescent="0.35">
      <c r="A4" s="4"/>
      <c r="B4" s="5" t="s">
        <v>17</v>
      </c>
      <c r="C4" s="49" t="s">
        <v>44</v>
      </c>
      <c r="D4" s="49"/>
      <c r="E4" s="49"/>
      <c r="F4" s="49"/>
      <c r="G4" s="43"/>
    </row>
    <row r="5" spans="1:7" ht="15.5" x14ac:dyDescent="0.35">
      <c r="A5" s="4"/>
      <c r="B5" s="5" t="s">
        <v>16</v>
      </c>
      <c r="C5" s="49" t="s">
        <v>149</v>
      </c>
      <c r="D5" s="49"/>
      <c r="E5" s="49"/>
      <c r="F5" s="49"/>
      <c r="G5" s="43"/>
    </row>
    <row r="6" spans="1:7" ht="15.5" x14ac:dyDescent="0.35">
      <c r="A6" s="132"/>
      <c r="B6" s="132"/>
      <c r="C6" s="132"/>
      <c r="D6" s="132"/>
      <c r="E6" s="133"/>
      <c r="F6" s="133"/>
      <c r="G6" s="132"/>
    </row>
    <row r="7" spans="1:7" ht="15.5" x14ac:dyDescent="0.35">
      <c r="A7" s="7"/>
      <c r="B7" s="8"/>
      <c r="C7" s="47"/>
      <c r="D7" s="47"/>
      <c r="E7" s="47"/>
      <c r="F7" s="47"/>
      <c r="G7" s="9"/>
    </row>
    <row r="8" spans="1:7" s="37" customFormat="1" ht="15.5" x14ac:dyDescent="0.35">
      <c r="A8" s="128" t="s">
        <v>18</v>
      </c>
      <c r="B8" s="128"/>
      <c r="C8" s="128"/>
      <c r="D8" s="128"/>
      <c r="E8" s="129"/>
      <c r="F8" s="129"/>
      <c r="G8" s="128"/>
    </row>
    <row r="9" spans="1:7" s="37" customFormat="1" ht="15.5" x14ac:dyDescent="0.35">
      <c r="A9" s="128" t="s">
        <v>35</v>
      </c>
      <c r="B9" s="128"/>
      <c r="C9" s="128"/>
      <c r="D9" s="128"/>
      <c r="E9" s="129"/>
      <c r="F9" s="129"/>
      <c r="G9" s="128"/>
    </row>
    <row r="10" spans="1:7" s="37" customFormat="1" ht="15.5" x14ac:dyDescent="0.35">
      <c r="A10" s="7"/>
      <c r="B10" s="8"/>
      <c r="C10" s="47"/>
      <c r="D10" s="47"/>
      <c r="E10" s="47"/>
      <c r="F10" s="47"/>
      <c r="G10" s="9"/>
    </row>
    <row r="11" spans="1:7" s="123" customFormat="1" ht="16" thickBot="1" x14ac:dyDescent="0.4">
      <c r="A11" s="92" t="s">
        <v>0</v>
      </c>
      <c r="B11" s="92" t="s">
        <v>36</v>
      </c>
      <c r="C11" s="93" t="s">
        <v>20</v>
      </c>
      <c r="D11" s="93" t="s">
        <v>12</v>
      </c>
      <c r="E11" s="93" t="s">
        <v>13</v>
      </c>
      <c r="F11" s="93" t="s">
        <v>14</v>
      </c>
      <c r="G11" s="92" t="s">
        <v>153</v>
      </c>
    </row>
    <row r="12" spans="1:7" s="123" customFormat="1" ht="15.5" x14ac:dyDescent="0.35">
      <c r="A12" s="10"/>
      <c r="B12" s="2"/>
      <c r="C12" s="50"/>
      <c r="D12" s="50"/>
      <c r="E12" s="50"/>
      <c r="F12" s="50"/>
      <c r="G12" s="11"/>
    </row>
    <row r="13" spans="1:7" s="123" customFormat="1" ht="15.5" x14ac:dyDescent="0.35">
      <c r="A13" s="10"/>
      <c r="B13" s="66" t="s">
        <v>99</v>
      </c>
      <c r="C13" s="67" t="s">
        <v>112</v>
      </c>
      <c r="D13" s="83">
        <f>+D14+D15</f>
        <v>104288</v>
      </c>
      <c r="E13" s="83">
        <f>+E14+E15</f>
        <v>132460</v>
      </c>
      <c r="F13" s="83">
        <f>+F14+F15</f>
        <v>149890</v>
      </c>
      <c r="G13" s="83">
        <f>+G14+G15</f>
        <v>386638</v>
      </c>
    </row>
    <row r="14" spans="1:7" s="123" customFormat="1" ht="15.5" x14ac:dyDescent="0.35">
      <c r="A14" s="11">
        <v>1</v>
      </c>
      <c r="B14" s="2" t="s">
        <v>105</v>
      </c>
      <c r="C14" s="48" t="s">
        <v>108</v>
      </c>
      <c r="D14" s="27">
        <f>+'1 T'!G14</f>
        <v>58686</v>
      </c>
      <c r="E14" s="27">
        <f>+'2 T'!G14</f>
        <v>84223</v>
      </c>
      <c r="F14" s="27">
        <f>+'3 T'!G14</f>
        <v>100627</v>
      </c>
      <c r="G14" s="27">
        <f>+D14+E14+F14</f>
        <v>243536</v>
      </c>
    </row>
    <row r="15" spans="1:7" s="123" customFormat="1" ht="15.5" x14ac:dyDescent="0.35">
      <c r="A15" s="11">
        <v>2</v>
      </c>
      <c r="B15" s="59" t="s">
        <v>106</v>
      </c>
      <c r="C15" s="48" t="s">
        <v>109</v>
      </c>
      <c r="D15" s="27">
        <f>+'1 T'!G15</f>
        <v>45602</v>
      </c>
      <c r="E15" s="27">
        <f>+'2 T'!G15</f>
        <v>48237</v>
      </c>
      <c r="F15" s="27">
        <f>+'3 T'!G15</f>
        <v>49263</v>
      </c>
      <c r="G15" s="27">
        <f t="shared" ref="G15" si="0">+D15+E15+F15</f>
        <v>143102</v>
      </c>
    </row>
    <row r="16" spans="1:7" s="37" customFormat="1" ht="15.5" x14ac:dyDescent="0.35">
      <c r="A16" s="11"/>
      <c r="B16" s="14"/>
      <c r="C16" s="48"/>
      <c r="D16" s="50"/>
      <c r="E16" s="56"/>
      <c r="F16" s="27"/>
      <c r="G16" s="27"/>
    </row>
    <row r="17" spans="1:7" s="37" customFormat="1" ht="15.5" x14ac:dyDescent="0.35">
      <c r="A17" s="11"/>
      <c r="B17" s="63" t="s">
        <v>101</v>
      </c>
      <c r="C17" s="64" t="s">
        <v>113</v>
      </c>
      <c r="D17" s="83">
        <f>+D18+D19+D20</f>
        <v>313104</v>
      </c>
      <c r="E17" s="83">
        <f>+E18+E19+E20</f>
        <v>333906</v>
      </c>
      <c r="F17" s="83">
        <f>+F18+F19+F20</f>
        <v>344069</v>
      </c>
      <c r="G17" s="83">
        <f>+G18+G19+G20</f>
        <v>991079</v>
      </c>
    </row>
    <row r="18" spans="1:7" s="37" customFormat="1" ht="15.5" x14ac:dyDescent="0.35">
      <c r="A18" s="11">
        <v>3</v>
      </c>
      <c r="B18" s="61" t="s">
        <v>104</v>
      </c>
      <c r="C18" s="48" t="s">
        <v>103</v>
      </c>
      <c r="D18" s="27">
        <f>+'1 T'!G18</f>
        <v>21944</v>
      </c>
      <c r="E18" s="27">
        <f>+'2 T'!G18</f>
        <v>44917</v>
      </c>
      <c r="F18" s="27">
        <f>+'3 T'!G18</f>
        <v>51234</v>
      </c>
      <c r="G18" s="27">
        <f>+D18+E18+F18</f>
        <v>118095</v>
      </c>
    </row>
    <row r="19" spans="1:7" s="37" customFormat="1" ht="15.5" x14ac:dyDescent="0.35">
      <c r="A19" s="11">
        <v>4</v>
      </c>
      <c r="B19" s="60" t="s">
        <v>102</v>
      </c>
      <c r="C19" s="48" t="s">
        <v>100</v>
      </c>
      <c r="D19" s="27">
        <f>+'1 T'!G19</f>
        <v>266315</v>
      </c>
      <c r="E19" s="27">
        <f>+'2 T'!G19</f>
        <v>262593</v>
      </c>
      <c r="F19" s="27">
        <f>+'3 T'!G19</f>
        <v>265214</v>
      </c>
      <c r="G19" s="27">
        <f t="shared" ref="G19:G20" si="1">+D19+E19+F19</f>
        <v>794122</v>
      </c>
    </row>
    <row r="20" spans="1:7" s="37" customFormat="1" ht="15.5" x14ac:dyDescent="0.35">
      <c r="A20" s="11">
        <v>5</v>
      </c>
      <c r="B20" s="62" t="s">
        <v>5</v>
      </c>
      <c r="C20" s="48" t="s">
        <v>110</v>
      </c>
      <c r="D20" s="27">
        <f>+'1 T'!G20</f>
        <v>24845</v>
      </c>
      <c r="E20" s="27">
        <f>+'2 T'!G20</f>
        <v>26396</v>
      </c>
      <c r="F20" s="27">
        <f>+'3 T'!G20</f>
        <v>27621</v>
      </c>
      <c r="G20" s="27">
        <f t="shared" si="1"/>
        <v>78862</v>
      </c>
    </row>
    <row r="21" spans="1:7" s="37" customFormat="1" ht="15.75" customHeight="1" thickBot="1" x14ac:dyDescent="0.4">
      <c r="A21" s="16"/>
      <c r="B21" s="69" t="s">
        <v>107</v>
      </c>
      <c r="C21" s="70" t="s">
        <v>6</v>
      </c>
      <c r="D21" s="39">
        <f>D13+D17</f>
        <v>417392</v>
      </c>
      <c r="E21" s="39">
        <f>E13+E17</f>
        <v>466366</v>
      </c>
      <c r="F21" s="39">
        <f t="shared" ref="F21:G21" si="2">F13+F17</f>
        <v>493959</v>
      </c>
      <c r="G21" s="39">
        <f t="shared" si="2"/>
        <v>1377717</v>
      </c>
    </row>
    <row r="22" spans="1:7" s="37" customFormat="1" ht="28.5" customHeight="1" thickTop="1" x14ac:dyDescent="0.35">
      <c r="A22" s="135" t="s">
        <v>130</v>
      </c>
      <c r="B22" s="135"/>
      <c r="C22" s="135"/>
      <c r="D22" s="135"/>
      <c r="E22" s="135"/>
      <c r="F22" s="135"/>
      <c r="G22" s="135"/>
    </row>
    <row r="23" spans="1:7" s="37" customFormat="1" ht="15.75" customHeight="1" x14ac:dyDescent="0.35">
      <c r="A23" s="2" t="s">
        <v>111</v>
      </c>
      <c r="B23" s="8"/>
      <c r="C23" s="48"/>
      <c r="D23" s="48"/>
      <c r="E23" s="48"/>
      <c r="F23" s="48"/>
      <c r="G23" s="13"/>
    </row>
    <row r="24" spans="1:7" s="37" customFormat="1" ht="15.75" customHeight="1" x14ac:dyDescent="0.35">
      <c r="A24" s="2" t="s">
        <v>114</v>
      </c>
      <c r="B24" s="8"/>
      <c r="C24" s="48"/>
      <c r="D24" s="48"/>
      <c r="E24" s="48"/>
      <c r="F24" s="48"/>
      <c r="G24" s="13"/>
    </row>
    <row r="25" spans="1:7" ht="30.65" customHeight="1" x14ac:dyDescent="0.35">
      <c r="A25" s="136" t="s">
        <v>136</v>
      </c>
      <c r="B25" s="136"/>
      <c r="C25" s="136"/>
      <c r="D25" s="136"/>
      <c r="E25" s="136"/>
      <c r="F25" s="136"/>
      <c r="G25" s="136"/>
    </row>
    <row r="26" spans="1:7" ht="15.5" x14ac:dyDescent="0.35">
      <c r="A26" s="2"/>
      <c r="B26" s="8"/>
      <c r="C26" s="48"/>
      <c r="D26" s="48"/>
      <c r="E26" s="48"/>
      <c r="F26" s="48"/>
      <c r="G26" s="13">
        <f>+E21-'2 T'!H21</f>
        <v>310910.66666666663</v>
      </c>
    </row>
    <row r="27" spans="1:7" ht="15.5" x14ac:dyDescent="0.35">
      <c r="A27" s="134" t="s">
        <v>26</v>
      </c>
      <c r="B27" s="134"/>
      <c r="C27" s="134"/>
      <c r="D27" s="134"/>
      <c r="E27" s="134"/>
      <c r="F27" s="134"/>
      <c r="G27" s="134"/>
    </row>
    <row r="28" spans="1:7" ht="15.5" x14ac:dyDescent="0.35">
      <c r="A28" s="128" t="s">
        <v>126</v>
      </c>
      <c r="B28" s="128"/>
      <c r="C28" s="128"/>
      <c r="D28" s="128"/>
      <c r="E28" s="129"/>
      <c r="F28" s="129"/>
      <c r="G28" s="128"/>
    </row>
    <row r="29" spans="1:7" ht="15.5" x14ac:dyDescent="0.35">
      <c r="A29" s="130" t="s">
        <v>37</v>
      </c>
      <c r="B29" s="130"/>
      <c r="C29" s="130"/>
      <c r="D29" s="130"/>
      <c r="E29" s="129"/>
      <c r="F29" s="129"/>
      <c r="G29" s="130"/>
    </row>
    <row r="30" spans="1:7" ht="15.5" x14ac:dyDescent="0.35">
      <c r="A30" s="7"/>
      <c r="B30" s="8"/>
      <c r="C30" s="47"/>
      <c r="D30" s="47"/>
      <c r="E30" s="47"/>
      <c r="F30" s="47"/>
    </row>
    <row r="31" spans="1:7" ht="16" thickBot="1" x14ac:dyDescent="0.4">
      <c r="A31" s="90" t="s">
        <v>0</v>
      </c>
      <c r="B31" s="90" t="s">
        <v>36</v>
      </c>
      <c r="C31" s="93" t="s">
        <v>12</v>
      </c>
      <c r="D31" s="93" t="s">
        <v>13</v>
      </c>
      <c r="E31" s="93" t="s">
        <v>14</v>
      </c>
      <c r="F31" s="92" t="s">
        <v>153</v>
      </c>
    </row>
    <row r="32" spans="1:7" ht="15.5" x14ac:dyDescent="0.35">
      <c r="A32" s="71"/>
      <c r="B32" s="73" t="s">
        <v>118</v>
      </c>
      <c r="C32" s="75"/>
      <c r="D32" s="75"/>
      <c r="E32" s="75"/>
      <c r="F32" s="75"/>
    </row>
    <row r="33" spans="1:7" ht="15.5" x14ac:dyDescent="0.35">
      <c r="A33" s="10">
        <v>1</v>
      </c>
      <c r="B33" s="2" t="s">
        <v>128</v>
      </c>
      <c r="C33" s="80">
        <f>+'1 T'!F33</f>
        <v>1476394220.2923999</v>
      </c>
      <c r="D33" s="80">
        <f>+'2 T'!F33</f>
        <v>2290214721.3559003</v>
      </c>
      <c r="E33" s="80">
        <f>+'3 T'!F33</f>
        <v>2728066133.5242004</v>
      </c>
      <c r="F33" s="80">
        <f>+C33+D33+E33</f>
        <v>6494675075.1725006</v>
      </c>
    </row>
    <row r="34" spans="1:7" ht="15.5" x14ac:dyDescent="0.35">
      <c r="A34" s="10">
        <v>2</v>
      </c>
      <c r="B34" s="2" t="s">
        <v>115</v>
      </c>
      <c r="C34" s="80">
        <f>+'1 T'!F34</f>
        <v>437685003.65760005</v>
      </c>
      <c r="D34" s="80">
        <f>+'2 T'!F34</f>
        <v>424343517.75970006</v>
      </c>
      <c r="E34" s="80">
        <f>+'3 T'!F34</f>
        <v>641222233.83899999</v>
      </c>
      <c r="F34" s="80">
        <f>+C34+D34</f>
        <v>862028521.41730011</v>
      </c>
    </row>
    <row r="35" spans="1:7" ht="15.5" x14ac:dyDescent="0.35">
      <c r="A35" s="10"/>
      <c r="B35" s="74" t="s">
        <v>119</v>
      </c>
      <c r="C35" s="77"/>
      <c r="D35" s="77"/>
      <c r="E35" s="77"/>
      <c r="F35" s="76"/>
    </row>
    <row r="36" spans="1:7" ht="15.5" x14ac:dyDescent="0.35">
      <c r="A36" s="10">
        <v>3</v>
      </c>
      <c r="B36" s="2" t="s">
        <v>104</v>
      </c>
      <c r="C36" s="80">
        <f>+'1 T'!F36</f>
        <v>4172846.59</v>
      </c>
      <c r="D36" s="80">
        <f>+'2 T'!F36</f>
        <v>237643671.65439999</v>
      </c>
      <c r="E36" s="80">
        <f>+'3 T'!F36</f>
        <v>174340485.06880003</v>
      </c>
      <c r="F36" s="80">
        <f>+C36+D36</f>
        <v>241816518.24439999</v>
      </c>
    </row>
    <row r="37" spans="1:7" ht="15.5" x14ac:dyDescent="0.35">
      <c r="A37" s="10">
        <v>4</v>
      </c>
      <c r="B37" s="2" t="s">
        <v>116</v>
      </c>
      <c r="C37" s="80">
        <f>+'1 T'!F37</f>
        <v>1471491843.04</v>
      </c>
      <c r="D37" s="80">
        <f>+'2 T'!F37</f>
        <v>1082889859.4878001</v>
      </c>
      <c r="E37" s="80">
        <f>+'3 T'!F37</f>
        <v>894085917.17260015</v>
      </c>
      <c r="F37" s="80">
        <f>+C37+D37</f>
        <v>2554381702.5278001</v>
      </c>
    </row>
    <row r="38" spans="1:7" ht="15.5" x14ac:dyDescent="0.35">
      <c r="A38" s="10">
        <v>5</v>
      </c>
      <c r="B38" s="2" t="s">
        <v>117</v>
      </c>
      <c r="C38" s="80">
        <f>+'1 T'!F38</f>
        <v>768906150.88</v>
      </c>
      <c r="D38" s="80">
        <f>+'2 T'!F38</f>
        <v>345831693.87219995</v>
      </c>
      <c r="E38" s="80">
        <f>+'3 T'!F38</f>
        <v>300474853.3344</v>
      </c>
      <c r="F38" s="80">
        <f>+C38+D38</f>
        <v>1114737844.7521999</v>
      </c>
    </row>
    <row r="39" spans="1:7" ht="15.5" x14ac:dyDescent="0.35">
      <c r="A39" s="10"/>
      <c r="B39" s="74" t="s">
        <v>120</v>
      </c>
      <c r="C39" s="77"/>
      <c r="D39" s="77"/>
      <c r="E39" s="77"/>
      <c r="F39" s="77"/>
      <c r="G39" s="36"/>
    </row>
    <row r="40" spans="1:7" s="36" customFormat="1" ht="15.5" x14ac:dyDescent="0.35">
      <c r="A40" s="10">
        <v>6</v>
      </c>
      <c r="B40" s="2" t="s">
        <v>90</v>
      </c>
      <c r="C40" s="80">
        <f>+'1 T'!F40</f>
        <v>18744160.909999996</v>
      </c>
      <c r="D40" s="80">
        <f>+'2 T'!F40</f>
        <v>26556522.289999999</v>
      </c>
      <c r="E40" s="80">
        <f>+'3 T'!F40</f>
        <v>5364269.33</v>
      </c>
      <c r="F40" s="80">
        <f>+C40+D40</f>
        <v>45300683.199999996</v>
      </c>
    </row>
    <row r="41" spans="1:7" s="36" customFormat="1" ht="15.5" x14ac:dyDescent="0.35">
      <c r="A41" s="10">
        <v>7</v>
      </c>
      <c r="B41" s="2" t="s">
        <v>57</v>
      </c>
      <c r="C41" s="80">
        <f>+'1 T'!F41</f>
        <v>106092263.29000001</v>
      </c>
      <c r="D41" s="80">
        <f>+'2 T'!F41</f>
        <v>122143323.52</v>
      </c>
      <c r="E41" s="80">
        <f>+'3 T'!F41</f>
        <v>49968457.259999976</v>
      </c>
      <c r="F41" s="80">
        <f>+C41+D41</f>
        <v>228235586.81</v>
      </c>
    </row>
    <row r="42" spans="1:7" s="36" customFormat="1" ht="15.5" x14ac:dyDescent="0.35">
      <c r="A42" s="10">
        <v>8</v>
      </c>
      <c r="B42" s="2" t="s">
        <v>121</v>
      </c>
      <c r="C42" s="80">
        <f>+'1 T'!F42</f>
        <v>103680060.36</v>
      </c>
      <c r="D42" s="80">
        <f>+'2 T'!F42</f>
        <v>239235937</v>
      </c>
      <c r="E42" s="80">
        <f>+'3 T'!F42</f>
        <v>109728709.81999999</v>
      </c>
      <c r="F42" s="80">
        <f>+C42+D42</f>
        <v>342915997.36000001</v>
      </c>
    </row>
    <row r="43" spans="1:7" s="36" customFormat="1" ht="15.5" x14ac:dyDescent="0.35">
      <c r="A43" s="10">
        <v>9</v>
      </c>
      <c r="B43" s="2" t="s">
        <v>58</v>
      </c>
      <c r="C43" s="80">
        <f>+'1 T'!F43</f>
        <v>12100</v>
      </c>
      <c r="D43" s="80">
        <f>+'2 T'!F43</f>
        <v>192295131.94999999</v>
      </c>
      <c r="E43" s="80">
        <f>+'3 T'!F43</f>
        <v>4935840</v>
      </c>
      <c r="F43" s="80">
        <f>+C43+D43</f>
        <v>192307231.94999999</v>
      </c>
      <c r="G43" s="3"/>
    </row>
    <row r="44" spans="1:7" ht="16" thickBot="1" x14ac:dyDescent="0.4">
      <c r="A44" s="16"/>
      <c r="B44" s="70" t="s">
        <v>1</v>
      </c>
      <c r="C44" s="70">
        <f>SUM(C33:C43)</f>
        <v>4387178649.0199995</v>
      </c>
      <c r="D44" s="70">
        <f>SUM(D33:D43)</f>
        <v>4961154378.8900003</v>
      </c>
      <c r="E44" s="70">
        <f>SUM(E33:E43)</f>
        <v>4908186899.349</v>
      </c>
      <c r="F44" s="70">
        <f>SUM(F33:F43)</f>
        <v>12076399161.434202</v>
      </c>
      <c r="G44" s="116"/>
    </row>
    <row r="45" spans="1:7" ht="15" thickTop="1" x14ac:dyDescent="0.35">
      <c r="A45" s="131" t="s">
        <v>137</v>
      </c>
      <c r="B45" s="131"/>
      <c r="C45" s="131"/>
      <c r="D45" s="131"/>
      <c r="E45" s="131"/>
      <c r="F45" s="131"/>
      <c r="G45" s="131"/>
    </row>
    <row r="46" spans="1:7" x14ac:dyDescent="0.35">
      <c r="A46" s="131" t="s">
        <v>131</v>
      </c>
      <c r="B46" s="131" t="s">
        <v>43</v>
      </c>
      <c r="C46" s="131" t="s">
        <v>43</v>
      </c>
      <c r="D46" s="131" t="s">
        <v>43</v>
      </c>
      <c r="E46" s="131" t="s">
        <v>43</v>
      </c>
      <c r="F46" s="131"/>
      <c r="G46" s="131" t="s">
        <v>43</v>
      </c>
    </row>
    <row r="47" spans="1:7" ht="15.5" x14ac:dyDescent="0.35">
      <c r="A47" s="7"/>
      <c r="B47" s="7"/>
      <c r="C47" s="52"/>
      <c r="D47" s="52"/>
      <c r="E47" s="47"/>
      <c r="F47" s="47"/>
      <c r="G47" s="7"/>
    </row>
    <row r="48" spans="1:7" ht="15.5" x14ac:dyDescent="0.35">
      <c r="A48" s="128" t="s">
        <v>27</v>
      </c>
      <c r="B48" s="128"/>
      <c r="C48" s="128"/>
      <c r="D48" s="128"/>
      <c r="E48" s="129"/>
      <c r="F48" s="129"/>
      <c r="G48" s="128"/>
    </row>
    <row r="49" spans="1:7" ht="15.5" x14ac:dyDescent="0.35">
      <c r="A49" s="128" t="s">
        <v>127</v>
      </c>
      <c r="B49" s="128"/>
      <c r="C49" s="128"/>
      <c r="D49" s="128"/>
      <c r="E49" s="129"/>
      <c r="F49" s="129"/>
      <c r="G49" s="128"/>
    </row>
    <row r="50" spans="1:7" ht="15.5" x14ac:dyDescent="0.35">
      <c r="A50" s="130" t="s">
        <v>37</v>
      </c>
      <c r="B50" s="130"/>
      <c r="C50" s="130"/>
      <c r="D50" s="130"/>
      <c r="E50" s="129"/>
      <c r="F50" s="129"/>
      <c r="G50" s="130"/>
    </row>
    <row r="51" spans="1:7" ht="15.5" x14ac:dyDescent="0.35">
      <c r="A51" s="7"/>
      <c r="B51" s="8"/>
      <c r="C51" s="47"/>
      <c r="D51" s="47"/>
      <c r="E51" s="47"/>
      <c r="F51" s="47"/>
      <c r="G51" s="9"/>
    </row>
    <row r="52" spans="1:7" ht="15.5" x14ac:dyDescent="0.35">
      <c r="A52" s="7"/>
      <c r="B52" s="8"/>
      <c r="C52" s="47"/>
      <c r="D52" s="47"/>
      <c r="E52" s="47"/>
      <c r="F52" s="47"/>
    </row>
    <row r="53" spans="1:7" ht="16" thickBot="1" x14ac:dyDescent="0.4">
      <c r="A53" s="95" t="s">
        <v>24</v>
      </c>
      <c r="B53" s="95" t="s">
        <v>25</v>
      </c>
      <c r="C53" s="93" t="s">
        <v>12</v>
      </c>
      <c r="D53" s="93" t="s">
        <v>13</v>
      </c>
      <c r="E53" s="93" t="s">
        <v>14</v>
      </c>
      <c r="F53" s="92" t="s">
        <v>153</v>
      </c>
    </row>
    <row r="54" spans="1:7" ht="15.5" x14ac:dyDescent="0.35">
      <c r="A54" s="10" t="s">
        <v>51</v>
      </c>
      <c r="B54" s="2" t="s">
        <v>59</v>
      </c>
      <c r="C54" s="115">
        <f>+'1 T'!F54</f>
        <v>30248789.98</v>
      </c>
      <c r="D54" s="50">
        <f>+'2 T'!F54</f>
        <v>42141421.579999998</v>
      </c>
      <c r="E54" s="50">
        <f>+'3 T'!F54</f>
        <v>37688156.689999998</v>
      </c>
      <c r="F54" s="50">
        <f>+C54+D54+E54</f>
        <v>110078368.25</v>
      </c>
    </row>
    <row r="55" spans="1:7" ht="15.5" x14ac:dyDescent="0.35">
      <c r="A55" s="10" t="s">
        <v>122</v>
      </c>
      <c r="B55" s="2" t="s">
        <v>123</v>
      </c>
      <c r="C55" s="115">
        <f>+'1 T'!F55</f>
        <v>4172846.59</v>
      </c>
      <c r="D55" s="50">
        <f>+'2 T'!F55</f>
        <v>8435792.370000001</v>
      </c>
      <c r="E55" s="50">
        <f>+'3 T'!F55</f>
        <v>12442220.5</v>
      </c>
      <c r="F55" s="50">
        <f t="shared" ref="F55:F88" si="3">+C55+D55+E55</f>
        <v>25050859.460000001</v>
      </c>
    </row>
    <row r="56" spans="1:7" ht="15.5" x14ac:dyDescent="0.35">
      <c r="A56" s="10" t="s">
        <v>139</v>
      </c>
      <c r="B56" s="2" t="s">
        <v>140</v>
      </c>
      <c r="C56" s="115"/>
      <c r="D56" s="50">
        <f>+'2 T'!F56</f>
        <v>0</v>
      </c>
      <c r="E56" s="50">
        <f>+'3 T'!F56</f>
        <v>0</v>
      </c>
      <c r="F56" s="50">
        <f t="shared" si="3"/>
        <v>0</v>
      </c>
    </row>
    <row r="57" spans="1:7" ht="15.5" x14ac:dyDescent="0.35">
      <c r="A57" s="10" t="s">
        <v>60</v>
      </c>
      <c r="B57" s="2" t="s">
        <v>61</v>
      </c>
      <c r="C57" s="115">
        <f>+'1 T'!F56</f>
        <v>57297687.489999995</v>
      </c>
      <c r="D57" s="50">
        <f>+'2 T'!F57</f>
        <v>56164926.490000002</v>
      </c>
      <c r="E57" s="50">
        <f>+'3 T'!F57</f>
        <v>59972897.550000004</v>
      </c>
      <c r="F57" s="50">
        <f t="shared" si="3"/>
        <v>173435511.53</v>
      </c>
    </row>
    <row r="58" spans="1:7" ht="15.5" x14ac:dyDescent="0.35">
      <c r="A58" s="10" t="s">
        <v>62</v>
      </c>
      <c r="B58" s="2" t="s">
        <v>63</v>
      </c>
      <c r="C58" s="115">
        <f>+'1 T'!F57</f>
        <v>35572008.049999997</v>
      </c>
      <c r="D58" s="50">
        <f>+'2 T'!F58</f>
        <v>53391412.019999996</v>
      </c>
      <c r="E58" s="50">
        <f>+'3 T'!F58</f>
        <v>32065218.07</v>
      </c>
      <c r="F58" s="50">
        <f t="shared" si="3"/>
        <v>121028638.13999999</v>
      </c>
    </row>
    <row r="59" spans="1:7" ht="15.5" x14ac:dyDescent="0.35">
      <c r="A59" s="10" t="s">
        <v>52</v>
      </c>
      <c r="B59" s="2" t="s">
        <v>64</v>
      </c>
      <c r="C59" s="115">
        <f>+'1 T'!F58</f>
        <v>43010230.099999994</v>
      </c>
      <c r="D59" s="50">
        <f>+'2 T'!F59</f>
        <v>46590200.310000002</v>
      </c>
      <c r="E59" s="50">
        <f>+'3 T'!F59</f>
        <v>74375766.75</v>
      </c>
      <c r="F59" s="50">
        <f t="shared" si="3"/>
        <v>163976197.16</v>
      </c>
    </row>
    <row r="60" spans="1:7" ht="15.5" x14ac:dyDescent="0.35">
      <c r="A60" s="10" t="s">
        <v>65</v>
      </c>
      <c r="B60" s="2" t="s">
        <v>66</v>
      </c>
      <c r="C60" s="115">
        <f>+'1 T'!F59</f>
        <v>44022367.640000001</v>
      </c>
      <c r="D60" s="50">
        <f>+'2 T'!F60</f>
        <v>41152339.239999995</v>
      </c>
      <c r="E60" s="50">
        <f>+'3 T'!F60</f>
        <v>38314531.219999999</v>
      </c>
      <c r="F60" s="50">
        <f t="shared" si="3"/>
        <v>123489238.09999999</v>
      </c>
    </row>
    <row r="61" spans="1:7" ht="15.5" x14ac:dyDescent="0.35">
      <c r="A61" s="10" t="s">
        <v>67</v>
      </c>
      <c r="B61" s="2" t="s">
        <v>68</v>
      </c>
      <c r="C61" s="115">
        <f>+'1 T'!F60</f>
        <v>4633248.24</v>
      </c>
      <c r="D61" s="50">
        <f>+'2 T'!F61</f>
        <v>1244156.8399999999</v>
      </c>
      <c r="E61" s="50">
        <f>+'3 T'!F61</f>
        <v>723393.5</v>
      </c>
      <c r="F61" s="50">
        <f t="shared" si="3"/>
        <v>6600798.5800000001</v>
      </c>
    </row>
    <row r="62" spans="1:7" ht="15.5" x14ac:dyDescent="0.35">
      <c r="A62" s="10" t="s">
        <v>141</v>
      </c>
      <c r="B62" s="2" t="s">
        <v>142</v>
      </c>
      <c r="C62" s="115"/>
      <c r="D62" s="50">
        <f>+'2 T'!F62</f>
        <v>0</v>
      </c>
      <c r="E62" s="50">
        <f>+'3 T'!F62</f>
        <v>0</v>
      </c>
      <c r="F62" s="50">
        <f t="shared" si="3"/>
        <v>0</v>
      </c>
    </row>
    <row r="63" spans="1:7" ht="15.5" x14ac:dyDescent="0.35">
      <c r="A63" s="10" t="s">
        <v>159</v>
      </c>
      <c r="B63" s="2" t="s">
        <v>160</v>
      </c>
      <c r="C63" s="115"/>
      <c r="D63" s="50"/>
      <c r="E63" s="50">
        <f>+'3 T'!F63</f>
        <v>1760903.86</v>
      </c>
      <c r="F63" s="50">
        <f t="shared" si="3"/>
        <v>1760903.86</v>
      </c>
    </row>
    <row r="64" spans="1:7" ht="15.5" x14ac:dyDescent="0.35">
      <c r="A64" s="10" t="s">
        <v>69</v>
      </c>
      <c r="B64" s="2" t="s">
        <v>70</v>
      </c>
      <c r="C64" s="115">
        <f>+'1 T'!F61</f>
        <v>2162795</v>
      </c>
      <c r="D64" s="50">
        <f>+'2 T'!F63</f>
        <v>7286830</v>
      </c>
      <c r="E64" s="50">
        <f>+'3 T'!F64</f>
        <v>4118970</v>
      </c>
      <c r="F64" s="50">
        <f t="shared" si="3"/>
        <v>13568595</v>
      </c>
    </row>
    <row r="65" spans="1:6" ht="15.5" x14ac:dyDescent="0.35">
      <c r="A65" s="10" t="s">
        <v>71</v>
      </c>
      <c r="B65" s="2" t="s">
        <v>72</v>
      </c>
      <c r="C65" s="115">
        <f>+'1 T'!F62</f>
        <v>8195725</v>
      </c>
      <c r="D65" s="50">
        <f>+'2 T'!F64</f>
        <v>27079460</v>
      </c>
      <c r="E65" s="50">
        <f>+'3 T'!F65</f>
        <v>27635900</v>
      </c>
      <c r="F65" s="50">
        <f t="shared" si="3"/>
        <v>62911085</v>
      </c>
    </row>
    <row r="66" spans="1:6" ht="15.5" x14ac:dyDescent="0.35">
      <c r="A66" s="10" t="s">
        <v>73</v>
      </c>
      <c r="B66" s="2" t="s">
        <v>74</v>
      </c>
      <c r="C66" s="115">
        <f>+'1 T'!F63</f>
        <v>53528054.399999999</v>
      </c>
      <c r="D66" s="50">
        <f>+'2 T'!F65</f>
        <v>6471945.5999999996</v>
      </c>
      <c r="E66" s="50">
        <f>+'3 T'!F66</f>
        <v>0</v>
      </c>
      <c r="F66" s="50">
        <f t="shared" si="3"/>
        <v>60000000</v>
      </c>
    </row>
    <row r="67" spans="1:6" ht="15.5" x14ac:dyDescent="0.35">
      <c r="A67" s="10" t="s">
        <v>75</v>
      </c>
      <c r="B67" s="2" t="s">
        <v>143</v>
      </c>
      <c r="C67" s="115"/>
      <c r="D67" s="50">
        <f>+'2 T'!F66</f>
        <v>86960.08</v>
      </c>
      <c r="E67" s="50">
        <f>+'3 T'!F67</f>
        <v>0</v>
      </c>
      <c r="F67" s="50">
        <f t="shared" si="3"/>
        <v>86960.08</v>
      </c>
    </row>
    <row r="68" spans="1:6" ht="15.5" x14ac:dyDescent="0.35">
      <c r="A68" s="10" t="s">
        <v>41</v>
      </c>
      <c r="B68" s="2" t="s">
        <v>76</v>
      </c>
      <c r="C68" s="115">
        <f>+'1 T'!F64</f>
        <v>13473372.379999999</v>
      </c>
      <c r="D68" s="50">
        <f>+'2 T'!F67</f>
        <v>10497475.25</v>
      </c>
      <c r="E68" s="50">
        <f>+'3 T'!F68</f>
        <v>0</v>
      </c>
      <c r="F68" s="50">
        <f t="shared" si="3"/>
        <v>23970847.629999999</v>
      </c>
    </row>
    <row r="69" spans="1:6" ht="15.5" x14ac:dyDescent="0.35">
      <c r="A69" s="10" t="s">
        <v>144</v>
      </c>
      <c r="B69" s="2" t="s">
        <v>145</v>
      </c>
      <c r="C69" s="115"/>
      <c r="D69" s="50">
        <f>+'2 T'!F68</f>
        <v>106194.69</v>
      </c>
      <c r="E69" s="50">
        <f>+'3 T'!F69</f>
        <v>0</v>
      </c>
      <c r="F69" s="50">
        <f t="shared" si="3"/>
        <v>106194.69</v>
      </c>
    </row>
    <row r="70" spans="1:6" ht="15.5" x14ac:dyDescent="0.35">
      <c r="A70" s="10" t="s">
        <v>53</v>
      </c>
      <c r="B70" s="2" t="s">
        <v>77</v>
      </c>
      <c r="C70" s="115">
        <f>+'1 T'!F65</f>
        <v>5230666.66</v>
      </c>
      <c r="D70" s="50">
        <f>+'2 T'!F69</f>
        <v>16055718.039999999</v>
      </c>
      <c r="E70" s="50">
        <f>+'3 T'!F70</f>
        <v>3595401.23</v>
      </c>
      <c r="F70" s="50">
        <f t="shared" si="3"/>
        <v>24881785.93</v>
      </c>
    </row>
    <row r="71" spans="1:6" ht="31" customHeight="1" x14ac:dyDescent="0.35">
      <c r="A71" s="10" t="s">
        <v>78</v>
      </c>
      <c r="B71" s="110" t="s">
        <v>79</v>
      </c>
      <c r="C71" s="115">
        <f>+'1 T'!F66</f>
        <v>40121.870000000003</v>
      </c>
      <c r="D71" s="50">
        <f>+'2 T'!F70</f>
        <v>0</v>
      </c>
      <c r="E71" s="50">
        <f>+'3 T'!F71</f>
        <v>1768868.1</v>
      </c>
      <c r="F71" s="50">
        <f t="shared" si="3"/>
        <v>1808989.9700000002</v>
      </c>
    </row>
    <row r="72" spans="1:6" ht="15.5" x14ac:dyDescent="0.35">
      <c r="A72" s="10" t="s">
        <v>80</v>
      </c>
      <c r="B72" s="2" t="s">
        <v>134</v>
      </c>
      <c r="C72" s="115">
        <f>+'1 T'!F67</f>
        <v>8725751</v>
      </c>
      <c r="D72" s="50">
        <f>+'2 T'!F71</f>
        <v>12697546.17</v>
      </c>
      <c r="E72" s="50">
        <f>+'3 T'!F72</f>
        <v>8576702.8300000001</v>
      </c>
      <c r="F72" s="50">
        <f t="shared" si="3"/>
        <v>30000000</v>
      </c>
    </row>
    <row r="73" spans="1:6" ht="15.5" x14ac:dyDescent="0.35">
      <c r="A73" s="10" t="s">
        <v>2</v>
      </c>
      <c r="B73" s="2" t="s">
        <v>45</v>
      </c>
      <c r="C73" s="115">
        <f>+'1 T'!F68</f>
        <v>768906150.88</v>
      </c>
      <c r="D73" s="50">
        <f>+'2 T'!F72</f>
        <v>246482754.40000001</v>
      </c>
      <c r="E73" s="50">
        <f>+'3 T'!F73</f>
        <v>219525721.05000001</v>
      </c>
      <c r="F73" s="50">
        <f t="shared" si="3"/>
        <v>1234914626.3299999</v>
      </c>
    </row>
    <row r="74" spans="1:6" ht="15.5" x14ac:dyDescent="0.35">
      <c r="A74" s="10" t="s">
        <v>3</v>
      </c>
      <c r="B74" s="2" t="s">
        <v>4</v>
      </c>
      <c r="C74" s="115">
        <f>+'1 T'!F69</f>
        <v>1452407572.04</v>
      </c>
      <c r="D74" s="50">
        <f>+'2 T'!F73</f>
        <v>1655815657.8699999</v>
      </c>
      <c r="E74" s="50">
        <f>+'3 T'!F74</f>
        <v>1349152204.74</v>
      </c>
      <c r="F74" s="50">
        <f t="shared" si="3"/>
        <v>4457375434.6499996</v>
      </c>
    </row>
    <row r="75" spans="1:6" ht="15.5" x14ac:dyDescent="0.35">
      <c r="A75" s="10" t="s">
        <v>81</v>
      </c>
      <c r="B75" s="2" t="s">
        <v>82</v>
      </c>
      <c r="C75" s="115">
        <f>+'1 T'!F70</f>
        <v>1367765636.4300001</v>
      </c>
      <c r="D75" s="50">
        <f>+'2 T'!F74</f>
        <v>963863817.83999991</v>
      </c>
      <c r="E75" s="50">
        <f>+'3 T'!F75</f>
        <v>1708692435.96</v>
      </c>
      <c r="F75" s="50">
        <f t="shared" si="3"/>
        <v>4040321890.23</v>
      </c>
    </row>
    <row r="76" spans="1:6" ht="15.5" x14ac:dyDescent="0.35">
      <c r="A76" s="10" t="s">
        <v>46</v>
      </c>
      <c r="B76" s="2" t="s">
        <v>83</v>
      </c>
      <c r="C76" s="115"/>
      <c r="D76" s="50">
        <f>+'2 T'!F75</f>
        <v>0</v>
      </c>
      <c r="E76" s="50">
        <f>+'3 T'!F76</f>
        <v>0</v>
      </c>
      <c r="F76" s="50">
        <f t="shared" si="3"/>
        <v>0</v>
      </c>
    </row>
    <row r="77" spans="1:6" ht="15.5" x14ac:dyDescent="0.35">
      <c r="A77" s="10" t="s">
        <v>39</v>
      </c>
      <c r="B77" s="2" t="s">
        <v>84</v>
      </c>
      <c r="C77" s="115">
        <f>+'1 T'!F71</f>
        <v>407139.81</v>
      </c>
      <c r="D77" s="50">
        <f>+'2 T'!F76</f>
        <v>3509673.8</v>
      </c>
      <c r="E77" s="50">
        <f>+'3 T'!F77</f>
        <v>8447916.8399999999</v>
      </c>
      <c r="F77" s="50">
        <f t="shared" si="3"/>
        <v>12364730.449999999</v>
      </c>
    </row>
    <row r="78" spans="1:6" ht="15.5" x14ac:dyDescent="0.35">
      <c r="A78" s="10" t="s">
        <v>156</v>
      </c>
      <c r="B78" s="2" t="s">
        <v>157</v>
      </c>
      <c r="C78" s="115"/>
      <c r="D78" s="50"/>
      <c r="E78" s="50">
        <f>+'3 T'!F78</f>
        <v>1366716.32</v>
      </c>
      <c r="F78" s="50">
        <f t="shared" si="3"/>
        <v>1366716.32</v>
      </c>
    </row>
    <row r="79" spans="1:6" ht="15.5" x14ac:dyDescent="0.35">
      <c r="A79" s="10" t="s">
        <v>85</v>
      </c>
      <c r="B79" s="2" t="s">
        <v>86</v>
      </c>
      <c r="C79" s="115">
        <f>+'1 T'!F72</f>
        <v>1230635.08</v>
      </c>
      <c r="D79" s="50">
        <f>+'2 T'!F77</f>
        <v>0</v>
      </c>
      <c r="E79" s="50">
        <f>+'3 T'!F79</f>
        <v>0</v>
      </c>
      <c r="F79" s="50">
        <f t="shared" si="3"/>
        <v>1230635.08</v>
      </c>
    </row>
    <row r="80" spans="1:6" ht="15.5" x14ac:dyDescent="0.35">
      <c r="A80" s="10" t="s">
        <v>91</v>
      </c>
      <c r="B80" s="2" t="s">
        <v>146</v>
      </c>
      <c r="C80" s="115"/>
      <c r="D80" s="50">
        <f>+'2 T'!F78</f>
        <v>30510000.34</v>
      </c>
      <c r="E80" s="50">
        <f>+'3 T'!F80</f>
        <v>0</v>
      </c>
      <c r="F80" s="50">
        <f t="shared" si="3"/>
        <v>30510000.34</v>
      </c>
    </row>
    <row r="81" spans="1:9" ht="15.5" x14ac:dyDescent="0.35">
      <c r="A81" s="10" t="s">
        <v>54</v>
      </c>
      <c r="B81" s="2" t="s">
        <v>87</v>
      </c>
      <c r="C81" s="115"/>
      <c r="D81" s="50">
        <f>+'2 T'!F79</f>
        <v>1596163</v>
      </c>
      <c r="E81" s="50">
        <f>+'3 T'!F81</f>
        <v>0</v>
      </c>
      <c r="F81" s="50">
        <f t="shared" si="3"/>
        <v>1596163</v>
      </c>
    </row>
    <row r="82" spans="1:9" ht="15.5" x14ac:dyDescent="0.35">
      <c r="A82" s="10" t="s">
        <v>88</v>
      </c>
      <c r="B82" s="2" t="s">
        <v>89</v>
      </c>
      <c r="C82" s="115">
        <v>12100</v>
      </c>
      <c r="D82" s="50">
        <f>+'2 T'!F80</f>
        <v>37573949.759999998</v>
      </c>
      <c r="E82" s="50">
        <f>+'3 T'!F82</f>
        <v>0</v>
      </c>
      <c r="F82" s="50">
        <f t="shared" si="3"/>
        <v>37586049.759999998</v>
      </c>
    </row>
    <row r="83" spans="1:9" ht="15.5" x14ac:dyDescent="0.35">
      <c r="A83" s="10" t="s">
        <v>55</v>
      </c>
      <c r="B83" s="2" t="s">
        <v>147</v>
      </c>
      <c r="C83" s="115"/>
      <c r="D83" s="50">
        <f>+'2 T'!F81</f>
        <v>153125019.19</v>
      </c>
      <c r="E83" s="50">
        <f>+'3 T'!F83</f>
        <v>0</v>
      </c>
      <c r="F83" s="50">
        <f t="shared" si="3"/>
        <v>153125019.19</v>
      </c>
    </row>
    <row r="84" spans="1:9" ht="15.5" x14ac:dyDescent="0.35">
      <c r="A84" s="10" t="s">
        <v>161</v>
      </c>
      <c r="B84" s="2" t="s">
        <v>162</v>
      </c>
      <c r="C84" s="115"/>
      <c r="D84" s="50"/>
      <c r="E84" s="50">
        <f>+'3 T'!F84</f>
        <v>4935840</v>
      </c>
      <c r="F84" s="50">
        <f t="shared" si="3"/>
        <v>4935840</v>
      </c>
    </row>
    <row r="85" spans="1:9" ht="15.5" x14ac:dyDescent="0.35">
      <c r="A85" s="10" t="s">
        <v>56</v>
      </c>
      <c r="B85" s="2" t="s">
        <v>38</v>
      </c>
      <c r="C85" s="115">
        <f>+'1 T'!F74</f>
        <v>106092263.29000001</v>
      </c>
      <c r="D85" s="50">
        <f>+'2 T'!F82</f>
        <v>122143323.52</v>
      </c>
      <c r="E85" s="50">
        <f>+'3 T'!F85</f>
        <v>48207553.399999999</v>
      </c>
      <c r="F85" s="50">
        <f t="shared" si="3"/>
        <v>276443140.20999998</v>
      </c>
    </row>
    <row r="86" spans="1:9" ht="15.5" x14ac:dyDescent="0.35">
      <c r="A86" s="10" t="s">
        <v>40</v>
      </c>
      <c r="B86" s="2" t="s">
        <v>42</v>
      </c>
      <c r="C86" s="115">
        <f>+'1 T'!F75</f>
        <v>103680060.36</v>
      </c>
      <c r="D86" s="50">
        <f>+'2 T'!F83</f>
        <v>239235937</v>
      </c>
      <c r="E86" s="50">
        <f>+'3 T'!F86</f>
        <v>109728709.81999999</v>
      </c>
      <c r="F86" s="50">
        <f t="shared" si="3"/>
        <v>452644707.18000001</v>
      </c>
    </row>
    <row r="87" spans="1:9" ht="15.5" x14ac:dyDescent="0.35">
      <c r="A87" s="10" t="s">
        <v>158</v>
      </c>
      <c r="B87" s="2" t="s">
        <v>163</v>
      </c>
      <c r="C87" s="115"/>
      <c r="D87" s="50"/>
      <c r="E87" s="50">
        <f>+'3 T'!F87</f>
        <v>1170455.3</v>
      </c>
      <c r="F87" s="50">
        <f t="shared" si="3"/>
        <v>1170455.3</v>
      </c>
    </row>
    <row r="88" spans="1:9" ht="15.5" x14ac:dyDescent="0.35">
      <c r="A88" s="10" t="s">
        <v>124</v>
      </c>
      <c r="B88" s="2" t="s">
        <v>125</v>
      </c>
      <c r="C88" s="115">
        <f>+'1 T'!F76</f>
        <v>276363426.73000002</v>
      </c>
      <c r="D88" s="50">
        <f>+'2 T'!F84</f>
        <v>1177895703.49</v>
      </c>
      <c r="E88" s="50">
        <f>+'3 T'!F88</f>
        <v>1153920415.6200068</v>
      </c>
      <c r="F88" s="50">
        <f t="shared" si="3"/>
        <v>2608179545.8400068</v>
      </c>
    </row>
    <row r="89" spans="1:9" ht="16" thickBot="1" x14ac:dyDescent="0.4">
      <c r="A89" s="16"/>
      <c r="B89" s="17" t="s">
        <v>1</v>
      </c>
      <c r="C89" s="70">
        <f>SUM(C54:C88)</f>
        <v>4387178649.0200005</v>
      </c>
      <c r="D89" s="70">
        <f t="shared" ref="D89:E89" si="4">SUM(D54:D88)</f>
        <v>4961154378.8900003</v>
      </c>
      <c r="E89" s="70">
        <f t="shared" si="4"/>
        <v>4908186899.350008</v>
      </c>
      <c r="F89" s="70">
        <f>SUM(F54:F88)</f>
        <v>14256519927.260006</v>
      </c>
      <c r="G89" s="117"/>
    </row>
    <row r="90" spans="1:9" ht="29.5" customHeight="1" thickTop="1" x14ac:dyDescent="0.35">
      <c r="A90" s="137" t="str">
        <f>+A45</f>
        <v>Nota: este cuadro es construido con la información de ejecución , en algunos meses no se presenta gasto a pesar de que el servicio se brindó con continuidad.</v>
      </c>
      <c r="B90" s="137"/>
      <c r="C90" s="137"/>
      <c r="D90" s="137"/>
      <c r="E90" s="137"/>
      <c r="F90" s="140"/>
      <c r="G90" s="140"/>
    </row>
    <row r="91" spans="1:9" ht="15.5" x14ac:dyDescent="0.35">
      <c r="A91" s="24"/>
      <c r="B91" s="24"/>
      <c r="C91" s="47"/>
      <c r="D91" s="51">
        <f>-D89-'2 T'!F85</f>
        <v>-9922308757.7800007</v>
      </c>
      <c r="E91" s="9"/>
      <c r="F91" s="9"/>
      <c r="G91" s="9"/>
    </row>
    <row r="92" spans="1:9" ht="15.5" x14ac:dyDescent="0.35">
      <c r="A92" s="7"/>
      <c r="B92" s="8"/>
      <c r="C92" s="47"/>
      <c r="D92" s="47"/>
      <c r="E92" s="47"/>
      <c r="F92" s="47"/>
      <c r="G92" s="9"/>
      <c r="I92" s="35"/>
    </row>
    <row r="93" spans="1:9" ht="15.5" x14ac:dyDescent="0.35">
      <c r="A93" s="7"/>
      <c r="B93" s="8"/>
      <c r="C93" s="47"/>
      <c r="D93" s="47"/>
      <c r="E93" s="47"/>
      <c r="F93" s="47"/>
      <c r="G93" s="9"/>
    </row>
    <row r="94" spans="1:9" ht="15.5" x14ac:dyDescent="0.35">
      <c r="A94" s="128" t="s">
        <v>34</v>
      </c>
      <c r="B94" s="128"/>
      <c r="C94" s="128"/>
      <c r="D94" s="128"/>
      <c r="E94" s="129"/>
      <c r="F94" s="129"/>
      <c r="G94" s="128"/>
    </row>
    <row r="95" spans="1:9" ht="15.5" x14ac:dyDescent="0.35">
      <c r="A95" s="128" t="s">
        <v>33</v>
      </c>
      <c r="B95" s="128"/>
      <c r="C95" s="128"/>
      <c r="D95" s="128"/>
      <c r="E95" s="129"/>
      <c r="F95" s="129"/>
      <c r="G95" s="128"/>
    </row>
    <row r="96" spans="1:9" ht="15.5" x14ac:dyDescent="0.35">
      <c r="A96" s="130" t="s">
        <v>37</v>
      </c>
      <c r="B96" s="130"/>
      <c r="C96" s="130"/>
      <c r="D96" s="130"/>
      <c r="E96" s="129"/>
      <c r="F96" s="129"/>
      <c r="G96" s="130"/>
    </row>
    <row r="97" spans="1:7" ht="15.5" x14ac:dyDescent="0.35">
      <c r="A97" s="7"/>
      <c r="B97" s="8"/>
      <c r="C97" s="47"/>
      <c r="D97" s="47"/>
      <c r="E97" s="47"/>
      <c r="F97" s="47"/>
      <c r="G97" s="9"/>
    </row>
    <row r="98" spans="1:7" ht="16" thickBot="1" x14ac:dyDescent="0.4">
      <c r="A98" s="90" t="s">
        <v>0</v>
      </c>
      <c r="B98" s="90" t="s">
        <v>19</v>
      </c>
      <c r="C98" s="93" t="s">
        <v>12</v>
      </c>
      <c r="D98" s="93" t="s">
        <v>13</v>
      </c>
      <c r="E98" s="93" t="s">
        <v>14</v>
      </c>
      <c r="F98" s="92" t="s">
        <v>153</v>
      </c>
    </row>
    <row r="99" spans="1:7" ht="15.5" x14ac:dyDescent="0.35">
      <c r="A99" s="10"/>
      <c r="B99" s="2"/>
      <c r="C99" s="48"/>
      <c r="D99" s="48"/>
      <c r="E99" s="48"/>
      <c r="F99" s="48"/>
    </row>
    <row r="100" spans="1:7" ht="15.5" x14ac:dyDescent="0.35">
      <c r="A100" s="28">
        <v>1</v>
      </c>
      <c r="B100" s="29" t="s">
        <v>28</v>
      </c>
      <c r="C100" s="115">
        <f>+'1 T'!F88</f>
        <v>0</v>
      </c>
      <c r="D100" s="48">
        <f>+'2 T'!F96</f>
        <v>0</v>
      </c>
      <c r="E100" s="48">
        <f>+'3 T'!F100</f>
        <v>0</v>
      </c>
      <c r="F100" s="48">
        <f>+C100+D100+E100</f>
        <v>0</v>
      </c>
    </row>
    <row r="101" spans="1:7" ht="15.5" x14ac:dyDescent="0.35">
      <c r="A101" s="31">
        <v>2</v>
      </c>
      <c r="B101" s="29" t="s">
        <v>132</v>
      </c>
      <c r="C101" s="115">
        <f>+'1 T'!F89</f>
        <v>4387178649.0199995</v>
      </c>
      <c r="D101" s="48">
        <f>+'2 T'!F97</f>
        <v>4961154378.8900003</v>
      </c>
      <c r="E101" s="48">
        <f>+'3 T'!F101</f>
        <v>4908186899.3500071</v>
      </c>
      <c r="F101" s="48">
        <f t="shared" ref="F101:F104" si="5">+C101+D101+E101</f>
        <v>14256519927.260006</v>
      </c>
    </row>
    <row r="102" spans="1:7" ht="15.5" x14ac:dyDescent="0.35">
      <c r="A102" s="31">
        <v>3</v>
      </c>
      <c r="B102" s="124" t="s">
        <v>29</v>
      </c>
      <c r="C102" s="115">
        <f>+'1 T'!F90</f>
        <v>4387178649.0199995</v>
      </c>
      <c r="D102" s="48">
        <f>+'2 T'!F98</f>
        <v>4961154378.8900003</v>
      </c>
      <c r="E102" s="48">
        <f>+'3 T'!F102</f>
        <v>4908186899.3500071</v>
      </c>
      <c r="F102" s="48">
        <f t="shared" si="5"/>
        <v>14256519927.260006</v>
      </c>
    </row>
    <row r="103" spans="1:7" ht="15.5" x14ac:dyDescent="0.35">
      <c r="A103" s="31">
        <v>4</v>
      </c>
      <c r="B103" s="124" t="s">
        <v>30</v>
      </c>
      <c r="C103" s="115">
        <f>+'1 T'!F91</f>
        <v>4381499520.9899998</v>
      </c>
      <c r="D103" s="48">
        <f>+'2 T'!F99</f>
        <v>4871761520.2800007</v>
      </c>
      <c r="E103" s="48">
        <f>+'3 T'!F103</f>
        <v>4604049366.3900003</v>
      </c>
      <c r="F103" s="48">
        <f t="shared" si="5"/>
        <v>13857310407.66</v>
      </c>
    </row>
    <row r="104" spans="1:7" ht="15.5" x14ac:dyDescent="0.35">
      <c r="A104" s="31">
        <v>5</v>
      </c>
      <c r="B104" s="29" t="s">
        <v>31</v>
      </c>
      <c r="C104" s="115">
        <f>+'1 T'!F92</f>
        <v>5679128.029999733</v>
      </c>
      <c r="D104" s="48">
        <f>+'2 T'!F100</f>
        <v>89392858.609999657</v>
      </c>
      <c r="E104" s="48">
        <f>+'3 T'!F104</f>
        <v>304137532.96000671</v>
      </c>
      <c r="F104" s="48">
        <f t="shared" si="5"/>
        <v>399209519.6000061</v>
      </c>
    </row>
    <row r="105" spans="1:7" ht="16" thickBot="1" x14ac:dyDescent="0.4">
      <c r="A105" s="16"/>
      <c r="B105" s="17"/>
      <c r="C105" s="46"/>
      <c r="D105" s="46"/>
      <c r="E105" s="46"/>
      <c r="F105" s="46"/>
      <c r="G105" s="118"/>
    </row>
    <row r="106" spans="1:7" ht="18.75" customHeight="1" thickTop="1" x14ac:dyDescent="0.35">
      <c r="A106" s="139" t="s">
        <v>133</v>
      </c>
      <c r="B106" s="139"/>
      <c r="C106" s="139"/>
      <c r="D106" s="139"/>
      <c r="E106" s="139"/>
      <c r="F106" s="139"/>
      <c r="G106" s="139"/>
    </row>
    <row r="107" spans="1:7" ht="23.9" customHeight="1" x14ac:dyDescent="0.35">
      <c r="A107" s="138" t="str">
        <f>A90</f>
        <v>Nota: este cuadro es construido con la información de ejecución , en algunos meses no se presenta gasto a pesar de que el servicio se brindó con continuidad.</v>
      </c>
      <c r="B107" s="138"/>
      <c r="C107" s="138"/>
      <c r="D107" s="138"/>
      <c r="E107" s="138"/>
      <c r="F107" s="138"/>
      <c r="G107" s="138"/>
    </row>
    <row r="108" spans="1:7" x14ac:dyDescent="0.35">
      <c r="A108" s="34"/>
    </row>
    <row r="109" spans="1:7" s="35" customFormat="1" x14ac:dyDescent="0.35">
      <c r="A109" s="34"/>
      <c r="B109" s="6"/>
      <c r="C109" s="53"/>
      <c r="G109" s="3"/>
    </row>
    <row r="110" spans="1:7" s="35" customFormat="1" x14ac:dyDescent="0.35">
      <c r="A110" s="34"/>
      <c r="B110" s="6"/>
      <c r="G110" s="3"/>
    </row>
    <row r="112" spans="1:7" s="35" customFormat="1" x14ac:dyDescent="0.35">
      <c r="A112" s="1"/>
      <c r="B112" s="6"/>
      <c r="D112" s="81"/>
      <c r="G112" s="3"/>
    </row>
  </sheetData>
  <mergeCells count="20">
    <mergeCell ref="A48:G48"/>
    <mergeCell ref="A1:G1"/>
    <mergeCell ref="A6:G6"/>
    <mergeCell ref="A8:G8"/>
    <mergeCell ref="A9:G9"/>
    <mergeCell ref="A22:G22"/>
    <mergeCell ref="A25:G25"/>
    <mergeCell ref="A27:G27"/>
    <mergeCell ref="A28:G28"/>
    <mergeCell ref="A29:G29"/>
    <mergeCell ref="A45:G45"/>
    <mergeCell ref="A46:G46"/>
    <mergeCell ref="A106:G106"/>
    <mergeCell ref="A107:G107"/>
    <mergeCell ref="A49:G49"/>
    <mergeCell ref="A50:G50"/>
    <mergeCell ref="A90:G90"/>
    <mergeCell ref="A94:G94"/>
    <mergeCell ref="A95:G95"/>
    <mergeCell ref="A96:G96"/>
  </mergeCells>
  <pageMargins left="0.5" right="0.28000000000000003" top="0.74803149606299213" bottom="0.74803149606299213" header="0.31496062992125984" footer="0.31496062992125984"/>
  <pageSetup scale="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0.39997558519241921"/>
    <pageSetUpPr fitToPage="1"/>
  </sheetPr>
  <dimension ref="A1:N118"/>
  <sheetViews>
    <sheetView zoomScale="80" zoomScaleNormal="80" workbookViewId="0">
      <selection sqref="A1:G1"/>
    </sheetView>
  </sheetViews>
  <sheetFormatPr baseColWidth="10" defaultColWidth="11.453125" defaultRowHeight="14.5" x14ac:dyDescent="0.35"/>
  <cols>
    <col min="1" max="1" width="14.54296875" style="1" customWidth="1"/>
    <col min="2" max="2" width="62.54296875" style="6" customWidth="1"/>
    <col min="3" max="4" width="21.453125" style="35" customWidth="1"/>
    <col min="5" max="5" width="21.453125" style="35" bestFit="1" customWidth="1"/>
    <col min="6" max="6" width="20.1796875" style="3" bestFit="1" customWidth="1"/>
    <col min="7" max="7" width="20" style="3" customWidth="1"/>
    <col min="8" max="8" width="15.26953125" style="3" customWidth="1"/>
    <col min="9" max="16384" width="11.453125" style="3"/>
  </cols>
  <sheetData>
    <row r="1" spans="1:8" ht="15.5" x14ac:dyDescent="0.35">
      <c r="A1" s="130" t="s">
        <v>15</v>
      </c>
      <c r="B1" s="130"/>
      <c r="C1" s="130"/>
      <c r="D1" s="130"/>
      <c r="E1" s="129"/>
      <c r="F1" s="130"/>
      <c r="G1" s="130"/>
    </row>
    <row r="2" spans="1:8" ht="15.5" x14ac:dyDescent="0.35">
      <c r="A2" s="4"/>
      <c r="B2" s="5" t="s">
        <v>47</v>
      </c>
      <c r="C2" s="49" t="s">
        <v>48</v>
      </c>
      <c r="D2" s="49"/>
      <c r="E2" s="49"/>
      <c r="F2" s="43"/>
      <c r="G2" s="4"/>
    </row>
    <row r="3" spans="1:8" ht="15.5" x14ac:dyDescent="0.35">
      <c r="A3" s="4"/>
      <c r="B3" s="5" t="s">
        <v>49</v>
      </c>
      <c r="C3" s="49" t="s">
        <v>50</v>
      </c>
      <c r="D3" s="49"/>
      <c r="E3" s="49"/>
      <c r="F3" s="43"/>
      <c r="G3" s="4"/>
      <c r="H3" s="6"/>
    </row>
    <row r="4" spans="1:8" ht="15.5" x14ac:dyDescent="0.35">
      <c r="A4" s="4"/>
      <c r="B4" s="5" t="s">
        <v>17</v>
      </c>
      <c r="C4" s="49" t="s">
        <v>44</v>
      </c>
      <c r="D4" s="49"/>
      <c r="E4" s="49"/>
      <c r="F4" s="43"/>
      <c r="G4" s="4"/>
    </row>
    <row r="5" spans="1:8" ht="15.5" x14ac:dyDescent="0.35">
      <c r="A5" s="4"/>
      <c r="B5" s="5" t="s">
        <v>16</v>
      </c>
      <c r="C5" s="49" t="s">
        <v>98</v>
      </c>
      <c r="D5" s="49"/>
      <c r="E5" s="49"/>
      <c r="F5" s="43"/>
      <c r="G5" s="4"/>
    </row>
    <row r="6" spans="1:8" ht="15.5" x14ac:dyDescent="0.35">
      <c r="A6" s="132"/>
      <c r="B6" s="132"/>
      <c r="C6" s="132"/>
      <c r="D6" s="132"/>
      <c r="E6" s="133"/>
      <c r="F6" s="132"/>
      <c r="G6" s="132"/>
    </row>
    <row r="7" spans="1:8" ht="15.5" x14ac:dyDescent="0.35">
      <c r="A7" s="7"/>
      <c r="B7" s="8"/>
      <c r="C7" s="47"/>
      <c r="D7" s="47"/>
      <c r="E7" s="47"/>
      <c r="F7" s="9"/>
      <c r="G7" s="9"/>
    </row>
    <row r="8" spans="1:8" s="37" customFormat="1" ht="15.5" x14ac:dyDescent="0.35">
      <c r="A8" s="128" t="s">
        <v>18</v>
      </c>
      <c r="B8" s="128"/>
      <c r="C8" s="128"/>
      <c r="D8" s="128"/>
      <c r="E8" s="129"/>
      <c r="F8" s="128"/>
      <c r="G8" s="128"/>
    </row>
    <row r="9" spans="1:8" s="37" customFormat="1" ht="15.5" x14ac:dyDescent="0.35">
      <c r="A9" s="128" t="s">
        <v>35</v>
      </c>
      <c r="B9" s="128"/>
      <c r="C9" s="128"/>
      <c r="D9" s="128"/>
      <c r="E9" s="129"/>
      <c r="F9" s="128"/>
      <c r="G9" s="128"/>
    </row>
    <row r="10" spans="1:8" s="37" customFormat="1" ht="15.5" x14ac:dyDescent="0.35">
      <c r="A10" s="7"/>
      <c r="B10" s="8"/>
      <c r="C10" s="47"/>
      <c r="D10" s="47"/>
      <c r="E10" s="47"/>
      <c r="F10" s="9"/>
      <c r="G10" s="9"/>
    </row>
    <row r="11" spans="1:8" s="123" customFormat="1" ht="31.5" thickBot="1" x14ac:dyDescent="0.4">
      <c r="A11" s="92" t="s">
        <v>0</v>
      </c>
      <c r="B11" s="92" t="s">
        <v>36</v>
      </c>
      <c r="C11" s="93" t="s">
        <v>20</v>
      </c>
      <c r="D11" s="93" t="s">
        <v>92</v>
      </c>
      <c r="E11" s="93" t="s">
        <v>93</v>
      </c>
      <c r="F11" s="92" t="s">
        <v>94</v>
      </c>
      <c r="G11" s="92" t="s">
        <v>154</v>
      </c>
      <c r="H11" s="94" t="s">
        <v>129</v>
      </c>
    </row>
    <row r="12" spans="1:8" s="123" customFormat="1" ht="15.5" x14ac:dyDescent="0.35">
      <c r="A12" s="10"/>
      <c r="B12" s="2"/>
      <c r="C12" s="50"/>
      <c r="D12" s="50"/>
      <c r="E12" s="50"/>
      <c r="F12" s="11"/>
      <c r="G12" s="56"/>
    </row>
    <row r="13" spans="1:8" s="123" customFormat="1" ht="15.5" x14ac:dyDescent="0.35">
      <c r="A13" s="10"/>
      <c r="B13" s="66" t="s">
        <v>99</v>
      </c>
      <c r="C13" s="67" t="s">
        <v>112</v>
      </c>
      <c r="D13" s="83">
        <f>D14+D15</f>
        <v>52041</v>
      </c>
      <c r="E13" s="83">
        <f t="shared" ref="E13:F13" si="0">E14+E15</f>
        <v>52009</v>
      </c>
      <c r="F13" s="83">
        <f t="shared" si="0"/>
        <v>52153</v>
      </c>
      <c r="G13" s="65">
        <f>G14+G15</f>
        <v>156203</v>
      </c>
      <c r="H13" s="74">
        <f>AVERAGE(D13:F13)</f>
        <v>52067.666666666664</v>
      </c>
    </row>
    <row r="14" spans="1:8" s="123" customFormat="1" ht="15.5" x14ac:dyDescent="0.35">
      <c r="A14" s="11">
        <v>1</v>
      </c>
      <c r="B14" s="2" t="s">
        <v>105</v>
      </c>
      <c r="C14" s="48" t="s">
        <v>108</v>
      </c>
      <c r="D14" s="27">
        <v>34422</v>
      </c>
      <c r="E14" s="27">
        <v>34509</v>
      </c>
      <c r="F14" s="27">
        <v>34899</v>
      </c>
      <c r="G14" s="57">
        <v>103830</v>
      </c>
      <c r="H14" s="123">
        <f t="shared" ref="H14:H15" si="1">AVERAGE(D14:F14)</f>
        <v>34610</v>
      </c>
    </row>
    <row r="15" spans="1:8" s="123" customFormat="1" ht="15.5" x14ac:dyDescent="0.35">
      <c r="A15" s="11">
        <v>2</v>
      </c>
      <c r="B15" s="59" t="s">
        <v>106</v>
      </c>
      <c r="C15" s="48" t="s">
        <v>109</v>
      </c>
      <c r="D15" s="27">
        <v>17619</v>
      </c>
      <c r="E15" s="27">
        <v>17500</v>
      </c>
      <c r="F15" s="27">
        <v>17254</v>
      </c>
      <c r="G15" s="57">
        <v>52373</v>
      </c>
      <c r="H15" s="123">
        <f t="shared" si="1"/>
        <v>17457.666666666668</v>
      </c>
    </row>
    <row r="16" spans="1:8" s="37" customFormat="1" ht="15.5" x14ac:dyDescent="0.35">
      <c r="A16" s="11"/>
      <c r="B16" s="14"/>
      <c r="C16" s="48"/>
      <c r="D16" s="50"/>
      <c r="E16" s="56"/>
      <c r="F16" s="56"/>
      <c r="G16" s="56"/>
      <c r="H16" s="86"/>
    </row>
    <row r="17" spans="1:8" s="37" customFormat="1" ht="15.5" x14ac:dyDescent="0.35">
      <c r="A17" s="11"/>
      <c r="B17" s="63" t="s">
        <v>101</v>
      </c>
      <c r="C17" s="64" t="s">
        <v>113</v>
      </c>
      <c r="D17" s="83">
        <f>SUM(D18:D20)</f>
        <v>135684</v>
      </c>
      <c r="E17" s="83">
        <f t="shared" ref="E17:G17" si="2">SUM(E18:E20)</f>
        <v>134998</v>
      </c>
      <c r="F17" s="83">
        <f t="shared" si="2"/>
        <v>128668</v>
      </c>
      <c r="G17" s="87">
        <f t="shared" si="2"/>
        <v>399350</v>
      </c>
      <c r="H17" s="68">
        <f>AVERAGE(D17,E17,F17)</f>
        <v>133116.66666666666</v>
      </c>
    </row>
    <row r="18" spans="1:8" s="37" customFormat="1" ht="15.5" x14ac:dyDescent="0.35">
      <c r="A18" s="11">
        <v>3</v>
      </c>
      <c r="B18" s="61" t="s">
        <v>104</v>
      </c>
      <c r="C18" s="48" t="s">
        <v>103</v>
      </c>
      <c r="D18" s="27">
        <v>19307</v>
      </c>
      <c r="E18" s="27">
        <v>18622</v>
      </c>
      <c r="F18" s="27">
        <v>13715</v>
      </c>
      <c r="G18" s="56">
        <v>51644</v>
      </c>
      <c r="H18" s="123">
        <f t="shared" ref="H18:H21" si="3">AVERAGE(D18,E18,F18)</f>
        <v>17214.666666666668</v>
      </c>
    </row>
    <row r="19" spans="1:8" s="37" customFormat="1" ht="15.5" x14ac:dyDescent="0.35">
      <c r="A19" s="11">
        <v>4</v>
      </c>
      <c r="B19" s="60" t="s">
        <v>102</v>
      </c>
      <c r="C19" s="48" t="s">
        <v>100</v>
      </c>
      <c r="D19" s="27">
        <v>106856</v>
      </c>
      <c r="E19" s="27">
        <v>106930</v>
      </c>
      <c r="F19" s="27">
        <v>107000</v>
      </c>
      <c r="G19" s="56">
        <v>320786</v>
      </c>
      <c r="H19" s="123">
        <f t="shared" si="3"/>
        <v>106928.66666666667</v>
      </c>
    </row>
    <row r="20" spans="1:8" s="37" customFormat="1" ht="15.5" x14ac:dyDescent="0.35">
      <c r="A20" s="11">
        <v>5</v>
      </c>
      <c r="B20" s="62" t="s">
        <v>5</v>
      </c>
      <c r="C20" s="48" t="s">
        <v>110</v>
      </c>
      <c r="D20" s="27">
        <v>9521</v>
      </c>
      <c r="E20" s="27">
        <v>9446</v>
      </c>
      <c r="F20" s="27">
        <v>7953</v>
      </c>
      <c r="G20" s="56">
        <v>26920</v>
      </c>
      <c r="H20" s="123">
        <f t="shared" si="3"/>
        <v>8973.3333333333339</v>
      </c>
    </row>
    <row r="21" spans="1:8" s="37" customFormat="1" ht="15.75" customHeight="1" thickBot="1" x14ac:dyDescent="0.4">
      <c r="A21" s="16"/>
      <c r="B21" s="69" t="s">
        <v>107</v>
      </c>
      <c r="C21" s="70" t="s">
        <v>6</v>
      </c>
      <c r="D21" s="39">
        <f>D13+D17</f>
        <v>187725</v>
      </c>
      <c r="E21" s="39">
        <f t="shared" ref="E21:G21" si="4">E13+E17</f>
        <v>187007</v>
      </c>
      <c r="F21" s="39">
        <f t="shared" si="4"/>
        <v>180821</v>
      </c>
      <c r="G21" s="39">
        <f t="shared" si="4"/>
        <v>555553</v>
      </c>
      <c r="H21" s="39">
        <f t="shared" si="3"/>
        <v>185184.33333333334</v>
      </c>
    </row>
    <row r="22" spans="1:8" s="37" customFormat="1" ht="28.5" customHeight="1" thickTop="1" x14ac:dyDescent="0.35">
      <c r="A22" s="135" t="s">
        <v>130</v>
      </c>
      <c r="B22" s="135"/>
      <c r="C22" s="135"/>
      <c r="D22" s="135"/>
      <c r="E22" s="135"/>
      <c r="F22" s="135"/>
      <c r="G22" s="135"/>
      <c r="H22" s="135"/>
    </row>
    <row r="23" spans="1:8" s="37" customFormat="1" ht="15.75" customHeight="1" x14ac:dyDescent="0.35">
      <c r="A23" s="2" t="s">
        <v>111</v>
      </c>
      <c r="B23" s="8"/>
      <c r="C23" s="48"/>
      <c r="D23" s="48"/>
      <c r="E23" s="48"/>
      <c r="F23" s="13"/>
      <c r="G23" s="13"/>
      <c r="H23" s="38"/>
    </row>
    <row r="24" spans="1:8" s="37" customFormat="1" ht="15.75" customHeight="1" x14ac:dyDescent="0.35">
      <c r="A24" s="2" t="s">
        <v>114</v>
      </c>
      <c r="B24" s="8"/>
      <c r="C24" s="48"/>
      <c r="D24" s="48"/>
      <c r="E24" s="48"/>
      <c r="F24" s="13"/>
      <c r="G24" s="13"/>
      <c r="H24" s="38"/>
    </row>
    <row r="25" spans="1:8" ht="30.65" customHeight="1" x14ac:dyDescent="0.35">
      <c r="A25" s="136" t="s">
        <v>136</v>
      </c>
      <c r="B25" s="136"/>
      <c r="C25" s="136"/>
      <c r="D25" s="136"/>
      <c r="E25" s="136"/>
      <c r="F25" s="136"/>
      <c r="G25" s="136"/>
      <c r="H25" s="136"/>
    </row>
    <row r="26" spans="1:8" ht="15.5" x14ac:dyDescent="0.35">
      <c r="A26" s="2"/>
      <c r="B26" s="8"/>
      <c r="C26" s="48"/>
      <c r="D26" s="48"/>
      <c r="E26" s="48"/>
      <c r="F26" s="13"/>
      <c r="G26" s="13"/>
      <c r="H26" s="18"/>
    </row>
    <row r="27" spans="1:8" ht="15.5" x14ac:dyDescent="0.35">
      <c r="A27" s="134" t="s">
        <v>26</v>
      </c>
      <c r="B27" s="134"/>
      <c r="C27" s="134"/>
      <c r="D27" s="134"/>
      <c r="E27" s="134"/>
      <c r="F27" s="134"/>
      <c r="G27" s="9"/>
      <c r="H27" s="19"/>
    </row>
    <row r="28" spans="1:8" ht="15.5" x14ac:dyDescent="0.35">
      <c r="A28" s="128" t="s">
        <v>126</v>
      </c>
      <c r="B28" s="128"/>
      <c r="C28" s="128"/>
      <c r="D28" s="128"/>
      <c r="E28" s="129"/>
      <c r="F28" s="128"/>
      <c r="G28" s="9"/>
      <c r="H28" s="19"/>
    </row>
    <row r="29" spans="1:8" ht="15.5" x14ac:dyDescent="0.35">
      <c r="A29" s="130" t="s">
        <v>37</v>
      </c>
      <c r="B29" s="130"/>
      <c r="C29" s="130"/>
      <c r="D29" s="130"/>
      <c r="E29" s="129"/>
      <c r="F29" s="130"/>
      <c r="G29" s="4"/>
      <c r="H29" s="20"/>
    </row>
    <row r="30" spans="1:8" ht="15.5" x14ac:dyDescent="0.35">
      <c r="A30" s="7"/>
      <c r="B30" s="8"/>
      <c r="C30" s="47"/>
      <c r="D30" s="47"/>
      <c r="E30" s="47"/>
      <c r="F30" s="9"/>
      <c r="G30" s="9"/>
      <c r="H30" s="19"/>
    </row>
    <row r="31" spans="1:8" ht="16" thickBot="1" x14ac:dyDescent="0.4">
      <c r="A31" s="90" t="s">
        <v>0</v>
      </c>
      <c r="B31" s="90" t="s">
        <v>36</v>
      </c>
      <c r="C31" s="93" t="s">
        <v>92</v>
      </c>
      <c r="D31" s="93" t="s">
        <v>93</v>
      </c>
      <c r="E31" s="92" t="s">
        <v>94</v>
      </c>
      <c r="F31" s="92" t="s">
        <v>154</v>
      </c>
      <c r="G31" s="103"/>
      <c r="H31" s="19"/>
    </row>
    <row r="32" spans="1:8" ht="15.5" x14ac:dyDescent="0.35">
      <c r="A32" s="71"/>
      <c r="B32" s="73" t="s">
        <v>118</v>
      </c>
      <c r="C32" s="75"/>
      <c r="D32" s="75"/>
      <c r="E32" s="75"/>
      <c r="F32" s="73"/>
      <c r="G32" s="101"/>
      <c r="H32" s="19"/>
    </row>
    <row r="33" spans="1:8" ht="15.5" x14ac:dyDescent="0.35">
      <c r="A33" s="10">
        <v>1</v>
      </c>
      <c r="B33" s="2" t="s">
        <v>128</v>
      </c>
      <c r="C33" s="80">
        <v>2139272920.4400058</v>
      </c>
      <c r="D33" s="80">
        <v>1842766964.4496028</v>
      </c>
      <c r="E33" s="80">
        <v>2913519761.3857999</v>
      </c>
      <c r="F33" s="54">
        <f>SUM(C33:E33)</f>
        <v>6895559646.2754078</v>
      </c>
      <c r="G33" s="104"/>
      <c r="H33" s="19"/>
    </row>
    <row r="34" spans="1:8" ht="15.5" x14ac:dyDescent="0.35">
      <c r="A34" s="10">
        <v>2</v>
      </c>
      <c r="B34" s="2" t="s">
        <v>115</v>
      </c>
      <c r="C34" s="80">
        <v>363964899.80489999</v>
      </c>
      <c r="D34" s="80">
        <v>384442474.91030002</v>
      </c>
      <c r="E34" s="80">
        <v>428629368.35330003</v>
      </c>
      <c r="F34" s="54">
        <f t="shared" ref="F34:F43" si="5">SUM(C34:E34)</f>
        <v>1177036743.0685</v>
      </c>
      <c r="G34" s="104"/>
      <c r="H34" s="19"/>
    </row>
    <row r="35" spans="1:8" ht="15.5" x14ac:dyDescent="0.35">
      <c r="A35" s="10"/>
      <c r="B35" s="74" t="s">
        <v>119</v>
      </c>
      <c r="C35" s="76"/>
      <c r="D35" s="76"/>
      <c r="E35" s="76"/>
      <c r="F35" s="78"/>
      <c r="G35" s="102"/>
      <c r="H35" s="19"/>
    </row>
    <row r="36" spans="1:8" ht="15.5" x14ac:dyDescent="0.35">
      <c r="A36" s="10">
        <v>3</v>
      </c>
      <c r="B36" s="2" t="s">
        <v>104</v>
      </c>
      <c r="C36" s="80">
        <v>188907741.51359999</v>
      </c>
      <c r="D36" s="80">
        <v>91834311.673599988</v>
      </c>
      <c r="E36" s="80">
        <v>182885245.8664</v>
      </c>
      <c r="F36" s="54">
        <f t="shared" si="5"/>
        <v>463627299.05359995</v>
      </c>
      <c r="G36" s="105"/>
      <c r="H36" s="19"/>
    </row>
    <row r="37" spans="1:8" ht="15.5" x14ac:dyDescent="0.35">
      <c r="A37" s="10">
        <v>4</v>
      </c>
      <c r="B37" s="2" t="s">
        <v>116</v>
      </c>
      <c r="C37" s="80">
        <v>991730048.71970022</v>
      </c>
      <c r="D37" s="80">
        <v>484072377.49470013</v>
      </c>
      <c r="E37" s="80">
        <v>862501044.62629998</v>
      </c>
      <c r="F37" s="80">
        <f t="shared" si="5"/>
        <v>2338303470.8407001</v>
      </c>
      <c r="G37" s="104"/>
      <c r="H37" s="19"/>
    </row>
    <row r="38" spans="1:8" ht="15.5" x14ac:dyDescent="0.35">
      <c r="A38" s="10">
        <v>5</v>
      </c>
      <c r="B38" s="2" t="s">
        <v>117</v>
      </c>
      <c r="C38" s="80">
        <v>326868819.21179998</v>
      </c>
      <c r="D38" s="80">
        <v>542931684.92180002</v>
      </c>
      <c r="E38" s="80">
        <v>582702581.96819997</v>
      </c>
      <c r="F38" s="80">
        <f t="shared" si="5"/>
        <v>1452503086.1018</v>
      </c>
      <c r="G38" s="104"/>
      <c r="H38" s="19"/>
    </row>
    <row r="39" spans="1:8" ht="15.5" x14ac:dyDescent="0.35">
      <c r="A39" s="10"/>
      <c r="B39" s="74" t="s">
        <v>120</v>
      </c>
      <c r="C39" s="77"/>
      <c r="D39" s="77"/>
      <c r="E39" s="77"/>
      <c r="F39" s="79"/>
      <c r="G39" s="106"/>
      <c r="H39" s="19"/>
    </row>
    <row r="40" spans="1:8" s="36" customFormat="1" ht="15.5" x14ac:dyDescent="0.35">
      <c r="A40" s="10">
        <v>6</v>
      </c>
      <c r="B40" s="2" t="s">
        <v>90</v>
      </c>
      <c r="C40" s="80">
        <v>118926.85</v>
      </c>
      <c r="D40" s="80">
        <v>7980848.3100000024</v>
      </c>
      <c r="E40" s="125">
        <v>23413028.280000001</v>
      </c>
      <c r="F40" s="80">
        <f t="shared" si="5"/>
        <v>31512803.440000005</v>
      </c>
      <c r="G40" s="107"/>
      <c r="H40" s="40"/>
    </row>
    <row r="41" spans="1:8" s="36" customFormat="1" ht="15.5" x14ac:dyDescent="0.35">
      <c r="A41" s="10">
        <v>7</v>
      </c>
      <c r="B41" s="2" t="s">
        <v>57</v>
      </c>
      <c r="C41" s="80">
        <v>3082621.92</v>
      </c>
      <c r="D41" s="80">
        <v>33543698.82</v>
      </c>
      <c r="E41" s="80">
        <v>46988841.339999996</v>
      </c>
      <c r="F41" s="80">
        <f t="shared" si="5"/>
        <v>83615162.079999998</v>
      </c>
      <c r="G41" s="107"/>
      <c r="H41" s="40"/>
    </row>
    <row r="42" spans="1:8" s="36" customFormat="1" ht="15.5" x14ac:dyDescent="0.35">
      <c r="A42" s="10">
        <v>8</v>
      </c>
      <c r="B42" s="2" t="s">
        <v>121</v>
      </c>
      <c r="C42" s="80">
        <v>7412984.0199999996</v>
      </c>
      <c r="D42" s="80">
        <v>6355010.8700000048</v>
      </c>
      <c r="E42" s="80">
        <v>48927218.57</v>
      </c>
      <c r="F42" s="80">
        <f t="shared" si="5"/>
        <v>62695213.460000008</v>
      </c>
      <c r="G42" s="107"/>
      <c r="H42" s="40"/>
    </row>
    <row r="43" spans="1:8" s="36" customFormat="1" ht="15.5" x14ac:dyDescent="0.35">
      <c r="A43" s="10">
        <v>9</v>
      </c>
      <c r="B43" s="2" t="s">
        <v>58</v>
      </c>
      <c r="C43" s="80"/>
      <c r="D43" s="80">
        <v>34643460.489999995</v>
      </c>
      <c r="E43" s="80">
        <v>35718079.600000001</v>
      </c>
      <c r="F43" s="80">
        <f t="shared" si="5"/>
        <v>70361540.090000004</v>
      </c>
      <c r="G43" s="107"/>
      <c r="H43" s="40"/>
    </row>
    <row r="44" spans="1:8" ht="16" thickBot="1" x14ac:dyDescent="0.4">
      <c r="A44" s="16"/>
      <c r="B44" s="70" t="s">
        <v>1</v>
      </c>
      <c r="C44" s="70">
        <f>SUM(C33:C43)</f>
        <v>4021358962.4800062</v>
      </c>
      <c r="D44" s="70">
        <f>SUM(D33:D43)</f>
        <v>3428570831.9400029</v>
      </c>
      <c r="E44" s="70">
        <f>SUM(E33:E43)</f>
        <v>5125285169.9899998</v>
      </c>
      <c r="F44" s="72">
        <f>SUM(F33:F43)</f>
        <v>12575214964.410007</v>
      </c>
      <c r="G44" s="108"/>
    </row>
    <row r="45" spans="1:8" ht="16" thickTop="1" x14ac:dyDescent="0.35">
      <c r="A45" s="131" t="s">
        <v>137</v>
      </c>
      <c r="B45" s="131"/>
      <c r="C45" s="131"/>
      <c r="D45" s="131"/>
      <c r="E45" s="131"/>
      <c r="F45" s="131"/>
      <c r="G45" s="24"/>
      <c r="H45" s="25"/>
    </row>
    <row r="46" spans="1:8" ht="15.5" x14ac:dyDescent="0.35">
      <c r="A46" s="131" t="s">
        <v>131</v>
      </c>
      <c r="B46" s="131" t="s">
        <v>43</v>
      </c>
      <c r="C46" s="131" t="s">
        <v>43</v>
      </c>
      <c r="D46" s="131" t="s">
        <v>43</v>
      </c>
      <c r="E46" s="131" t="s">
        <v>43</v>
      </c>
      <c r="F46" s="131" t="s">
        <v>43</v>
      </c>
      <c r="G46" s="9"/>
    </row>
    <row r="47" spans="1:8" ht="15.5" x14ac:dyDescent="0.35">
      <c r="A47" s="7"/>
      <c r="B47" s="7"/>
      <c r="C47" s="52"/>
      <c r="D47" s="52"/>
      <c r="E47" s="47"/>
      <c r="F47" s="7"/>
      <c r="G47" s="9"/>
    </row>
    <row r="48" spans="1:8" ht="15.5" x14ac:dyDescent="0.35">
      <c r="A48" s="128" t="s">
        <v>27</v>
      </c>
      <c r="B48" s="128"/>
      <c r="C48" s="128"/>
      <c r="D48" s="128"/>
      <c r="E48" s="129"/>
      <c r="F48" s="128"/>
      <c r="G48" s="9"/>
    </row>
    <row r="49" spans="1:8" ht="15.5" x14ac:dyDescent="0.35">
      <c r="A49" s="128" t="s">
        <v>127</v>
      </c>
      <c r="B49" s="128"/>
      <c r="C49" s="128"/>
      <c r="D49" s="128"/>
      <c r="E49" s="129"/>
      <c r="F49" s="128"/>
      <c r="G49" s="9"/>
    </row>
    <row r="50" spans="1:8" ht="15.5" x14ac:dyDescent="0.35">
      <c r="A50" s="130" t="s">
        <v>37</v>
      </c>
      <c r="B50" s="130"/>
      <c r="C50" s="130"/>
      <c r="D50" s="130"/>
      <c r="E50" s="129"/>
      <c r="F50" s="130"/>
      <c r="G50" s="4"/>
      <c r="H50" s="21"/>
    </row>
    <row r="51" spans="1:8" ht="15.5" x14ac:dyDescent="0.35">
      <c r="A51" s="7"/>
      <c r="B51" s="8"/>
      <c r="C51" s="47"/>
      <c r="D51" s="47"/>
      <c r="E51" s="47"/>
      <c r="F51" s="9"/>
      <c r="G51" s="9"/>
    </row>
    <row r="52" spans="1:8" ht="15.5" x14ac:dyDescent="0.35">
      <c r="A52" s="7"/>
      <c r="B52" s="8"/>
      <c r="C52" s="47"/>
      <c r="D52" s="47"/>
      <c r="E52" s="47"/>
      <c r="F52" s="9"/>
      <c r="G52" s="9"/>
    </row>
    <row r="53" spans="1:8" ht="16" thickBot="1" x14ac:dyDescent="0.4">
      <c r="A53" s="95" t="s">
        <v>24</v>
      </c>
      <c r="B53" s="95" t="s">
        <v>25</v>
      </c>
      <c r="C53" s="93" t="s">
        <v>92</v>
      </c>
      <c r="D53" s="93" t="s">
        <v>93</v>
      </c>
      <c r="E53" s="92" t="s">
        <v>94</v>
      </c>
      <c r="F53" s="92" t="s">
        <v>154</v>
      </c>
      <c r="G53" s="9"/>
    </row>
    <row r="54" spans="1:8" ht="15.5" x14ac:dyDescent="0.35">
      <c r="A54" s="10" t="s">
        <v>51</v>
      </c>
      <c r="B54" s="2" t="s">
        <v>59</v>
      </c>
      <c r="C54" s="115">
        <v>12222900.050000001</v>
      </c>
      <c r="D54" s="50">
        <v>13626628.369999999</v>
      </c>
      <c r="E54" s="50">
        <v>18310502.93</v>
      </c>
      <c r="F54" s="11">
        <f>SUM(C54:E54)</f>
        <v>44160031.350000001</v>
      </c>
      <c r="G54" s="22"/>
      <c r="H54" s="19"/>
    </row>
    <row r="55" spans="1:8" ht="15.5" x14ac:dyDescent="0.35">
      <c r="A55" s="10" t="s">
        <v>122</v>
      </c>
      <c r="B55" s="2" t="s">
        <v>123</v>
      </c>
      <c r="C55" s="115">
        <v>4179688.95</v>
      </c>
      <c r="D55" s="50">
        <v>4274798.7699999996</v>
      </c>
      <c r="E55" s="50">
        <v>8581790.6099999994</v>
      </c>
      <c r="F55" s="11">
        <f t="shared" ref="F55:F94" si="6">SUM(C55:E55)</f>
        <v>17036278.329999998</v>
      </c>
      <c r="G55" s="22"/>
      <c r="H55" s="19"/>
    </row>
    <row r="56" spans="1:8" ht="15.5" x14ac:dyDescent="0.35">
      <c r="A56" s="10" t="s">
        <v>139</v>
      </c>
      <c r="B56" s="2" t="s">
        <v>140</v>
      </c>
      <c r="C56" s="115"/>
      <c r="D56" s="50"/>
      <c r="E56" s="50"/>
      <c r="F56" s="11">
        <f t="shared" si="6"/>
        <v>0</v>
      </c>
      <c r="G56" s="22"/>
      <c r="H56" s="19"/>
    </row>
    <row r="57" spans="1:8" ht="15.5" x14ac:dyDescent="0.35">
      <c r="A57" s="10" t="s">
        <v>60</v>
      </c>
      <c r="B57" s="2" t="s">
        <v>61</v>
      </c>
      <c r="C57" s="115">
        <v>40470142.030000001</v>
      </c>
      <c r="D57" s="50">
        <v>51901275.979999997</v>
      </c>
      <c r="E57" s="50">
        <v>37768122.270000003</v>
      </c>
      <c r="F57" s="11">
        <f t="shared" si="6"/>
        <v>130139540.28</v>
      </c>
      <c r="G57" s="22"/>
      <c r="H57" s="19"/>
    </row>
    <row r="58" spans="1:8" ht="15.5" x14ac:dyDescent="0.35">
      <c r="A58" s="10" t="s">
        <v>62</v>
      </c>
      <c r="B58" s="2" t="s">
        <v>63</v>
      </c>
      <c r="C58" s="115">
        <v>25349792.390000001</v>
      </c>
      <c r="D58" s="50">
        <v>4654408.32</v>
      </c>
      <c r="E58" s="50">
        <v>47615263.219999999</v>
      </c>
      <c r="F58" s="11">
        <f t="shared" si="6"/>
        <v>77619463.930000007</v>
      </c>
      <c r="G58" s="22"/>
      <c r="H58" s="19"/>
    </row>
    <row r="59" spans="1:8" ht="15.5" x14ac:dyDescent="0.35">
      <c r="A59" s="10" t="s">
        <v>52</v>
      </c>
      <c r="B59" s="2" t="s">
        <v>64</v>
      </c>
      <c r="C59" s="115">
        <v>10760165.959999999</v>
      </c>
      <c r="D59" s="50">
        <v>33317896.41</v>
      </c>
      <c r="E59" s="50">
        <v>25825287.199999999</v>
      </c>
      <c r="F59" s="11">
        <f t="shared" si="6"/>
        <v>69903349.569999993</v>
      </c>
      <c r="G59" s="22"/>
      <c r="H59" s="19"/>
    </row>
    <row r="60" spans="1:8" ht="15.5" x14ac:dyDescent="0.35">
      <c r="A60" s="10" t="s">
        <v>65</v>
      </c>
      <c r="B60" s="2" t="s">
        <v>66</v>
      </c>
      <c r="C60" s="115">
        <v>608939.68000000005</v>
      </c>
      <c r="D60" s="50">
        <v>24230205.68</v>
      </c>
      <c r="E60" s="50">
        <v>12988461.210000001</v>
      </c>
      <c r="F60" s="11">
        <f t="shared" si="6"/>
        <v>37827606.57</v>
      </c>
      <c r="G60" s="22"/>
      <c r="H60" s="19"/>
    </row>
    <row r="61" spans="1:8" ht="15.5" x14ac:dyDescent="0.35">
      <c r="A61" s="10" t="s">
        <v>67</v>
      </c>
      <c r="B61" s="2" t="s">
        <v>68</v>
      </c>
      <c r="C61" s="115">
        <v>1287729.33</v>
      </c>
      <c r="D61" s="50">
        <v>796274.76</v>
      </c>
      <c r="E61" s="50">
        <v>517126.92</v>
      </c>
      <c r="F61" s="11">
        <f t="shared" si="6"/>
        <v>2601131.0100000002</v>
      </c>
      <c r="G61" s="22"/>
      <c r="H61" s="19"/>
    </row>
    <row r="62" spans="1:8" ht="15.5" x14ac:dyDescent="0.35">
      <c r="A62" s="10" t="s">
        <v>164</v>
      </c>
      <c r="B62" s="2" t="s">
        <v>168</v>
      </c>
      <c r="C62" s="115">
        <v>6089279.4299999997</v>
      </c>
      <c r="D62" s="50">
        <v>216870.37</v>
      </c>
      <c r="E62" s="50">
        <v>3690235.69</v>
      </c>
      <c r="F62" s="11">
        <f t="shared" si="6"/>
        <v>9996385.4900000002</v>
      </c>
      <c r="G62" s="22"/>
      <c r="H62" s="19"/>
    </row>
    <row r="63" spans="1:8" ht="15.5" x14ac:dyDescent="0.35">
      <c r="A63" s="10" t="s">
        <v>165</v>
      </c>
      <c r="B63" s="2" t="s">
        <v>169</v>
      </c>
      <c r="C63" s="115">
        <v>3877058.25</v>
      </c>
      <c r="D63" s="50">
        <v>1435947.5</v>
      </c>
      <c r="E63" s="50">
        <v>2864691.25</v>
      </c>
      <c r="F63" s="11">
        <f t="shared" si="6"/>
        <v>8177697</v>
      </c>
      <c r="G63" s="22"/>
      <c r="H63" s="19"/>
    </row>
    <row r="64" spans="1:8" ht="15.5" x14ac:dyDescent="0.35">
      <c r="A64" s="10" t="s">
        <v>141</v>
      </c>
      <c r="B64" s="2" t="s">
        <v>142</v>
      </c>
      <c r="C64" s="115"/>
      <c r="D64" s="50"/>
      <c r="E64" s="50"/>
      <c r="F64" s="11">
        <f t="shared" si="6"/>
        <v>0</v>
      </c>
      <c r="G64" s="22"/>
      <c r="H64" s="19"/>
    </row>
    <row r="65" spans="1:8" ht="15.5" x14ac:dyDescent="0.35">
      <c r="A65" s="10" t="s">
        <v>159</v>
      </c>
      <c r="B65" s="2" t="s">
        <v>160</v>
      </c>
      <c r="C65" s="115">
        <v>3082621.92</v>
      </c>
      <c r="D65" s="50"/>
      <c r="E65" s="50">
        <v>1233792.76</v>
      </c>
      <c r="F65" s="11">
        <f t="shared" si="6"/>
        <v>4316414.68</v>
      </c>
      <c r="G65" s="22"/>
      <c r="H65" s="19"/>
    </row>
    <row r="66" spans="1:8" ht="15.5" x14ac:dyDescent="0.35">
      <c r="A66" s="10" t="s">
        <v>69</v>
      </c>
      <c r="B66" s="2" t="s">
        <v>70</v>
      </c>
      <c r="C66" s="115">
        <v>453550</v>
      </c>
      <c r="D66" s="50">
        <v>230490</v>
      </c>
      <c r="E66" s="50">
        <v>219800</v>
      </c>
      <c r="F66" s="11">
        <f t="shared" si="6"/>
        <v>903840</v>
      </c>
      <c r="G66" s="22"/>
      <c r="H66" s="19"/>
    </row>
    <row r="67" spans="1:8" ht="15.5" x14ac:dyDescent="0.35">
      <c r="A67" s="10" t="s">
        <v>71</v>
      </c>
      <c r="B67" s="2" t="s">
        <v>72</v>
      </c>
      <c r="C67" s="115">
        <v>8025000</v>
      </c>
      <c r="D67" s="50">
        <v>6840000</v>
      </c>
      <c r="E67" s="50">
        <v>4115500</v>
      </c>
      <c r="F67" s="11">
        <f t="shared" si="6"/>
        <v>18980500</v>
      </c>
      <c r="G67" s="22"/>
      <c r="H67" s="19"/>
    </row>
    <row r="68" spans="1:8" ht="15.5" x14ac:dyDescent="0.35">
      <c r="A68" s="10" t="s">
        <v>73</v>
      </c>
      <c r="B68" s="2" t="s">
        <v>74</v>
      </c>
      <c r="C68" s="115"/>
      <c r="D68" s="50"/>
      <c r="E68" s="50"/>
      <c r="F68" s="11">
        <f t="shared" si="6"/>
        <v>0</v>
      </c>
      <c r="G68" s="22"/>
      <c r="H68" s="19"/>
    </row>
    <row r="69" spans="1:8" ht="15.5" x14ac:dyDescent="0.35">
      <c r="A69" s="10" t="s">
        <v>75</v>
      </c>
      <c r="B69" s="2" t="s">
        <v>143</v>
      </c>
      <c r="C69" s="115"/>
      <c r="D69" s="50"/>
      <c r="E69" s="50"/>
      <c r="F69" s="11">
        <f t="shared" si="6"/>
        <v>0</v>
      </c>
      <c r="G69" s="22"/>
      <c r="H69" s="19"/>
    </row>
    <row r="70" spans="1:8" ht="15.5" x14ac:dyDescent="0.35">
      <c r="A70" s="10" t="s">
        <v>41</v>
      </c>
      <c r="B70" s="2" t="s">
        <v>76</v>
      </c>
      <c r="C70" s="115"/>
      <c r="D70" s="50">
        <v>7355054.3099999996</v>
      </c>
      <c r="E70" s="50">
        <v>21399540.210000001</v>
      </c>
      <c r="F70" s="11">
        <f t="shared" si="6"/>
        <v>28754594.52</v>
      </c>
      <c r="G70" s="22"/>
      <c r="H70" s="19"/>
    </row>
    <row r="71" spans="1:8" ht="15.5" x14ac:dyDescent="0.35">
      <c r="A71" s="10" t="s">
        <v>144</v>
      </c>
      <c r="B71" s="2" t="s">
        <v>145</v>
      </c>
      <c r="C71" s="115"/>
      <c r="D71" s="50"/>
      <c r="E71" s="50"/>
      <c r="F71" s="11">
        <f t="shared" si="6"/>
        <v>0</v>
      </c>
      <c r="G71" s="22"/>
      <c r="H71" s="19"/>
    </row>
    <row r="72" spans="1:8" ht="15.5" x14ac:dyDescent="0.35">
      <c r="A72" s="10" t="s">
        <v>53</v>
      </c>
      <c r="B72" s="2" t="s">
        <v>77</v>
      </c>
      <c r="C72" s="115">
        <v>69704.05</v>
      </c>
      <c r="D72" s="50"/>
      <c r="E72" s="50"/>
      <c r="F72" s="11">
        <f t="shared" si="6"/>
        <v>69704.05</v>
      </c>
      <c r="G72" s="22"/>
      <c r="H72" s="19"/>
    </row>
    <row r="73" spans="1:8" ht="15.5" x14ac:dyDescent="0.35">
      <c r="A73" s="10" t="s">
        <v>172</v>
      </c>
      <c r="B73" s="2" t="s">
        <v>174</v>
      </c>
      <c r="C73" s="115"/>
      <c r="D73" s="50">
        <v>625794</v>
      </c>
      <c r="E73" s="50">
        <v>1338259</v>
      </c>
      <c r="F73" s="11">
        <f t="shared" si="6"/>
        <v>1964053</v>
      </c>
      <c r="G73" s="22"/>
      <c r="H73" s="19"/>
    </row>
    <row r="74" spans="1:8" ht="15.5" x14ac:dyDescent="0.35">
      <c r="A74" s="10" t="s">
        <v>78</v>
      </c>
      <c r="B74" s="2" t="s">
        <v>79</v>
      </c>
      <c r="C74" s="115">
        <v>49222.8</v>
      </c>
      <c r="D74" s="50"/>
      <c r="E74" s="50">
        <v>675229.07</v>
      </c>
      <c r="F74" s="11">
        <f t="shared" si="6"/>
        <v>724451.87</v>
      </c>
      <c r="G74" s="22"/>
      <c r="H74" s="19"/>
    </row>
    <row r="75" spans="1:8" ht="15.5" x14ac:dyDescent="0.35">
      <c r="A75" s="10" t="s">
        <v>80</v>
      </c>
      <c r="B75" s="2" t="s">
        <v>134</v>
      </c>
      <c r="C75" s="115"/>
      <c r="D75" s="50"/>
      <c r="E75" s="50"/>
      <c r="F75" s="11">
        <f t="shared" si="6"/>
        <v>0</v>
      </c>
      <c r="G75" s="22"/>
      <c r="H75" s="19"/>
    </row>
    <row r="76" spans="1:8" ht="15.5" x14ac:dyDescent="0.35">
      <c r="A76" s="10" t="s">
        <v>166</v>
      </c>
      <c r="B76" s="2" t="s">
        <v>170</v>
      </c>
      <c r="C76" s="115">
        <v>10137713.869999999</v>
      </c>
      <c r="D76" s="50"/>
      <c r="E76" s="50">
        <v>19628721.57</v>
      </c>
      <c r="F76" s="11">
        <f t="shared" si="6"/>
        <v>29766435.439999998</v>
      </c>
      <c r="G76" s="22"/>
      <c r="H76" s="19"/>
    </row>
    <row r="77" spans="1:8" ht="15.5" x14ac:dyDescent="0.35">
      <c r="A77" s="10" t="s">
        <v>2</v>
      </c>
      <c r="B77" s="2" t="s">
        <v>45</v>
      </c>
      <c r="C77" s="115">
        <v>234504792.93000001</v>
      </c>
      <c r="D77" s="50">
        <v>499151928.47000003</v>
      </c>
      <c r="E77" s="50">
        <v>506891534.33999997</v>
      </c>
      <c r="F77" s="11">
        <f t="shared" si="6"/>
        <v>1240548255.74</v>
      </c>
      <c r="G77" s="22"/>
      <c r="H77" s="19"/>
    </row>
    <row r="78" spans="1:8" ht="15.5" x14ac:dyDescent="0.35">
      <c r="A78" s="10" t="s">
        <v>3</v>
      </c>
      <c r="B78" s="2" t="s">
        <v>4</v>
      </c>
      <c r="C78" s="115">
        <v>1539400438.03</v>
      </c>
      <c r="D78" s="50">
        <v>729662607.52999997</v>
      </c>
      <c r="E78" s="50">
        <v>1263517460.47</v>
      </c>
      <c r="F78" s="11">
        <f t="shared" si="6"/>
        <v>3532580506.0299997</v>
      </c>
      <c r="G78" s="22"/>
      <c r="H78" s="19"/>
    </row>
    <row r="79" spans="1:8" ht="15.5" x14ac:dyDescent="0.35">
      <c r="A79" s="10" t="s">
        <v>81</v>
      </c>
      <c r="B79" s="2" t="s">
        <v>82</v>
      </c>
      <c r="C79" s="115">
        <v>788530659.03999996</v>
      </c>
      <c r="D79" s="50">
        <v>1037281702.76</v>
      </c>
      <c r="E79" s="50">
        <v>1054120171.47</v>
      </c>
      <c r="F79" s="11">
        <f t="shared" si="6"/>
        <v>2879932533.27</v>
      </c>
      <c r="H79" s="19"/>
    </row>
    <row r="80" spans="1:8" ht="15.5" x14ac:dyDescent="0.35">
      <c r="A80" s="10" t="s">
        <v>167</v>
      </c>
      <c r="B80" s="2" t="s">
        <v>171</v>
      </c>
      <c r="C80" s="115">
        <v>4165462.5</v>
      </c>
      <c r="D80" s="50"/>
      <c r="E80" s="50">
        <v>13110066.27</v>
      </c>
      <c r="F80" s="11">
        <f t="shared" si="6"/>
        <v>17275528.77</v>
      </c>
      <c r="H80" s="19"/>
    </row>
    <row r="81" spans="1:8" ht="15.5" x14ac:dyDescent="0.35">
      <c r="A81" s="10" t="s">
        <v>46</v>
      </c>
      <c r="B81" s="2" t="s">
        <v>83</v>
      </c>
      <c r="C81" s="115"/>
      <c r="D81" s="50"/>
      <c r="E81" s="50"/>
      <c r="F81" s="11">
        <f t="shared" si="6"/>
        <v>0</v>
      </c>
      <c r="H81" s="19"/>
    </row>
    <row r="82" spans="1:8" ht="15.5" x14ac:dyDescent="0.35">
      <c r="A82" s="10" t="s">
        <v>39</v>
      </c>
      <c r="B82" s="2" t="s">
        <v>84</v>
      </c>
      <c r="C82" s="115"/>
      <c r="D82" s="50">
        <v>12745204.890000001</v>
      </c>
      <c r="E82" s="50"/>
      <c r="F82" s="11">
        <f t="shared" si="6"/>
        <v>12745204.890000001</v>
      </c>
      <c r="G82" s="22"/>
      <c r="H82" s="19"/>
    </row>
    <row r="83" spans="1:8" ht="15.5" x14ac:dyDescent="0.35">
      <c r="A83" s="10" t="s">
        <v>156</v>
      </c>
      <c r="B83" s="2" t="s">
        <v>157</v>
      </c>
      <c r="C83" s="115">
        <v>11053247.859999999</v>
      </c>
      <c r="D83" s="50"/>
      <c r="E83" s="50"/>
      <c r="F83" s="11">
        <f t="shared" si="6"/>
        <v>11053247.859999999</v>
      </c>
      <c r="G83" s="22"/>
      <c r="H83" s="19"/>
    </row>
    <row r="84" spans="1:8" ht="15.5" x14ac:dyDescent="0.35">
      <c r="A84" s="10" t="s">
        <v>173</v>
      </c>
      <c r="B84" s="2" t="s">
        <v>175</v>
      </c>
      <c r="C84" s="115"/>
      <c r="D84" s="50"/>
      <c r="E84" s="50">
        <v>9989087</v>
      </c>
      <c r="F84" s="11">
        <f t="shared" si="6"/>
        <v>9989087</v>
      </c>
      <c r="G84" s="22"/>
      <c r="H84" s="19"/>
    </row>
    <row r="85" spans="1:8" ht="15.5" x14ac:dyDescent="0.35">
      <c r="A85" s="10" t="s">
        <v>85</v>
      </c>
      <c r="B85" s="2" t="s">
        <v>86</v>
      </c>
      <c r="C85" s="115">
        <v>14617902.35</v>
      </c>
      <c r="D85" s="50"/>
      <c r="E85" s="50"/>
      <c r="F85" s="11">
        <f t="shared" si="6"/>
        <v>14617902.35</v>
      </c>
      <c r="G85" s="22"/>
      <c r="H85" s="19"/>
    </row>
    <row r="86" spans="1:8" ht="15.5" x14ac:dyDescent="0.35">
      <c r="A86" s="10" t="s">
        <v>91</v>
      </c>
      <c r="B86" s="2" t="s">
        <v>146</v>
      </c>
      <c r="C86" s="115"/>
      <c r="D86" s="50"/>
      <c r="E86" s="50">
        <v>22681360</v>
      </c>
      <c r="F86" s="11">
        <f t="shared" si="6"/>
        <v>22681360</v>
      </c>
      <c r="G86" s="22"/>
      <c r="H86" s="19"/>
    </row>
    <row r="87" spans="1:8" ht="15.5" x14ac:dyDescent="0.35">
      <c r="A87" s="10" t="s">
        <v>54</v>
      </c>
      <c r="B87" s="2" t="s">
        <v>87</v>
      </c>
      <c r="C87" s="115"/>
      <c r="D87" s="50"/>
      <c r="E87" s="50"/>
      <c r="F87" s="11">
        <f t="shared" si="6"/>
        <v>0</v>
      </c>
      <c r="G87" s="22"/>
      <c r="H87" s="19"/>
    </row>
    <row r="88" spans="1:8" ht="15.5" x14ac:dyDescent="0.35">
      <c r="A88" s="10" t="s">
        <v>88</v>
      </c>
      <c r="B88" s="2" t="s">
        <v>89</v>
      </c>
      <c r="C88" s="115"/>
      <c r="D88" s="50"/>
      <c r="E88" s="50">
        <v>35718079.600000001</v>
      </c>
      <c r="F88" s="11">
        <f t="shared" si="6"/>
        <v>35718079.600000001</v>
      </c>
      <c r="G88" s="22"/>
      <c r="H88" s="19"/>
    </row>
    <row r="89" spans="1:8" ht="15.5" x14ac:dyDescent="0.35">
      <c r="A89" s="10" t="s">
        <v>55</v>
      </c>
      <c r="B89" s="2" t="s">
        <v>147</v>
      </c>
      <c r="C89" s="115"/>
      <c r="D89" s="50"/>
      <c r="E89" s="50"/>
      <c r="F89" s="11">
        <f t="shared" si="6"/>
        <v>0</v>
      </c>
      <c r="G89" s="22"/>
      <c r="H89" s="19"/>
    </row>
    <row r="90" spans="1:8" ht="15.5" x14ac:dyDescent="0.35">
      <c r="A90" s="10" t="s">
        <v>161</v>
      </c>
      <c r="B90" s="2" t="s">
        <v>162</v>
      </c>
      <c r="C90" s="115"/>
      <c r="D90" s="50">
        <v>34643460.489999995</v>
      </c>
      <c r="E90" s="50"/>
      <c r="F90" s="11">
        <f t="shared" si="6"/>
        <v>34643460.489999995</v>
      </c>
      <c r="G90" s="22"/>
      <c r="H90" s="19"/>
    </row>
    <row r="91" spans="1:8" ht="15.5" x14ac:dyDescent="0.35">
      <c r="A91" s="10" t="s">
        <v>56</v>
      </c>
      <c r="B91" s="2" t="s">
        <v>38</v>
      </c>
      <c r="C91" s="115"/>
      <c r="D91" s="50">
        <v>33543698.82</v>
      </c>
      <c r="E91" s="50">
        <v>45755048.579999998</v>
      </c>
      <c r="F91" s="11">
        <f t="shared" si="6"/>
        <v>79298747.400000006</v>
      </c>
      <c r="G91" s="22"/>
      <c r="H91" s="19"/>
    </row>
    <row r="92" spans="1:8" ht="15.5" x14ac:dyDescent="0.35">
      <c r="A92" s="10" t="s">
        <v>40</v>
      </c>
      <c r="B92" s="2" t="s">
        <v>42</v>
      </c>
      <c r="C92" s="115">
        <v>7412984.0199999996</v>
      </c>
      <c r="D92" s="50">
        <v>6355010.8700000001</v>
      </c>
      <c r="E92" s="50">
        <v>48927218.57</v>
      </c>
      <c r="F92" s="11">
        <f t="shared" si="6"/>
        <v>62695213.460000001</v>
      </c>
      <c r="G92" s="22"/>
      <c r="H92" s="19"/>
    </row>
    <row r="93" spans="1:8" ht="15.5" x14ac:dyDescent="0.35">
      <c r="A93" s="10" t="s">
        <v>158</v>
      </c>
      <c r="B93" s="2" t="s">
        <v>163</v>
      </c>
      <c r="C93" s="115">
        <v>1295009967.0400062</v>
      </c>
      <c r="D93" s="50">
        <v>925681573.64000297</v>
      </c>
      <c r="E93" s="50">
        <v>1917802819.7799983</v>
      </c>
      <c r="F93" s="11">
        <f t="shared" si="6"/>
        <v>4138494360.4600072</v>
      </c>
      <c r="G93" s="22"/>
      <c r="H93" s="19"/>
    </row>
    <row r="94" spans="1:8" ht="15.5" x14ac:dyDescent="0.35">
      <c r="A94" s="10" t="s">
        <v>124</v>
      </c>
      <c r="B94" s="2" t="s">
        <v>125</v>
      </c>
      <c r="C94" s="115"/>
      <c r="D94" s="50"/>
      <c r="E94" s="50"/>
      <c r="F94" s="11">
        <f t="shared" si="6"/>
        <v>0</v>
      </c>
      <c r="G94" s="11"/>
      <c r="H94" s="19"/>
    </row>
    <row r="95" spans="1:8" ht="16" thickBot="1" x14ac:dyDescent="0.4">
      <c r="A95" s="16"/>
      <c r="B95" s="17" t="s">
        <v>1</v>
      </c>
      <c r="C95" s="70">
        <f>SUM(C54:C94)</f>
        <v>4021358962.4800062</v>
      </c>
      <c r="D95" s="70">
        <f>SUM(D54:D94)</f>
        <v>3428570831.9400024</v>
      </c>
      <c r="E95" s="70">
        <f>SUM(E54:E94)</f>
        <v>5125285169.9899979</v>
      </c>
      <c r="F95" s="72">
        <f>SUM(F54:F94)</f>
        <v>12575214964.410007</v>
      </c>
      <c r="G95" s="9"/>
    </row>
    <row r="96" spans="1:8" ht="29.5" customHeight="1" thickTop="1" x14ac:dyDescent="0.35">
      <c r="A96" s="137" t="str">
        <f>+A45</f>
        <v>Nota: este cuadro es construido con la información de ejecución , en algunos meses no se presenta gasto a pesar de que el servicio se brindó con continuidad.</v>
      </c>
      <c r="B96" s="137"/>
      <c r="C96" s="137"/>
      <c r="D96" s="137"/>
      <c r="E96" s="137"/>
      <c r="F96" s="137"/>
      <c r="G96" s="47"/>
      <c r="H96" s="26"/>
    </row>
    <row r="97" spans="1:14" ht="15.5" x14ac:dyDescent="0.35">
      <c r="A97" s="24"/>
      <c r="B97" s="24"/>
      <c r="C97" s="47"/>
      <c r="D97" s="51"/>
      <c r="E97" s="9"/>
      <c r="F97" s="9"/>
      <c r="G97" s="9"/>
    </row>
    <row r="98" spans="1:14" ht="15.5" x14ac:dyDescent="0.35">
      <c r="A98" s="7"/>
      <c r="B98" s="8"/>
      <c r="C98" s="47"/>
      <c r="D98" s="47"/>
      <c r="E98" s="47"/>
      <c r="F98" s="9"/>
      <c r="G98" s="9"/>
    </row>
    <row r="99" spans="1:14" ht="15.5" x14ac:dyDescent="0.35">
      <c r="A99" s="7"/>
      <c r="B99" s="8"/>
      <c r="C99" s="47"/>
      <c r="D99" s="47"/>
      <c r="E99" s="47"/>
      <c r="F99" s="9"/>
      <c r="G99" s="9"/>
    </row>
    <row r="100" spans="1:14" ht="15.5" x14ac:dyDescent="0.35">
      <c r="A100" s="128" t="s">
        <v>34</v>
      </c>
      <c r="B100" s="128"/>
      <c r="C100" s="128"/>
      <c r="D100" s="128"/>
      <c r="E100" s="129"/>
      <c r="F100" s="128"/>
      <c r="G100" s="9"/>
      <c r="J100" s="120"/>
      <c r="K100" s="120"/>
      <c r="L100" s="120"/>
      <c r="M100" s="120"/>
      <c r="N100" s="119"/>
    </row>
    <row r="101" spans="1:14" ht="15.5" x14ac:dyDescent="0.35">
      <c r="A101" s="128" t="s">
        <v>33</v>
      </c>
      <c r="B101" s="128"/>
      <c r="C101" s="128"/>
      <c r="D101" s="128"/>
      <c r="E101" s="129"/>
      <c r="F101" s="128"/>
      <c r="G101" s="9"/>
    </row>
    <row r="102" spans="1:14" ht="15.5" x14ac:dyDescent="0.35">
      <c r="A102" s="130" t="s">
        <v>37</v>
      </c>
      <c r="B102" s="130"/>
      <c r="C102" s="130"/>
      <c r="D102" s="130"/>
      <c r="E102" s="129"/>
      <c r="F102" s="130"/>
      <c r="G102" s="4"/>
      <c r="H102" s="21"/>
    </row>
    <row r="103" spans="1:14" ht="15.5" x14ac:dyDescent="0.35">
      <c r="A103" s="7"/>
      <c r="B103" s="8"/>
      <c r="C103" s="47"/>
      <c r="D103" s="47"/>
      <c r="E103" s="47"/>
      <c r="F103" s="9"/>
      <c r="G103" s="9"/>
    </row>
    <row r="104" spans="1:14" ht="16" thickBot="1" x14ac:dyDescent="0.4">
      <c r="A104" s="90" t="s">
        <v>0</v>
      </c>
      <c r="B104" s="90" t="s">
        <v>19</v>
      </c>
      <c r="C104" s="93" t="s">
        <v>92</v>
      </c>
      <c r="D104" s="93" t="s">
        <v>93</v>
      </c>
      <c r="E104" s="92" t="s">
        <v>94</v>
      </c>
      <c r="F104" s="92" t="s">
        <v>154</v>
      </c>
      <c r="G104" s="9"/>
    </row>
    <row r="105" spans="1:14" ht="15.5" x14ac:dyDescent="0.35">
      <c r="A105" s="10"/>
      <c r="B105" s="2"/>
      <c r="C105" s="48"/>
      <c r="D105" s="48"/>
      <c r="E105" s="48"/>
      <c r="F105" s="13"/>
      <c r="G105" s="9"/>
    </row>
    <row r="106" spans="1:14" ht="15.5" x14ac:dyDescent="0.35">
      <c r="A106" s="28">
        <v>1</v>
      </c>
      <c r="B106" s="29" t="s">
        <v>28</v>
      </c>
      <c r="C106" s="115">
        <f>+'3 T'!F104</f>
        <v>304137532.96000671</v>
      </c>
      <c r="D106" s="48">
        <f>+C110</f>
        <v>-88656374.78998661</v>
      </c>
      <c r="E106" s="48">
        <f>+D110</f>
        <v>-75867312.39998436</v>
      </c>
      <c r="F106" s="13"/>
      <c r="G106" s="9"/>
      <c r="H106" s="30"/>
    </row>
    <row r="107" spans="1:14" ht="15.5" x14ac:dyDescent="0.35">
      <c r="A107" s="31">
        <v>2</v>
      </c>
      <c r="B107" s="29" t="s">
        <v>132</v>
      </c>
      <c r="C107" s="48">
        <f>+C95</f>
        <v>4021358962.4800062</v>
      </c>
      <c r="D107" s="48">
        <f>+D95</f>
        <v>3428570831.9400024</v>
      </c>
      <c r="E107" s="48">
        <f>+E95</f>
        <v>5125285169.9899979</v>
      </c>
      <c r="F107" s="13">
        <f>SUM(C107:E107)</f>
        <v>12575214964.410007</v>
      </c>
      <c r="G107" s="32"/>
    </row>
    <row r="108" spans="1:14" ht="15.5" x14ac:dyDescent="0.35">
      <c r="A108" s="31">
        <v>3</v>
      </c>
      <c r="B108" s="124" t="s">
        <v>29</v>
      </c>
      <c r="C108" s="48">
        <f>+C106+C107</f>
        <v>4325496495.4400129</v>
      </c>
      <c r="D108" s="48">
        <f>+D106+D107</f>
        <v>3339914457.1500158</v>
      </c>
      <c r="E108" s="48">
        <f>+E106+E107</f>
        <v>5049417857.5900135</v>
      </c>
      <c r="F108" s="13">
        <f>+F106+F107</f>
        <v>12575214964.410007</v>
      </c>
      <c r="G108" s="32"/>
    </row>
    <row r="109" spans="1:14" ht="15.5" x14ac:dyDescent="0.35">
      <c r="A109" s="31">
        <v>4</v>
      </c>
      <c r="B109" s="124" t="s">
        <v>30</v>
      </c>
      <c r="C109" s="48">
        <v>4414152870.2299995</v>
      </c>
      <c r="D109" s="48">
        <v>3415781769.5500002</v>
      </c>
      <c r="E109" s="48">
        <v>3434604246.5</v>
      </c>
      <c r="F109" s="13">
        <f>SUM(C109:E109)</f>
        <v>11264538886.279999</v>
      </c>
      <c r="G109" s="32"/>
    </row>
    <row r="110" spans="1:14" ht="15.5" x14ac:dyDescent="0.35">
      <c r="A110" s="31">
        <v>5</v>
      </c>
      <c r="B110" s="29" t="s">
        <v>31</v>
      </c>
      <c r="C110" s="48">
        <f>+C108-C109</f>
        <v>-88656374.78998661</v>
      </c>
      <c r="D110" s="48">
        <f t="shared" ref="D110:E110" si="7">+D108-D109</f>
        <v>-75867312.39998436</v>
      </c>
      <c r="E110" s="48">
        <f t="shared" si="7"/>
        <v>1614813611.0900135</v>
      </c>
      <c r="F110" s="13">
        <f>+F108-F109</f>
        <v>1310676078.1300087</v>
      </c>
      <c r="G110" s="32"/>
    </row>
    <row r="111" spans="1:14" ht="16" thickBot="1" x14ac:dyDescent="0.4">
      <c r="A111" s="16"/>
      <c r="B111" s="17"/>
      <c r="C111" s="46"/>
      <c r="D111" s="46"/>
      <c r="E111" s="46"/>
      <c r="F111" s="46"/>
      <c r="G111" s="15"/>
      <c r="H111" s="41"/>
    </row>
    <row r="112" spans="1:14" ht="18.75" customHeight="1" thickTop="1" x14ac:dyDescent="0.35">
      <c r="A112" s="139" t="s">
        <v>133</v>
      </c>
      <c r="B112" s="139"/>
      <c r="C112" s="139"/>
      <c r="D112" s="139"/>
      <c r="E112" s="139"/>
      <c r="F112" s="139"/>
      <c r="G112" s="42"/>
      <c r="H112" s="42"/>
    </row>
    <row r="113" spans="1:8" ht="23.9" customHeight="1" x14ac:dyDescent="0.35">
      <c r="A113" s="138" t="str">
        <f>A96</f>
        <v>Nota: este cuadro es construido con la información de ejecución , en algunos meses no se presenta gasto a pesar de que el servicio se brindó con continuidad.</v>
      </c>
      <c r="B113" s="138"/>
      <c r="C113" s="138"/>
      <c r="D113" s="138"/>
      <c r="E113" s="138"/>
      <c r="F113" s="138"/>
    </row>
    <row r="114" spans="1:8" x14ac:dyDescent="0.35">
      <c r="A114" s="34"/>
    </row>
    <row r="115" spans="1:8" s="35" customFormat="1" x14ac:dyDescent="0.35">
      <c r="A115" s="34"/>
      <c r="B115" s="6"/>
      <c r="C115" s="53"/>
      <c r="F115" s="3"/>
      <c r="G115" s="3"/>
      <c r="H115" s="3"/>
    </row>
    <row r="116" spans="1:8" s="35" customFormat="1" x14ac:dyDescent="0.35">
      <c r="A116" s="34"/>
      <c r="B116" s="6"/>
      <c r="F116" s="3"/>
      <c r="G116" s="3"/>
      <c r="H116" s="3"/>
    </row>
    <row r="118" spans="1:8" s="35" customFormat="1" x14ac:dyDescent="0.35">
      <c r="A118" s="1"/>
      <c r="B118" s="6"/>
      <c r="D118" s="81"/>
      <c r="F118" s="3"/>
      <c r="G118" s="3"/>
      <c r="H118" s="3"/>
    </row>
  </sheetData>
  <mergeCells count="20">
    <mergeCell ref="A48:F48"/>
    <mergeCell ref="A1:G1"/>
    <mergeCell ref="A6:G6"/>
    <mergeCell ref="A8:G8"/>
    <mergeCell ref="A9:G9"/>
    <mergeCell ref="A22:H22"/>
    <mergeCell ref="A25:H25"/>
    <mergeCell ref="A27:F27"/>
    <mergeCell ref="A28:F28"/>
    <mergeCell ref="A29:F29"/>
    <mergeCell ref="A45:F45"/>
    <mergeCell ref="A46:F46"/>
    <mergeCell ref="A112:F112"/>
    <mergeCell ref="A113:F113"/>
    <mergeCell ref="A49:F49"/>
    <mergeCell ref="A50:F50"/>
    <mergeCell ref="A96:F96"/>
    <mergeCell ref="A100:F100"/>
    <mergeCell ref="A101:F101"/>
    <mergeCell ref="A102:F102"/>
  </mergeCells>
  <pageMargins left="0.5" right="0.28000000000000003" top="0.74803149606299213" bottom="0.74803149606299213" header="0.31496062992125984" footer="0.31496062992125984"/>
  <pageSetup scale="2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I118"/>
  <sheetViews>
    <sheetView zoomScale="80" zoomScaleNormal="80" workbookViewId="0">
      <selection sqref="A1:H1"/>
    </sheetView>
  </sheetViews>
  <sheetFormatPr baseColWidth="10" defaultColWidth="11.453125" defaultRowHeight="14.5" x14ac:dyDescent="0.35"/>
  <cols>
    <col min="1" max="1" width="18.7265625" style="1" customWidth="1"/>
    <col min="2" max="2" width="62.54296875" style="6" customWidth="1"/>
    <col min="3" max="4" width="21.453125" style="35" customWidth="1"/>
    <col min="5" max="5" width="21.453125" style="35" bestFit="1" customWidth="1"/>
    <col min="6" max="7" width="21.453125" style="35" customWidth="1"/>
    <col min="8" max="8" width="20.1796875" style="3" bestFit="1" customWidth="1"/>
    <col min="9" max="9" width="14.26953125" style="3" customWidth="1"/>
    <col min="10" max="16384" width="11.453125" style="3"/>
  </cols>
  <sheetData>
    <row r="1" spans="1:9" ht="15.5" x14ac:dyDescent="0.35">
      <c r="A1" s="130" t="s">
        <v>15</v>
      </c>
      <c r="B1" s="130"/>
      <c r="C1" s="130"/>
      <c r="D1" s="130"/>
      <c r="E1" s="129"/>
      <c r="F1" s="129"/>
      <c r="G1" s="129"/>
      <c r="H1" s="130"/>
    </row>
    <row r="2" spans="1:9" ht="15.5" x14ac:dyDescent="0.35">
      <c r="A2" s="4"/>
      <c r="B2" s="5" t="s">
        <v>47</v>
      </c>
      <c r="C2" s="49" t="s">
        <v>48</v>
      </c>
      <c r="D2" s="49"/>
      <c r="E2" s="49"/>
      <c r="F2" s="49"/>
      <c r="G2" s="49"/>
      <c r="H2" s="43"/>
    </row>
    <row r="3" spans="1:9" ht="15.5" x14ac:dyDescent="0.35">
      <c r="A3" s="4"/>
      <c r="B3" s="5" t="s">
        <v>49</v>
      </c>
      <c r="C3" s="49" t="s">
        <v>50</v>
      </c>
      <c r="D3" s="49"/>
      <c r="E3" s="49"/>
      <c r="F3" s="49"/>
      <c r="G3" s="49"/>
      <c r="H3" s="43"/>
    </row>
    <row r="4" spans="1:9" ht="15.5" x14ac:dyDescent="0.35">
      <c r="A4" s="4"/>
      <c r="B4" s="5" t="s">
        <v>17</v>
      </c>
      <c r="C4" s="49" t="s">
        <v>44</v>
      </c>
      <c r="D4" s="49"/>
      <c r="E4" s="49"/>
      <c r="F4" s="49"/>
      <c r="G4" s="49"/>
      <c r="H4" s="43"/>
    </row>
    <row r="5" spans="1:9" ht="15.5" x14ac:dyDescent="0.35">
      <c r="A5" s="4"/>
      <c r="B5" s="5" t="s">
        <v>16</v>
      </c>
      <c r="C5" s="49" t="s">
        <v>149</v>
      </c>
      <c r="D5" s="49"/>
      <c r="E5" s="49"/>
      <c r="F5" s="49"/>
      <c r="G5" s="49"/>
      <c r="H5" s="43"/>
    </row>
    <row r="6" spans="1:9" ht="15.5" x14ac:dyDescent="0.35">
      <c r="A6" s="132"/>
      <c r="B6" s="132"/>
      <c r="C6" s="132"/>
      <c r="D6" s="132"/>
      <c r="E6" s="133"/>
      <c r="F6" s="133"/>
      <c r="G6" s="133"/>
      <c r="H6" s="132"/>
    </row>
    <row r="7" spans="1:9" ht="15.5" x14ac:dyDescent="0.35">
      <c r="A7" s="7"/>
      <c r="B7" s="8"/>
      <c r="C7" s="47"/>
      <c r="D7" s="47"/>
      <c r="E7" s="47"/>
      <c r="F7" s="47"/>
      <c r="G7" s="47"/>
      <c r="H7" s="9"/>
    </row>
    <row r="8" spans="1:9" s="37" customFormat="1" ht="15.5" x14ac:dyDescent="0.35">
      <c r="A8" s="128" t="s">
        <v>18</v>
      </c>
      <c r="B8" s="128"/>
      <c r="C8" s="128"/>
      <c r="D8" s="128"/>
      <c r="E8" s="129"/>
      <c r="F8" s="129"/>
      <c r="G8" s="129"/>
      <c r="H8" s="128"/>
    </row>
    <row r="9" spans="1:9" s="37" customFormat="1" ht="15.5" x14ac:dyDescent="0.35">
      <c r="A9" s="128" t="s">
        <v>35</v>
      </c>
      <c r="B9" s="128"/>
      <c r="C9" s="128"/>
      <c r="D9" s="128"/>
      <c r="E9" s="129"/>
      <c r="F9" s="129"/>
      <c r="G9" s="129"/>
      <c r="H9" s="128"/>
    </row>
    <row r="10" spans="1:9" s="37" customFormat="1" ht="15.5" x14ac:dyDescent="0.35">
      <c r="A10" s="7"/>
      <c r="B10" s="8"/>
      <c r="C10" s="47"/>
      <c r="D10" s="47"/>
      <c r="E10" s="47"/>
      <c r="F10" s="47"/>
      <c r="G10" s="47"/>
      <c r="H10" s="9"/>
    </row>
    <row r="11" spans="1:9" s="123" customFormat="1" ht="16" thickBot="1" x14ac:dyDescent="0.4">
      <c r="A11" s="92" t="s">
        <v>0</v>
      </c>
      <c r="B11" s="92" t="s">
        <v>36</v>
      </c>
      <c r="C11" s="93" t="s">
        <v>20</v>
      </c>
      <c r="D11" s="93" t="s">
        <v>12</v>
      </c>
      <c r="E11" s="93" t="s">
        <v>13</v>
      </c>
      <c r="F11" s="93" t="s">
        <v>14</v>
      </c>
      <c r="G11" s="93" t="s">
        <v>32</v>
      </c>
      <c r="H11" s="92" t="s">
        <v>155</v>
      </c>
      <c r="I11" s="92" t="s">
        <v>176</v>
      </c>
    </row>
    <row r="12" spans="1:9" s="123" customFormat="1" ht="15.5" x14ac:dyDescent="0.35">
      <c r="A12" s="10"/>
      <c r="B12" s="2"/>
      <c r="C12" s="50"/>
      <c r="D12" s="50"/>
      <c r="E12" s="50"/>
      <c r="F12" s="50"/>
      <c r="G12" s="50"/>
      <c r="H12" s="11"/>
    </row>
    <row r="13" spans="1:9" s="123" customFormat="1" ht="15.5" x14ac:dyDescent="0.35">
      <c r="A13" s="10"/>
      <c r="B13" s="66" t="s">
        <v>99</v>
      </c>
      <c r="C13" s="67" t="s">
        <v>112</v>
      </c>
      <c r="D13" s="83">
        <f>+D14+D15</f>
        <v>104288</v>
      </c>
      <c r="E13" s="83">
        <f>+E14+E15</f>
        <v>132460</v>
      </c>
      <c r="F13" s="83">
        <f>+F14+F15</f>
        <v>149890</v>
      </c>
      <c r="G13" s="83">
        <f>+G14+G15</f>
        <v>156203</v>
      </c>
      <c r="H13" s="83">
        <f>+H14+H15</f>
        <v>542841</v>
      </c>
    </row>
    <row r="14" spans="1:9" s="123" customFormat="1" ht="15.5" x14ac:dyDescent="0.35">
      <c r="A14" s="11">
        <v>1</v>
      </c>
      <c r="B14" s="2" t="s">
        <v>105</v>
      </c>
      <c r="C14" s="48" t="s">
        <v>108</v>
      </c>
      <c r="D14" s="27">
        <f>+'1 T'!G14</f>
        <v>58686</v>
      </c>
      <c r="E14" s="27">
        <f>+'2 T'!G14</f>
        <v>84223</v>
      </c>
      <c r="F14" s="27">
        <f>+'3 T'!G14</f>
        <v>100627</v>
      </c>
      <c r="G14" s="27">
        <f>+'4 T'!G14</f>
        <v>103830</v>
      </c>
      <c r="H14" s="27">
        <f>+D14+E14+F14+G14</f>
        <v>347366</v>
      </c>
      <c r="I14" s="123">
        <f>+('1 T'!H14+'2 T'!H14+'3 T'!H14+'4 T'!H14)/4</f>
        <v>28947.166666666664</v>
      </c>
    </row>
    <row r="15" spans="1:9" s="123" customFormat="1" ht="15.5" x14ac:dyDescent="0.35">
      <c r="A15" s="11">
        <v>2</v>
      </c>
      <c r="B15" s="59" t="s">
        <v>106</v>
      </c>
      <c r="C15" s="48" t="s">
        <v>109</v>
      </c>
      <c r="D15" s="27">
        <f>+'1 T'!G15</f>
        <v>45602</v>
      </c>
      <c r="E15" s="27">
        <f>+'2 T'!G15</f>
        <v>48237</v>
      </c>
      <c r="F15" s="27">
        <f>+'3 T'!G15</f>
        <v>49263</v>
      </c>
      <c r="G15" s="27">
        <f>+'4 T'!G15</f>
        <v>52373</v>
      </c>
      <c r="H15" s="27">
        <f>+D15+E15+F15+G15</f>
        <v>195475</v>
      </c>
      <c r="I15" s="123">
        <f>+('1 T'!H15+'2 T'!H15+'3 T'!H15+'4 T'!H15)/4</f>
        <v>16289.583333333332</v>
      </c>
    </row>
    <row r="16" spans="1:9" s="37" customFormat="1" ht="15.5" x14ac:dyDescent="0.35">
      <c r="A16" s="11"/>
      <c r="B16" s="14"/>
      <c r="C16" s="48"/>
      <c r="D16" s="50"/>
      <c r="E16" s="56"/>
      <c r="F16" s="27"/>
      <c r="G16" s="27"/>
      <c r="H16" s="27"/>
      <c r="I16" s="123"/>
    </row>
    <row r="17" spans="1:9" s="37" customFormat="1" ht="15.5" x14ac:dyDescent="0.35">
      <c r="A17" s="11"/>
      <c r="B17" s="63" t="s">
        <v>101</v>
      </c>
      <c r="C17" s="64" t="s">
        <v>113</v>
      </c>
      <c r="D17" s="83">
        <f>+D18+D19+D20</f>
        <v>313104</v>
      </c>
      <c r="E17" s="83">
        <f>+E18+E19+E20</f>
        <v>333906</v>
      </c>
      <c r="F17" s="83">
        <f>+F18+F19+F20</f>
        <v>344069</v>
      </c>
      <c r="G17" s="83">
        <f>+G18+G19+G20</f>
        <v>399350</v>
      </c>
      <c r="H17" s="83">
        <f>+H18+H19+H20</f>
        <v>1390429</v>
      </c>
      <c r="I17" s="123"/>
    </row>
    <row r="18" spans="1:9" s="37" customFormat="1" ht="15.5" x14ac:dyDescent="0.35">
      <c r="A18" s="11">
        <v>3</v>
      </c>
      <c r="B18" s="61" t="s">
        <v>104</v>
      </c>
      <c r="C18" s="48" t="s">
        <v>103</v>
      </c>
      <c r="D18" s="27">
        <f>+'1 T'!G18</f>
        <v>21944</v>
      </c>
      <c r="E18" s="27">
        <f>+'2 T'!G18</f>
        <v>44917</v>
      </c>
      <c r="F18" s="27">
        <f>+'3 T'!G18</f>
        <v>51234</v>
      </c>
      <c r="G18" s="27">
        <f>+'4 T'!G18</f>
        <v>51644</v>
      </c>
      <c r="H18" s="27">
        <f>+D18+E18+F18+G18</f>
        <v>169739</v>
      </c>
      <c r="I18" s="123">
        <f>+('1 T'!H18+'2 T'!H18+'3 T'!H18+'4 T'!H18)/4</f>
        <v>14144.916666666668</v>
      </c>
    </row>
    <row r="19" spans="1:9" s="37" customFormat="1" ht="15.5" x14ac:dyDescent="0.35">
      <c r="A19" s="11">
        <v>4</v>
      </c>
      <c r="B19" s="60" t="s">
        <v>102</v>
      </c>
      <c r="C19" s="48" t="s">
        <v>100</v>
      </c>
      <c r="D19" s="27">
        <f>+'1 T'!G19</f>
        <v>266315</v>
      </c>
      <c r="E19" s="27">
        <f>+'2 T'!G19</f>
        <v>262593</v>
      </c>
      <c r="F19" s="27">
        <f>+'3 T'!G19</f>
        <v>265214</v>
      </c>
      <c r="G19" s="27">
        <f>+'4 T'!G19</f>
        <v>320786</v>
      </c>
      <c r="H19" s="27">
        <f t="shared" ref="H19:H20" si="0">+D19+E19+F19+G19</f>
        <v>1114908</v>
      </c>
      <c r="I19" s="123">
        <f>+('1 T'!H19+'2 T'!H19+'3 T'!H19+'4 T'!H19)/4</f>
        <v>92909.000000000015</v>
      </c>
    </row>
    <row r="20" spans="1:9" s="37" customFormat="1" ht="15.5" x14ac:dyDescent="0.35">
      <c r="A20" s="11">
        <v>5</v>
      </c>
      <c r="B20" s="62" t="s">
        <v>5</v>
      </c>
      <c r="C20" s="48" t="s">
        <v>110</v>
      </c>
      <c r="D20" s="27">
        <f>+'1 T'!G20</f>
        <v>24845</v>
      </c>
      <c r="E20" s="27">
        <f>+'2 T'!G20</f>
        <v>26396</v>
      </c>
      <c r="F20" s="27">
        <f>+'3 T'!G20</f>
        <v>27621</v>
      </c>
      <c r="G20" s="27">
        <f>+'4 T'!G20</f>
        <v>26920</v>
      </c>
      <c r="H20" s="27">
        <f t="shared" si="0"/>
        <v>105782</v>
      </c>
      <c r="I20" s="123">
        <f>+('1 T'!H20+'2 T'!H20+'3 T'!H20+'4 T'!H20)/4</f>
        <v>8815.1666666666661</v>
      </c>
    </row>
    <row r="21" spans="1:9" s="37" customFormat="1" ht="15.75" customHeight="1" thickBot="1" x14ac:dyDescent="0.4">
      <c r="A21" s="16"/>
      <c r="B21" s="69" t="s">
        <v>107</v>
      </c>
      <c r="C21" s="70" t="s">
        <v>6</v>
      </c>
      <c r="D21" s="39">
        <f>D13+D17</f>
        <v>417392</v>
      </c>
      <c r="E21" s="39">
        <f t="shared" ref="E21:G21" si="1">E13+E17</f>
        <v>466366</v>
      </c>
      <c r="F21" s="39">
        <f>F13+F17</f>
        <v>493959</v>
      </c>
      <c r="G21" s="39">
        <f t="shared" si="1"/>
        <v>555553</v>
      </c>
      <c r="H21" s="39">
        <f>H13+H17</f>
        <v>1933270</v>
      </c>
      <c r="I21" s="126">
        <f>+I20+I19+I18+I15+I14</f>
        <v>161105.83333333334</v>
      </c>
    </row>
    <row r="22" spans="1:9" s="37" customFormat="1" ht="28.5" customHeight="1" thickTop="1" x14ac:dyDescent="0.35">
      <c r="A22" s="135" t="s">
        <v>130</v>
      </c>
      <c r="B22" s="135"/>
      <c r="C22" s="135"/>
      <c r="D22" s="135"/>
      <c r="E22" s="135"/>
      <c r="F22" s="135"/>
      <c r="G22" s="135"/>
      <c r="H22" s="135"/>
    </row>
    <row r="23" spans="1:9" s="37" customFormat="1" ht="15.75" customHeight="1" x14ac:dyDescent="0.35">
      <c r="A23" s="2" t="s">
        <v>111</v>
      </c>
      <c r="B23" s="8"/>
      <c r="C23" s="48"/>
      <c r="D23" s="48"/>
      <c r="E23" s="48"/>
      <c r="F23" s="48"/>
      <c r="G23" s="48"/>
      <c r="H23" s="13"/>
    </row>
    <row r="24" spans="1:9" s="37" customFormat="1" ht="15.75" customHeight="1" x14ac:dyDescent="0.35">
      <c r="A24" s="2" t="s">
        <v>114</v>
      </c>
      <c r="B24" s="8"/>
      <c r="C24" s="48"/>
      <c r="D24" s="48"/>
      <c r="E24" s="48"/>
      <c r="F24" s="48"/>
      <c r="G24" s="48"/>
      <c r="H24" s="13"/>
    </row>
    <row r="25" spans="1:9" ht="30.65" customHeight="1" x14ac:dyDescent="0.35">
      <c r="A25" s="136" t="s">
        <v>136</v>
      </c>
      <c r="B25" s="136"/>
      <c r="C25" s="136"/>
      <c r="D25" s="136"/>
      <c r="E25" s="136"/>
      <c r="F25" s="136"/>
      <c r="G25" s="136"/>
      <c r="H25" s="136"/>
    </row>
    <row r="26" spans="1:9" ht="15.5" x14ac:dyDescent="0.35">
      <c r="A26" s="2"/>
      <c r="B26" s="8"/>
      <c r="C26" s="48"/>
      <c r="D26" s="48"/>
      <c r="E26" s="48"/>
      <c r="F26" s="48"/>
      <c r="G26" s="48"/>
      <c r="H26" s="13"/>
    </row>
    <row r="27" spans="1:9" ht="15.5" x14ac:dyDescent="0.35">
      <c r="A27" s="134" t="s">
        <v>26</v>
      </c>
      <c r="B27" s="134"/>
      <c r="C27" s="134"/>
      <c r="D27" s="134"/>
      <c r="E27" s="134"/>
      <c r="F27" s="134"/>
      <c r="G27" s="134"/>
      <c r="H27" s="134"/>
    </row>
    <row r="28" spans="1:9" ht="15.5" x14ac:dyDescent="0.35">
      <c r="A28" s="128" t="s">
        <v>126</v>
      </c>
      <c r="B28" s="128"/>
      <c r="C28" s="128"/>
      <c r="D28" s="128"/>
      <c r="E28" s="129"/>
      <c r="F28" s="129"/>
      <c r="G28" s="129"/>
      <c r="H28" s="128"/>
    </row>
    <row r="29" spans="1:9" ht="15.5" x14ac:dyDescent="0.35">
      <c r="A29" s="130" t="s">
        <v>37</v>
      </c>
      <c r="B29" s="130"/>
      <c r="C29" s="130"/>
      <c r="D29" s="130"/>
      <c r="E29" s="129"/>
      <c r="F29" s="129"/>
      <c r="G29" s="129"/>
      <c r="H29" s="130"/>
    </row>
    <row r="30" spans="1:9" ht="15.5" x14ac:dyDescent="0.35">
      <c r="A30" s="7"/>
      <c r="B30" s="8"/>
      <c r="C30" s="47"/>
      <c r="D30" s="47"/>
      <c r="E30" s="47"/>
      <c r="F30" s="47"/>
      <c r="G30" s="47"/>
    </row>
    <row r="31" spans="1:9" ht="16" thickBot="1" x14ac:dyDescent="0.4">
      <c r="A31" s="90" t="s">
        <v>0</v>
      </c>
      <c r="B31" s="90" t="s">
        <v>36</v>
      </c>
      <c r="C31" s="93" t="s">
        <v>12</v>
      </c>
      <c r="D31" s="93" t="s">
        <v>13</v>
      </c>
      <c r="E31" s="93" t="s">
        <v>14</v>
      </c>
      <c r="F31" s="93" t="s">
        <v>32</v>
      </c>
      <c r="G31" s="92" t="s">
        <v>155</v>
      </c>
    </row>
    <row r="32" spans="1:9" ht="15.5" x14ac:dyDescent="0.35">
      <c r="A32" s="71"/>
      <c r="B32" s="73" t="s">
        <v>118</v>
      </c>
      <c r="C32" s="75"/>
      <c r="D32" s="75"/>
      <c r="E32" s="75"/>
      <c r="F32" s="75"/>
      <c r="G32" s="75"/>
    </row>
    <row r="33" spans="1:8" ht="15.5" x14ac:dyDescent="0.35">
      <c r="A33" s="10">
        <v>1</v>
      </c>
      <c r="B33" s="2" t="s">
        <v>128</v>
      </c>
      <c r="C33" s="80">
        <f>+'1 T'!F33</f>
        <v>1476394220.2923999</v>
      </c>
      <c r="D33" s="80">
        <f>+'2 T'!F33</f>
        <v>2290214721.3559003</v>
      </c>
      <c r="E33" s="80">
        <f>+'3 T'!F33</f>
        <v>2728066133.5242004</v>
      </c>
      <c r="F33" s="80">
        <f>+'4 T'!F33</f>
        <v>6895559646.2754078</v>
      </c>
      <c r="G33" s="80">
        <f>+C33+D33+E33+F33</f>
        <v>13390234721.447908</v>
      </c>
    </row>
    <row r="34" spans="1:8" ht="15.5" x14ac:dyDescent="0.35">
      <c r="A34" s="10">
        <v>2</v>
      </c>
      <c r="B34" s="2" t="s">
        <v>115</v>
      </c>
      <c r="C34" s="80">
        <f>+'1 T'!F34</f>
        <v>437685003.65760005</v>
      </c>
      <c r="D34" s="80">
        <f>+'2 T'!F34</f>
        <v>424343517.75970006</v>
      </c>
      <c r="E34" s="80">
        <f>+'3 T'!F34</f>
        <v>641222233.83899999</v>
      </c>
      <c r="F34" s="80">
        <f>+'4 T'!F34</f>
        <v>1177036743.0685</v>
      </c>
      <c r="G34" s="80">
        <f>+C34+D34+E34+F34</f>
        <v>2680287498.3248</v>
      </c>
    </row>
    <row r="35" spans="1:8" ht="15.5" x14ac:dyDescent="0.35">
      <c r="A35" s="10"/>
      <c r="B35" s="74" t="s">
        <v>119</v>
      </c>
      <c r="C35" s="77"/>
      <c r="D35" s="77"/>
      <c r="E35" s="77"/>
      <c r="F35" s="77"/>
      <c r="G35" s="77"/>
    </row>
    <row r="36" spans="1:8" ht="15.5" x14ac:dyDescent="0.35">
      <c r="A36" s="10">
        <v>3</v>
      </c>
      <c r="B36" s="2" t="s">
        <v>104</v>
      </c>
      <c r="C36" s="80">
        <f>+'1 T'!F36</f>
        <v>4172846.59</v>
      </c>
      <c r="D36" s="80">
        <f>+'2 T'!F36</f>
        <v>237643671.65439999</v>
      </c>
      <c r="E36" s="80">
        <f>+'3 T'!F36</f>
        <v>174340485.06880003</v>
      </c>
      <c r="F36" s="80">
        <f>+'4 T'!F36</f>
        <v>463627299.05359995</v>
      </c>
      <c r="G36" s="80">
        <f t="shared" ref="G36:G43" si="2">+C36+D36+E36+F36</f>
        <v>879784302.36679995</v>
      </c>
    </row>
    <row r="37" spans="1:8" ht="15.5" x14ac:dyDescent="0.35">
      <c r="A37" s="10">
        <v>4</v>
      </c>
      <c r="B37" s="2" t="s">
        <v>116</v>
      </c>
      <c r="C37" s="80">
        <f>+'1 T'!F37</f>
        <v>1471491843.04</v>
      </c>
      <c r="D37" s="80">
        <f>+'2 T'!F37</f>
        <v>1082889859.4878001</v>
      </c>
      <c r="E37" s="80">
        <f>+'3 T'!F37</f>
        <v>894085917.17260015</v>
      </c>
      <c r="F37" s="80">
        <f>+'4 T'!F37</f>
        <v>2338303470.8407001</v>
      </c>
      <c r="G37" s="80">
        <f t="shared" si="2"/>
        <v>5786771090.5411005</v>
      </c>
    </row>
    <row r="38" spans="1:8" ht="15.5" x14ac:dyDescent="0.35">
      <c r="A38" s="10">
        <v>5</v>
      </c>
      <c r="B38" s="2" t="s">
        <v>117</v>
      </c>
      <c r="C38" s="80">
        <f>+'1 T'!F38</f>
        <v>768906150.88</v>
      </c>
      <c r="D38" s="80">
        <f>+'2 T'!F38</f>
        <v>345831693.87219995</v>
      </c>
      <c r="E38" s="80">
        <f>+'3 T'!F38</f>
        <v>300474853.3344</v>
      </c>
      <c r="F38" s="80">
        <f>+'4 T'!F38</f>
        <v>1452503086.1018</v>
      </c>
      <c r="G38" s="80">
        <f t="shared" si="2"/>
        <v>2867715784.1883998</v>
      </c>
      <c r="H38" s="127">
        <f>+G33+G34+G36+G37+G38</f>
        <v>25604793396.869011</v>
      </c>
    </row>
    <row r="39" spans="1:8" ht="15.5" x14ac:dyDescent="0.35">
      <c r="A39" s="10"/>
      <c r="B39" s="74" t="s">
        <v>120</v>
      </c>
      <c r="C39" s="77"/>
      <c r="D39" s="77"/>
      <c r="E39" s="77"/>
      <c r="F39" s="77"/>
      <c r="G39" s="77"/>
      <c r="H39" s="36"/>
    </row>
    <row r="40" spans="1:8" s="36" customFormat="1" ht="15.5" x14ac:dyDescent="0.35">
      <c r="A40" s="10">
        <v>6</v>
      </c>
      <c r="B40" s="2" t="s">
        <v>90</v>
      </c>
      <c r="C40" s="80">
        <f>+'1 T'!F40</f>
        <v>18744160.909999996</v>
      </c>
      <c r="D40" s="80">
        <f>+'2 T'!F40</f>
        <v>26556522.289999999</v>
      </c>
      <c r="E40" s="80">
        <f>+'3 T'!F40</f>
        <v>5364269.33</v>
      </c>
      <c r="F40" s="80">
        <f>+'4 T'!F40</f>
        <v>31512803.440000005</v>
      </c>
      <c r="G40" s="80">
        <f t="shared" si="2"/>
        <v>82177755.969999999</v>
      </c>
    </row>
    <row r="41" spans="1:8" s="36" customFormat="1" ht="15.5" x14ac:dyDescent="0.35">
      <c r="A41" s="10">
        <v>7</v>
      </c>
      <c r="B41" s="2" t="s">
        <v>57</v>
      </c>
      <c r="C41" s="80">
        <f>+'1 T'!F41</f>
        <v>106092263.29000001</v>
      </c>
      <c r="D41" s="80">
        <f>+'2 T'!F41</f>
        <v>122143323.52</v>
      </c>
      <c r="E41" s="80">
        <f>+'3 T'!F41</f>
        <v>49968457.259999976</v>
      </c>
      <c r="F41" s="80">
        <f>+'4 T'!F41</f>
        <v>83615162.079999998</v>
      </c>
      <c r="G41" s="80">
        <f t="shared" si="2"/>
        <v>361819206.14999998</v>
      </c>
    </row>
    <row r="42" spans="1:8" s="36" customFormat="1" ht="15.5" x14ac:dyDescent="0.35">
      <c r="A42" s="10">
        <v>8</v>
      </c>
      <c r="B42" s="2" t="s">
        <v>121</v>
      </c>
      <c r="C42" s="80">
        <f>+'1 T'!F42</f>
        <v>103680060.36</v>
      </c>
      <c r="D42" s="80">
        <f>+'2 T'!F42</f>
        <v>239235937</v>
      </c>
      <c r="E42" s="80">
        <f>+'3 T'!F42</f>
        <v>109728709.81999999</v>
      </c>
      <c r="F42" s="80">
        <f>+'4 T'!F42</f>
        <v>62695213.460000008</v>
      </c>
      <c r="G42" s="80">
        <f t="shared" si="2"/>
        <v>515339920.63999999</v>
      </c>
    </row>
    <row r="43" spans="1:8" s="36" customFormat="1" ht="15.5" x14ac:dyDescent="0.35">
      <c r="A43" s="10">
        <v>9</v>
      </c>
      <c r="B43" s="2" t="s">
        <v>58</v>
      </c>
      <c r="C43" s="80">
        <f>+'1 T'!F43</f>
        <v>12100</v>
      </c>
      <c r="D43" s="80">
        <f>+'2 T'!F43</f>
        <v>192295131.94999999</v>
      </c>
      <c r="E43" s="80">
        <f>+'3 T'!F43</f>
        <v>4935840</v>
      </c>
      <c r="F43" s="80">
        <f>+'4 T'!F43</f>
        <v>70361540.090000004</v>
      </c>
      <c r="G43" s="80">
        <f t="shared" si="2"/>
        <v>267604612.03999999</v>
      </c>
      <c r="H43" s="3"/>
    </row>
    <row r="44" spans="1:8" ht="16" thickBot="1" x14ac:dyDescent="0.4">
      <c r="A44" s="16"/>
      <c r="B44" s="70" t="s">
        <v>1</v>
      </c>
      <c r="C44" s="70">
        <f>SUM(C33:C43)</f>
        <v>4387178649.0199995</v>
      </c>
      <c r="D44" s="70">
        <f>SUM(D33:D43)</f>
        <v>4961154378.8900003</v>
      </c>
      <c r="E44" s="70">
        <f>SUM(E33:E43)</f>
        <v>4908186899.349</v>
      </c>
      <c r="F44" s="70">
        <f>SUM(F33:F43)</f>
        <v>12575214964.410007</v>
      </c>
      <c r="G44" s="70">
        <f>SUM(G33:G43)</f>
        <v>26831734891.669014</v>
      </c>
      <c r="H44" s="116"/>
    </row>
    <row r="45" spans="1:8" ht="15" thickTop="1" x14ac:dyDescent="0.35">
      <c r="A45" s="131" t="s">
        <v>137</v>
      </c>
      <c r="B45" s="131"/>
      <c r="C45" s="131"/>
      <c r="D45" s="131"/>
      <c r="E45" s="131"/>
      <c r="F45" s="131"/>
      <c r="G45" s="131"/>
      <c r="H45" s="131"/>
    </row>
    <row r="46" spans="1:8" x14ac:dyDescent="0.35">
      <c r="A46" s="131" t="s">
        <v>131</v>
      </c>
      <c r="B46" s="131" t="s">
        <v>43</v>
      </c>
      <c r="C46" s="131" t="s">
        <v>43</v>
      </c>
      <c r="D46" s="131" t="s">
        <v>43</v>
      </c>
      <c r="E46" s="131" t="s">
        <v>43</v>
      </c>
      <c r="F46" s="131"/>
      <c r="G46" s="131"/>
      <c r="H46" s="131" t="s">
        <v>43</v>
      </c>
    </row>
    <row r="47" spans="1:8" ht="15.5" x14ac:dyDescent="0.35">
      <c r="A47" s="7"/>
      <c r="B47" s="7"/>
      <c r="C47" s="52"/>
      <c r="D47" s="52"/>
      <c r="E47" s="47"/>
      <c r="F47" s="47"/>
      <c r="G47" s="47"/>
      <c r="H47" s="7"/>
    </row>
    <row r="48" spans="1:8" ht="15.5" x14ac:dyDescent="0.35">
      <c r="A48" s="128" t="s">
        <v>27</v>
      </c>
      <c r="B48" s="128"/>
      <c r="C48" s="128"/>
      <c r="D48" s="128"/>
      <c r="E48" s="129"/>
      <c r="F48" s="129"/>
      <c r="G48" s="129"/>
      <c r="H48" s="128"/>
    </row>
    <row r="49" spans="1:8" ht="15.5" x14ac:dyDescent="0.35">
      <c r="A49" s="128" t="s">
        <v>127</v>
      </c>
      <c r="B49" s="128"/>
      <c r="C49" s="128"/>
      <c r="D49" s="128"/>
      <c r="E49" s="129"/>
      <c r="F49" s="129"/>
      <c r="G49" s="129"/>
      <c r="H49" s="128"/>
    </row>
    <row r="50" spans="1:8" ht="15.5" x14ac:dyDescent="0.35">
      <c r="A50" s="130" t="s">
        <v>37</v>
      </c>
      <c r="B50" s="130"/>
      <c r="C50" s="130"/>
      <c r="D50" s="130"/>
      <c r="E50" s="129"/>
      <c r="F50" s="129"/>
      <c r="G50" s="129"/>
      <c r="H50" s="130"/>
    </row>
    <row r="51" spans="1:8" ht="15.5" x14ac:dyDescent="0.35">
      <c r="A51" s="7"/>
      <c r="B51" s="8"/>
      <c r="C51" s="47"/>
      <c r="D51" s="47"/>
      <c r="E51" s="47"/>
      <c r="F51" s="47"/>
      <c r="G51" s="47"/>
      <c r="H51" s="9"/>
    </row>
    <row r="52" spans="1:8" ht="15.5" x14ac:dyDescent="0.35">
      <c r="A52" s="7"/>
      <c r="B52" s="8"/>
      <c r="C52" s="47"/>
      <c r="D52" s="47"/>
      <c r="E52" s="47"/>
      <c r="F52" s="47"/>
      <c r="G52" s="47"/>
    </row>
    <row r="53" spans="1:8" ht="16" thickBot="1" x14ac:dyDescent="0.4">
      <c r="A53" s="95" t="s">
        <v>24</v>
      </c>
      <c r="B53" s="95" t="s">
        <v>25</v>
      </c>
      <c r="C53" s="93" t="s">
        <v>12</v>
      </c>
      <c r="D53" s="93" t="s">
        <v>13</v>
      </c>
      <c r="E53" s="93" t="s">
        <v>14</v>
      </c>
      <c r="F53" s="93" t="s">
        <v>32</v>
      </c>
      <c r="G53" s="92" t="s">
        <v>153</v>
      </c>
    </row>
    <row r="54" spans="1:8" ht="15.5" x14ac:dyDescent="0.35">
      <c r="A54" s="10" t="s">
        <v>51</v>
      </c>
      <c r="B54" s="2" t="s">
        <v>59</v>
      </c>
      <c r="C54" s="115">
        <f>+'1 T'!F54</f>
        <v>30248789.98</v>
      </c>
      <c r="D54" s="50">
        <f>+'2 T'!F54</f>
        <v>42141421.579999998</v>
      </c>
      <c r="E54" s="50">
        <f>+'3 T'!F54</f>
        <v>37688156.689999998</v>
      </c>
      <c r="F54" s="50">
        <f>+'4 T'!F54</f>
        <v>44160031.350000001</v>
      </c>
      <c r="G54" s="50">
        <f>+C54+D54+E54+F54</f>
        <v>154238399.59999999</v>
      </c>
    </row>
    <row r="55" spans="1:8" ht="15.5" x14ac:dyDescent="0.35">
      <c r="A55" s="10" t="s">
        <v>122</v>
      </c>
      <c r="B55" s="2" t="s">
        <v>123</v>
      </c>
      <c r="C55" s="115">
        <f>+'1 T'!F55</f>
        <v>4172846.59</v>
      </c>
      <c r="D55" s="50">
        <f>+'2 T'!F55</f>
        <v>8435792.370000001</v>
      </c>
      <c r="E55" s="50">
        <f>+'3 T'!F55</f>
        <v>12442220.5</v>
      </c>
      <c r="F55" s="50">
        <f>+'4 T'!F55</f>
        <v>17036278.329999998</v>
      </c>
      <c r="G55" s="50">
        <f t="shared" ref="G55:G94" si="3">+C55+D55+E55+F55</f>
        <v>42087137.789999999</v>
      </c>
    </row>
    <row r="56" spans="1:8" ht="15.5" x14ac:dyDescent="0.35">
      <c r="A56" s="10" t="s">
        <v>139</v>
      </c>
      <c r="B56" s="2" t="s">
        <v>140</v>
      </c>
      <c r="C56" s="115"/>
      <c r="D56" s="50">
        <f>+'2 T'!F56</f>
        <v>0</v>
      </c>
      <c r="E56" s="50">
        <f>+'3 T'!F56</f>
        <v>0</v>
      </c>
      <c r="F56" s="50">
        <f>+'4 T'!F56</f>
        <v>0</v>
      </c>
      <c r="G56" s="50">
        <f t="shared" si="3"/>
        <v>0</v>
      </c>
    </row>
    <row r="57" spans="1:8" ht="15.5" x14ac:dyDescent="0.35">
      <c r="A57" s="10" t="s">
        <v>60</v>
      </c>
      <c r="B57" s="2" t="s">
        <v>61</v>
      </c>
      <c r="C57" s="115">
        <f>+'1 T'!F56</f>
        <v>57297687.489999995</v>
      </c>
      <c r="D57" s="115">
        <f>+'2 T'!F57</f>
        <v>56164926.490000002</v>
      </c>
      <c r="E57" s="50">
        <f>+'3 T'!F57</f>
        <v>59972897.550000004</v>
      </c>
      <c r="F57" s="50">
        <f>+'4 T'!F57</f>
        <v>130139540.28</v>
      </c>
      <c r="G57" s="50">
        <f t="shared" si="3"/>
        <v>303575051.81</v>
      </c>
    </row>
    <row r="58" spans="1:8" ht="15.5" x14ac:dyDescent="0.35">
      <c r="A58" s="10" t="s">
        <v>62</v>
      </c>
      <c r="B58" s="2" t="s">
        <v>63</v>
      </c>
      <c r="C58" s="115">
        <f>+'1 T'!F57</f>
        <v>35572008.049999997</v>
      </c>
      <c r="D58" s="115">
        <f>+'2 T'!F58</f>
        <v>53391412.019999996</v>
      </c>
      <c r="E58" s="50">
        <f>+'3 T'!F58</f>
        <v>32065218.07</v>
      </c>
      <c r="F58" s="50">
        <f>+'4 T'!F58</f>
        <v>77619463.930000007</v>
      </c>
      <c r="G58" s="50">
        <f t="shared" si="3"/>
        <v>198648102.06999999</v>
      </c>
    </row>
    <row r="59" spans="1:8" ht="15.5" x14ac:dyDescent="0.35">
      <c r="A59" s="10" t="s">
        <v>52</v>
      </c>
      <c r="B59" s="2" t="s">
        <v>64</v>
      </c>
      <c r="C59" s="115">
        <f>+'1 T'!F58</f>
        <v>43010230.099999994</v>
      </c>
      <c r="D59" s="115">
        <f>+'2 T'!F59</f>
        <v>46590200.310000002</v>
      </c>
      <c r="E59" s="50">
        <f>+'3 T'!F59</f>
        <v>74375766.75</v>
      </c>
      <c r="F59" s="50">
        <f>+'4 T'!F59</f>
        <v>69903349.569999993</v>
      </c>
      <c r="G59" s="50">
        <f t="shared" si="3"/>
        <v>233879546.72999999</v>
      </c>
    </row>
    <row r="60" spans="1:8" ht="15.5" x14ac:dyDescent="0.35">
      <c r="A60" s="10" t="s">
        <v>65</v>
      </c>
      <c r="B60" s="2" t="s">
        <v>66</v>
      </c>
      <c r="C60" s="115">
        <f>+'1 T'!F59</f>
        <v>44022367.640000001</v>
      </c>
      <c r="D60" s="115">
        <f>+'2 T'!F60</f>
        <v>41152339.239999995</v>
      </c>
      <c r="E60" s="50">
        <f>+'3 T'!F60</f>
        <v>38314531.219999999</v>
      </c>
      <c r="F60" s="50">
        <f>+'4 T'!F60</f>
        <v>37827606.57</v>
      </c>
      <c r="G60" s="50">
        <f t="shared" si="3"/>
        <v>161316844.66999999</v>
      </c>
    </row>
    <row r="61" spans="1:8" ht="15.5" x14ac:dyDescent="0.35">
      <c r="A61" s="10" t="s">
        <v>67</v>
      </c>
      <c r="B61" s="2" t="s">
        <v>68</v>
      </c>
      <c r="C61" s="115">
        <f>+'1 T'!F60</f>
        <v>4633248.24</v>
      </c>
      <c r="D61" s="115">
        <f>+'2 T'!F61</f>
        <v>1244156.8399999999</v>
      </c>
      <c r="E61" s="50">
        <f>+'3 T'!F61</f>
        <v>723393.5</v>
      </c>
      <c r="F61" s="50">
        <f>+'4 T'!F61</f>
        <v>2601131.0100000002</v>
      </c>
      <c r="G61" s="50">
        <f t="shared" si="3"/>
        <v>9201929.5899999999</v>
      </c>
    </row>
    <row r="62" spans="1:8" ht="15.5" x14ac:dyDescent="0.35">
      <c r="A62" s="10" t="s">
        <v>164</v>
      </c>
      <c r="B62" s="2" t="s">
        <v>168</v>
      </c>
      <c r="C62" s="115"/>
      <c r="D62" s="115"/>
      <c r="E62" s="50"/>
      <c r="F62" s="50">
        <f>+'4 T'!F62</f>
        <v>9996385.4900000002</v>
      </c>
      <c r="G62" s="50">
        <f t="shared" si="3"/>
        <v>9996385.4900000002</v>
      </c>
    </row>
    <row r="63" spans="1:8" ht="15.5" x14ac:dyDescent="0.35">
      <c r="A63" s="10" t="s">
        <v>165</v>
      </c>
      <c r="B63" s="2" t="s">
        <v>169</v>
      </c>
      <c r="C63" s="115"/>
      <c r="D63" s="115"/>
      <c r="E63" s="50"/>
      <c r="F63" s="50">
        <f>+'4 T'!F63</f>
        <v>8177697</v>
      </c>
      <c r="G63" s="50">
        <f t="shared" si="3"/>
        <v>8177697</v>
      </c>
    </row>
    <row r="64" spans="1:8" ht="15.5" x14ac:dyDescent="0.35">
      <c r="A64" s="10" t="s">
        <v>141</v>
      </c>
      <c r="B64" s="2" t="s">
        <v>142</v>
      </c>
      <c r="C64" s="115"/>
      <c r="D64" s="115">
        <f>+'2 T'!F62</f>
        <v>0</v>
      </c>
      <c r="E64" s="50">
        <f>+'3 T'!F62</f>
        <v>0</v>
      </c>
      <c r="F64" s="50">
        <f>+'4 T'!F64</f>
        <v>0</v>
      </c>
      <c r="G64" s="50">
        <f t="shared" si="3"/>
        <v>0</v>
      </c>
    </row>
    <row r="65" spans="1:7" ht="15.5" x14ac:dyDescent="0.35">
      <c r="A65" s="10" t="s">
        <v>159</v>
      </c>
      <c r="B65" s="2" t="s">
        <v>160</v>
      </c>
      <c r="C65" s="115"/>
      <c r="D65" s="115"/>
      <c r="E65" s="50">
        <f>+'3 T'!F63</f>
        <v>1760903.86</v>
      </c>
      <c r="F65" s="50">
        <f>+'4 T'!F65</f>
        <v>4316414.68</v>
      </c>
      <c r="G65" s="50">
        <f t="shared" si="3"/>
        <v>6077318.54</v>
      </c>
    </row>
    <row r="66" spans="1:7" ht="15.5" x14ac:dyDescent="0.35">
      <c r="A66" s="10" t="s">
        <v>69</v>
      </c>
      <c r="B66" s="2" t="s">
        <v>70</v>
      </c>
      <c r="C66" s="115">
        <f>+'1 T'!F61</f>
        <v>2162795</v>
      </c>
      <c r="D66" s="115">
        <f>+'2 T'!F63</f>
        <v>7286830</v>
      </c>
      <c r="E66" s="50">
        <f>+'3 T'!F64</f>
        <v>4118970</v>
      </c>
      <c r="F66" s="50">
        <f>+'4 T'!F66</f>
        <v>903840</v>
      </c>
      <c r="G66" s="50">
        <f t="shared" si="3"/>
        <v>14472435</v>
      </c>
    </row>
    <row r="67" spans="1:7" ht="15.5" x14ac:dyDescent="0.35">
      <c r="A67" s="10" t="s">
        <v>71</v>
      </c>
      <c r="B67" s="2" t="s">
        <v>72</v>
      </c>
      <c r="C67" s="115">
        <f>+'1 T'!F62</f>
        <v>8195725</v>
      </c>
      <c r="D67" s="115">
        <f>+'2 T'!F64</f>
        <v>27079460</v>
      </c>
      <c r="E67" s="50">
        <f>+'3 T'!F65</f>
        <v>27635900</v>
      </c>
      <c r="F67" s="50">
        <f>+'4 T'!F67</f>
        <v>18980500</v>
      </c>
      <c r="G67" s="50">
        <f t="shared" si="3"/>
        <v>81891585</v>
      </c>
    </row>
    <row r="68" spans="1:7" ht="15.5" x14ac:dyDescent="0.35">
      <c r="A68" s="10" t="s">
        <v>73</v>
      </c>
      <c r="B68" s="2" t="s">
        <v>74</v>
      </c>
      <c r="C68" s="115">
        <f>+'1 T'!F63</f>
        <v>53528054.399999999</v>
      </c>
      <c r="D68" s="115">
        <f>+'2 T'!F65</f>
        <v>6471945.5999999996</v>
      </c>
      <c r="E68" s="50">
        <f>+'3 T'!F66</f>
        <v>0</v>
      </c>
      <c r="F68" s="50">
        <f>+'4 T'!F68</f>
        <v>0</v>
      </c>
      <c r="G68" s="50">
        <f t="shared" si="3"/>
        <v>60000000</v>
      </c>
    </row>
    <row r="69" spans="1:7" ht="15.5" x14ac:dyDescent="0.35">
      <c r="A69" s="10" t="s">
        <v>75</v>
      </c>
      <c r="B69" s="2" t="s">
        <v>143</v>
      </c>
      <c r="C69" s="115"/>
      <c r="D69" s="115">
        <f>+'2 T'!F66</f>
        <v>86960.08</v>
      </c>
      <c r="E69" s="50">
        <f>+'3 T'!F67</f>
        <v>0</v>
      </c>
      <c r="F69" s="50">
        <f>+'4 T'!F69</f>
        <v>0</v>
      </c>
      <c r="G69" s="50">
        <f t="shared" si="3"/>
        <v>86960.08</v>
      </c>
    </row>
    <row r="70" spans="1:7" ht="15.5" x14ac:dyDescent="0.35">
      <c r="A70" s="10" t="s">
        <v>41</v>
      </c>
      <c r="B70" s="2" t="s">
        <v>76</v>
      </c>
      <c r="C70" s="115">
        <f>+'1 T'!F64</f>
        <v>13473372.379999999</v>
      </c>
      <c r="D70" s="115">
        <f>+'2 T'!F67</f>
        <v>10497475.25</v>
      </c>
      <c r="E70" s="50">
        <f>+'3 T'!F68</f>
        <v>0</v>
      </c>
      <c r="F70" s="50">
        <f>+'4 T'!F70</f>
        <v>28754594.52</v>
      </c>
      <c r="G70" s="50">
        <f t="shared" si="3"/>
        <v>52725442.149999999</v>
      </c>
    </row>
    <row r="71" spans="1:7" ht="15.5" x14ac:dyDescent="0.35">
      <c r="A71" s="10" t="s">
        <v>144</v>
      </c>
      <c r="B71" s="2" t="s">
        <v>145</v>
      </c>
      <c r="C71" s="115"/>
      <c r="D71" s="115">
        <f>+'2 T'!F68</f>
        <v>106194.69</v>
      </c>
      <c r="E71" s="50">
        <f>+'3 T'!F69</f>
        <v>0</v>
      </c>
      <c r="F71" s="50">
        <f>+'4 T'!F71</f>
        <v>0</v>
      </c>
      <c r="G71" s="50">
        <f t="shared" si="3"/>
        <v>106194.69</v>
      </c>
    </row>
    <row r="72" spans="1:7" ht="15.5" x14ac:dyDescent="0.35">
      <c r="A72" s="10" t="s">
        <v>53</v>
      </c>
      <c r="B72" s="2" t="s">
        <v>77</v>
      </c>
      <c r="C72" s="115">
        <f>+'1 T'!F65</f>
        <v>5230666.66</v>
      </c>
      <c r="D72" s="115">
        <f>+'2 T'!F69</f>
        <v>16055718.039999999</v>
      </c>
      <c r="E72" s="50">
        <f>+'3 T'!F70</f>
        <v>3595401.23</v>
      </c>
      <c r="F72" s="50">
        <f>+'4 T'!F72</f>
        <v>69704.05</v>
      </c>
      <c r="G72" s="50">
        <f t="shared" si="3"/>
        <v>24951489.98</v>
      </c>
    </row>
    <row r="73" spans="1:7" ht="15.5" x14ac:dyDescent="0.35">
      <c r="A73" s="10" t="s">
        <v>172</v>
      </c>
      <c r="B73" s="2" t="s">
        <v>174</v>
      </c>
      <c r="C73" s="115"/>
      <c r="D73" s="115"/>
      <c r="E73" s="50"/>
      <c r="F73" s="50">
        <f>+'4 T'!F73</f>
        <v>1964053</v>
      </c>
      <c r="G73" s="50">
        <f t="shared" si="3"/>
        <v>1964053</v>
      </c>
    </row>
    <row r="74" spans="1:7" ht="15.5" x14ac:dyDescent="0.35">
      <c r="A74" s="10" t="s">
        <v>78</v>
      </c>
      <c r="B74" s="2" t="s">
        <v>79</v>
      </c>
      <c r="C74" s="115">
        <f>+'1 T'!F66</f>
        <v>40121.870000000003</v>
      </c>
      <c r="D74" s="115">
        <f>+'2 T'!F70</f>
        <v>0</v>
      </c>
      <c r="E74" s="50">
        <f>+'3 T'!F71</f>
        <v>1768868.1</v>
      </c>
      <c r="F74" s="50">
        <f>+'4 T'!F74</f>
        <v>724451.87</v>
      </c>
      <c r="G74" s="50">
        <f t="shared" si="3"/>
        <v>2533441.8400000003</v>
      </c>
    </row>
    <row r="75" spans="1:7" ht="15.5" x14ac:dyDescent="0.35">
      <c r="A75" s="10" t="s">
        <v>80</v>
      </c>
      <c r="B75" s="2" t="s">
        <v>134</v>
      </c>
      <c r="C75" s="115">
        <f>+'1 T'!F67</f>
        <v>8725751</v>
      </c>
      <c r="D75" s="115">
        <f>+'2 T'!F71</f>
        <v>12697546.17</v>
      </c>
      <c r="E75" s="50">
        <f>+'3 T'!F72</f>
        <v>8576702.8300000001</v>
      </c>
      <c r="F75" s="50">
        <f>+'4 T'!F75</f>
        <v>0</v>
      </c>
      <c r="G75" s="50">
        <f t="shared" si="3"/>
        <v>30000000</v>
      </c>
    </row>
    <row r="76" spans="1:7" ht="15.5" x14ac:dyDescent="0.35">
      <c r="A76" s="10" t="s">
        <v>166</v>
      </c>
      <c r="B76" s="2" t="s">
        <v>170</v>
      </c>
      <c r="C76" s="115"/>
      <c r="D76" s="115"/>
      <c r="E76" s="50"/>
      <c r="F76" s="50">
        <f>+'4 T'!F76</f>
        <v>29766435.439999998</v>
      </c>
      <c r="G76" s="50">
        <f t="shared" si="3"/>
        <v>29766435.439999998</v>
      </c>
    </row>
    <row r="77" spans="1:7" ht="15.5" x14ac:dyDescent="0.35">
      <c r="A77" s="10" t="s">
        <v>2</v>
      </c>
      <c r="B77" s="2" t="s">
        <v>45</v>
      </c>
      <c r="C77" s="115">
        <f>+'1 T'!F68</f>
        <v>768906150.88</v>
      </c>
      <c r="D77" s="115">
        <f>+'2 T'!F72</f>
        <v>246482754.40000001</v>
      </c>
      <c r="E77" s="50">
        <f>+'3 T'!F73</f>
        <v>219525721.05000001</v>
      </c>
      <c r="F77" s="50">
        <f>+'4 T'!F77</f>
        <v>1240548255.74</v>
      </c>
      <c r="G77" s="50">
        <f t="shared" si="3"/>
        <v>2475462882.0699997</v>
      </c>
    </row>
    <row r="78" spans="1:7" ht="15.5" x14ac:dyDescent="0.35">
      <c r="A78" s="10" t="s">
        <v>3</v>
      </c>
      <c r="B78" s="2" t="s">
        <v>4</v>
      </c>
      <c r="C78" s="115">
        <f>+'1 T'!F69</f>
        <v>1452407572.04</v>
      </c>
      <c r="D78" s="115">
        <f>+'2 T'!F73</f>
        <v>1655815657.8699999</v>
      </c>
      <c r="E78" s="50">
        <f>+'3 T'!F74</f>
        <v>1349152204.74</v>
      </c>
      <c r="F78" s="50">
        <f>+'4 T'!F78</f>
        <v>3532580506.0299997</v>
      </c>
      <c r="G78" s="50">
        <f t="shared" si="3"/>
        <v>7989955940.6799994</v>
      </c>
    </row>
    <row r="79" spans="1:7" ht="15.5" x14ac:dyDescent="0.35">
      <c r="A79" s="10" t="s">
        <v>81</v>
      </c>
      <c r="B79" s="2" t="s">
        <v>82</v>
      </c>
      <c r="C79" s="115">
        <f>+'1 T'!F70</f>
        <v>1367765636.4300001</v>
      </c>
      <c r="D79" s="115">
        <f>+'2 T'!F74</f>
        <v>963863817.83999991</v>
      </c>
      <c r="E79" s="50">
        <f>+'3 T'!F75</f>
        <v>1708692435.96</v>
      </c>
      <c r="F79" s="50">
        <f>+'4 T'!F79</f>
        <v>2879932533.27</v>
      </c>
      <c r="G79" s="50">
        <f t="shared" si="3"/>
        <v>6920254423.5</v>
      </c>
    </row>
    <row r="80" spans="1:7" ht="15.5" x14ac:dyDescent="0.35">
      <c r="A80" s="10" t="s">
        <v>167</v>
      </c>
      <c r="B80" s="2" t="s">
        <v>171</v>
      </c>
      <c r="C80" s="115"/>
      <c r="D80" s="115"/>
      <c r="E80" s="50"/>
      <c r="F80" s="50">
        <f>+'4 T'!F80</f>
        <v>17275528.77</v>
      </c>
      <c r="G80" s="50">
        <f t="shared" si="3"/>
        <v>17275528.77</v>
      </c>
    </row>
    <row r="81" spans="1:8" ht="15.5" x14ac:dyDescent="0.35">
      <c r="A81" s="10" t="s">
        <v>46</v>
      </c>
      <c r="B81" s="2" t="s">
        <v>83</v>
      </c>
      <c r="C81" s="115"/>
      <c r="D81" s="115">
        <f>+'2 T'!F75</f>
        <v>0</v>
      </c>
      <c r="E81" s="50"/>
      <c r="F81" s="50">
        <f>+'4 T'!F81</f>
        <v>0</v>
      </c>
      <c r="G81" s="50">
        <f t="shared" si="3"/>
        <v>0</v>
      </c>
    </row>
    <row r="82" spans="1:8" ht="15.5" x14ac:dyDescent="0.35">
      <c r="A82" s="10" t="s">
        <v>39</v>
      </c>
      <c r="B82" s="2" t="s">
        <v>84</v>
      </c>
      <c r="C82" s="115">
        <f>+'1 T'!F71</f>
        <v>407139.81</v>
      </c>
      <c r="D82" s="115">
        <f>+'2 T'!F76</f>
        <v>3509673.8</v>
      </c>
      <c r="E82" s="50">
        <f>+'3 T'!F77</f>
        <v>8447916.8399999999</v>
      </c>
      <c r="F82" s="50">
        <f>+'4 T'!F82</f>
        <v>12745204.890000001</v>
      </c>
      <c r="G82" s="50">
        <f t="shared" si="3"/>
        <v>25109935.34</v>
      </c>
    </row>
    <row r="83" spans="1:8" ht="15.5" x14ac:dyDescent="0.35">
      <c r="A83" s="10" t="s">
        <v>156</v>
      </c>
      <c r="B83" s="2" t="s">
        <v>157</v>
      </c>
      <c r="C83" s="115"/>
      <c r="D83" s="115"/>
      <c r="E83" s="50">
        <f>+'3 T'!F78</f>
        <v>1366716.32</v>
      </c>
      <c r="F83" s="50">
        <f>+'4 T'!F83</f>
        <v>11053247.859999999</v>
      </c>
      <c r="G83" s="50">
        <f t="shared" si="3"/>
        <v>12419964.18</v>
      </c>
    </row>
    <row r="84" spans="1:8" ht="15.5" x14ac:dyDescent="0.35">
      <c r="A84" s="10" t="s">
        <v>173</v>
      </c>
      <c r="B84" s="2" t="s">
        <v>175</v>
      </c>
      <c r="C84" s="115"/>
      <c r="D84" s="115"/>
      <c r="E84" s="50"/>
      <c r="F84" s="50">
        <f>+'4 T'!F84</f>
        <v>9989087</v>
      </c>
      <c r="G84" s="50">
        <f t="shared" si="3"/>
        <v>9989087</v>
      </c>
    </row>
    <row r="85" spans="1:8" ht="15.5" x14ac:dyDescent="0.35">
      <c r="A85" s="10" t="s">
        <v>85</v>
      </c>
      <c r="B85" s="2" t="s">
        <v>86</v>
      </c>
      <c r="C85" s="115">
        <f>+'1 T'!F72</f>
        <v>1230635.08</v>
      </c>
      <c r="D85" s="115">
        <f>+'2 T'!F77</f>
        <v>0</v>
      </c>
      <c r="E85" s="50">
        <f>+'3 T'!F79</f>
        <v>0</v>
      </c>
      <c r="F85" s="50">
        <f>+'4 T'!F85</f>
        <v>14617902.35</v>
      </c>
      <c r="G85" s="50">
        <f t="shared" si="3"/>
        <v>15848537.43</v>
      </c>
    </row>
    <row r="86" spans="1:8" ht="15.5" x14ac:dyDescent="0.35">
      <c r="A86" s="10" t="s">
        <v>91</v>
      </c>
      <c r="B86" s="2" t="s">
        <v>146</v>
      </c>
      <c r="C86" s="115"/>
      <c r="D86" s="115">
        <f>+'2 T'!F78</f>
        <v>30510000.34</v>
      </c>
      <c r="E86" s="50">
        <f>+'3 T'!F80</f>
        <v>0</v>
      </c>
      <c r="F86" s="50">
        <f>+'4 T'!F86</f>
        <v>22681360</v>
      </c>
      <c r="G86" s="50">
        <f t="shared" si="3"/>
        <v>53191360.340000004</v>
      </c>
    </row>
    <row r="87" spans="1:8" ht="15.5" x14ac:dyDescent="0.35">
      <c r="A87" s="10" t="s">
        <v>54</v>
      </c>
      <c r="B87" s="2" t="s">
        <v>87</v>
      </c>
      <c r="C87" s="115"/>
      <c r="D87" s="115">
        <f>+'2 T'!F79</f>
        <v>1596163</v>
      </c>
      <c r="E87" s="50">
        <f>+'3 T'!F81</f>
        <v>0</v>
      </c>
      <c r="F87" s="50">
        <f>+'4 T'!F87</f>
        <v>0</v>
      </c>
      <c r="G87" s="50">
        <f t="shared" si="3"/>
        <v>1596163</v>
      </c>
    </row>
    <row r="88" spans="1:8" ht="15.5" x14ac:dyDescent="0.35">
      <c r="A88" s="10" t="s">
        <v>88</v>
      </c>
      <c r="B88" s="2" t="s">
        <v>89</v>
      </c>
      <c r="C88" s="115">
        <v>12100</v>
      </c>
      <c r="D88" s="115">
        <f>+'2 T'!F80</f>
        <v>37573949.759999998</v>
      </c>
      <c r="E88" s="50">
        <f>+'3 T'!F82</f>
        <v>0</v>
      </c>
      <c r="F88" s="50">
        <f>+'4 T'!F88</f>
        <v>35718079.600000001</v>
      </c>
      <c r="G88" s="50">
        <f t="shared" si="3"/>
        <v>73304129.359999999</v>
      </c>
    </row>
    <row r="89" spans="1:8" ht="15.5" x14ac:dyDescent="0.35">
      <c r="A89" s="10" t="s">
        <v>55</v>
      </c>
      <c r="B89" s="2" t="s">
        <v>147</v>
      </c>
      <c r="C89" s="115"/>
      <c r="D89" s="115">
        <f>+'2 T'!F81</f>
        <v>153125019.19</v>
      </c>
      <c r="E89" s="50">
        <f>+'3 T'!F83</f>
        <v>0</v>
      </c>
      <c r="F89" s="50">
        <f>+'4 T'!F89</f>
        <v>0</v>
      </c>
      <c r="G89" s="50">
        <f t="shared" si="3"/>
        <v>153125019.19</v>
      </c>
    </row>
    <row r="90" spans="1:8" ht="15.5" x14ac:dyDescent="0.35">
      <c r="A90" s="10" t="s">
        <v>161</v>
      </c>
      <c r="B90" s="2" t="s">
        <v>162</v>
      </c>
      <c r="C90" s="115"/>
      <c r="D90" s="115"/>
      <c r="E90" s="50">
        <f>+'3 T'!F84</f>
        <v>4935840</v>
      </c>
      <c r="F90" s="50">
        <f>+'4 T'!F90</f>
        <v>34643460.489999995</v>
      </c>
      <c r="G90" s="50">
        <f t="shared" si="3"/>
        <v>39579300.489999995</v>
      </c>
    </row>
    <row r="91" spans="1:8" ht="15.5" x14ac:dyDescent="0.35">
      <c r="A91" s="10" t="s">
        <v>56</v>
      </c>
      <c r="B91" s="2" t="s">
        <v>38</v>
      </c>
      <c r="C91" s="115">
        <f>+'1 T'!F74</f>
        <v>106092263.29000001</v>
      </c>
      <c r="D91" s="115">
        <f>+'2 T'!F82</f>
        <v>122143323.52</v>
      </c>
      <c r="E91" s="50">
        <f>+'3 T'!F85</f>
        <v>48207553.399999999</v>
      </c>
      <c r="F91" s="50">
        <f>+'4 T'!F91</f>
        <v>79298747.400000006</v>
      </c>
      <c r="G91" s="50">
        <f t="shared" si="3"/>
        <v>355741887.61000001</v>
      </c>
    </row>
    <row r="92" spans="1:8" ht="15.5" x14ac:dyDescent="0.35">
      <c r="A92" s="10" t="s">
        <v>40</v>
      </c>
      <c r="B92" s="2" t="s">
        <v>42</v>
      </c>
      <c r="C92" s="115">
        <f>+'1 T'!F75</f>
        <v>103680060.36</v>
      </c>
      <c r="D92" s="115">
        <f>+'2 T'!F83</f>
        <v>239235937</v>
      </c>
      <c r="E92" s="50">
        <f>+'3 T'!F86</f>
        <v>109728709.81999999</v>
      </c>
      <c r="F92" s="50">
        <f>+'4 T'!F92</f>
        <v>62695213.460000001</v>
      </c>
      <c r="G92" s="50">
        <f t="shared" si="3"/>
        <v>515339920.63999999</v>
      </c>
    </row>
    <row r="93" spans="1:8" ht="15.5" x14ac:dyDescent="0.35">
      <c r="A93" s="10" t="s">
        <v>158</v>
      </c>
      <c r="B93" s="2" t="s">
        <v>163</v>
      </c>
      <c r="C93" s="115"/>
      <c r="D93" s="115"/>
      <c r="E93" s="50">
        <f>+'3 T'!F87</f>
        <v>1170455.3</v>
      </c>
      <c r="F93" s="50">
        <f>+'4 T'!F93</f>
        <v>4138494360.4600072</v>
      </c>
      <c r="G93" s="50">
        <f t="shared" si="3"/>
        <v>4139664815.7600074</v>
      </c>
    </row>
    <row r="94" spans="1:8" ht="15.5" x14ac:dyDescent="0.35">
      <c r="A94" s="10" t="s">
        <v>124</v>
      </c>
      <c r="B94" s="2" t="s">
        <v>125</v>
      </c>
      <c r="C94" s="115">
        <f>+'1 T'!F76</f>
        <v>276363426.73000002</v>
      </c>
      <c r="D94" s="50">
        <f>+'2 T'!F84</f>
        <v>1177895703.49</v>
      </c>
      <c r="E94" s="50">
        <f>+'3 T'!F88</f>
        <v>1153920415.6200068</v>
      </c>
      <c r="F94" s="50">
        <f>+'4 T'!F94</f>
        <v>0</v>
      </c>
      <c r="G94" s="50">
        <f t="shared" si="3"/>
        <v>2608179545.8400068</v>
      </c>
    </row>
    <row r="95" spans="1:8" ht="16" thickBot="1" x14ac:dyDescent="0.4">
      <c r="A95" s="16"/>
      <c r="B95" s="17" t="s">
        <v>1</v>
      </c>
      <c r="C95" s="70">
        <f>SUM(C54:C94)</f>
        <v>4387178649.0200005</v>
      </c>
      <c r="D95" s="70">
        <f>SUM(D54:D94)</f>
        <v>4961154378.8900003</v>
      </c>
      <c r="E95" s="70">
        <f>SUM(E54:E94)</f>
        <v>4908186899.350008</v>
      </c>
      <c r="F95" s="70">
        <f>SUM(F54:F94)</f>
        <v>12575214964.410007</v>
      </c>
      <c r="G95" s="70">
        <f>SUM(G54:G94)</f>
        <v>26831734891.670017</v>
      </c>
      <c r="H95" s="117"/>
    </row>
    <row r="96" spans="1:8" ht="29.5" customHeight="1" thickTop="1" x14ac:dyDescent="0.35">
      <c r="A96" s="137" t="str">
        <f>+A45</f>
        <v>Nota: este cuadro es construido con la información de ejecución , en algunos meses no se presenta gasto a pesar de que el servicio se brindó con continuidad.</v>
      </c>
      <c r="B96" s="137"/>
      <c r="C96" s="137"/>
      <c r="D96" s="137"/>
      <c r="E96" s="137"/>
      <c r="F96" s="140"/>
      <c r="G96" s="140"/>
      <c r="H96" s="140"/>
    </row>
    <row r="97" spans="1:8" ht="15.5" x14ac:dyDescent="0.35">
      <c r="A97" s="24"/>
      <c r="B97" s="24"/>
      <c r="C97" s="47"/>
      <c r="D97" s="51"/>
      <c r="E97" s="9"/>
      <c r="F97" s="9"/>
      <c r="G97" s="9"/>
      <c r="H97" s="9"/>
    </row>
    <row r="98" spans="1:8" ht="15.5" x14ac:dyDescent="0.35">
      <c r="A98" s="7"/>
      <c r="B98" s="8"/>
      <c r="C98" s="47"/>
      <c r="D98" s="47"/>
      <c r="E98" s="47"/>
      <c r="F98" s="47"/>
      <c r="G98" s="47"/>
      <c r="H98" s="9"/>
    </row>
    <row r="99" spans="1:8" ht="15.5" x14ac:dyDescent="0.35">
      <c r="A99" s="7"/>
      <c r="B99" s="8"/>
      <c r="C99" s="47"/>
      <c r="D99" s="47"/>
      <c r="E99" s="47"/>
      <c r="F99" s="47"/>
      <c r="G99" s="47"/>
      <c r="H99" s="9"/>
    </row>
    <row r="100" spans="1:8" ht="15.5" x14ac:dyDescent="0.35">
      <c r="A100" s="128" t="s">
        <v>34</v>
      </c>
      <c r="B100" s="128"/>
      <c r="C100" s="128"/>
      <c r="D100" s="128"/>
      <c r="E100" s="129"/>
      <c r="F100" s="129"/>
      <c r="G100" s="129"/>
      <c r="H100" s="128"/>
    </row>
    <row r="101" spans="1:8" ht="15.5" x14ac:dyDescent="0.35">
      <c r="A101" s="128" t="s">
        <v>33</v>
      </c>
      <c r="B101" s="128"/>
      <c r="C101" s="128"/>
      <c r="D101" s="128"/>
      <c r="E101" s="129"/>
      <c r="F101" s="129"/>
      <c r="G101" s="129"/>
      <c r="H101" s="128"/>
    </row>
    <row r="102" spans="1:8" ht="15.5" x14ac:dyDescent="0.35">
      <c r="A102" s="130" t="s">
        <v>37</v>
      </c>
      <c r="B102" s="130"/>
      <c r="C102" s="130"/>
      <c r="D102" s="130"/>
      <c r="E102" s="129"/>
      <c r="F102" s="129"/>
      <c r="G102" s="129"/>
      <c r="H102" s="130"/>
    </row>
    <row r="103" spans="1:8" ht="15.5" x14ac:dyDescent="0.35">
      <c r="A103" s="7"/>
      <c r="B103" s="8"/>
      <c r="C103" s="47"/>
      <c r="D103" s="47"/>
      <c r="E103" s="47"/>
      <c r="F103" s="47"/>
      <c r="G103" s="47"/>
      <c r="H103" s="9"/>
    </row>
    <row r="104" spans="1:8" ht="16" thickBot="1" x14ac:dyDescent="0.4">
      <c r="A104" s="90" t="s">
        <v>0</v>
      </c>
      <c r="B104" s="90" t="s">
        <v>19</v>
      </c>
      <c r="C104" s="93" t="s">
        <v>12</v>
      </c>
      <c r="D104" s="93" t="s">
        <v>13</v>
      </c>
      <c r="E104" s="93" t="s">
        <v>14</v>
      </c>
      <c r="F104" s="93" t="s">
        <v>32</v>
      </c>
      <c r="G104" s="92" t="s">
        <v>153</v>
      </c>
    </row>
    <row r="105" spans="1:8" ht="15.5" x14ac:dyDescent="0.35">
      <c r="A105" s="10"/>
      <c r="B105" s="2"/>
      <c r="C105" s="48"/>
      <c r="D105" s="48"/>
      <c r="E105" s="48"/>
      <c r="F105" s="48"/>
      <c r="G105" s="48"/>
    </row>
    <row r="106" spans="1:8" ht="15.5" x14ac:dyDescent="0.35">
      <c r="A106" s="28">
        <v>1</v>
      </c>
      <c r="B106" s="29" t="s">
        <v>28</v>
      </c>
      <c r="C106" s="115">
        <f>+'1 T'!F88</f>
        <v>0</v>
      </c>
      <c r="D106" s="48">
        <f>+'2 T'!F96</f>
        <v>0</v>
      </c>
      <c r="E106" s="48">
        <f>+'3 T'!F100</f>
        <v>0</v>
      </c>
      <c r="F106" s="48">
        <f>+'4 T'!F106</f>
        <v>0</v>
      </c>
      <c r="G106" s="48">
        <f>+C106+D106+E106+F106</f>
        <v>0</v>
      </c>
    </row>
    <row r="107" spans="1:8" ht="15.5" x14ac:dyDescent="0.35">
      <c r="A107" s="31">
        <v>2</v>
      </c>
      <c r="B107" s="29" t="s">
        <v>132</v>
      </c>
      <c r="C107" s="115">
        <f>+'1 T'!F89</f>
        <v>4387178649.0199995</v>
      </c>
      <c r="D107" s="48">
        <f>+'2 T'!F97</f>
        <v>4961154378.8900003</v>
      </c>
      <c r="E107" s="48">
        <f>+'3 T'!F101</f>
        <v>4908186899.3500071</v>
      </c>
      <c r="F107" s="48">
        <f>+'4 T'!F107</f>
        <v>12575214964.410007</v>
      </c>
      <c r="G107" s="48">
        <f t="shared" ref="G107:G110" si="4">+C107+D107+E107+F107</f>
        <v>26831734891.670013</v>
      </c>
    </row>
    <row r="108" spans="1:8" ht="15.5" x14ac:dyDescent="0.35">
      <c r="A108" s="31">
        <v>3</v>
      </c>
      <c r="B108" s="124" t="s">
        <v>29</v>
      </c>
      <c r="C108" s="115">
        <f>+'1 T'!F90</f>
        <v>4387178649.0199995</v>
      </c>
      <c r="D108" s="48">
        <f>+'2 T'!F98</f>
        <v>4961154378.8900003</v>
      </c>
      <c r="E108" s="48">
        <f>+'3 T'!F102</f>
        <v>4908186899.3500071</v>
      </c>
      <c r="F108" s="48">
        <f>+'4 T'!F108</f>
        <v>12575214964.410007</v>
      </c>
      <c r="G108" s="48">
        <f t="shared" si="4"/>
        <v>26831734891.670013</v>
      </c>
    </row>
    <row r="109" spans="1:8" ht="15.5" x14ac:dyDescent="0.35">
      <c r="A109" s="31">
        <v>4</v>
      </c>
      <c r="B109" s="124" t="s">
        <v>30</v>
      </c>
      <c r="C109" s="115">
        <f>+'1 T'!F91</f>
        <v>4381499520.9899998</v>
      </c>
      <c r="D109" s="48">
        <f>+'2 T'!F99</f>
        <v>4871761520.2800007</v>
      </c>
      <c r="E109" s="48">
        <f>+'3 T'!F103</f>
        <v>4604049366.3900003</v>
      </c>
      <c r="F109" s="48">
        <f>+'4 T'!F109</f>
        <v>11264538886.279999</v>
      </c>
      <c r="G109" s="48">
        <f t="shared" si="4"/>
        <v>25121849293.939999</v>
      </c>
    </row>
    <row r="110" spans="1:8" ht="15.5" x14ac:dyDescent="0.35">
      <c r="A110" s="31">
        <v>5</v>
      </c>
      <c r="B110" s="29" t="s">
        <v>31</v>
      </c>
      <c r="C110" s="115">
        <f>+'1 T'!F92</f>
        <v>5679128.029999733</v>
      </c>
      <c r="D110" s="48">
        <f>+'2 T'!F100</f>
        <v>89392858.609999657</v>
      </c>
      <c r="E110" s="48">
        <f>+'3 T'!F104</f>
        <v>304137532.96000671</v>
      </c>
      <c r="F110" s="48">
        <f>+'4 T'!F110</f>
        <v>1310676078.1300087</v>
      </c>
      <c r="G110" s="48">
        <f t="shared" si="4"/>
        <v>1709885597.7300148</v>
      </c>
    </row>
    <row r="111" spans="1:8" ht="16" thickBot="1" x14ac:dyDescent="0.4">
      <c r="A111" s="16"/>
      <c r="B111" s="17"/>
      <c r="C111" s="46"/>
      <c r="D111" s="46"/>
      <c r="E111" s="46"/>
      <c r="F111" s="46"/>
      <c r="G111" s="46"/>
      <c r="H111" s="118"/>
    </row>
    <row r="112" spans="1:8" ht="18.75" customHeight="1" thickTop="1" x14ac:dyDescent="0.35">
      <c r="A112" s="139" t="s">
        <v>133</v>
      </c>
      <c r="B112" s="139"/>
      <c r="C112" s="139"/>
      <c r="D112" s="139"/>
      <c r="E112" s="139"/>
      <c r="F112" s="139"/>
      <c r="G112" s="139"/>
      <c r="H112" s="139"/>
    </row>
    <row r="113" spans="1:8" ht="23.9" customHeight="1" x14ac:dyDescent="0.35">
      <c r="A113" s="138" t="str">
        <f>A96</f>
        <v>Nota: este cuadro es construido con la información de ejecución , en algunos meses no se presenta gasto a pesar de que el servicio se brindó con continuidad.</v>
      </c>
      <c r="B113" s="138"/>
      <c r="C113" s="138"/>
      <c r="D113" s="138"/>
      <c r="E113" s="138"/>
      <c r="F113" s="138"/>
      <c r="G113" s="138"/>
      <c r="H113" s="138"/>
    </row>
    <row r="114" spans="1:8" x14ac:dyDescent="0.35">
      <c r="A114" s="34"/>
    </row>
    <row r="115" spans="1:8" s="35" customFormat="1" x14ac:dyDescent="0.35">
      <c r="A115" s="34"/>
      <c r="B115" s="6"/>
      <c r="C115" s="53"/>
      <c r="H115" s="3"/>
    </row>
    <row r="116" spans="1:8" s="35" customFormat="1" x14ac:dyDescent="0.35">
      <c r="A116" s="34"/>
      <c r="B116" s="6"/>
      <c r="H116" s="3"/>
    </row>
    <row r="118" spans="1:8" s="35" customFormat="1" x14ac:dyDescent="0.35">
      <c r="A118" s="1"/>
      <c r="B118" s="6"/>
      <c r="D118" s="81"/>
      <c r="H118" s="3"/>
    </row>
  </sheetData>
  <mergeCells count="20">
    <mergeCell ref="A48:H48"/>
    <mergeCell ref="A1:H1"/>
    <mergeCell ref="A6:H6"/>
    <mergeCell ref="A8:H8"/>
    <mergeCell ref="A9:H9"/>
    <mergeCell ref="A22:H22"/>
    <mergeCell ref="A25:H25"/>
    <mergeCell ref="A27:H27"/>
    <mergeCell ref="A28:H28"/>
    <mergeCell ref="A29:H29"/>
    <mergeCell ref="A45:H45"/>
    <mergeCell ref="A46:H46"/>
    <mergeCell ref="A112:H112"/>
    <mergeCell ref="A113:H113"/>
    <mergeCell ref="A49:H49"/>
    <mergeCell ref="A50:H50"/>
    <mergeCell ref="A96:H96"/>
    <mergeCell ref="A100:H100"/>
    <mergeCell ref="A101:H101"/>
    <mergeCell ref="A102:H102"/>
  </mergeCells>
  <pageMargins left="0.5" right="0.28000000000000003" top="0.74803149606299213" bottom="0.74803149606299213" header="0.31496062992125984" footer="0.31496062992125984"/>
  <pageSetup scale="2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DBF75A957ECB4BAD8A7E83B5CCD6A5" ma:contentTypeVersion="6" ma:contentTypeDescription="Create a new document." ma:contentTypeScope="" ma:versionID="90056c0a29f063f7847603a56600ed68">
  <xsd:schema xmlns:xsd="http://www.w3.org/2001/XMLSchema" xmlns:xs="http://www.w3.org/2001/XMLSchema" xmlns:p="http://schemas.microsoft.com/office/2006/metadata/properties" xmlns:ns3="22c2b5ae-01ec-4837-9b3b-599f9f7d2007" xmlns:ns4="ec0bce77-e5bc-455c-aac0-95c89ec4335f" targetNamespace="http://schemas.microsoft.com/office/2006/metadata/properties" ma:root="true" ma:fieldsID="6a5c56c2b8ac633055619b68787abf0b" ns3:_="" ns4:_="">
    <xsd:import namespace="22c2b5ae-01ec-4837-9b3b-599f9f7d2007"/>
    <xsd:import namespace="ec0bce77-e5bc-455c-aac0-95c89ec433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2b5ae-01ec-4837-9b3b-599f9f7d20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bce77-e5bc-455c-aac0-95c89ec4335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45F3AB-30E8-425E-A140-1CE4B3793639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c0bce77-e5bc-455c-aac0-95c89ec4335f"/>
    <ds:schemaRef ds:uri="22c2b5ae-01ec-4837-9b3b-599f9f7d200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63C034-E7A4-4C48-A624-8C5662CACD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DD75D-0D12-4808-92A8-D91F9CA9D7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2b5ae-01ec-4837-9b3b-599f9f7d2007"/>
    <ds:schemaRef ds:uri="ec0bce77-e5bc-455c-aac0-95c89ec43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 T</vt:lpstr>
      <vt:lpstr>2 T</vt:lpstr>
      <vt:lpstr>I Semestral</vt:lpstr>
      <vt:lpstr>3 T</vt:lpstr>
      <vt:lpstr>3 T acumulado</vt:lpstr>
      <vt:lpstr>4 T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Fernandez Barboza</dc:creator>
  <cp:lastModifiedBy>Stephanie Salas Soto</cp:lastModifiedBy>
  <cp:lastPrinted>2020-01-30T20:53:20Z</cp:lastPrinted>
  <dcterms:created xsi:type="dcterms:W3CDTF">2011-04-12T15:44:09Z</dcterms:created>
  <dcterms:modified xsi:type="dcterms:W3CDTF">2023-02-20T17:27:40Z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0x010100F6DBF75A957ECB4BAD8A7E83B5CCD6A5</vt:lpwstr>
  </property>
</Properties>
</file>