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0" documentId="11_9B53BAF906FEC35259A26502940EFDE7E9CEA78A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T" sheetId="1" r:id="rId1"/>
    <sheet name="2T" sheetId="3" r:id="rId2"/>
    <sheet name="Semestral" sheetId="5" r:id="rId3"/>
    <sheet name="3T" sheetId="4" r:id="rId4"/>
    <sheet name=" 3T Acumulado" sheetId="6" r:id="rId5"/>
    <sheet name="4T" sheetId="8" r:id="rId6"/>
    <sheet name="Anual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7" l="1"/>
  <c r="E75" i="7"/>
  <c r="E76" i="7"/>
  <c r="E77" i="7"/>
  <c r="E73" i="7"/>
  <c r="D74" i="7"/>
  <c r="D75" i="7"/>
  <c r="D76" i="7"/>
  <c r="D77" i="7"/>
  <c r="D73" i="7"/>
  <c r="C74" i="7"/>
  <c r="C75" i="7"/>
  <c r="C76" i="7"/>
  <c r="C77" i="7"/>
  <c r="C73" i="7"/>
  <c r="B74" i="7"/>
  <c r="F74" i="7" s="1"/>
  <c r="B75" i="7"/>
  <c r="B76" i="7"/>
  <c r="B77" i="7"/>
  <c r="B73" i="7"/>
  <c r="E51" i="7"/>
  <c r="E52" i="7"/>
  <c r="E53" i="7"/>
  <c r="E54" i="7"/>
  <c r="E55" i="7"/>
  <c r="E56" i="7"/>
  <c r="E57" i="7"/>
  <c r="E58" i="7"/>
  <c r="E50" i="7"/>
  <c r="C60" i="8"/>
  <c r="D60" i="8"/>
  <c r="E60" i="8"/>
  <c r="C51" i="8"/>
  <c r="D51" i="8"/>
  <c r="E51" i="8"/>
  <c r="B60" i="8"/>
  <c r="B51" i="8"/>
  <c r="D51" i="7"/>
  <c r="D52" i="7"/>
  <c r="D53" i="7"/>
  <c r="D54" i="7"/>
  <c r="D55" i="7"/>
  <c r="D56" i="7"/>
  <c r="D57" i="7"/>
  <c r="D58" i="7"/>
  <c r="D50" i="7"/>
  <c r="C51" i="7"/>
  <c r="C52" i="7"/>
  <c r="F52" i="7" s="1"/>
  <c r="C53" i="7"/>
  <c r="C54" i="7"/>
  <c r="C55" i="7"/>
  <c r="C56" i="7"/>
  <c r="C57" i="7"/>
  <c r="C58" i="7"/>
  <c r="C50" i="7"/>
  <c r="B51" i="7"/>
  <c r="B52" i="7"/>
  <c r="B53" i="7"/>
  <c r="B54" i="7"/>
  <c r="B55" i="7"/>
  <c r="B56" i="7"/>
  <c r="F56" i="7" s="1"/>
  <c r="B57" i="7"/>
  <c r="B58" i="7"/>
  <c r="B50" i="7"/>
  <c r="E30" i="7"/>
  <c r="E31" i="7"/>
  <c r="E32" i="7"/>
  <c r="E33" i="7"/>
  <c r="E34" i="7"/>
  <c r="E35" i="7"/>
  <c r="E29" i="7"/>
  <c r="D30" i="7"/>
  <c r="D31" i="7"/>
  <c r="D32" i="7"/>
  <c r="D33" i="7"/>
  <c r="D34" i="7"/>
  <c r="D35" i="7"/>
  <c r="D29" i="7"/>
  <c r="C30" i="7"/>
  <c r="C31" i="7"/>
  <c r="C32" i="7"/>
  <c r="C33" i="7"/>
  <c r="C34" i="7"/>
  <c r="C35" i="7"/>
  <c r="C29" i="7"/>
  <c r="B30" i="7"/>
  <c r="B31" i="7"/>
  <c r="B32" i="7"/>
  <c r="B33" i="7"/>
  <c r="B34" i="7"/>
  <c r="B35" i="7"/>
  <c r="B29" i="7"/>
  <c r="A19" i="7"/>
  <c r="F15" i="7"/>
  <c r="G15" i="7" s="1"/>
  <c r="F16" i="7"/>
  <c r="G16" i="7" s="1"/>
  <c r="F17" i="7"/>
  <c r="E15" i="7"/>
  <c r="E16" i="7"/>
  <c r="E17" i="7"/>
  <c r="D15" i="7"/>
  <c r="D16" i="7"/>
  <c r="D17" i="7"/>
  <c r="C15" i="7"/>
  <c r="C16" i="7"/>
  <c r="C17" i="7"/>
  <c r="F14" i="7"/>
  <c r="G14" i="7" s="1"/>
  <c r="E14" i="7"/>
  <c r="E18" i="7" s="1"/>
  <c r="D14" i="7"/>
  <c r="C14" i="7"/>
  <c r="F14" i="6"/>
  <c r="E78" i="4"/>
  <c r="E79" i="8"/>
  <c r="B76" i="8"/>
  <c r="E55" i="8"/>
  <c r="E56" i="8"/>
  <c r="E57" i="8"/>
  <c r="D59" i="8"/>
  <c r="D58" i="8"/>
  <c r="C54" i="8"/>
  <c r="B59" i="8"/>
  <c r="B58" i="8"/>
  <c r="D53" i="8"/>
  <c r="D52" i="8"/>
  <c r="B53" i="8"/>
  <c r="E53" i="8" s="1"/>
  <c r="B52" i="8"/>
  <c r="F31" i="7" l="1"/>
  <c r="F58" i="7"/>
  <c r="F76" i="7"/>
  <c r="H17" i="7"/>
  <c r="F35" i="7"/>
  <c r="F54" i="7"/>
  <c r="B59" i="7"/>
  <c r="F53" i="7"/>
  <c r="F55" i="7"/>
  <c r="F57" i="7"/>
  <c r="F50" i="7"/>
  <c r="F51" i="7"/>
  <c r="F34" i="7"/>
  <c r="F33" i="7"/>
  <c r="B36" i="7"/>
  <c r="C59" i="7"/>
  <c r="E36" i="7"/>
  <c r="D36" i="7"/>
  <c r="H14" i="7"/>
  <c r="H18" i="7" s="1"/>
  <c r="D59" i="7"/>
  <c r="E59" i="7"/>
  <c r="F30" i="7"/>
  <c r="F29" i="7"/>
  <c r="F18" i="7"/>
  <c r="C18" i="7"/>
  <c r="C36" i="7"/>
  <c r="D18" i="7"/>
  <c r="F32" i="7"/>
  <c r="G17" i="7"/>
  <c r="G18" i="7" s="1"/>
  <c r="E58" i="8"/>
  <c r="E52" i="8"/>
  <c r="E59" i="8"/>
  <c r="E54" i="8"/>
  <c r="D52" i="4"/>
  <c r="E32" i="8"/>
  <c r="E34" i="8"/>
  <c r="E35" i="8"/>
  <c r="E29" i="8"/>
  <c r="E29" i="4"/>
  <c r="C33" i="8"/>
  <c r="C36" i="8" s="1"/>
  <c r="C77" i="8" s="1"/>
  <c r="D33" i="8"/>
  <c r="D36" i="8" s="1"/>
  <c r="D77" i="8" s="1"/>
  <c r="C31" i="8"/>
  <c r="D31" i="8"/>
  <c r="C30" i="8"/>
  <c r="D30" i="8"/>
  <c r="B33" i="8"/>
  <c r="B36" i="8" s="1"/>
  <c r="B77" i="8" s="1"/>
  <c r="D36" i="4"/>
  <c r="B31" i="8"/>
  <c r="B30" i="8"/>
  <c r="B31" i="4"/>
  <c r="F59" i="7" l="1"/>
  <c r="F36" i="7"/>
  <c r="E77" i="8"/>
  <c r="B78" i="8"/>
  <c r="B80" i="8" s="1"/>
  <c r="C76" i="8" s="1"/>
  <c r="C78" i="8" s="1"/>
  <c r="C80" i="8" s="1"/>
  <c r="D76" i="8" s="1"/>
  <c r="D78" i="8" s="1"/>
  <c r="D80" i="8" s="1"/>
  <c r="E30" i="8"/>
  <c r="E31" i="8"/>
  <c r="E33" i="8"/>
  <c r="E36" i="8" s="1"/>
  <c r="E18" i="8" l="1"/>
  <c r="D18" i="8"/>
  <c r="C18" i="8"/>
  <c r="G18" i="8" s="1"/>
  <c r="G17" i="8"/>
  <c r="F17" i="8"/>
  <c r="F15" i="8"/>
  <c r="G14" i="8"/>
  <c r="F14" i="8"/>
  <c r="E16" i="8"/>
  <c r="D16" i="8"/>
  <c r="C16" i="8"/>
  <c r="F18" i="8" l="1"/>
  <c r="F16" i="8"/>
  <c r="D75" i="6"/>
  <c r="D77" i="6"/>
  <c r="D73" i="6"/>
  <c r="C74" i="6"/>
  <c r="C75" i="6"/>
  <c r="C76" i="6"/>
  <c r="C77" i="6"/>
  <c r="C73" i="6"/>
  <c r="B75" i="6"/>
  <c r="B77" i="6"/>
  <c r="B73" i="6"/>
  <c r="D53" i="6"/>
  <c r="D54" i="6"/>
  <c r="D55" i="6"/>
  <c r="D56" i="6"/>
  <c r="C51" i="6"/>
  <c r="C52" i="6"/>
  <c r="C53" i="6"/>
  <c r="C54" i="6"/>
  <c r="C55" i="6"/>
  <c r="C56" i="6"/>
  <c r="C57" i="6"/>
  <c r="C58" i="6"/>
  <c r="C50" i="6"/>
  <c r="B51" i="6"/>
  <c r="B52" i="6"/>
  <c r="B53" i="6"/>
  <c r="E53" i="6" s="1"/>
  <c r="B54" i="6"/>
  <c r="B55" i="6"/>
  <c r="E55" i="6" s="1"/>
  <c r="B56" i="6"/>
  <c r="B57" i="6"/>
  <c r="B58" i="6"/>
  <c r="B50" i="6"/>
  <c r="A19" i="6"/>
  <c r="C59" i="4"/>
  <c r="D59" i="4"/>
  <c r="B59" i="4"/>
  <c r="C58" i="4"/>
  <c r="D58" i="4"/>
  <c r="B58" i="4"/>
  <c r="C53" i="4"/>
  <c r="D53" i="4"/>
  <c r="B53" i="4"/>
  <c r="C52" i="4"/>
  <c r="B52" i="4"/>
  <c r="D76" i="6"/>
  <c r="E76" i="4"/>
  <c r="D74" i="6" s="1"/>
  <c r="E60" i="3"/>
  <c r="E54" i="6" l="1"/>
  <c r="E56" i="6"/>
  <c r="B59" i="6"/>
  <c r="C59" i="6"/>
  <c r="D51" i="4"/>
  <c r="D60" i="4" s="1"/>
  <c r="C51" i="4"/>
  <c r="C60" i="4" s="1"/>
  <c r="B51" i="4"/>
  <c r="B60" i="4" s="1"/>
  <c r="B75" i="4" l="1"/>
  <c r="B77" i="4" s="1"/>
  <c r="B79" i="4" s="1"/>
  <c r="C75" i="4" s="1"/>
  <c r="C77" i="4" s="1"/>
  <c r="C79" i="4" s="1"/>
  <c r="D75" i="4" s="1"/>
  <c r="D77" i="4" s="1"/>
  <c r="D79" i="4" s="1"/>
  <c r="D33" i="4"/>
  <c r="B33" i="4"/>
  <c r="C33" i="4"/>
  <c r="C36" i="4" s="1"/>
  <c r="E32" i="4"/>
  <c r="E34" i="4"/>
  <c r="E29" i="3"/>
  <c r="C29" i="6" s="1"/>
  <c r="C30" i="4"/>
  <c r="D30" i="4"/>
  <c r="C31" i="4"/>
  <c r="D31" i="4"/>
  <c r="E31" i="4"/>
  <c r="D31" i="6" s="1"/>
  <c r="B30" i="4"/>
  <c r="E30" i="4" s="1"/>
  <c r="D30" i="6" s="1"/>
  <c r="E53" i="4" l="1"/>
  <c r="D32" i="6"/>
  <c r="D29" i="6"/>
  <c r="E52" i="4"/>
  <c r="D51" i="6" s="1"/>
  <c r="E51" i="6" s="1"/>
  <c r="E58" i="4"/>
  <c r="D57" i="6" s="1"/>
  <c r="E57" i="6" s="1"/>
  <c r="D34" i="6"/>
  <c r="B36" i="4"/>
  <c r="E33" i="4"/>
  <c r="E35" i="4"/>
  <c r="E59" i="4" l="1"/>
  <c r="D35" i="6"/>
  <c r="E36" i="4"/>
  <c r="D33" i="6"/>
  <c r="D36" i="6" s="1"/>
  <c r="E51" i="4"/>
  <c r="D50" i="6" s="1"/>
  <c r="D52" i="6"/>
  <c r="E52" i="6" s="1"/>
  <c r="G17" i="4"/>
  <c r="G14" i="4"/>
  <c r="F18" i="4"/>
  <c r="E18" i="4"/>
  <c r="D18" i="4"/>
  <c r="C18" i="4"/>
  <c r="F17" i="4"/>
  <c r="F15" i="4"/>
  <c r="F14" i="4"/>
  <c r="E16" i="4"/>
  <c r="D16" i="4"/>
  <c r="C16" i="4"/>
  <c r="F16" i="4" s="1"/>
  <c r="E60" i="4" l="1"/>
  <c r="D58" i="6"/>
  <c r="E58" i="6" s="1"/>
  <c r="D59" i="6"/>
  <c r="E50" i="6"/>
  <c r="E59" i="6" s="1"/>
  <c r="E14" i="6"/>
  <c r="E18" i="6" s="1"/>
  <c r="F18" i="6"/>
  <c r="F15" i="6"/>
  <c r="E15" i="6"/>
  <c r="E17" i="6"/>
  <c r="F17" i="6"/>
  <c r="F16" i="6"/>
  <c r="E16" i="6"/>
  <c r="G18" i="4"/>
  <c r="D75" i="5"/>
  <c r="D73" i="5"/>
  <c r="C58" i="5"/>
  <c r="C50" i="5"/>
  <c r="C51" i="5"/>
  <c r="C52" i="5"/>
  <c r="C53" i="5"/>
  <c r="C54" i="5"/>
  <c r="C55" i="5"/>
  <c r="C56" i="5"/>
  <c r="D56" i="5" s="1"/>
  <c r="C57" i="5"/>
  <c r="C49" i="5"/>
  <c r="B58" i="5"/>
  <c r="B50" i="5"/>
  <c r="B51" i="5"/>
  <c r="B52" i="5"/>
  <c r="B53" i="5"/>
  <c r="B54" i="5"/>
  <c r="B55" i="5"/>
  <c r="B56" i="5"/>
  <c r="B57" i="5"/>
  <c r="B49" i="5"/>
  <c r="C29" i="5"/>
  <c r="A19" i="5"/>
  <c r="G14" i="3"/>
  <c r="D14" i="5"/>
  <c r="D35" i="3"/>
  <c r="C35" i="3"/>
  <c r="B35" i="3"/>
  <c r="E35" i="3" s="1"/>
  <c r="D34" i="3"/>
  <c r="C34" i="3"/>
  <c r="B34" i="3"/>
  <c r="B33" i="3" s="1"/>
  <c r="E32" i="3"/>
  <c r="E31" i="3"/>
  <c r="D31" i="3"/>
  <c r="C31" i="3"/>
  <c r="B31" i="3"/>
  <c r="E30" i="3"/>
  <c r="D30" i="3"/>
  <c r="C30" i="3"/>
  <c r="B30" i="3"/>
  <c r="D18" i="3"/>
  <c r="E18" i="3"/>
  <c r="C18" i="3"/>
  <c r="G17" i="3"/>
  <c r="F17" i="3"/>
  <c r="D17" i="5" s="1"/>
  <c r="E16" i="3"/>
  <c r="D16" i="3"/>
  <c r="C16" i="3"/>
  <c r="F16" i="3" s="1"/>
  <c r="D16" i="5" s="1"/>
  <c r="F15" i="3"/>
  <c r="D15" i="5" s="1"/>
  <c r="F14" i="3"/>
  <c r="F18" i="3" s="1"/>
  <c r="E78" i="1"/>
  <c r="B76" i="6" s="1"/>
  <c r="E76" i="6" s="1"/>
  <c r="D76" i="1"/>
  <c r="C76" i="1"/>
  <c r="B76" i="1"/>
  <c r="D35" i="1"/>
  <c r="D33" i="1" s="1"/>
  <c r="D37" i="1" s="1"/>
  <c r="C35" i="1"/>
  <c r="B35" i="1"/>
  <c r="D34" i="1"/>
  <c r="C34" i="1"/>
  <c r="B34" i="1"/>
  <c r="E34" i="1" s="1"/>
  <c r="E32" i="1"/>
  <c r="D31" i="1"/>
  <c r="C31" i="1"/>
  <c r="D30" i="1"/>
  <c r="C29" i="1"/>
  <c r="C30" i="1" s="1"/>
  <c r="B29" i="1"/>
  <c r="B31" i="1" s="1"/>
  <c r="E17" i="5" l="1"/>
  <c r="D17" i="6"/>
  <c r="C32" i="5"/>
  <c r="C32" i="6"/>
  <c r="B77" i="1"/>
  <c r="B79" i="1" s="1"/>
  <c r="C75" i="1" s="1"/>
  <c r="C77" i="1" s="1"/>
  <c r="C79" i="1" s="1"/>
  <c r="D75" i="1" s="1"/>
  <c r="D77" i="1" s="1"/>
  <c r="D79" i="1" s="1"/>
  <c r="E76" i="1"/>
  <c r="B74" i="6" s="1"/>
  <c r="E74" i="6" s="1"/>
  <c r="E14" i="5"/>
  <c r="D14" i="6"/>
  <c r="D18" i="6" s="1"/>
  <c r="C30" i="5"/>
  <c r="C30" i="6"/>
  <c r="D53" i="5"/>
  <c r="B32" i="5"/>
  <c r="D32" i="5" s="1"/>
  <c r="B32" i="6"/>
  <c r="E32" i="6" s="1"/>
  <c r="C33" i="1"/>
  <c r="C37" i="1" s="1"/>
  <c r="C35" i="5"/>
  <c r="C35" i="6"/>
  <c r="C31" i="5"/>
  <c r="C31" i="6"/>
  <c r="E29" i="1"/>
  <c r="B30" i="1"/>
  <c r="C33" i="3"/>
  <c r="D57" i="5"/>
  <c r="D51" i="5"/>
  <c r="E16" i="5"/>
  <c r="D16" i="6"/>
  <c r="B34" i="5"/>
  <c r="B34" i="6"/>
  <c r="E15" i="5"/>
  <c r="D15" i="6"/>
  <c r="D50" i="5"/>
  <c r="E35" i="1"/>
  <c r="D54" i="5"/>
  <c r="B36" i="3"/>
  <c r="G18" i="3"/>
  <c r="B29" i="5"/>
  <c r="D29" i="5" s="1"/>
  <c r="D55" i="5"/>
  <c r="D58" i="5"/>
  <c r="D49" i="5"/>
  <c r="D52" i="5"/>
  <c r="D33" i="3"/>
  <c r="D36" i="3" s="1"/>
  <c r="D18" i="5"/>
  <c r="E18" i="5"/>
  <c r="C36" i="3"/>
  <c r="E34" i="3"/>
  <c r="E31" i="1"/>
  <c r="B33" i="1"/>
  <c r="B31" i="5" l="1"/>
  <c r="D31" i="5" s="1"/>
  <c r="B31" i="6"/>
  <c r="E31" i="6" s="1"/>
  <c r="C34" i="5"/>
  <c r="D34" i="5" s="1"/>
  <c r="C34" i="6"/>
  <c r="E30" i="1"/>
  <c r="B29" i="6"/>
  <c r="E34" i="6"/>
  <c r="B35" i="5"/>
  <c r="D35" i="5" s="1"/>
  <c r="B35" i="6"/>
  <c r="E35" i="6" s="1"/>
  <c r="E33" i="3"/>
  <c r="C33" i="6" s="1"/>
  <c r="C36" i="6" s="1"/>
  <c r="B37" i="1"/>
  <c r="E33" i="1"/>
  <c r="B33" i="6" s="1"/>
  <c r="E33" i="6" s="1"/>
  <c r="B30" i="5" l="1"/>
  <c r="D30" i="5" s="1"/>
  <c r="B30" i="6"/>
  <c r="E30" i="6" s="1"/>
  <c r="B36" i="6"/>
  <c r="E29" i="6"/>
  <c r="E36" i="6" s="1"/>
  <c r="E36" i="3"/>
  <c r="C36" i="5" s="1"/>
  <c r="C33" i="5"/>
  <c r="E37" i="1"/>
  <c r="B36" i="5" s="1"/>
  <c r="B33" i="5"/>
  <c r="E19" i="1"/>
  <c r="D19" i="1"/>
  <c r="C19" i="1"/>
  <c r="G17" i="1"/>
  <c r="F17" i="1"/>
  <c r="C17" i="5" s="1"/>
  <c r="E16" i="1"/>
  <c r="D16" i="1"/>
  <c r="C16" i="1"/>
  <c r="F15" i="1"/>
  <c r="C15" i="5" s="1"/>
  <c r="C15" i="6" s="1"/>
  <c r="G14" i="1"/>
  <c r="F14" i="1"/>
  <c r="C14" i="5" s="1"/>
  <c r="F17" i="5" l="1"/>
  <c r="C17" i="6"/>
  <c r="G17" i="6" s="1"/>
  <c r="C14" i="6"/>
  <c r="F14" i="5"/>
  <c r="F16" i="1"/>
  <c r="C16" i="5" s="1"/>
  <c r="C16" i="6" s="1"/>
  <c r="D33" i="5"/>
  <c r="F19" i="1"/>
  <c r="C18" i="5"/>
  <c r="F18" i="5" s="1"/>
  <c r="D36" i="5"/>
  <c r="G19" i="1"/>
  <c r="C18" i="6" l="1"/>
  <c r="G14" i="6"/>
  <c r="G18" i="6" s="1"/>
</calcChain>
</file>

<file path=xl/sharedStrings.xml><?xml version="1.0" encoding="utf-8"?>
<sst xmlns="http://schemas.openxmlformats.org/spreadsheetml/2006/main" count="621" uniqueCount="107">
  <si>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</si>
  <si>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</si>
  <si>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</si>
  <si>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</si>
  <si>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</si>
  <si>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</si>
  <si>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</si>
  <si>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Cuadro 1</t>
  </si>
  <si>
    <t>Reporte de gastos efectivos financiados por el Fondo de Desarrollo Social y Asignaciones Familiares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</si>
  <si>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</si>
  <si>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</si>
  <si>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</si>
  <si>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</si>
  <si>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</si>
  <si>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</si>
  <si>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</si>
  <si>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 xml:space="preserve">3. Recursos disponibles (1+2) </t>
  </si>
  <si>
    <t xml:space="preserve">5. Saldo en caja final   (3-4) </t>
  </si>
  <si>
    <t>Cuadro 4</t>
  </si>
  <si>
    <t>FODESAF</t>
  </si>
  <si>
    <t>Caja Costarricense de Seguro Social (CCSS)</t>
  </si>
  <si>
    <t xml:space="preserve">Régimen no Contributivo de Pensiones </t>
  </si>
  <si>
    <t>Gerencia de Pensiones, Departamento del Régimen No Contributivo</t>
  </si>
  <si>
    <t>Pensiones ordinarias para adultos mayores (65 o más años)</t>
  </si>
  <si>
    <t>Pensiones ordinarias para otros beneficiarios</t>
  </si>
  <si>
    <t>1. Pensiones ordinarias para adultos mayores y otros beneficiarios</t>
  </si>
  <si>
    <t>3. Gastos generales</t>
  </si>
  <si>
    <t>Décimo Tercer Mes</t>
  </si>
  <si>
    <t xml:space="preserve">6.03. Prestaciones </t>
  </si>
  <si>
    <t>Período:</t>
  </si>
  <si>
    <t>Abril</t>
  </si>
  <si>
    <t>Mayo</t>
  </si>
  <si>
    <t>Junio</t>
  </si>
  <si>
    <t>II Trimestre</t>
  </si>
  <si>
    <t>Agosto</t>
  </si>
  <si>
    <t>III Trimestre</t>
  </si>
  <si>
    <t>Pensiones Ordinarias</t>
  </si>
  <si>
    <t>Semestral</t>
  </si>
  <si>
    <t>I trimestre</t>
  </si>
  <si>
    <t>Acumulado</t>
  </si>
  <si>
    <t>IV Trimestre</t>
  </si>
  <si>
    <t>Anual</t>
  </si>
  <si>
    <t xml:space="preserve">Producto </t>
  </si>
  <si>
    <t>Promedio</t>
  </si>
  <si>
    <t xml:space="preserve">Notas: </t>
  </si>
  <si>
    <t xml:space="preserve">Caja Costarricense de Seguro Social (CCSS) </t>
  </si>
  <si>
    <t>2. Pensiones parálisis cerebral profunda</t>
  </si>
  <si>
    <t xml:space="preserve">Personas </t>
  </si>
  <si>
    <r>
      <t xml:space="preserve">1. Saldo en caja inicial  (5 </t>
    </r>
    <r>
      <rPr>
        <sz val="12"/>
        <color rgb="FF000000"/>
        <rFont val="Palatino Linotype"/>
        <family val="1"/>
      </rPr>
      <t xml:space="preserve">t-1) </t>
    </r>
  </si>
  <si>
    <t>Pensiones Parálisis Cerebral</t>
  </si>
  <si>
    <t xml:space="preserve">Fecha de actualización: </t>
  </si>
  <si>
    <t xml:space="preserve">Reporte de gastos efectivos financiados por el Fondo de Desarrollo Social y Asignaciones Familiares  </t>
  </si>
  <si>
    <t xml:space="preserve">Reporte de gastos efectivos financiados por el Fondo de Desarrollo Social y Asignaciones Familiares </t>
  </si>
  <si>
    <t xml:space="preserve">Julio </t>
  </si>
  <si>
    <t xml:space="preserve">Septiembre </t>
  </si>
  <si>
    <t xml:space="preserve">Octubre </t>
  </si>
  <si>
    <t xml:space="preserve">Noviembre </t>
  </si>
  <si>
    <t xml:space="preserve">Diciembre </t>
  </si>
  <si>
    <t>Producto</t>
  </si>
  <si>
    <t>*Pensiones ordinarias para adultos mayores (65 o más años)</t>
  </si>
  <si>
    <t>*Pensiones ordinarias para otros beneficiarios</t>
  </si>
  <si>
    <t>*Pensiones parálisis cerebral profunda</t>
  </si>
  <si>
    <t>Promedio I Trim.</t>
  </si>
  <si>
    <t>Personas</t>
  </si>
  <si>
    <t>Fuente: Área Régimen No Contributivo</t>
  </si>
  <si>
    <t>Unidad: Miles de colones</t>
  </si>
  <si>
    <t>Servicios Médicos**</t>
  </si>
  <si>
    <t>Servicios Administrativos***</t>
  </si>
  <si>
    <t>*Estimación realizada de acuerdo con el gasto en pensiones ordinarias del mes.</t>
  </si>
  <si>
    <r>
      <t xml:space="preserve">** Corresponde a la proporción pagada con los recursos transferidos por Fodesaf, dado que el gasto total en servicio médico durante el primer semestre fue de </t>
    </r>
    <r>
      <rPr>
        <b/>
        <sz val="10"/>
        <color theme="1"/>
        <rFont val="Calibri"/>
        <family val="2"/>
      </rPr>
      <t>₡</t>
    </r>
    <r>
      <rPr>
        <b/>
        <sz val="10"/>
        <color theme="1"/>
        <rFont val="Times New Roman"/>
        <family val="1"/>
      </rPr>
      <t xml:space="preserve">8,994.46 millones </t>
    </r>
  </si>
  <si>
    <r>
      <t xml:space="preserve">*** Corresponde a la proporción pagada con los recursos transferidos por Fodesaf, dado que el gasto total en servicios administrativos durante el primer semestre fue de </t>
    </r>
    <r>
      <rPr>
        <b/>
        <sz val="10"/>
        <color theme="1"/>
        <rFont val="Calibri"/>
        <family val="2"/>
      </rPr>
      <t>₡2</t>
    </r>
    <r>
      <rPr>
        <b/>
        <sz val="10"/>
        <color theme="1"/>
        <rFont val="Times New Roman"/>
        <family val="1"/>
      </rPr>
      <t xml:space="preserve">,936.57 millones </t>
    </r>
  </si>
  <si>
    <t xml:space="preserve">Fuente: Flujo de Efectivo 2021, Area de Tesorería General </t>
  </si>
  <si>
    <t>6.01.03. Transferencias corrientes al SP- IDNE (cuota SEM)**</t>
  </si>
  <si>
    <t>1.04. Servicios diversos (servicios administrativos)***</t>
  </si>
  <si>
    <t xml:space="preserve">*Estimación realizada de acuerdo con la cantidad de pensionados por tipología </t>
  </si>
  <si>
    <t>2. Ingresos efectivos recibidos*</t>
  </si>
  <si>
    <t>4. Egresos efectivos pagados**</t>
  </si>
  <si>
    <t>n.d</t>
  </si>
  <si>
    <t>* Incluye: Recargo sobre planillas, Art. 15 Ley 8783 (Impuesto de Ventas), Ley 7983 Art.77 y Art. 87 "Ley de Protección al Trabajador", Reintegro de unidades ejecutoras y Superavit Fodesaf</t>
  </si>
  <si>
    <t>** Corresponde a la totalidad de los recursos ejecutados por el Programa Régimen No Contributivo durante el primer semestre 2021</t>
  </si>
  <si>
    <t>Unidad:  Miles de colones</t>
  </si>
  <si>
    <t>Pensiones ordinarias para adultos mayores (65 o más años)*</t>
  </si>
  <si>
    <t>Pensiones ordinarias para otros beneficiarios*</t>
  </si>
  <si>
    <t xml:space="preserve">Abril </t>
  </si>
  <si>
    <t>** Corresponde a la totalidad de los recursos ejecutados por el Programa Régimen No Contributivo durante el tercer trimestre 2021</t>
  </si>
  <si>
    <r>
      <t xml:space="preserve">** Corresponde a la proporción pagada con los recursos transferidos por Fodesaf, dado que el gasto total en servicio médico durante el tercer trimestre fue de </t>
    </r>
    <r>
      <rPr>
        <b/>
        <sz val="10"/>
        <color theme="1"/>
        <rFont val="Calibri"/>
        <family val="2"/>
      </rPr>
      <t>₡4</t>
    </r>
    <r>
      <rPr>
        <b/>
        <sz val="10"/>
        <color theme="1"/>
        <rFont val="Times New Roman"/>
        <family val="1"/>
      </rPr>
      <t xml:space="preserve">,902.06 millones </t>
    </r>
  </si>
  <si>
    <r>
      <t xml:space="preserve">*** Corresponde a la proporción pagada con los recursos transferidos por Fodesaf, dado que el gasto total en servicios administrativos durante el tercer trimestre fue de </t>
    </r>
    <r>
      <rPr>
        <b/>
        <sz val="10"/>
        <color theme="1"/>
        <rFont val="Calibri"/>
        <family val="2"/>
      </rPr>
      <t>₡1</t>
    </r>
    <r>
      <rPr>
        <b/>
        <sz val="10"/>
        <color theme="1"/>
        <rFont val="Times New Roman"/>
        <family val="1"/>
      </rPr>
      <t xml:space="preserve">,468.28 millones </t>
    </r>
  </si>
  <si>
    <r>
      <t xml:space="preserve">** Corresponde a la proporción pagada con los recursos transferidos por Fodesaf, dado que el gasto total en servicio médico al tercer trimestre fue de </t>
    </r>
    <r>
      <rPr>
        <b/>
        <sz val="10"/>
        <color theme="1"/>
        <rFont val="Calibri"/>
        <family val="2"/>
      </rPr>
      <t>₡13</t>
    </r>
    <r>
      <rPr>
        <b/>
        <sz val="10"/>
        <color theme="1"/>
        <rFont val="Times New Roman"/>
        <family val="1"/>
      </rPr>
      <t xml:space="preserve">,896.52 millones </t>
    </r>
  </si>
  <si>
    <r>
      <t xml:space="preserve">*** Corresponde a la proporción pagada con los recursos transferidos por Fodesaf, dado que el gasto total en servicios administrativos al tercer trimestre fue de </t>
    </r>
    <r>
      <rPr>
        <b/>
        <sz val="10"/>
        <color theme="1"/>
        <rFont val="Calibri"/>
        <family val="2"/>
      </rPr>
      <t>₡3</t>
    </r>
    <r>
      <rPr>
        <b/>
        <sz val="10"/>
        <color theme="1"/>
        <rFont val="Times New Roman"/>
        <family val="1"/>
      </rPr>
      <t xml:space="preserve">,915.43 millones </t>
    </r>
  </si>
  <si>
    <t>nd</t>
  </si>
  <si>
    <t>** Corresponde a la totalidad de los recursos ejecutados por el Programa Régimen No Contributivo al tercer trimestre 2021</t>
  </si>
  <si>
    <r>
      <t xml:space="preserve">** Corresponde a la proporción pagada con los recursos transferidos por Fodesaf, dado que el gasto total en servicio médico durante el cuarto trimestre fue de </t>
    </r>
    <r>
      <rPr>
        <b/>
        <sz val="10"/>
        <color theme="1"/>
        <rFont val="Calibri"/>
        <family val="2"/>
      </rPr>
      <t>₡5</t>
    </r>
    <r>
      <rPr>
        <b/>
        <sz val="10"/>
        <color theme="1"/>
        <rFont val="Times New Roman"/>
        <family val="1"/>
      </rPr>
      <t xml:space="preserve">,747.3 millones </t>
    </r>
  </si>
  <si>
    <r>
      <t xml:space="preserve">*** Corresponde a la proporción pagada con los recursos transferidos por Fodesaf, dado que el gasto total en servicios administrativos durante el cuarto trimestre fue de </t>
    </r>
    <r>
      <rPr>
        <b/>
        <sz val="10"/>
        <color theme="1"/>
        <rFont val="Calibri"/>
        <family val="2"/>
      </rPr>
      <t>₡1</t>
    </r>
    <r>
      <rPr>
        <b/>
        <sz val="10"/>
        <color theme="1"/>
        <rFont val="Times New Roman"/>
        <family val="1"/>
      </rPr>
      <t xml:space="preserve">,468.28 millones </t>
    </r>
  </si>
  <si>
    <t>Noviembre*</t>
  </si>
  <si>
    <t>Pensiones ordinarias para otros beneficiarios**</t>
  </si>
  <si>
    <t>Servicios Médicos***</t>
  </si>
  <si>
    <t>Servicios Administrativos****</t>
  </si>
  <si>
    <t>**Estimación realizada de acuerdo con el gasto en pensiones ordinarias del mes.</t>
  </si>
  <si>
    <r>
      <t xml:space="preserve">*** Corresponde a la proporción pagada con los recursos transferidos por Fodesaf, dado que el gasto total en servicio médico durante el cuarto trimestre fue de </t>
    </r>
    <r>
      <rPr>
        <b/>
        <sz val="10"/>
        <color theme="1"/>
        <rFont val="Calibri"/>
        <family val="2"/>
      </rPr>
      <t>₡5</t>
    </r>
    <r>
      <rPr>
        <b/>
        <sz val="10"/>
        <color theme="1"/>
        <rFont val="Times New Roman"/>
        <family val="1"/>
      </rPr>
      <t xml:space="preserve">,747.3 millones </t>
    </r>
  </si>
  <si>
    <r>
      <t xml:space="preserve">**** Corresponde a la proporción pagada con los recursos transferidos por Fodesaf, dado que el gasto total en servicios administrativos durante el cuarto trimestre fue de </t>
    </r>
    <r>
      <rPr>
        <b/>
        <sz val="10"/>
        <color theme="1"/>
        <rFont val="Calibri"/>
        <family val="2"/>
      </rPr>
      <t>₡1</t>
    </r>
    <r>
      <rPr>
        <b/>
        <sz val="10"/>
        <color theme="1"/>
        <rFont val="Times New Roman"/>
        <family val="1"/>
      </rPr>
      <t xml:space="preserve">,468.28 millones </t>
    </r>
  </si>
  <si>
    <r>
      <t>*Las pensiones ordinarias para adultos mayores y otros beneficios de noviembre considera una proporción del aguinaldo (</t>
    </r>
    <r>
      <rPr>
        <b/>
        <sz val="10"/>
        <color theme="1"/>
        <rFont val="Calibri"/>
        <family val="2"/>
      </rPr>
      <t>₡</t>
    </r>
    <r>
      <rPr>
        <b/>
        <sz val="8"/>
        <color theme="1"/>
        <rFont val="Times New Roman"/>
        <family val="1"/>
      </rPr>
      <t>316.6 millones)</t>
    </r>
    <r>
      <rPr>
        <b/>
        <sz val="10"/>
        <color theme="1"/>
        <rFont val="Times New Roman"/>
        <family val="1"/>
      </rPr>
      <t xml:space="preserve"> que se canceló a finales de dicho mes por un monto total de </t>
    </r>
    <r>
      <rPr>
        <b/>
        <sz val="10"/>
        <color theme="1"/>
        <rFont val="Calibri"/>
        <family val="2"/>
      </rPr>
      <t>₡11,405.56 millones</t>
    </r>
    <r>
      <rPr>
        <b/>
        <sz val="10"/>
        <color theme="1"/>
        <rFont val="Times New Roman"/>
        <family val="1"/>
      </rPr>
      <t>.</t>
    </r>
  </si>
  <si>
    <t>Pensiones ordinarias para adultos mayores (65 o más años)**</t>
  </si>
  <si>
    <r>
      <t xml:space="preserve">*Considera una proporción del aguinaldo que se canceló a finales de noviembre 2021 por un monto total de </t>
    </r>
    <r>
      <rPr>
        <b/>
        <sz val="10"/>
        <color theme="1"/>
        <rFont val="Calibri"/>
        <family val="2"/>
      </rPr>
      <t>₡11,405.56 millones</t>
    </r>
    <r>
      <rPr>
        <b/>
        <sz val="10"/>
        <color theme="1"/>
        <rFont val="Times New Roman"/>
        <family val="1"/>
      </rPr>
      <t>.</t>
    </r>
  </si>
  <si>
    <t>** Corresponde a la totalidad de los recursos ejecutados por el Programa Régimen No Contributivo durante el cuarto trimestre 2021</t>
  </si>
  <si>
    <r>
      <t xml:space="preserve">**Corresponde a la proporción pagada con los recursos transferidos por Fodesaf, dado que el gasto total en servicio médico durante el periodo 2021 fue de </t>
    </r>
    <r>
      <rPr>
        <b/>
        <sz val="10"/>
        <color theme="1"/>
        <rFont val="Calibri"/>
        <family val="2"/>
      </rPr>
      <t>₡19</t>
    </r>
    <r>
      <rPr>
        <b/>
        <sz val="10"/>
        <color theme="1"/>
        <rFont val="Times New Roman"/>
        <family val="1"/>
      </rPr>
      <t xml:space="preserve">,643.88 millones </t>
    </r>
  </si>
  <si>
    <r>
      <t xml:space="preserve">***Corresponde a la proporción pagada con los recursos transferidos por Fodesaf, dado que el gasto total en servicios administrativos durante el periodo 2021 fue de </t>
    </r>
    <r>
      <rPr>
        <b/>
        <sz val="10"/>
        <color theme="1"/>
        <rFont val="Calibri"/>
        <family val="2"/>
      </rPr>
      <t>₡5</t>
    </r>
    <r>
      <rPr>
        <b/>
        <sz val="10"/>
        <color theme="1"/>
        <rFont val="Times New Roman"/>
        <family val="1"/>
      </rPr>
      <t xml:space="preserve">,873.14 millones </t>
    </r>
  </si>
  <si>
    <t>** Corresponde a la totalidad de los recursos ejecutados por el Programa Régimen No Contributivo durante el periodo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</si>
</sst>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  <font>
      <sz val="12"/>
      <color indexed="8"/>
      <name val="Palatino Linotype"/>
      <family val="1"/>
    </font>
    <font>
      <sz val="12"/>
      <name val="Palatino Linotype"/>
      <family val="1"/>
    </font>
    <font>
      <sz val="12"/>
      <color rgb="FF000000"/>
      <name val="Palatino Linotype"/>
      <family val="1"/>
    </font>
    <font>
      <sz val="12"/>
      <color rgb="FFFF0000"/>
      <name val="Palatino Linotype"/>
      <family val="1"/>
    </font>
    <font>
      <b/>
      <sz val="12"/>
      <color indexed="8"/>
      <name val="Palatino Linotype"/>
      <family val="1"/>
    </font>
    <font>
      <sz val="12"/>
      <color theme="9" tint="-0.249977111117893"/>
      <name val="Palatino Linotype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Calibri"/>
      <family val="2"/>
    </font>
    <font>
      <b/>
      <sz val="12"/>
      <color rgb="FFFF0000"/>
      <name val="Palatino Linotype"/>
      <family val="1"/>
    </font>
    <font>
      <b/>
      <sz val="12"/>
      <name val="Palatino Linotype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165" fontId="3" fillId="0" borderId="0" xfId="1" applyNumberFormat="1" applyFont="1" applyFill="1" applyAlignment="1">
      <alignment vertical="center"/>
    </xf>
    <xf numFmtId="165" fontId="3" fillId="0" borderId="0" xfId="1" applyNumberFormat="1" applyFont="1" applyAlignment="1">
      <alignment vertical="center"/>
    </xf>
    <xf numFmtId="165" fontId="2" fillId="0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3" fillId="0" borderId="0" xfId="1" applyNumberFormat="1" applyFont="1" applyFill="1" applyAlignment="1">
      <alignment horizontal="right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5" fontId="2" fillId="0" borderId="2" xfId="1" applyNumberFormat="1" applyFont="1" applyFill="1" applyBorder="1" applyAlignment="1">
      <alignment horizontal="left" vertical="center"/>
    </xf>
    <xf numFmtId="165" fontId="3" fillId="0" borderId="2" xfId="1" applyNumberFormat="1" applyFont="1" applyBorder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37" fontId="3" fillId="0" borderId="0" xfId="1" applyNumberFormat="1" applyFont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2" fillId="0" borderId="2" xfId="1" applyNumberFormat="1" applyFont="1" applyFill="1" applyBorder="1" applyAlignment="1">
      <alignment vertical="center"/>
    </xf>
    <xf numFmtId="165" fontId="2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3" fillId="0" borderId="4" xfId="1" applyNumberFormat="1" applyFont="1" applyBorder="1" applyAlignment="1">
      <alignment vertical="center"/>
    </xf>
    <xf numFmtId="165" fontId="2" fillId="0" borderId="5" xfId="1" applyNumberFormat="1" applyFont="1" applyBorder="1" applyAlignment="1">
      <alignment horizontal="left" vertical="center"/>
    </xf>
    <xf numFmtId="165" fontId="2" fillId="0" borderId="2" xfId="1" applyNumberFormat="1" applyFont="1" applyBorder="1" applyAlignment="1">
      <alignment vertical="center"/>
    </xf>
    <xf numFmtId="165" fontId="7" fillId="0" borderId="0" xfId="1" applyNumberFormat="1" applyFont="1" applyAlignment="1">
      <alignment vertical="center"/>
    </xf>
    <xf numFmtId="165" fontId="2" fillId="0" borderId="5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horizontal="left" vertical="center"/>
    </xf>
    <xf numFmtId="165" fontId="2" fillId="0" borderId="0" xfId="1" applyNumberFormat="1" applyFont="1" applyFill="1" applyAlignment="1">
      <alignment horizontal="center" vertical="center"/>
    </xf>
    <xf numFmtId="165" fontId="3" fillId="0" borderId="4" xfId="1" applyNumberFormat="1" applyFont="1" applyFill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5" xfId="1" applyNumberFormat="1" applyFont="1" applyBorder="1" applyAlignment="1">
      <alignment vertical="center"/>
    </xf>
    <xf numFmtId="1" fontId="2" fillId="0" borderId="0" xfId="1" applyNumberFormat="1" applyFont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165" fontId="3" fillId="0" borderId="0" xfId="1" applyNumberFormat="1" applyFont="1" applyFill="1" applyBorder="1" applyAlignment="1">
      <alignment horizontal="left" vertical="center" indent="2"/>
    </xf>
    <xf numFmtId="165" fontId="2" fillId="0" borderId="0" xfId="1" applyNumberFormat="1" applyFont="1" applyFill="1" applyBorder="1" applyAlignment="1">
      <alignment horizontal="left" vertical="center" indent="2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11" fillId="0" borderId="0" xfId="0" applyFont="1" applyBorder="1" applyAlignment="1">
      <alignment horizontal="left" wrapText="1"/>
    </xf>
    <xf numFmtId="165" fontId="11" fillId="0" borderId="0" xfId="1" applyNumberFormat="1" applyFont="1" applyFill="1" applyAlignment="1">
      <alignment horizontal="center"/>
    </xf>
    <xf numFmtId="165" fontId="11" fillId="0" borderId="0" xfId="1" applyNumberFormat="1" applyFont="1"/>
    <xf numFmtId="0" fontId="11" fillId="2" borderId="0" xfId="0" applyFont="1" applyFill="1" applyBorder="1" applyAlignment="1">
      <alignment horizontal="left" wrapText="1" indent="3"/>
    </xf>
    <xf numFmtId="0" fontId="11" fillId="2" borderId="0" xfId="0" applyFont="1" applyFill="1"/>
    <xf numFmtId="165" fontId="12" fillId="0" borderId="0" xfId="1" applyNumberFormat="1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0" fontId="10" fillId="0" borderId="2" xfId="0" applyFont="1" applyFill="1" applyBorder="1"/>
    <xf numFmtId="0" fontId="10" fillId="0" borderId="2" xfId="0" applyFont="1" applyBorder="1"/>
    <xf numFmtId="165" fontId="10" fillId="0" borderId="2" xfId="0" applyNumberFormat="1" applyFont="1" applyBorder="1"/>
    <xf numFmtId="0" fontId="11" fillId="0" borderId="0" xfId="0" applyFont="1" applyFill="1" applyBorder="1"/>
    <xf numFmtId="0" fontId="11" fillId="0" borderId="0" xfId="0" applyFont="1" applyBorder="1"/>
    <xf numFmtId="0" fontId="13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Fill="1"/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164" fontId="12" fillId="2" borderId="0" xfId="1" applyFont="1" applyFill="1" applyAlignment="1">
      <alignment horizontal="center" vertical="center"/>
    </xf>
    <xf numFmtId="164" fontId="15" fillId="2" borderId="0" xfId="1" applyFont="1" applyFill="1" applyAlignment="1">
      <alignment horizontal="center" vertic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4" fontId="11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3" fillId="0" borderId="0" xfId="0" applyFont="1" applyFill="1" applyBorder="1"/>
    <xf numFmtId="0" fontId="10" fillId="0" borderId="0" xfId="0" applyFont="1"/>
    <xf numFmtId="39" fontId="11" fillId="0" borderId="0" xfId="0" applyNumberFormat="1" applyFont="1"/>
    <xf numFmtId="39" fontId="10" fillId="0" borderId="0" xfId="1" applyNumberFormat="1" applyFont="1"/>
    <xf numFmtId="39" fontId="11" fillId="0" borderId="0" xfId="1" applyNumberFormat="1" applyFont="1"/>
    <xf numFmtId="39" fontId="10" fillId="0" borderId="6" xfId="1" applyNumberFormat="1" applyFont="1" applyBorder="1"/>
    <xf numFmtId="39" fontId="11" fillId="0" borderId="2" xfId="1" applyNumberFormat="1" applyFont="1" applyBorder="1"/>
    <xf numFmtId="39" fontId="10" fillId="0" borderId="2" xfId="1" applyNumberFormat="1" applyFont="1" applyBorder="1"/>
    <xf numFmtId="0" fontId="10" fillId="0" borderId="1" xfId="0" applyFont="1" applyBorder="1" applyAlignment="1">
      <alignment horizontal="center" vertical="center"/>
    </xf>
    <xf numFmtId="164" fontId="11" fillId="0" borderId="0" xfId="1" applyFont="1"/>
    <xf numFmtId="164" fontId="15" fillId="0" borderId="0" xfId="1" applyFont="1" applyAlignment="1">
      <alignment horizontal="center"/>
    </xf>
    <xf numFmtId="164" fontId="10" fillId="0" borderId="0" xfId="1" applyFont="1"/>
    <xf numFmtId="14" fontId="3" fillId="0" borderId="0" xfId="1" applyNumberFormat="1" applyFont="1" applyAlignment="1">
      <alignment vertical="center"/>
    </xf>
    <xf numFmtId="165" fontId="3" fillId="0" borderId="6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5" fontId="17" fillId="0" borderId="0" xfId="1" applyNumberFormat="1" applyFont="1" applyFill="1" applyAlignment="1">
      <alignment vertical="center"/>
    </xf>
    <xf numFmtId="9" fontId="3" fillId="0" borderId="0" xfId="4" applyFont="1" applyAlignment="1">
      <alignment vertical="center"/>
    </xf>
    <xf numFmtId="164" fontId="7" fillId="3" borderId="0" xfId="1" applyNumberFormat="1" applyFont="1" applyFill="1" applyBorder="1" applyAlignment="1">
      <alignment vertical="center"/>
    </xf>
    <xf numFmtId="164" fontId="7" fillId="3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17" fillId="3" borderId="0" xfId="1" applyNumberFormat="1" applyFont="1" applyFill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17" fillId="0" borderId="0" xfId="1" applyNumberFormat="1" applyFont="1" applyAlignment="1">
      <alignment horizontal="center" vertical="center"/>
    </xf>
    <xf numFmtId="165" fontId="18" fillId="0" borderId="0" xfId="1" applyNumberFormat="1" applyFont="1" applyAlignment="1">
      <alignment horizontal="center" vertical="center"/>
    </xf>
    <xf numFmtId="165" fontId="18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6" fontId="3" fillId="0" borderId="2" xfId="1" applyNumberFormat="1" applyFont="1" applyBorder="1" applyAlignment="1">
      <alignment vertical="center"/>
    </xf>
    <xf numFmtId="9" fontId="3" fillId="0" borderId="0" xfId="4" applyFont="1" applyFill="1" applyAlignment="1">
      <alignment vertical="center"/>
    </xf>
    <xf numFmtId="165" fontId="7" fillId="4" borderId="0" xfId="1" applyNumberFormat="1" applyFont="1" applyFill="1" applyBorder="1" applyAlignment="1">
      <alignment vertical="center"/>
    </xf>
    <xf numFmtId="165" fontId="7" fillId="4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17" fillId="4" borderId="0" xfId="1" applyNumberFormat="1" applyFont="1" applyFill="1" applyAlignment="1">
      <alignment vertical="center"/>
    </xf>
    <xf numFmtId="166" fontId="2" fillId="0" borderId="2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/>
    </xf>
    <xf numFmtId="166" fontId="2" fillId="0" borderId="2" xfId="1" applyNumberFormat="1" applyFont="1" applyFill="1" applyBorder="1" applyAlignment="1">
      <alignment vertical="center"/>
    </xf>
    <xf numFmtId="165" fontId="17" fillId="0" borderId="0" xfId="1" applyNumberFormat="1" applyFont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165" fontId="2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 wrapText="1"/>
    </xf>
    <xf numFmtId="165" fontId="3" fillId="0" borderId="0" xfId="1" applyNumberFormat="1" applyFont="1" applyFill="1" applyAlignment="1">
      <alignment horizontal="center" vertical="center"/>
    </xf>
  </cellXfs>
  <cellStyles count="5">
    <cellStyle name="Millares" xfId="1" builtinId="3"/>
    <cellStyle name="Normal" xfId="0" builtinId="0"/>
    <cellStyle name="Normal 3" xfId="2" xr:uid="{00000000-0005-0000-0000-000002000000}"/>
    <cellStyle name="Normal 3 2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zoomScale="80" zoomScaleNormal="80" workbookViewId="0">
      <selection activeCell="A2" sqref="A2:G2"/>
    </sheetView>
  </sheetViews>
  <sheetFormatPr baseColWidth="10" defaultColWidth="11.54296875" defaultRowHeight="15" customHeight="1" x14ac:dyDescent="0.35"/>
  <cols>
    <col min="1" max="1" width="78.81640625" style="1" customWidth="1"/>
    <col min="2" max="2" width="16.7265625" style="2" bestFit="1" customWidth="1"/>
    <col min="3" max="4" width="17.7265625" style="2" bestFit="1" customWidth="1"/>
    <col min="5" max="5" width="18.54296875" style="2" bestFit="1" customWidth="1"/>
    <col min="6" max="6" width="19" style="2" customWidth="1"/>
    <col min="7" max="7" width="17.7265625" style="2" customWidth="1"/>
    <col min="8" max="16384" width="11.54296875" style="2"/>
  </cols>
  <sheetData>
    <row r="1" spans="1:7" ht="17" x14ac:dyDescent="0.35"/>
    <row r="2" spans="1:7" ht="17" x14ac:dyDescent="0.35">
      <c r="A2" s="125" t="s">
        <v>19</v>
      </c>
      <c r="B2" s="125"/>
      <c r="C2" s="125"/>
      <c r="D2" s="125"/>
      <c r="E2" s="125"/>
      <c r="F2" s="125"/>
      <c r="G2" s="125"/>
    </row>
    <row r="3" spans="1:7" ht="17" x14ac:dyDescent="0.35">
      <c r="A3" s="3" t="s">
        <v>0</v>
      </c>
      <c r="B3" s="128" t="s">
        <v>21</v>
      </c>
      <c r="C3" s="128"/>
      <c r="D3" s="128"/>
      <c r="E3" s="128"/>
      <c r="F3" s="128"/>
      <c r="G3" s="128"/>
    </row>
    <row r="4" spans="1:7" ht="17" x14ac:dyDescent="0.35">
      <c r="A4" s="3" t="s">
        <v>1</v>
      </c>
      <c r="B4" s="128" t="s">
        <v>45</v>
      </c>
      <c r="C4" s="128"/>
      <c r="D4" s="128"/>
      <c r="E4" s="128"/>
      <c r="F4" s="128"/>
      <c r="G4" s="128"/>
    </row>
    <row r="5" spans="1:7" ht="17" x14ac:dyDescent="0.35">
      <c r="A5" s="3" t="s">
        <v>10</v>
      </c>
      <c r="B5" s="128" t="s">
        <v>22</v>
      </c>
      <c r="C5" s="128"/>
      <c r="D5" s="128"/>
      <c r="E5" s="128"/>
      <c r="F5" s="128"/>
      <c r="G5" s="128"/>
    </row>
    <row r="6" spans="1:7" ht="17" x14ac:dyDescent="0.35">
      <c r="A6" s="3" t="s">
        <v>29</v>
      </c>
      <c r="B6" s="5">
        <v>2021</v>
      </c>
      <c r="C6" s="4"/>
      <c r="D6" s="4"/>
      <c r="E6" s="4"/>
      <c r="F6" s="4"/>
      <c r="G6" s="4"/>
    </row>
    <row r="7" spans="1:7" ht="17" x14ac:dyDescent="0.35">
      <c r="A7" s="6"/>
    </row>
    <row r="8" spans="1:7" ht="17" x14ac:dyDescent="0.35">
      <c r="A8" s="6"/>
    </row>
    <row r="9" spans="1:7" ht="17" x14ac:dyDescent="0.35">
      <c r="A9" s="125" t="s">
        <v>7</v>
      </c>
      <c r="B9" s="125"/>
      <c r="C9" s="125"/>
      <c r="D9" s="125"/>
      <c r="E9" s="125"/>
      <c r="F9" s="125"/>
      <c r="G9" s="125"/>
    </row>
    <row r="10" spans="1:7" ht="17" x14ac:dyDescent="0.35">
      <c r="A10" s="125" t="s">
        <v>11</v>
      </c>
      <c r="B10" s="125"/>
      <c r="C10" s="125"/>
      <c r="D10" s="125"/>
      <c r="E10" s="125"/>
      <c r="F10" s="125"/>
      <c r="G10" s="125"/>
    </row>
    <row r="11" spans="1:7" ht="17" x14ac:dyDescent="0.35"/>
    <row r="12" spans="1:7" ht="17.5" thickBot="1" x14ac:dyDescent="0.4">
      <c r="A12" s="50" t="s">
        <v>58</v>
      </c>
      <c r="B12" s="51" t="s">
        <v>2</v>
      </c>
      <c r="C12" s="51" t="s">
        <v>3</v>
      </c>
      <c r="D12" s="51" t="s">
        <v>4</v>
      </c>
      <c r="E12" s="51" t="s">
        <v>5</v>
      </c>
      <c r="F12" s="51" t="s">
        <v>6</v>
      </c>
      <c r="G12" s="51" t="s">
        <v>62</v>
      </c>
    </row>
    <row r="13" spans="1:7" ht="17" x14ac:dyDescent="0.3">
      <c r="A13" s="52"/>
      <c r="B13" s="53"/>
      <c r="C13" s="53"/>
      <c r="D13" s="53"/>
      <c r="E13" s="53"/>
      <c r="F13" s="53"/>
      <c r="G13" s="53"/>
    </row>
    <row r="14" spans="1:7" ht="17" x14ac:dyDescent="0.3">
      <c r="A14" s="54" t="s">
        <v>25</v>
      </c>
      <c r="B14" s="53" t="s">
        <v>63</v>
      </c>
      <c r="C14" s="55">
        <v>125218</v>
      </c>
      <c r="D14" s="55">
        <v>125617</v>
      </c>
      <c r="E14" s="55">
        <v>126011</v>
      </c>
      <c r="F14" s="56">
        <f>SUM(C14:E14)</f>
        <v>376846</v>
      </c>
      <c r="G14" s="56">
        <f>AVERAGE(C14:E14)</f>
        <v>125615.33333333333</v>
      </c>
    </row>
    <row r="15" spans="1:7" s="1" customFormat="1" ht="17" x14ac:dyDescent="0.3">
      <c r="A15" s="57" t="s">
        <v>23</v>
      </c>
      <c r="B15" s="58" t="s">
        <v>63</v>
      </c>
      <c r="C15" s="59">
        <v>94042</v>
      </c>
      <c r="D15" s="59">
        <v>94341</v>
      </c>
      <c r="E15" s="59">
        <v>94674</v>
      </c>
      <c r="F15" s="56">
        <f>SUM(C15:E15)</f>
        <v>283057</v>
      </c>
      <c r="G15" s="60"/>
    </row>
    <row r="16" spans="1:7" s="12" customFormat="1" ht="17" x14ac:dyDescent="0.3">
      <c r="A16" s="57" t="s">
        <v>24</v>
      </c>
      <c r="B16" s="58" t="s">
        <v>63</v>
      </c>
      <c r="C16" s="59">
        <f>+C14-C15</f>
        <v>31176</v>
      </c>
      <c r="D16" s="59">
        <f>+D14-D15</f>
        <v>31276</v>
      </c>
      <c r="E16" s="59">
        <f>+E14-E15</f>
        <v>31337</v>
      </c>
      <c r="F16" s="56">
        <f>SUM(C16:E16)</f>
        <v>93789</v>
      </c>
      <c r="G16" s="60"/>
    </row>
    <row r="17" spans="1:7" s="12" customFormat="1" ht="17" x14ac:dyDescent="0.3">
      <c r="A17" s="54" t="s">
        <v>46</v>
      </c>
      <c r="B17" s="53" t="s">
        <v>63</v>
      </c>
      <c r="C17" s="55">
        <v>4555</v>
      </c>
      <c r="D17" s="55">
        <v>4562</v>
      </c>
      <c r="E17" s="55">
        <v>4571</v>
      </c>
      <c r="F17" s="56">
        <f>SUM(C17:E17)</f>
        <v>13688</v>
      </c>
      <c r="G17" s="56">
        <f>AVERAGE(C17:E17)</f>
        <v>4562.666666666667</v>
      </c>
    </row>
    <row r="18" spans="1:7" ht="17" x14ac:dyDescent="0.3">
      <c r="A18" s="52"/>
      <c r="B18" s="53"/>
      <c r="C18" s="53"/>
      <c r="D18" s="53"/>
      <c r="E18" s="53"/>
      <c r="F18" s="53"/>
      <c r="G18" s="53"/>
    </row>
    <row r="19" spans="1:7" ht="17.5" thickBot="1" x14ac:dyDescent="0.35">
      <c r="A19" s="61" t="s">
        <v>12</v>
      </c>
      <c r="B19" s="62"/>
      <c r="C19" s="63">
        <f>+C14+C17</f>
        <v>129773</v>
      </c>
      <c r="D19" s="63">
        <f t="shared" ref="D19:E19" si="0">+D14+D17</f>
        <v>130179</v>
      </c>
      <c r="E19" s="63">
        <f t="shared" si="0"/>
        <v>130582</v>
      </c>
      <c r="F19" s="63">
        <f>SUM(C19:E19)</f>
        <v>390534</v>
      </c>
      <c r="G19" s="63">
        <f>AVERAGE(C19:E19)</f>
        <v>130178</v>
      </c>
    </row>
    <row r="20" spans="1:7" ht="17.5" thickTop="1" x14ac:dyDescent="0.3">
      <c r="A20" s="64"/>
      <c r="B20" s="65"/>
      <c r="C20" s="65"/>
      <c r="D20" s="65"/>
      <c r="E20" s="65"/>
      <c r="F20" s="65"/>
      <c r="G20" s="65"/>
    </row>
    <row r="21" spans="1:7" ht="17" x14ac:dyDescent="0.3">
      <c r="A21" s="66" t="s">
        <v>64</v>
      </c>
      <c r="B21" s="53"/>
      <c r="C21" s="53"/>
      <c r="D21" s="53"/>
      <c r="E21" s="53"/>
      <c r="F21" s="53"/>
      <c r="G21" s="53"/>
    </row>
    <row r="22" spans="1:7" ht="17" x14ac:dyDescent="0.35">
      <c r="A22" s="16"/>
    </row>
    <row r="23" spans="1:7" ht="17" x14ac:dyDescent="0.35">
      <c r="A23" s="126" t="s">
        <v>13</v>
      </c>
      <c r="B23" s="126"/>
      <c r="C23" s="126"/>
      <c r="D23" s="126"/>
      <c r="E23" s="126"/>
    </row>
    <row r="24" spans="1:7" ht="17" x14ac:dyDescent="0.35">
      <c r="A24" s="125" t="s">
        <v>51</v>
      </c>
      <c r="B24" s="125"/>
      <c r="C24" s="125"/>
      <c r="D24" s="125"/>
      <c r="E24" s="125"/>
    </row>
    <row r="25" spans="1:7" ht="17" x14ac:dyDescent="0.35">
      <c r="A25" s="125" t="s">
        <v>65</v>
      </c>
      <c r="B25" s="125"/>
      <c r="C25" s="125"/>
      <c r="D25" s="125"/>
      <c r="E25" s="125"/>
    </row>
    <row r="26" spans="1:7" ht="17" x14ac:dyDescent="0.35"/>
    <row r="27" spans="1:7" ht="17.5" thickBot="1" x14ac:dyDescent="0.4">
      <c r="A27" s="67" t="s">
        <v>58</v>
      </c>
      <c r="B27" s="68" t="s">
        <v>3</v>
      </c>
      <c r="C27" s="68" t="s">
        <v>4</v>
      </c>
      <c r="D27" s="68" t="s">
        <v>5</v>
      </c>
      <c r="E27" s="51" t="s">
        <v>6</v>
      </c>
    </row>
    <row r="28" spans="1:7" ht="17" x14ac:dyDescent="0.3">
      <c r="A28" s="52"/>
      <c r="B28" s="52"/>
      <c r="C28" s="52"/>
      <c r="D28" s="52"/>
      <c r="E28" s="69"/>
    </row>
    <row r="29" spans="1:7" ht="17" x14ac:dyDescent="0.3">
      <c r="A29" s="54" t="s">
        <v>25</v>
      </c>
      <c r="B29" s="70">
        <f>10255938.5+7259.6</f>
        <v>10263198.1</v>
      </c>
      <c r="C29" s="70">
        <f>10297734.2+8559.2</f>
        <v>10306293.399999999</v>
      </c>
      <c r="D29" s="71">
        <v>10355468.800000001</v>
      </c>
      <c r="E29" s="72">
        <f>SUM(B29:D29)</f>
        <v>30924960.300000001</v>
      </c>
    </row>
    <row r="30" spans="1:7" s="1" customFormat="1" ht="17" x14ac:dyDescent="0.3">
      <c r="A30" s="73" t="s">
        <v>59</v>
      </c>
      <c r="B30" s="74">
        <f>+B29*74%</f>
        <v>7594766.5939999996</v>
      </c>
      <c r="C30" s="74">
        <f t="shared" ref="C30:D30" si="1">+C29*74%</f>
        <v>7626657.1159999985</v>
      </c>
      <c r="D30" s="74">
        <f t="shared" si="1"/>
        <v>7663046.9120000005</v>
      </c>
      <c r="E30" s="75">
        <f>+E29*74%</f>
        <v>22884470.622000001</v>
      </c>
    </row>
    <row r="31" spans="1:7" s="1" customFormat="1" ht="17" x14ac:dyDescent="0.3">
      <c r="A31" s="73" t="s">
        <v>60</v>
      </c>
      <c r="B31" s="74">
        <f>+B29*26%</f>
        <v>2668431.5060000001</v>
      </c>
      <c r="C31" s="74">
        <f t="shared" ref="C31:D31" si="2">+C29*26%</f>
        <v>2679636.2839999995</v>
      </c>
      <c r="D31" s="74">
        <f t="shared" si="2"/>
        <v>2692421.8880000003</v>
      </c>
      <c r="E31" s="75">
        <f>+E29*26%</f>
        <v>8040489.6780000003</v>
      </c>
    </row>
    <row r="32" spans="1:7" s="1" customFormat="1" ht="17" x14ac:dyDescent="0.3">
      <c r="A32" s="54" t="s">
        <v>46</v>
      </c>
      <c r="B32" s="70">
        <v>1364426.6</v>
      </c>
      <c r="C32" s="70">
        <v>1378843.9</v>
      </c>
      <c r="D32" s="70">
        <v>1385425.5</v>
      </c>
      <c r="E32" s="72">
        <f>SUM(B32:D32)</f>
        <v>4128696</v>
      </c>
    </row>
    <row r="33" spans="1:5" s="1" customFormat="1" ht="17" x14ac:dyDescent="0.3">
      <c r="A33" s="76" t="s">
        <v>26</v>
      </c>
      <c r="B33" s="70">
        <f>B34+B35</f>
        <v>823644.70000000007</v>
      </c>
      <c r="C33" s="70">
        <f>C34+C35</f>
        <v>823644.70000000007</v>
      </c>
      <c r="D33" s="70">
        <f>D34+D35</f>
        <v>823644.70000000007</v>
      </c>
      <c r="E33" s="72">
        <f>SUM(B33:D33)</f>
        <v>2470934.1</v>
      </c>
    </row>
    <row r="34" spans="1:5" s="1" customFormat="1" ht="17" x14ac:dyDescent="0.3">
      <c r="A34" s="77" t="s">
        <v>66</v>
      </c>
      <c r="B34" s="70">
        <f>24610.8+592656.25</f>
        <v>617267.05000000005</v>
      </c>
      <c r="C34" s="70">
        <f t="shared" ref="C34:D34" si="3">24610.8+592656.25</f>
        <v>617267.05000000005</v>
      </c>
      <c r="D34" s="70">
        <f t="shared" si="3"/>
        <v>617267.05000000005</v>
      </c>
      <c r="E34" s="72">
        <f>SUM(B34:D34)</f>
        <v>1851801.1500000001</v>
      </c>
    </row>
    <row r="35" spans="1:5" ht="17" x14ac:dyDescent="0.3">
      <c r="A35" s="77" t="s">
        <v>67</v>
      </c>
      <c r="B35" s="70">
        <f>24610.8+181766.85</f>
        <v>206377.65</v>
      </c>
      <c r="C35" s="70">
        <f>24610.8+181766.85</f>
        <v>206377.65</v>
      </c>
      <c r="D35" s="70">
        <f>24610.8+181766.85</f>
        <v>206377.65</v>
      </c>
      <c r="E35" s="72">
        <f>SUM(B35:D35)</f>
        <v>619132.94999999995</v>
      </c>
    </row>
    <row r="36" spans="1:5" ht="17" x14ac:dyDescent="0.3">
      <c r="A36" s="76"/>
      <c r="B36" s="78"/>
      <c r="C36" s="78"/>
      <c r="D36" s="78"/>
      <c r="E36" s="78"/>
    </row>
    <row r="37" spans="1:5" ht="17.5" thickBot="1" x14ac:dyDescent="0.35">
      <c r="A37" s="79" t="s">
        <v>12</v>
      </c>
      <c r="B37" s="80">
        <f t="shared" ref="B37:D37" si="4">SUM(B33,B32,B29)</f>
        <v>12451269.4</v>
      </c>
      <c r="C37" s="80">
        <f t="shared" si="4"/>
        <v>12508781.999999998</v>
      </c>
      <c r="D37" s="80">
        <f t="shared" si="4"/>
        <v>12564539</v>
      </c>
      <c r="E37" s="81">
        <f>SUM(E33,E32,E29)</f>
        <v>37524590.399999999</v>
      </c>
    </row>
    <row r="38" spans="1:5" ht="17.5" thickTop="1" x14ac:dyDescent="0.3">
      <c r="A38" s="82" t="s">
        <v>68</v>
      </c>
      <c r="B38" s="82"/>
      <c r="C38" s="82"/>
      <c r="D38" s="82"/>
      <c r="E38" s="82"/>
    </row>
    <row r="39" spans="1:5" ht="17" x14ac:dyDescent="0.3">
      <c r="A39" s="82" t="s">
        <v>69</v>
      </c>
      <c r="B39" s="82"/>
      <c r="C39" s="82"/>
      <c r="D39" s="82"/>
      <c r="E39" s="82"/>
    </row>
    <row r="40" spans="1:5" ht="17" x14ac:dyDescent="0.3">
      <c r="A40" s="82" t="s">
        <v>70</v>
      </c>
      <c r="B40" s="82"/>
      <c r="C40" s="82"/>
      <c r="D40" s="82"/>
      <c r="E40" s="82"/>
    </row>
    <row r="41" spans="1:5" ht="17" x14ac:dyDescent="0.3">
      <c r="A41" s="66" t="s">
        <v>71</v>
      </c>
      <c r="B41" s="66"/>
      <c r="C41" s="66"/>
      <c r="D41" s="66"/>
      <c r="E41" s="66"/>
    </row>
    <row r="42" spans="1:5" ht="17" x14ac:dyDescent="0.35"/>
    <row r="43" spans="1:5" ht="17" x14ac:dyDescent="0.35"/>
    <row r="44" spans="1:5" ht="17" x14ac:dyDescent="0.35">
      <c r="A44" s="125" t="s">
        <v>14</v>
      </c>
      <c r="B44" s="125"/>
      <c r="C44" s="125"/>
      <c r="D44" s="125"/>
      <c r="E44" s="125"/>
    </row>
    <row r="45" spans="1:5" ht="17" x14ac:dyDescent="0.35">
      <c r="A45" s="125" t="s">
        <v>52</v>
      </c>
      <c r="B45" s="125"/>
      <c r="C45" s="125"/>
      <c r="D45" s="125"/>
      <c r="E45" s="125"/>
    </row>
    <row r="46" spans="1:5" ht="17" x14ac:dyDescent="0.35">
      <c r="A46" s="125" t="s">
        <v>65</v>
      </c>
      <c r="B46" s="125"/>
      <c r="C46" s="125"/>
      <c r="D46" s="125"/>
      <c r="E46" s="125"/>
    </row>
    <row r="47" spans="1:5" ht="17" x14ac:dyDescent="0.35"/>
    <row r="48" spans="1:5" ht="17.5" thickBot="1" x14ac:dyDescent="0.4">
      <c r="A48" s="21" t="s">
        <v>9</v>
      </c>
      <c r="B48" s="68" t="s">
        <v>3</v>
      </c>
      <c r="C48" s="68" t="s">
        <v>4</v>
      </c>
      <c r="D48" s="68" t="s">
        <v>5</v>
      </c>
      <c r="E48" s="51" t="s">
        <v>6</v>
      </c>
    </row>
    <row r="49" spans="1:5" ht="17" x14ac:dyDescent="0.3">
      <c r="B49" s="53"/>
      <c r="C49" s="53"/>
      <c r="D49" s="53"/>
      <c r="E49" s="83"/>
    </row>
    <row r="50" spans="1:5" ht="17" x14ac:dyDescent="0.3">
      <c r="A50" s="20" t="s">
        <v>28</v>
      </c>
      <c r="B50" s="84">
        <v>11627624.699999999</v>
      </c>
      <c r="C50" s="84">
        <v>11685137.299999999</v>
      </c>
      <c r="D50" s="84">
        <v>11740894.300000001</v>
      </c>
      <c r="E50" s="85">
        <v>35053656.299999997</v>
      </c>
    </row>
    <row r="51" spans="1:5" ht="17" x14ac:dyDescent="0.3">
      <c r="A51" s="48" t="s">
        <v>36</v>
      </c>
      <c r="B51" s="86">
        <v>10263198.1</v>
      </c>
      <c r="C51" s="86">
        <v>10306293.399999999</v>
      </c>
      <c r="D51" s="86">
        <v>10355468.800000001</v>
      </c>
      <c r="E51" s="85">
        <v>30924960.300000001</v>
      </c>
    </row>
    <row r="52" spans="1:5" ht="17" x14ac:dyDescent="0.3">
      <c r="A52" s="48" t="s">
        <v>49</v>
      </c>
      <c r="B52" s="86">
        <v>1364426.6</v>
      </c>
      <c r="C52" s="86">
        <v>1378843.9</v>
      </c>
      <c r="D52" s="86">
        <v>1385425.5</v>
      </c>
      <c r="E52" s="85">
        <v>4128696</v>
      </c>
    </row>
    <row r="53" spans="1:5" ht="17" x14ac:dyDescent="0.3">
      <c r="A53" s="49" t="s">
        <v>27</v>
      </c>
      <c r="B53" s="86">
        <v>0</v>
      </c>
      <c r="C53" s="86">
        <v>0</v>
      </c>
      <c r="D53" s="86">
        <v>0</v>
      </c>
      <c r="E53" s="85">
        <v>0</v>
      </c>
    </row>
    <row r="54" spans="1:5" ht="17" x14ac:dyDescent="0.3">
      <c r="A54" s="48" t="s">
        <v>59</v>
      </c>
      <c r="B54" s="86"/>
      <c r="C54" s="86"/>
      <c r="D54" s="86"/>
      <c r="E54" s="85"/>
    </row>
    <row r="55" spans="1:5" ht="17" x14ac:dyDescent="0.3">
      <c r="A55" s="48" t="s">
        <v>60</v>
      </c>
      <c r="B55" s="86"/>
      <c r="C55" s="86"/>
      <c r="D55" s="86"/>
      <c r="E55" s="85"/>
    </row>
    <row r="56" spans="1:5" ht="17" x14ac:dyDescent="0.3">
      <c r="A56" s="48" t="s">
        <v>61</v>
      </c>
      <c r="B56" s="86"/>
      <c r="C56" s="86"/>
      <c r="D56" s="86"/>
      <c r="E56" s="85"/>
    </row>
    <row r="57" spans="1:5" ht="17" x14ac:dyDescent="0.3">
      <c r="A57" s="20" t="s">
        <v>72</v>
      </c>
      <c r="B57" s="86">
        <v>617267.05000000005</v>
      </c>
      <c r="C57" s="86">
        <v>617267.05000000005</v>
      </c>
      <c r="D57" s="86">
        <v>617267.05000000005</v>
      </c>
      <c r="E57" s="85">
        <v>1851801.1500000001</v>
      </c>
    </row>
    <row r="58" spans="1:5" ht="17" x14ac:dyDescent="0.3">
      <c r="A58" s="20" t="s">
        <v>73</v>
      </c>
      <c r="B58" s="86">
        <v>206377.65</v>
      </c>
      <c r="C58" s="86">
        <v>206377.65</v>
      </c>
      <c r="D58" s="86">
        <v>206377.65</v>
      </c>
      <c r="E58" s="87">
        <v>619132.94999999995</v>
      </c>
    </row>
    <row r="59" spans="1:5" ht="17.5" thickBot="1" x14ac:dyDescent="0.35">
      <c r="A59" s="13" t="s">
        <v>12</v>
      </c>
      <c r="B59" s="88">
        <v>12451269.4</v>
      </c>
      <c r="C59" s="88">
        <v>12508782</v>
      </c>
      <c r="D59" s="88">
        <v>12564539.000000002</v>
      </c>
      <c r="E59" s="89">
        <v>37524590.399999999</v>
      </c>
    </row>
    <row r="60" spans="1:5" ht="17.5" thickTop="1" x14ac:dyDescent="0.3">
      <c r="A60" s="66" t="s">
        <v>74</v>
      </c>
    </row>
    <row r="61" spans="1:5" ht="17" x14ac:dyDescent="0.3">
      <c r="A61" s="82" t="s">
        <v>69</v>
      </c>
    </row>
    <row r="62" spans="1:5" ht="17" x14ac:dyDescent="0.3">
      <c r="A62" s="82" t="s">
        <v>70</v>
      </c>
    </row>
    <row r="63" spans="1:5" ht="17" x14ac:dyDescent="0.3">
      <c r="A63" s="66" t="s">
        <v>71</v>
      </c>
    </row>
    <row r="64" spans="1:5" ht="17" x14ac:dyDescent="0.35">
      <c r="A64" s="15"/>
    </row>
    <row r="65" spans="1:5" ht="17" x14ac:dyDescent="0.35">
      <c r="A65" s="15"/>
    </row>
    <row r="66" spans="1:5" ht="17" x14ac:dyDescent="0.35">
      <c r="A66" s="15"/>
    </row>
    <row r="67" spans="1:5" ht="17" x14ac:dyDescent="0.35"/>
    <row r="68" spans="1:5" ht="17" x14ac:dyDescent="0.35"/>
    <row r="69" spans="1:5" ht="17" x14ac:dyDescent="0.35">
      <c r="A69" s="125" t="s">
        <v>18</v>
      </c>
      <c r="B69" s="125"/>
      <c r="C69" s="125"/>
      <c r="D69" s="125"/>
      <c r="E69" s="125"/>
    </row>
    <row r="70" spans="1:5" ht="17" x14ac:dyDescent="0.35">
      <c r="A70" s="125" t="s">
        <v>15</v>
      </c>
      <c r="B70" s="125"/>
      <c r="C70" s="125"/>
      <c r="D70" s="125"/>
      <c r="E70" s="125"/>
    </row>
    <row r="71" spans="1:5" ht="17" x14ac:dyDescent="0.35">
      <c r="A71" s="125" t="s">
        <v>65</v>
      </c>
      <c r="B71" s="125"/>
      <c r="C71" s="125"/>
      <c r="D71" s="125"/>
      <c r="E71" s="125"/>
    </row>
    <row r="72" spans="1:5" ht="17" x14ac:dyDescent="0.35"/>
    <row r="73" spans="1:5" ht="17.5" thickBot="1" x14ac:dyDescent="0.4">
      <c r="A73" s="21" t="s">
        <v>9</v>
      </c>
      <c r="B73" s="90" t="s">
        <v>3</v>
      </c>
      <c r="C73" s="90" t="s">
        <v>4</v>
      </c>
      <c r="D73" s="90" t="s">
        <v>5</v>
      </c>
      <c r="E73" s="90" t="s">
        <v>6</v>
      </c>
    </row>
    <row r="74" spans="1:5" ht="17" x14ac:dyDescent="0.3">
      <c r="B74" s="53"/>
      <c r="C74" s="53"/>
      <c r="D74" s="53"/>
      <c r="E74" s="83"/>
    </row>
    <row r="75" spans="1:5" ht="17" x14ac:dyDescent="0.3">
      <c r="A75" s="25" t="s">
        <v>48</v>
      </c>
      <c r="B75" s="91">
        <v>0</v>
      </c>
      <c r="C75" s="91">
        <f>+B79</f>
        <v>-695239.69999999925</v>
      </c>
      <c r="D75" s="91">
        <f>+C79</f>
        <v>-1822442.9999999981</v>
      </c>
      <c r="E75" s="92" t="s">
        <v>77</v>
      </c>
    </row>
    <row r="76" spans="1:5" ht="17" x14ac:dyDescent="0.3">
      <c r="A76" s="25" t="s">
        <v>75</v>
      </c>
      <c r="B76" s="91">
        <f>3068211.2+2138737.6+392508.3+6722357</f>
        <v>12321814.100000001</v>
      </c>
      <c r="C76" s="91">
        <f>3309645.1+2270069.2+392508.3+6722357</f>
        <v>12694579.600000001</v>
      </c>
      <c r="D76" s="91">
        <f>5393331.5+392508.3+6722356.9</f>
        <v>12508196.699999999</v>
      </c>
      <c r="E76" s="93">
        <f>SUM(B76:D76)</f>
        <v>37524590.400000006</v>
      </c>
    </row>
    <row r="77" spans="1:5" ht="17" x14ac:dyDescent="0.3">
      <c r="A77" s="25" t="s">
        <v>16</v>
      </c>
      <c r="B77" s="91">
        <f>+B75+B76</f>
        <v>12321814.100000001</v>
      </c>
      <c r="C77" s="91">
        <f>+C75+C76</f>
        <v>11999339.900000002</v>
      </c>
      <c r="D77" s="91">
        <f>+D75+D76</f>
        <v>10685753.700000001</v>
      </c>
      <c r="E77" s="92" t="s">
        <v>77</v>
      </c>
    </row>
    <row r="78" spans="1:5" ht="17" x14ac:dyDescent="0.3">
      <c r="A78" s="25" t="s">
        <v>76</v>
      </c>
      <c r="B78" s="91">
        <v>13017053.800000001</v>
      </c>
      <c r="C78" s="91">
        <v>13821782.9</v>
      </c>
      <c r="D78" s="91">
        <v>13834612.199999999</v>
      </c>
      <c r="E78" s="93">
        <f>SUM(B78:D78)</f>
        <v>40673448.900000006</v>
      </c>
    </row>
    <row r="79" spans="1:5" ht="17" x14ac:dyDescent="0.3">
      <c r="A79" s="25" t="s">
        <v>17</v>
      </c>
      <c r="B79" s="91">
        <f>+B77-B78</f>
        <v>-695239.69999999925</v>
      </c>
      <c r="C79" s="91">
        <f>+C77-C78</f>
        <v>-1822442.9999999981</v>
      </c>
      <c r="D79" s="91">
        <f>+D77-D78</f>
        <v>-3148858.4999999981</v>
      </c>
      <c r="E79" s="92" t="s">
        <v>77</v>
      </c>
    </row>
    <row r="80" spans="1:5" ht="17.5" thickBot="1" x14ac:dyDescent="0.4">
      <c r="A80" s="14"/>
      <c r="B80" s="14"/>
      <c r="C80" s="14"/>
      <c r="D80" s="14"/>
      <c r="E80" s="14"/>
    </row>
    <row r="81" spans="1:10" ht="18" thickTop="1" thickBot="1" x14ac:dyDescent="0.4">
      <c r="A81" s="127" t="s">
        <v>78</v>
      </c>
      <c r="B81" s="127"/>
      <c r="C81" s="127"/>
      <c r="D81" s="127"/>
      <c r="E81" s="127"/>
      <c r="F81" s="127"/>
      <c r="G81" s="127"/>
      <c r="H81" s="127"/>
      <c r="I81" s="127"/>
      <c r="J81" s="127"/>
    </row>
    <row r="82" spans="1:10" ht="17.5" thickTop="1" x14ac:dyDescent="0.35">
      <c r="A82" s="127" t="s">
        <v>79</v>
      </c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ht="17" x14ac:dyDescent="0.3">
      <c r="A83" s="66" t="s">
        <v>71</v>
      </c>
      <c r="B83" s="66"/>
      <c r="C83" s="66"/>
      <c r="D83" s="66"/>
      <c r="E83" s="66"/>
      <c r="F83" s="66"/>
      <c r="G83" s="66"/>
      <c r="H83" s="66"/>
      <c r="I83" s="66"/>
      <c r="J83" s="53"/>
    </row>
    <row r="84" spans="1:10" ht="17" x14ac:dyDescent="0.35">
      <c r="A84" s="27"/>
    </row>
  </sheetData>
  <mergeCells count="17">
    <mergeCell ref="A81:J81"/>
    <mergeCell ref="A82:J82"/>
    <mergeCell ref="B3:G3"/>
    <mergeCell ref="B5:G5"/>
    <mergeCell ref="B4:G4"/>
    <mergeCell ref="A71:E71"/>
    <mergeCell ref="A25:E25"/>
    <mergeCell ref="A44:E44"/>
    <mergeCell ref="A45:E45"/>
    <mergeCell ref="A46:E46"/>
    <mergeCell ref="A69:E69"/>
    <mergeCell ref="A70:E70"/>
    <mergeCell ref="A2:G2"/>
    <mergeCell ref="A9:G9"/>
    <mergeCell ref="A10:G10"/>
    <mergeCell ref="A23:E23"/>
    <mergeCell ref="A24:E24"/>
  </mergeCells>
  <printOptions horizontalCentered="1" verticalCentered="1"/>
  <pageMargins left="0.70866141732283472" right="1.18" top="0.3" bottom="0.2" header="0.31496062992125984" footer="0.31496062992125984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84"/>
  <sheetViews>
    <sheetView zoomScale="80" zoomScaleNormal="80" workbookViewId="0">
      <selection activeCell="A2" sqref="A2:G2"/>
    </sheetView>
  </sheetViews>
  <sheetFormatPr baseColWidth="10" defaultColWidth="11.54296875" defaultRowHeight="17" x14ac:dyDescent="0.35"/>
  <cols>
    <col min="1" max="1" width="78.81640625" style="1" customWidth="1"/>
    <col min="2" max="2" width="16.7265625" style="2" bestFit="1" customWidth="1"/>
    <col min="3" max="4" width="17.7265625" style="2" bestFit="1" customWidth="1"/>
    <col min="5" max="5" width="18.54296875" style="2" bestFit="1" customWidth="1"/>
    <col min="6" max="6" width="19" style="2" customWidth="1"/>
    <col min="7" max="7" width="17.7265625" style="2" customWidth="1"/>
    <col min="8" max="16384" width="11.54296875" style="2"/>
  </cols>
  <sheetData>
    <row r="2" spans="1:7" x14ac:dyDescent="0.35">
      <c r="A2" s="125" t="s">
        <v>19</v>
      </c>
      <c r="B2" s="125"/>
      <c r="C2" s="125"/>
      <c r="D2" s="125"/>
      <c r="E2" s="125"/>
      <c r="F2" s="125"/>
      <c r="G2" s="125"/>
    </row>
    <row r="3" spans="1:7" x14ac:dyDescent="0.35">
      <c r="A3" s="3" t="s">
        <v>0</v>
      </c>
      <c r="B3" s="128" t="s">
        <v>21</v>
      </c>
      <c r="C3" s="128"/>
      <c r="D3" s="128"/>
      <c r="E3" s="128"/>
      <c r="F3" s="128"/>
      <c r="G3" s="128"/>
    </row>
    <row r="4" spans="1:7" x14ac:dyDescent="0.35">
      <c r="A4" s="3" t="s">
        <v>1</v>
      </c>
      <c r="B4" s="128" t="s">
        <v>45</v>
      </c>
      <c r="C4" s="128"/>
      <c r="D4" s="128"/>
      <c r="E4" s="128"/>
      <c r="F4" s="128"/>
      <c r="G4" s="128"/>
    </row>
    <row r="5" spans="1:7" x14ac:dyDescent="0.35">
      <c r="A5" s="3" t="s">
        <v>10</v>
      </c>
      <c r="B5" s="128" t="s">
        <v>22</v>
      </c>
      <c r="C5" s="128"/>
      <c r="D5" s="128"/>
      <c r="E5" s="128"/>
      <c r="F5" s="128"/>
      <c r="G5" s="128"/>
    </row>
    <row r="6" spans="1:7" x14ac:dyDescent="0.35">
      <c r="A6" s="3" t="s">
        <v>29</v>
      </c>
      <c r="B6" s="5">
        <v>2021</v>
      </c>
      <c r="C6" s="4"/>
      <c r="D6" s="4"/>
      <c r="E6" s="4"/>
      <c r="F6" s="4"/>
      <c r="G6" s="4"/>
    </row>
    <row r="7" spans="1:7" x14ac:dyDescent="0.35">
      <c r="A7" s="6"/>
    </row>
    <row r="8" spans="1:7" x14ac:dyDescent="0.35">
      <c r="A8" s="6"/>
    </row>
    <row r="9" spans="1:7" x14ac:dyDescent="0.35">
      <c r="A9" s="125" t="s">
        <v>7</v>
      </c>
      <c r="B9" s="125"/>
      <c r="C9" s="125"/>
      <c r="D9" s="125"/>
      <c r="E9" s="125"/>
      <c r="F9" s="125"/>
      <c r="G9" s="125"/>
    </row>
    <row r="10" spans="1:7" x14ac:dyDescent="0.35">
      <c r="A10" s="125" t="s">
        <v>11</v>
      </c>
      <c r="B10" s="125"/>
      <c r="C10" s="125"/>
      <c r="D10" s="125"/>
      <c r="E10" s="125"/>
      <c r="F10" s="125"/>
      <c r="G10" s="125"/>
    </row>
    <row r="12" spans="1:7" ht="17.5" thickBot="1" x14ac:dyDescent="0.4">
      <c r="A12" s="7" t="s">
        <v>42</v>
      </c>
      <c r="B12" s="8" t="s">
        <v>2</v>
      </c>
      <c r="C12" s="8" t="s">
        <v>30</v>
      </c>
      <c r="D12" s="8" t="s">
        <v>31</v>
      </c>
      <c r="E12" s="8" t="s">
        <v>32</v>
      </c>
      <c r="F12" s="8" t="s">
        <v>33</v>
      </c>
      <c r="G12" s="8" t="s">
        <v>43</v>
      </c>
    </row>
    <row r="13" spans="1:7" x14ac:dyDescent="0.35">
      <c r="A13" s="9"/>
      <c r="B13" s="10"/>
      <c r="C13" s="10"/>
      <c r="D13" s="10"/>
      <c r="E13" s="10"/>
      <c r="F13" s="10"/>
      <c r="G13" s="10"/>
    </row>
    <row r="14" spans="1:7" x14ac:dyDescent="0.3">
      <c r="A14" s="1" t="s">
        <v>25</v>
      </c>
      <c r="B14" s="11" t="s">
        <v>47</v>
      </c>
      <c r="C14" s="55">
        <v>125074</v>
      </c>
      <c r="D14" s="55">
        <v>126743</v>
      </c>
      <c r="E14" s="55">
        <v>127288</v>
      </c>
      <c r="F14" s="56">
        <f>SUM(C14:E14)</f>
        <v>379105</v>
      </c>
      <c r="G14" s="56">
        <f>AVERAGE(C14:E14)</f>
        <v>126368.33333333333</v>
      </c>
    </row>
    <row r="15" spans="1:7" s="1" customFormat="1" x14ac:dyDescent="0.3">
      <c r="A15" s="48" t="s">
        <v>23</v>
      </c>
      <c r="B15" s="11" t="s">
        <v>47</v>
      </c>
      <c r="C15" s="59">
        <v>95113</v>
      </c>
      <c r="D15" s="59">
        <v>95387</v>
      </c>
      <c r="E15" s="59">
        <v>95889</v>
      </c>
      <c r="F15" s="56">
        <f>SUM(C15:E15)</f>
        <v>286389</v>
      </c>
      <c r="G15" s="60"/>
    </row>
    <row r="16" spans="1:7" s="12" customFormat="1" x14ac:dyDescent="0.3">
      <c r="A16" s="48" t="s">
        <v>24</v>
      </c>
      <c r="B16" s="11" t="s">
        <v>47</v>
      </c>
      <c r="C16" s="59">
        <f>+C14-C15</f>
        <v>29961</v>
      </c>
      <c r="D16" s="59">
        <f>+D14-D15</f>
        <v>31356</v>
      </c>
      <c r="E16" s="59">
        <f>+E14-E15</f>
        <v>31399</v>
      </c>
      <c r="F16" s="56">
        <f>SUM(C16:E16)</f>
        <v>92716</v>
      </c>
      <c r="G16" s="60"/>
    </row>
    <row r="17" spans="1:7" s="12" customFormat="1" x14ac:dyDescent="0.3">
      <c r="A17" s="1" t="s">
        <v>46</v>
      </c>
      <c r="B17" s="11" t="s">
        <v>47</v>
      </c>
      <c r="C17" s="55">
        <v>4604</v>
      </c>
      <c r="D17" s="55">
        <v>4631</v>
      </c>
      <c r="E17" s="55">
        <v>4647</v>
      </c>
      <c r="F17" s="56">
        <f>SUM(C17:E17)</f>
        <v>13882</v>
      </c>
      <c r="G17" s="56">
        <f>AVERAGE(C17:E17)</f>
        <v>4627.333333333333</v>
      </c>
    </row>
    <row r="18" spans="1:7" ht="17.5" thickBot="1" x14ac:dyDescent="0.35">
      <c r="A18" s="29" t="s">
        <v>12</v>
      </c>
      <c r="B18" s="14"/>
      <c r="C18" s="63">
        <f>+C14+C17</f>
        <v>129678</v>
      </c>
      <c r="D18" s="63">
        <f t="shared" ref="D18:F18" si="0">+D14+D17</f>
        <v>131374</v>
      </c>
      <c r="E18" s="63">
        <f t="shared" si="0"/>
        <v>131935</v>
      </c>
      <c r="F18" s="63">
        <f t="shared" si="0"/>
        <v>392987</v>
      </c>
      <c r="G18" s="63">
        <f>AVERAGE(C18:E18)</f>
        <v>130995.66666666667</v>
      </c>
    </row>
    <row r="19" spans="1:7" ht="17.5" thickTop="1" x14ac:dyDescent="0.3">
      <c r="A19" s="66" t="s">
        <v>64</v>
      </c>
    </row>
    <row r="20" spans="1:7" x14ac:dyDescent="0.35">
      <c r="A20" s="15"/>
    </row>
    <row r="21" spans="1:7" x14ac:dyDescent="0.35">
      <c r="A21" s="16"/>
    </row>
    <row r="22" spans="1:7" x14ac:dyDescent="0.35">
      <c r="A22" s="16"/>
    </row>
    <row r="23" spans="1:7" x14ac:dyDescent="0.35">
      <c r="A23" s="126" t="s">
        <v>13</v>
      </c>
      <c r="B23" s="126"/>
      <c r="C23" s="126"/>
      <c r="D23" s="126"/>
      <c r="E23" s="126"/>
    </row>
    <row r="24" spans="1:7" x14ac:dyDescent="0.35">
      <c r="A24" s="125" t="s">
        <v>51</v>
      </c>
      <c r="B24" s="125"/>
      <c r="C24" s="125"/>
      <c r="D24" s="125"/>
      <c r="E24" s="125"/>
    </row>
    <row r="25" spans="1:7" x14ac:dyDescent="0.35">
      <c r="A25" s="125" t="s">
        <v>80</v>
      </c>
      <c r="B25" s="125"/>
      <c r="C25" s="125"/>
      <c r="D25" s="125"/>
      <c r="E25" s="125"/>
    </row>
    <row r="27" spans="1:7" ht="17.5" thickBot="1" x14ac:dyDescent="0.4">
      <c r="A27" s="7" t="s">
        <v>58</v>
      </c>
      <c r="B27" s="8" t="s">
        <v>30</v>
      </c>
      <c r="C27" s="8" t="s">
        <v>31</v>
      </c>
      <c r="D27" s="8" t="s">
        <v>32</v>
      </c>
      <c r="E27" s="8" t="s">
        <v>33</v>
      </c>
    </row>
    <row r="28" spans="1:7" x14ac:dyDescent="0.35">
      <c r="A28" s="9"/>
      <c r="B28" s="10"/>
      <c r="C28" s="10"/>
      <c r="D28" s="10"/>
      <c r="E28" s="10"/>
    </row>
    <row r="29" spans="1:7" x14ac:dyDescent="0.35">
      <c r="A29" s="1" t="s">
        <v>25</v>
      </c>
      <c r="B29" s="70">
        <v>10358814</v>
      </c>
      <c r="C29" s="70">
        <v>10392926</v>
      </c>
      <c r="D29" s="71">
        <v>10437616.02</v>
      </c>
      <c r="E29" s="72">
        <f>SUM(B29:D29)</f>
        <v>31189356.02</v>
      </c>
    </row>
    <row r="30" spans="1:7" s="1" customFormat="1" x14ac:dyDescent="0.35">
      <c r="A30" s="48" t="s">
        <v>81</v>
      </c>
      <c r="B30" s="74">
        <f>+B29*74%</f>
        <v>7665522.3600000003</v>
      </c>
      <c r="C30" s="74">
        <f t="shared" ref="C30:D30" si="1">+C29*74%</f>
        <v>7690765.2400000002</v>
      </c>
      <c r="D30" s="74">
        <f t="shared" si="1"/>
        <v>7723835.8547999999</v>
      </c>
      <c r="E30" s="75">
        <f>+E29*74%</f>
        <v>23080123.454799999</v>
      </c>
    </row>
    <row r="31" spans="1:7" s="1" customFormat="1" x14ac:dyDescent="0.35">
      <c r="A31" s="48" t="s">
        <v>82</v>
      </c>
      <c r="B31" s="74">
        <f>+B29*26%</f>
        <v>2693291.64</v>
      </c>
      <c r="C31" s="74">
        <f t="shared" ref="C31:D31" si="2">+C29*26%</f>
        <v>2702160.7600000002</v>
      </c>
      <c r="D31" s="74">
        <f t="shared" si="2"/>
        <v>2713780.1652000002</v>
      </c>
      <c r="E31" s="75">
        <f>+E29*26%</f>
        <v>8109232.5652000001</v>
      </c>
    </row>
    <row r="32" spans="1:7" s="1" customFormat="1" x14ac:dyDescent="0.35">
      <c r="A32" s="19" t="s">
        <v>46</v>
      </c>
      <c r="B32" s="70">
        <v>1379551.53</v>
      </c>
      <c r="C32" s="70">
        <v>1387641.87</v>
      </c>
      <c r="D32" s="70">
        <v>1392436.14</v>
      </c>
      <c r="E32" s="72">
        <f>SUM(B32:D32)</f>
        <v>4159629.54</v>
      </c>
    </row>
    <row r="33" spans="1:5" s="1" customFormat="1" x14ac:dyDescent="0.35">
      <c r="A33" s="20" t="s">
        <v>26</v>
      </c>
      <c r="B33" s="70">
        <f>B34+B35</f>
        <v>725201.58</v>
      </c>
      <c r="C33" s="70">
        <f>C34+C35</f>
        <v>725201.58</v>
      </c>
      <c r="D33" s="70">
        <f>D34+D35</f>
        <v>725201.58</v>
      </c>
      <c r="E33" s="72">
        <f>SUM(B33:D33)</f>
        <v>2175604.7399999998</v>
      </c>
    </row>
    <row r="34" spans="1:5" s="1" customFormat="1" x14ac:dyDescent="0.35">
      <c r="A34" s="48" t="s">
        <v>66</v>
      </c>
      <c r="B34" s="70">
        <f>592656.25-24610.8</f>
        <v>568045.44999999995</v>
      </c>
      <c r="C34" s="70">
        <f t="shared" ref="C34:D34" si="3">592656.25-24610.8</f>
        <v>568045.44999999995</v>
      </c>
      <c r="D34" s="70">
        <f t="shared" si="3"/>
        <v>568045.44999999995</v>
      </c>
      <c r="E34" s="72">
        <f>SUM(B34:D34)</f>
        <v>1704136.3499999999</v>
      </c>
    </row>
    <row r="35" spans="1:5" x14ac:dyDescent="0.35">
      <c r="A35" s="48" t="s">
        <v>67</v>
      </c>
      <c r="B35" s="70">
        <f>181766.93-24610.8</f>
        <v>157156.13</v>
      </c>
      <c r="C35" s="70">
        <f>181766.93-24610.8</f>
        <v>157156.13</v>
      </c>
      <c r="D35" s="70">
        <f>181766.93-24610.8</f>
        <v>157156.13</v>
      </c>
      <c r="E35" s="72">
        <f>SUM(B35:D35)</f>
        <v>471468.39</v>
      </c>
    </row>
    <row r="36" spans="1:5" ht="17.5" thickBot="1" x14ac:dyDescent="0.4">
      <c r="A36" s="29" t="s">
        <v>12</v>
      </c>
      <c r="B36" s="80">
        <f>SUM(B33,B32,B29)</f>
        <v>12463567.109999999</v>
      </c>
      <c r="C36" s="80">
        <f>SUM(C33,C32,C29)</f>
        <v>12505769.449999999</v>
      </c>
      <c r="D36" s="80">
        <f>SUM(D33,D32,D29)</f>
        <v>12555253.739999998</v>
      </c>
      <c r="E36" s="81">
        <f>SUM(E33,E32,E29)</f>
        <v>37524590.299999997</v>
      </c>
    </row>
    <row r="37" spans="1:5" ht="17.5" thickTop="1" x14ac:dyDescent="0.3">
      <c r="A37" s="82" t="s">
        <v>68</v>
      </c>
    </row>
    <row r="38" spans="1:5" x14ac:dyDescent="0.3">
      <c r="A38" s="82" t="s">
        <v>69</v>
      </c>
    </row>
    <row r="39" spans="1:5" x14ac:dyDescent="0.3">
      <c r="A39" s="82" t="s">
        <v>70</v>
      </c>
    </row>
    <row r="40" spans="1:5" x14ac:dyDescent="0.3">
      <c r="A40" s="66" t="s">
        <v>71</v>
      </c>
    </row>
    <row r="45" spans="1:5" x14ac:dyDescent="0.35">
      <c r="A45" s="125" t="s">
        <v>14</v>
      </c>
      <c r="B45" s="125"/>
      <c r="C45" s="125"/>
      <c r="D45" s="125"/>
      <c r="E45" s="125"/>
    </row>
    <row r="46" spans="1:5" x14ac:dyDescent="0.35">
      <c r="A46" s="125" t="s">
        <v>52</v>
      </c>
      <c r="B46" s="125"/>
      <c r="C46" s="125"/>
      <c r="D46" s="125"/>
      <c r="E46" s="125"/>
    </row>
    <row r="47" spans="1:5" x14ac:dyDescent="0.35">
      <c r="A47" s="125" t="s">
        <v>65</v>
      </c>
      <c r="B47" s="125"/>
      <c r="C47" s="125"/>
      <c r="D47" s="125"/>
      <c r="E47" s="125"/>
    </row>
    <row r="49" spans="1:5" ht="17.5" thickBot="1" x14ac:dyDescent="0.4">
      <c r="A49" s="21" t="s">
        <v>9</v>
      </c>
      <c r="B49" s="8" t="s">
        <v>30</v>
      </c>
      <c r="C49" s="8" t="s">
        <v>31</v>
      </c>
      <c r="D49" s="8" t="s">
        <v>32</v>
      </c>
      <c r="E49" s="8" t="s">
        <v>33</v>
      </c>
    </row>
    <row r="51" spans="1:5" x14ac:dyDescent="0.3">
      <c r="A51" s="20" t="s">
        <v>28</v>
      </c>
      <c r="B51" s="84">
        <v>11738365.529999999</v>
      </c>
      <c r="C51" s="84">
        <v>11780567.870000001</v>
      </c>
      <c r="D51" s="84">
        <v>11830052.16</v>
      </c>
      <c r="E51" s="85">
        <v>35348985.560000002</v>
      </c>
    </row>
    <row r="52" spans="1:5" x14ac:dyDescent="0.3">
      <c r="A52" s="48" t="s">
        <v>36</v>
      </c>
      <c r="B52" s="86">
        <v>10358814</v>
      </c>
      <c r="C52" s="86">
        <v>10392926</v>
      </c>
      <c r="D52" s="86">
        <v>10437616.02</v>
      </c>
      <c r="E52" s="85">
        <v>31189356.02</v>
      </c>
    </row>
    <row r="53" spans="1:5" x14ac:dyDescent="0.3">
      <c r="A53" s="48" t="s">
        <v>49</v>
      </c>
      <c r="B53" s="86">
        <v>1379551.53</v>
      </c>
      <c r="C53" s="86">
        <v>1387641.87</v>
      </c>
      <c r="D53" s="86">
        <v>1392436.14</v>
      </c>
      <c r="E53" s="85">
        <v>4159629.54</v>
      </c>
    </row>
    <row r="54" spans="1:5" x14ac:dyDescent="0.3">
      <c r="A54" s="49" t="s">
        <v>27</v>
      </c>
      <c r="B54" s="86">
        <v>0</v>
      </c>
      <c r="C54" s="86">
        <v>0</v>
      </c>
      <c r="D54" s="86">
        <v>0</v>
      </c>
      <c r="E54" s="85">
        <v>0</v>
      </c>
    </row>
    <row r="55" spans="1:5" x14ac:dyDescent="0.3">
      <c r="A55" s="48" t="s">
        <v>59</v>
      </c>
      <c r="B55" s="86"/>
      <c r="C55" s="86"/>
      <c r="D55" s="86"/>
      <c r="E55" s="85"/>
    </row>
    <row r="56" spans="1:5" x14ac:dyDescent="0.3">
      <c r="A56" s="48" t="s">
        <v>60</v>
      </c>
      <c r="B56" s="86"/>
      <c r="C56" s="86"/>
      <c r="D56" s="86"/>
      <c r="E56" s="85"/>
    </row>
    <row r="57" spans="1:5" x14ac:dyDescent="0.3">
      <c r="A57" s="48" t="s">
        <v>61</v>
      </c>
      <c r="B57" s="86"/>
      <c r="C57" s="86"/>
      <c r="D57" s="86"/>
      <c r="E57" s="85"/>
    </row>
    <row r="58" spans="1:5" x14ac:dyDescent="0.3">
      <c r="A58" s="20" t="s">
        <v>72</v>
      </c>
      <c r="B58" s="86">
        <v>568045.44999999995</v>
      </c>
      <c r="C58" s="86">
        <v>568045.44999999995</v>
      </c>
      <c r="D58" s="86">
        <v>568045.44999999995</v>
      </c>
      <c r="E58" s="85">
        <v>1704136.3499999999</v>
      </c>
    </row>
    <row r="59" spans="1:5" x14ac:dyDescent="0.3">
      <c r="A59" s="20" t="s">
        <v>73</v>
      </c>
      <c r="B59" s="86">
        <v>157156.13</v>
      </c>
      <c r="C59" s="86">
        <v>157156.13</v>
      </c>
      <c r="D59" s="86">
        <v>157156.13</v>
      </c>
      <c r="E59" s="87">
        <v>471468.39</v>
      </c>
    </row>
    <row r="60" spans="1:5" ht="17.5" thickBot="1" x14ac:dyDescent="0.35">
      <c r="A60" s="29" t="s">
        <v>12</v>
      </c>
      <c r="B60" s="88">
        <v>12463567.109999999</v>
      </c>
      <c r="C60" s="88">
        <v>12505769.450000001</v>
      </c>
      <c r="D60" s="88">
        <v>12555253.74</v>
      </c>
      <c r="E60" s="89">
        <f>+B60+C60+D60</f>
        <v>37524590.300000004</v>
      </c>
    </row>
    <row r="61" spans="1:5" ht="17.5" thickTop="1" x14ac:dyDescent="0.3">
      <c r="A61" s="66" t="s">
        <v>74</v>
      </c>
    </row>
    <row r="62" spans="1:5" x14ac:dyDescent="0.3">
      <c r="A62" s="82" t="s">
        <v>69</v>
      </c>
    </row>
    <row r="63" spans="1:5" x14ac:dyDescent="0.3">
      <c r="A63" s="82" t="s">
        <v>70</v>
      </c>
    </row>
    <row r="64" spans="1:5" x14ac:dyDescent="0.3">
      <c r="A64" s="66" t="s">
        <v>71</v>
      </c>
    </row>
    <row r="65" spans="1:10" x14ac:dyDescent="0.35">
      <c r="A65" s="15"/>
    </row>
    <row r="68" spans="1:10" x14ac:dyDescent="0.35">
      <c r="A68" s="125" t="s">
        <v>18</v>
      </c>
      <c r="B68" s="125"/>
      <c r="C68" s="125"/>
      <c r="D68" s="125"/>
      <c r="E68" s="125"/>
    </row>
    <row r="69" spans="1:10" x14ac:dyDescent="0.35">
      <c r="A69" s="125" t="s">
        <v>15</v>
      </c>
      <c r="B69" s="125"/>
      <c r="C69" s="125"/>
      <c r="D69" s="125"/>
      <c r="E69" s="125"/>
    </row>
    <row r="70" spans="1:10" x14ac:dyDescent="0.35">
      <c r="A70" s="125" t="s">
        <v>65</v>
      </c>
      <c r="B70" s="125"/>
      <c r="C70" s="125"/>
      <c r="D70" s="125"/>
      <c r="E70" s="125"/>
    </row>
    <row r="72" spans="1:10" ht="17.5" thickBot="1" x14ac:dyDescent="0.4">
      <c r="A72" s="21" t="s">
        <v>9</v>
      </c>
      <c r="B72" s="90" t="s">
        <v>83</v>
      </c>
      <c r="C72" s="90" t="s">
        <v>31</v>
      </c>
      <c r="D72" s="90" t="s">
        <v>32</v>
      </c>
      <c r="E72" s="90" t="s">
        <v>33</v>
      </c>
    </row>
    <row r="73" spans="1:10" x14ac:dyDescent="0.3">
      <c r="B73" s="53"/>
      <c r="C73" s="53"/>
      <c r="D73" s="53"/>
      <c r="E73" s="83"/>
    </row>
    <row r="74" spans="1:10" x14ac:dyDescent="0.3">
      <c r="A74" s="25" t="s">
        <v>48</v>
      </c>
      <c r="B74" s="91">
        <v>-3148858.4999999981</v>
      </c>
      <c r="C74" s="91">
        <v>-4477559.0299999975</v>
      </c>
      <c r="D74" s="91">
        <v>-5853384.4999999963</v>
      </c>
      <c r="E74" s="92" t="s">
        <v>77</v>
      </c>
    </row>
    <row r="75" spans="1:10" x14ac:dyDescent="0.3">
      <c r="A75" s="25" t="s">
        <v>75</v>
      </c>
      <c r="B75" s="91">
        <v>12508196.800000001</v>
      </c>
      <c r="C75" s="91">
        <v>12508196.800000001</v>
      </c>
      <c r="D75" s="91">
        <v>12508196.699999999</v>
      </c>
      <c r="E75" s="93">
        <v>37524590.299999997</v>
      </c>
    </row>
    <row r="76" spans="1:10" x14ac:dyDescent="0.3">
      <c r="A76" s="25" t="s">
        <v>16</v>
      </c>
      <c r="B76" s="91">
        <v>9359338.3000000026</v>
      </c>
      <c r="C76" s="91">
        <v>8030637.7700000033</v>
      </c>
      <c r="D76" s="91">
        <v>6654812.200000003</v>
      </c>
      <c r="E76" s="92" t="s">
        <v>77</v>
      </c>
    </row>
    <row r="77" spans="1:10" x14ac:dyDescent="0.3">
      <c r="A77" s="25" t="s">
        <v>76</v>
      </c>
      <c r="B77" s="91">
        <v>13836897.33</v>
      </c>
      <c r="C77" s="91">
        <v>13884022.27</v>
      </c>
      <c r="D77" s="91">
        <v>13939309.34</v>
      </c>
      <c r="E77" s="93">
        <v>41660228.939999998</v>
      </c>
    </row>
    <row r="78" spans="1:10" x14ac:dyDescent="0.3">
      <c r="A78" s="25" t="s">
        <v>17</v>
      </c>
      <c r="B78" s="91">
        <v>-4477559.0299999975</v>
      </c>
      <c r="C78" s="91">
        <v>-5853384.4999999963</v>
      </c>
      <c r="D78" s="91">
        <v>-7284497.1399999969</v>
      </c>
      <c r="E78" s="92" t="s">
        <v>77</v>
      </c>
    </row>
    <row r="79" spans="1:10" ht="17.5" thickBot="1" x14ac:dyDescent="0.4">
      <c r="A79" s="14"/>
      <c r="B79" s="14"/>
      <c r="C79" s="14"/>
      <c r="D79" s="14"/>
      <c r="E79" s="14"/>
    </row>
    <row r="80" spans="1:10" ht="18" thickTop="1" thickBot="1" x14ac:dyDescent="0.4">
      <c r="A80" s="127" t="s">
        <v>78</v>
      </c>
      <c r="B80" s="127"/>
      <c r="C80" s="127"/>
      <c r="D80" s="127"/>
      <c r="E80" s="127"/>
      <c r="F80" s="127"/>
      <c r="G80" s="127"/>
      <c r="H80" s="127"/>
      <c r="I80" s="127"/>
      <c r="J80" s="127"/>
    </row>
    <row r="81" spans="1:10" ht="17.5" thickTop="1" x14ac:dyDescent="0.35">
      <c r="A81" s="127" t="s">
        <v>79</v>
      </c>
      <c r="B81" s="127"/>
      <c r="C81" s="127"/>
      <c r="D81" s="127"/>
      <c r="E81" s="127"/>
      <c r="F81" s="127"/>
      <c r="G81" s="127"/>
      <c r="H81" s="127"/>
      <c r="I81" s="127"/>
      <c r="J81" s="127"/>
    </row>
    <row r="82" spans="1:10" x14ac:dyDescent="0.3">
      <c r="A82" s="66" t="s">
        <v>71</v>
      </c>
      <c r="B82" s="66"/>
      <c r="C82" s="66"/>
      <c r="D82" s="66"/>
      <c r="E82" s="66"/>
      <c r="F82" s="66"/>
      <c r="G82" s="66"/>
      <c r="H82" s="66"/>
      <c r="I82" s="66"/>
      <c r="J82" s="53"/>
    </row>
    <row r="83" spans="1:10" x14ac:dyDescent="0.3">
      <c r="A83" s="66"/>
      <c r="B83" s="66"/>
      <c r="C83" s="66"/>
      <c r="D83" s="66"/>
      <c r="E83" s="66"/>
      <c r="F83" s="66"/>
      <c r="G83" s="66"/>
      <c r="H83" s="66"/>
      <c r="I83" s="66"/>
      <c r="J83" s="53"/>
    </row>
    <row r="84" spans="1:10" x14ac:dyDescent="0.35">
      <c r="A84" s="27" t="s">
        <v>50</v>
      </c>
      <c r="B84" s="94">
        <v>44392</v>
      </c>
    </row>
  </sheetData>
  <mergeCells count="17">
    <mergeCell ref="A80:J80"/>
    <mergeCell ref="A81:J81"/>
    <mergeCell ref="A69:E69"/>
    <mergeCell ref="A70:E70"/>
    <mergeCell ref="A25:E25"/>
    <mergeCell ref="A46:E46"/>
    <mergeCell ref="A47:E47"/>
    <mergeCell ref="A68:E68"/>
    <mergeCell ref="A45:E45"/>
    <mergeCell ref="A24:E24"/>
    <mergeCell ref="A9:G9"/>
    <mergeCell ref="A23:E23"/>
    <mergeCell ref="A2:G2"/>
    <mergeCell ref="A10:G10"/>
    <mergeCell ref="B3:G3"/>
    <mergeCell ref="B4:G4"/>
    <mergeCell ref="B5:G5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83"/>
  <sheetViews>
    <sheetView zoomScale="80" zoomScaleNormal="80" workbookViewId="0">
      <selection activeCell="A2" sqref="A2:F2"/>
    </sheetView>
  </sheetViews>
  <sheetFormatPr baseColWidth="10" defaultColWidth="11.453125" defaultRowHeight="17" x14ac:dyDescent="0.35"/>
  <cols>
    <col min="1" max="1" width="75.26953125" style="2" bestFit="1" customWidth="1"/>
    <col min="2" max="2" width="18.54296875" style="2" customWidth="1"/>
    <col min="3" max="3" width="18.453125" style="2" customWidth="1"/>
    <col min="4" max="4" width="19.453125" style="2" customWidth="1"/>
    <col min="5" max="5" width="18" style="2" bestFit="1" customWidth="1"/>
    <col min="6" max="6" width="13.1796875" style="2" customWidth="1"/>
    <col min="7" max="16384" width="11.453125" style="2"/>
  </cols>
  <sheetData>
    <row r="2" spans="1:6" x14ac:dyDescent="0.35">
      <c r="A2" s="129" t="s">
        <v>19</v>
      </c>
      <c r="B2" s="129"/>
      <c r="C2" s="129"/>
      <c r="D2" s="129"/>
      <c r="E2" s="129"/>
      <c r="F2" s="129"/>
    </row>
    <row r="3" spans="1:6" x14ac:dyDescent="0.35">
      <c r="A3" s="30" t="s">
        <v>0</v>
      </c>
      <c r="B3" s="128" t="s">
        <v>21</v>
      </c>
      <c r="C3" s="128"/>
      <c r="D3" s="128"/>
      <c r="E3" s="128"/>
      <c r="F3" s="128"/>
    </row>
    <row r="4" spans="1:6" x14ac:dyDescent="0.35">
      <c r="A4" s="30" t="s">
        <v>1</v>
      </c>
      <c r="B4" s="128" t="s">
        <v>20</v>
      </c>
      <c r="C4" s="128"/>
      <c r="D4" s="128"/>
      <c r="E4" s="128"/>
      <c r="F4" s="128"/>
    </row>
    <row r="5" spans="1:6" x14ac:dyDescent="0.35">
      <c r="A5" s="30" t="s">
        <v>10</v>
      </c>
      <c r="B5" s="128" t="s">
        <v>22</v>
      </c>
      <c r="C5" s="128"/>
      <c r="D5" s="128"/>
      <c r="E5" s="128"/>
      <c r="F5" s="128"/>
    </row>
    <row r="6" spans="1:6" x14ac:dyDescent="0.35">
      <c r="A6" s="30" t="s">
        <v>29</v>
      </c>
      <c r="B6" s="5">
        <v>2021</v>
      </c>
    </row>
    <row r="7" spans="1:6" x14ac:dyDescent="0.35">
      <c r="A7" s="31"/>
      <c r="B7" s="11"/>
    </row>
    <row r="9" spans="1:6" x14ac:dyDescent="0.35">
      <c r="A9" s="129" t="s">
        <v>7</v>
      </c>
      <c r="B9" s="129"/>
      <c r="C9" s="129"/>
      <c r="D9" s="129"/>
      <c r="E9" s="129"/>
    </row>
    <row r="10" spans="1:6" x14ac:dyDescent="0.35">
      <c r="A10" s="129" t="s">
        <v>11</v>
      </c>
      <c r="B10" s="129"/>
      <c r="C10" s="129"/>
      <c r="D10" s="129"/>
      <c r="E10" s="129"/>
    </row>
    <row r="12" spans="1:6" ht="17.5" thickBot="1" x14ac:dyDescent="0.4">
      <c r="A12" s="7" t="s">
        <v>58</v>
      </c>
      <c r="B12" s="8" t="s">
        <v>2</v>
      </c>
      <c r="C12" s="8" t="s">
        <v>6</v>
      </c>
      <c r="D12" s="8" t="s">
        <v>33</v>
      </c>
      <c r="E12" s="8" t="s">
        <v>37</v>
      </c>
      <c r="F12" s="8" t="s">
        <v>43</v>
      </c>
    </row>
    <row r="13" spans="1:6" x14ac:dyDescent="0.35">
      <c r="A13" s="32"/>
    </row>
    <row r="14" spans="1:6" x14ac:dyDescent="0.35">
      <c r="A14" s="1" t="s">
        <v>25</v>
      </c>
      <c r="B14" s="11" t="s">
        <v>47</v>
      </c>
      <c r="C14" s="2">
        <f>+IT!F14</f>
        <v>376846</v>
      </c>
      <c r="D14" s="2">
        <f>+'2T'!F14</f>
        <v>379105</v>
      </c>
      <c r="E14" s="2">
        <f>+D14</f>
        <v>379105</v>
      </c>
      <c r="F14" s="2">
        <f>AVERAGE(C14:D14)</f>
        <v>377975.5</v>
      </c>
    </row>
    <row r="15" spans="1:6" s="1" customFormat="1" x14ac:dyDescent="0.35">
      <c r="A15" s="48" t="s">
        <v>23</v>
      </c>
      <c r="B15" s="11" t="s">
        <v>47</v>
      </c>
      <c r="C15" s="2">
        <f>+IT!F15</f>
        <v>283057</v>
      </c>
      <c r="D15" s="2">
        <f>+'2T'!F15</f>
        <v>286389</v>
      </c>
      <c r="E15" s="2">
        <f t="shared" ref="E15:E17" si="0">+D15</f>
        <v>286389</v>
      </c>
    </row>
    <row r="16" spans="1:6" s="12" customFormat="1" x14ac:dyDescent="0.35">
      <c r="A16" s="48" t="s">
        <v>24</v>
      </c>
      <c r="B16" s="11" t="s">
        <v>47</v>
      </c>
      <c r="C16" s="2">
        <f>+IT!F16</f>
        <v>93789</v>
      </c>
      <c r="D16" s="2">
        <f>+'2T'!F16</f>
        <v>92716</v>
      </c>
      <c r="E16" s="2">
        <f t="shared" si="0"/>
        <v>92716</v>
      </c>
      <c r="F16" s="1"/>
    </row>
    <row r="17" spans="1:6" s="12" customFormat="1" x14ac:dyDescent="0.35">
      <c r="A17" s="1" t="s">
        <v>46</v>
      </c>
      <c r="B17" s="11" t="s">
        <v>47</v>
      </c>
      <c r="C17" s="95">
        <f>+IT!F17</f>
        <v>13688</v>
      </c>
      <c r="D17" s="2">
        <f>+'2T'!F17</f>
        <v>13882</v>
      </c>
      <c r="E17" s="2">
        <f t="shared" si="0"/>
        <v>13882</v>
      </c>
      <c r="F17" s="1">
        <f>AVERAGE(C17:D17)</f>
        <v>13785</v>
      </c>
    </row>
    <row r="18" spans="1:6" ht="17.5" thickBot="1" x14ac:dyDescent="0.4">
      <c r="A18" s="33" t="s">
        <v>12</v>
      </c>
      <c r="B18" s="34"/>
      <c r="C18" s="14">
        <f>+C14+C17</f>
        <v>390534</v>
      </c>
      <c r="D18" s="14">
        <f>+D17+D14</f>
        <v>392987</v>
      </c>
      <c r="E18" s="14">
        <f>+E17+E14</f>
        <v>392987</v>
      </c>
      <c r="F18" s="14">
        <f>AVERAGE(C18:D18)</f>
        <v>391760.5</v>
      </c>
    </row>
    <row r="19" spans="1:6" ht="17.5" thickTop="1" x14ac:dyDescent="0.35">
      <c r="A19" s="4" t="str">
        <f>+'2T'!A19</f>
        <v>Fuente: Área Régimen No Contributivo</v>
      </c>
    </row>
    <row r="20" spans="1:6" x14ac:dyDescent="0.35">
      <c r="A20" s="15"/>
    </row>
    <row r="21" spans="1:6" x14ac:dyDescent="0.35">
      <c r="A21" s="16"/>
    </row>
    <row r="23" spans="1:6" x14ac:dyDescent="0.35">
      <c r="A23" s="129" t="s">
        <v>13</v>
      </c>
      <c r="B23" s="129"/>
      <c r="C23" s="129"/>
      <c r="D23" s="129"/>
    </row>
    <row r="24" spans="1:6" x14ac:dyDescent="0.35">
      <c r="A24" s="129" t="s">
        <v>8</v>
      </c>
      <c r="B24" s="129"/>
      <c r="C24" s="129"/>
      <c r="D24" s="129"/>
    </row>
    <row r="25" spans="1:6" x14ac:dyDescent="0.35">
      <c r="A25" s="129" t="s">
        <v>65</v>
      </c>
      <c r="B25" s="129"/>
      <c r="C25" s="129"/>
      <c r="D25" s="129"/>
    </row>
    <row r="26" spans="1:6" x14ac:dyDescent="0.35">
      <c r="A26" s="11"/>
      <c r="B26" s="11"/>
      <c r="C26" s="11"/>
      <c r="D26" s="11"/>
    </row>
    <row r="27" spans="1:6" ht="17.5" thickBot="1" x14ac:dyDescent="0.4">
      <c r="A27" s="7" t="s">
        <v>58</v>
      </c>
      <c r="B27" s="8" t="s">
        <v>6</v>
      </c>
      <c r="C27" s="8" t="s">
        <v>33</v>
      </c>
      <c r="D27" s="8" t="s">
        <v>37</v>
      </c>
    </row>
    <row r="28" spans="1:6" x14ac:dyDescent="0.35">
      <c r="A28" s="32"/>
    </row>
    <row r="29" spans="1:6" x14ac:dyDescent="0.35">
      <c r="A29" s="1" t="s">
        <v>25</v>
      </c>
      <c r="B29" s="2">
        <f>+IT!E29</f>
        <v>30924960.300000001</v>
      </c>
      <c r="C29" s="2">
        <f>+'2T'!E29</f>
        <v>31189356.02</v>
      </c>
      <c r="D29" s="2">
        <f>+B29+C29</f>
        <v>62114316.32</v>
      </c>
    </row>
    <row r="30" spans="1:6" s="1" customFormat="1" x14ac:dyDescent="0.35">
      <c r="A30" s="48" t="s">
        <v>81</v>
      </c>
      <c r="B30" s="2">
        <f>+IT!E30</f>
        <v>22884470.622000001</v>
      </c>
      <c r="C30" s="2">
        <f>+'2T'!E30</f>
        <v>23080123.454799999</v>
      </c>
      <c r="D30" s="2">
        <f t="shared" ref="D30:D36" si="1">+B30+C30</f>
        <v>45964594.076800004</v>
      </c>
    </row>
    <row r="31" spans="1:6" s="1" customFormat="1" x14ac:dyDescent="0.35">
      <c r="A31" s="48" t="s">
        <v>82</v>
      </c>
      <c r="B31" s="2">
        <f>+IT!E31</f>
        <v>8040489.6780000003</v>
      </c>
      <c r="C31" s="2">
        <f>+'2T'!E31</f>
        <v>8109232.5652000001</v>
      </c>
      <c r="D31" s="2">
        <f t="shared" si="1"/>
        <v>16149722.2432</v>
      </c>
    </row>
    <row r="32" spans="1:6" s="1" customFormat="1" x14ac:dyDescent="0.35">
      <c r="A32" s="19" t="s">
        <v>46</v>
      </c>
      <c r="B32" s="2">
        <f>+IT!E32</f>
        <v>4128696</v>
      </c>
      <c r="C32" s="2">
        <f>+'2T'!E32</f>
        <v>4159629.54</v>
      </c>
      <c r="D32" s="2">
        <f t="shared" si="1"/>
        <v>8288325.54</v>
      </c>
    </row>
    <row r="33" spans="1:4" s="1" customFormat="1" x14ac:dyDescent="0.35">
      <c r="A33" s="20" t="s">
        <v>26</v>
      </c>
      <c r="B33" s="2">
        <f>+IT!E33</f>
        <v>2470934.1</v>
      </c>
      <c r="C33" s="2">
        <f>+'2T'!E33</f>
        <v>2175604.7399999998</v>
      </c>
      <c r="D33" s="2">
        <f t="shared" si="1"/>
        <v>4646538.84</v>
      </c>
    </row>
    <row r="34" spans="1:4" x14ac:dyDescent="0.35">
      <c r="A34" s="48" t="s">
        <v>66</v>
      </c>
      <c r="B34" s="2">
        <f>+IT!E34</f>
        <v>1851801.1500000001</v>
      </c>
      <c r="C34" s="2">
        <f>+'2T'!E34</f>
        <v>1704136.3499999999</v>
      </c>
      <c r="D34" s="2">
        <f t="shared" si="1"/>
        <v>3555937.5</v>
      </c>
    </row>
    <row r="35" spans="1:4" x14ac:dyDescent="0.35">
      <c r="A35" s="48" t="s">
        <v>67</v>
      </c>
      <c r="B35" s="2">
        <f>+IT!E35</f>
        <v>619132.94999999995</v>
      </c>
      <c r="C35" s="2">
        <f>+'2T'!E35</f>
        <v>471468.39</v>
      </c>
      <c r="D35" s="2">
        <f t="shared" si="1"/>
        <v>1090601.3399999999</v>
      </c>
    </row>
    <row r="36" spans="1:4" ht="17.5" thickBot="1" x14ac:dyDescent="0.4">
      <c r="A36" s="36" t="s">
        <v>12</v>
      </c>
      <c r="B36" s="14">
        <f>+IT!E37</f>
        <v>37524590.399999999</v>
      </c>
      <c r="C36" s="14">
        <f>+'2T'!E36</f>
        <v>37524590.299999997</v>
      </c>
      <c r="D36" s="14">
        <f t="shared" si="1"/>
        <v>75049180.699999988</v>
      </c>
    </row>
    <row r="37" spans="1:4" ht="17.5" thickTop="1" x14ac:dyDescent="0.3">
      <c r="A37" s="82" t="s">
        <v>68</v>
      </c>
    </row>
    <row r="38" spans="1:4" x14ac:dyDescent="0.3">
      <c r="A38" s="82" t="s">
        <v>69</v>
      </c>
    </row>
    <row r="39" spans="1:4" x14ac:dyDescent="0.3">
      <c r="A39" s="82" t="s">
        <v>70</v>
      </c>
    </row>
    <row r="40" spans="1:4" x14ac:dyDescent="0.3">
      <c r="A40" s="66" t="s">
        <v>71</v>
      </c>
    </row>
    <row r="41" spans="1:4" x14ac:dyDescent="0.35">
      <c r="A41" s="15"/>
    </row>
    <row r="43" spans="1:4" x14ac:dyDescent="0.35">
      <c r="A43" s="129" t="s">
        <v>14</v>
      </c>
      <c r="B43" s="129"/>
      <c r="C43" s="129"/>
      <c r="D43" s="129"/>
    </row>
    <row r="44" spans="1:4" x14ac:dyDescent="0.35">
      <c r="A44" s="129" t="s">
        <v>8</v>
      </c>
      <c r="B44" s="129"/>
      <c r="C44" s="129"/>
      <c r="D44" s="129"/>
    </row>
    <row r="45" spans="1:4" x14ac:dyDescent="0.35">
      <c r="A45" s="129" t="s">
        <v>65</v>
      </c>
      <c r="B45" s="129"/>
      <c r="C45" s="129"/>
      <c r="D45" s="129"/>
    </row>
    <row r="47" spans="1:4" ht="17.5" thickBot="1" x14ac:dyDescent="0.4">
      <c r="A47" s="21" t="s">
        <v>9</v>
      </c>
      <c r="B47" s="8" t="s">
        <v>38</v>
      </c>
      <c r="C47" s="8" t="s">
        <v>33</v>
      </c>
      <c r="D47" s="8" t="s">
        <v>37</v>
      </c>
    </row>
    <row r="48" spans="1:4" x14ac:dyDescent="0.35">
      <c r="A48" s="1"/>
    </row>
    <row r="49" spans="1:5" x14ac:dyDescent="0.35">
      <c r="A49" s="20" t="s">
        <v>28</v>
      </c>
      <c r="B49" s="2">
        <f>+IT!E50</f>
        <v>35053656.299999997</v>
      </c>
      <c r="C49" s="2">
        <f>+'2T'!E51</f>
        <v>35348985.560000002</v>
      </c>
      <c r="D49" s="2">
        <f>+C49+B49</f>
        <v>70402641.859999999</v>
      </c>
    </row>
    <row r="50" spans="1:5" x14ac:dyDescent="0.35">
      <c r="A50" s="48" t="s">
        <v>36</v>
      </c>
      <c r="B50" s="2">
        <f>+IT!E51</f>
        <v>30924960.300000001</v>
      </c>
      <c r="C50" s="2">
        <f>+'2T'!E52</f>
        <v>31189356.02</v>
      </c>
      <c r="D50" s="2">
        <f t="shared" ref="D50:D57" si="2">+C50+B50</f>
        <v>62114316.32</v>
      </c>
    </row>
    <row r="51" spans="1:5" x14ac:dyDescent="0.35">
      <c r="A51" s="48" t="s">
        <v>49</v>
      </c>
      <c r="B51" s="2">
        <f>+IT!E52</f>
        <v>4128696</v>
      </c>
      <c r="C51" s="2">
        <f>+'2T'!E53</f>
        <v>4159629.54</v>
      </c>
      <c r="D51" s="2">
        <f t="shared" si="2"/>
        <v>8288325.54</v>
      </c>
    </row>
    <row r="52" spans="1:5" x14ac:dyDescent="0.35">
      <c r="A52" s="49" t="s">
        <v>27</v>
      </c>
      <c r="B52" s="2">
        <f>+IT!E53</f>
        <v>0</v>
      </c>
      <c r="C52" s="2">
        <f>+'2T'!E54</f>
        <v>0</v>
      </c>
      <c r="D52" s="2">
        <f t="shared" si="2"/>
        <v>0</v>
      </c>
    </row>
    <row r="53" spans="1:5" x14ac:dyDescent="0.35">
      <c r="A53" s="48" t="s">
        <v>59</v>
      </c>
      <c r="B53" s="2">
        <f>+IT!E54</f>
        <v>0</v>
      </c>
      <c r="C53" s="2">
        <f>+'2T'!E55</f>
        <v>0</v>
      </c>
      <c r="D53" s="2">
        <f t="shared" si="2"/>
        <v>0</v>
      </c>
    </row>
    <row r="54" spans="1:5" x14ac:dyDescent="0.35">
      <c r="A54" s="48" t="s">
        <v>60</v>
      </c>
      <c r="B54" s="2">
        <f>+IT!E55</f>
        <v>0</v>
      </c>
      <c r="C54" s="2">
        <f>+'2T'!E56</f>
        <v>0</v>
      </c>
      <c r="D54" s="2">
        <f t="shared" si="2"/>
        <v>0</v>
      </c>
    </row>
    <row r="55" spans="1:5" x14ac:dyDescent="0.35">
      <c r="A55" s="48" t="s">
        <v>61</v>
      </c>
      <c r="B55" s="2">
        <f>+IT!E56</f>
        <v>0</v>
      </c>
      <c r="C55" s="2">
        <f>+'2T'!E57</f>
        <v>0</v>
      </c>
      <c r="D55" s="2">
        <f t="shared" si="2"/>
        <v>0</v>
      </c>
    </row>
    <row r="56" spans="1:5" x14ac:dyDescent="0.35">
      <c r="A56" s="20" t="s">
        <v>72</v>
      </c>
      <c r="B56" s="2">
        <f>+IT!E57</f>
        <v>1851801.1500000001</v>
      </c>
      <c r="C56" s="2">
        <f>+'2T'!E58</f>
        <v>1704136.3499999999</v>
      </c>
      <c r="D56" s="2">
        <f t="shared" si="2"/>
        <v>3555937.5</v>
      </c>
    </row>
    <row r="57" spans="1:5" x14ac:dyDescent="0.35">
      <c r="A57" s="20" t="s">
        <v>73</v>
      </c>
      <c r="B57" s="2">
        <f>+IT!E58</f>
        <v>619132.94999999995</v>
      </c>
      <c r="C57" s="2">
        <f>+'2T'!E59</f>
        <v>471468.39</v>
      </c>
      <c r="D57" s="2">
        <f t="shared" si="2"/>
        <v>1090601.3399999999</v>
      </c>
    </row>
    <row r="58" spans="1:5" ht="17.5" thickBot="1" x14ac:dyDescent="0.4">
      <c r="A58" s="29" t="s">
        <v>12</v>
      </c>
      <c r="B58" s="14">
        <f>+IT!E59</f>
        <v>37524590.399999999</v>
      </c>
      <c r="C58" s="14">
        <f>+'2T'!E60</f>
        <v>37524590.300000004</v>
      </c>
      <c r="D58" s="14">
        <f>+C58+B58</f>
        <v>75049180.700000003</v>
      </c>
      <c r="E58" s="35"/>
    </row>
    <row r="59" spans="1:5" ht="17.5" thickTop="1" x14ac:dyDescent="0.3">
      <c r="A59" s="66" t="s">
        <v>74</v>
      </c>
    </row>
    <row r="60" spans="1:5" x14ac:dyDescent="0.3">
      <c r="A60" s="82" t="s">
        <v>69</v>
      </c>
    </row>
    <row r="61" spans="1:5" x14ac:dyDescent="0.3">
      <c r="A61" s="82" t="s">
        <v>70</v>
      </c>
    </row>
    <row r="62" spans="1:5" x14ac:dyDescent="0.3">
      <c r="A62" s="66" t="s">
        <v>71</v>
      </c>
    </row>
    <row r="63" spans="1:5" x14ac:dyDescent="0.35">
      <c r="A63" s="15"/>
    </row>
    <row r="64" spans="1:5" x14ac:dyDescent="0.35">
      <c r="A64" s="15"/>
    </row>
    <row r="66" spans="1:10" x14ac:dyDescent="0.35">
      <c r="A66" s="129" t="s">
        <v>18</v>
      </c>
      <c r="B66" s="129"/>
      <c r="C66" s="129"/>
      <c r="D66" s="129"/>
    </row>
    <row r="67" spans="1:10" x14ac:dyDescent="0.35">
      <c r="A67" s="129" t="s">
        <v>15</v>
      </c>
      <c r="B67" s="129"/>
      <c r="C67" s="129"/>
      <c r="D67" s="129"/>
    </row>
    <row r="68" spans="1:10" x14ac:dyDescent="0.35">
      <c r="A68" s="129" t="s">
        <v>65</v>
      </c>
      <c r="B68" s="129"/>
      <c r="C68" s="129"/>
      <c r="D68" s="129"/>
    </row>
    <row r="70" spans="1:10" ht="17.5" thickBot="1" x14ac:dyDescent="0.4">
      <c r="A70" s="37" t="s">
        <v>9</v>
      </c>
      <c r="B70" s="8" t="s">
        <v>6</v>
      </c>
      <c r="C70" s="8" t="s">
        <v>33</v>
      </c>
      <c r="D70" s="8" t="s">
        <v>37</v>
      </c>
    </row>
    <row r="71" spans="1:10" x14ac:dyDescent="0.35">
      <c r="A71" s="32"/>
    </row>
    <row r="72" spans="1:10" x14ac:dyDescent="0.3">
      <c r="A72" s="25" t="s">
        <v>48</v>
      </c>
      <c r="B72" s="92" t="s">
        <v>77</v>
      </c>
      <c r="C72" s="92" t="s">
        <v>77</v>
      </c>
      <c r="D72" s="92" t="s">
        <v>77</v>
      </c>
      <c r="E72" s="26"/>
    </row>
    <row r="73" spans="1:10" x14ac:dyDescent="0.3">
      <c r="A73" s="25" t="s">
        <v>75</v>
      </c>
      <c r="B73" s="93">
        <v>37524590.400000006</v>
      </c>
      <c r="C73" s="93">
        <v>37524590.299999997</v>
      </c>
      <c r="D73" s="1">
        <f>+C73+B73</f>
        <v>75049180.700000003</v>
      </c>
      <c r="E73" s="1"/>
    </row>
    <row r="74" spans="1:10" x14ac:dyDescent="0.3">
      <c r="A74" s="25" t="s">
        <v>16</v>
      </c>
      <c r="B74" s="92" t="s">
        <v>77</v>
      </c>
      <c r="C74" s="92" t="s">
        <v>77</v>
      </c>
      <c r="D74" s="92" t="s">
        <v>77</v>
      </c>
    </row>
    <row r="75" spans="1:10" x14ac:dyDescent="0.3">
      <c r="A75" s="25" t="s">
        <v>76</v>
      </c>
      <c r="B75" s="93">
        <v>40673448.900000006</v>
      </c>
      <c r="C75" s="93">
        <v>41660228.939999998</v>
      </c>
      <c r="D75" s="2">
        <f>+B75+C75</f>
        <v>82333677.840000004</v>
      </c>
    </row>
    <row r="76" spans="1:10" x14ac:dyDescent="0.3">
      <c r="A76" s="25" t="s">
        <v>17</v>
      </c>
      <c r="B76" s="92" t="s">
        <v>77</v>
      </c>
      <c r="C76" s="92" t="s">
        <v>77</v>
      </c>
      <c r="D76" s="92" t="s">
        <v>77</v>
      </c>
    </row>
    <row r="77" spans="1:10" ht="17.5" thickBot="1" x14ac:dyDescent="0.4">
      <c r="A77" s="14"/>
      <c r="B77" s="14"/>
      <c r="C77" s="14"/>
      <c r="D77" s="14"/>
    </row>
    <row r="78" spans="1:10" ht="18" thickTop="1" thickBot="1" x14ac:dyDescent="0.4">
      <c r="A78" s="127" t="s">
        <v>78</v>
      </c>
      <c r="B78" s="127"/>
      <c r="C78" s="127"/>
      <c r="D78" s="127"/>
      <c r="E78" s="127"/>
      <c r="F78" s="127"/>
      <c r="G78" s="127"/>
      <c r="H78" s="127"/>
      <c r="I78" s="127"/>
      <c r="J78" s="127"/>
    </row>
    <row r="79" spans="1:10" ht="17.5" thickTop="1" x14ac:dyDescent="0.35">
      <c r="A79" s="127" t="s">
        <v>79</v>
      </c>
      <c r="B79" s="127"/>
      <c r="C79" s="127"/>
      <c r="D79" s="127"/>
      <c r="E79" s="127"/>
      <c r="F79" s="127"/>
      <c r="G79" s="127"/>
      <c r="H79" s="127"/>
      <c r="I79" s="127"/>
      <c r="J79" s="127"/>
    </row>
    <row r="80" spans="1:10" x14ac:dyDescent="0.3">
      <c r="A80" s="66" t="s">
        <v>71</v>
      </c>
      <c r="B80" s="66"/>
      <c r="C80" s="66"/>
      <c r="D80" s="66"/>
      <c r="E80" s="66"/>
      <c r="F80" s="66"/>
      <c r="G80" s="66"/>
      <c r="H80" s="66"/>
      <c r="I80" s="66"/>
      <c r="J80" s="53"/>
    </row>
    <row r="83" spans="1:2" x14ac:dyDescent="0.35">
      <c r="A83" s="27" t="s">
        <v>50</v>
      </c>
      <c r="B83" s="94">
        <v>44392</v>
      </c>
    </row>
  </sheetData>
  <mergeCells count="17">
    <mergeCell ref="A45:D45"/>
    <mergeCell ref="A66:D66"/>
    <mergeCell ref="A67:D67"/>
    <mergeCell ref="A78:J78"/>
    <mergeCell ref="A79:J79"/>
    <mergeCell ref="A2:F2"/>
    <mergeCell ref="B4:F4"/>
    <mergeCell ref="B5:F5"/>
    <mergeCell ref="B3:F3"/>
    <mergeCell ref="A68:D68"/>
    <mergeCell ref="A9:E9"/>
    <mergeCell ref="A10:E10"/>
    <mergeCell ref="A23:D23"/>
    <mergeCell ref="A24:D24"/>
    <mergeCell ref="A25:D25"/>
    <mergeCell ref="A43:D43"/>
    <mergeCell ref="A44:D44"/>
  </mergeCells>
  <pageMargins left="0.7" right="0.7" top="0.75" bottom="0.75" header="0.3" footer="0.3"/>
  <pageSetup scale="4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88"/>
  <sheetViews>
    <sheetView zoomScale="80" zoomScaleNormal="80" workbookViewId="0">
      <selection activeCell="A2" sqref="A2:G2"/>
    </sheetView>
  </sheetViews>
  <sheetFormatPr baseColWidth="10" defaultColWidth="11.54296875" defaultRowHeight="17" x14ac:dyDescent="0.35"/>
  <cols>
    <col min="1" max="1" width="78.81640625" style="1" customWidth="1"/>
    <col min="2" max="2" width="16.7265625" style="2" bestFit="1" customWidth="1"/>
    <col min="3" max="4" width="17.7265625" style="2" bestFit="1" customWidth="1"/>
    <col min="5" max="5" width="18.54296875" style="2" bestFit="1" customWidth="1"/>
    <col min="6" max="6" width="19" style="2" customWidth="1"/>
    <col min="7" max="7" width="17.7265625" style="2" customWidth="1"/>
    <col min="8" max="16384" width="11.54296875" style="2"/>
  </cols>
  <sheetData>
    <row r="2" spans="1:7" x14ac:dyDescent="0.35">
      <c r="A2" s="125" t="s">
        <v>19</v>
      </c>
      <c r="B2" s="125"/>
      <c r="C2" s="125"/>
      <c r="D2" s="125"/>
      <c r="E2" s="125"/>
      <c r="F2" s="125"/>
      <c r="G2" s="125"/>
    </row>
    <row r="3" spans="1:7" x14ac:dyDescent="0.35">
      <c r="A3" s="3" t="s">
        <v>0</v>
      </c>
      <c r="B3" s="128" t="s">
        <v>21</v>
      </c>
      <c r="C3" s="128"/>
      <c r="D3" s="128"/>
      <c r="E3" s="128"/>
      <c r="F3" s="128"/>
      <c r="G3" s="128"/>
    </row>
    <row r="4" spans="1:7" x14ac:dyDescent="0.35">
      <c r="A4" s="3" t="s">
        <v>1</v>
      </c>
      <c r="B4" s="128" t="s">
        <v>45</v>
      </c>
      <c r="C4" s="128"/>
      <c r="D4" s="128"/>
      <c r="E4" s="128"/>
      <c r="F4" s="128"/>
      <c r="G4" s="128"/>
    </row>
    <row r="5" spans="1:7" x14ac:dyDescent="0.35">
      <c r="A5" s="3" t="s">
        <v>10</v>
      </c>
      <c r="B5" s="128" t="s">
        <v>22</v>
      </c>
      <c r="C5" s="128"/>
      <c r="D5" s="128"/>
      <c r="E5" s="128"/>
      <c r="F5" s="128"/>
      <c r="G5" s="128"/>
    </row>
    <row r="6" spans="1:7" x14ac:dyDescent="0.35">
      <c r="A6" s="3" t="s">
        <v>29</v>
      </c>
      <c r="B6" s="5">
        <v>2021</v>
      </c>
      <c r="C6" s="4"/>
      <c r="D6" s="4"/>
      <c r="E6" s="4"/>
      <c r="F6" s="4"/>
      <c r="G6" s="4"/>
    </row>
    <row r="7" spans="1:7" x14ac:dyDescent="0.35">
      <c r="A7" s="6"/>
    </row>
    <row r="8" spans="1:7" x14ac:dyDescent="0.35">
      <c r="A8" s="6"/>
    </row>
    <row r="9" spans="1:7" x14ac:dyDescent="0.35">
      <c r="A9" s="125" t="s">
        <v>7</v>
      </c>
      <c r="B9" s="125"/>
      <c r="C9" s="125"/>
      <c r="D9" s="125"/>
      <c r="E9" s="125"/>
      <c r="F9" s="125"/>
      <c r="G9" s="125"/>
    </row>
    <row r="10" spans="1:7" x14ac:dyDescent="0.35">
      <c r="A10" s="125" t="s">
        <v>11</v>
      </c>
      <c r="B10" s="125"/>
      <c r="C10" s="125"/>
      <c r="D10" s="125"/>
      <c r="E10" s="125"/>
      <c r="F10" s="125"/>
      <c r="G10" s="125"/>
    </row>
    <row r="12" spans="1:7" ht="17.5" thickBot="1" x14ac:dyDescent="0.4">
      <c r="A12" s="7" t="s">
        <v>42</v>
      </c>
      <c r="B12" s="8" t="s">
        <v>2</v>
      </c>
      <c r="C12" s="8" t="s">
        <v>53</v>
      </c>
      <c r="D12" s="8" t="s">
        <v>34</v>
      </c>
      <c r="E12" s="8" t="s">
        <v>54</v>
      </c>
      <c r="F12" s="8" t="s">
        <v>35</v>
      </c>
      <c r="G12" s="8" t="s">
        <v>43</v>
      </c>
    </row>
    <row r="13" spans="1:7" x14ac:dyDescent="0.35">
      <c r="A13" s="9"/>
      <c r="B13" s="10"/>
      <c r="C13" s="10"/>
      <c r="D13" s="10"/>
      <c r="E13" s="10"/>
      <c r="F13" s="10"/>
      <c r="G13" s="10"/>
    </row>
    <row r="14" spans="1:7" x14ac:dyDescent="0.3">
      <c r="A14" s="1" t="s">
        <v>25</v>
      </c>
      <c r="B14" s="11" t="s">
        <v>47</v>
      </c>
      <c r="C14" s="55">
        <v>127684</v>
      </c>
      <c r="D14" s="55">
        <v>128100</v>
      </c>
      <c r="E14" s="55">
        <v>128554</v>
      </c>
      <c r="F14" s="56">
        <f>SUM(C14:E14)</f>
        <v>384338</v>
      </c>
      <c r="G14" s="56">
        <f>AVERAGE(C14:E14)</f>
        <v>128112.66666666667</v>
      </c>
    </row>
    <row r="15" spans="1:7" s="1" customFormat="1" x14ac:dyDescent="0.3">
      <c r="A15" s="48" t="s">
        <v>23</v>
      </c>
      <c r="B15" s="11" t="s">
        <v>47</v>
      </c>
      <c r="C15" s="59">
        <v>96277</v>
      </c>
      <c r="D15" s="59">
        <v>96791</v>
      </c>
      <c r="E15" s="59">
        <v>97105</v>
      </c>
      <c r="F15" s="56">
        <f>SUM(C15:E15)</f>
        <v>290173</v>
      </c>
      <c r="G15" s="60"/>
    </row>
    <row r="16" spans="1:7" s="12" customFormat="1" x14ac:dyDescent="0.3">
      <c r="A16" s="48" t="s">
        <v>24</v>
      </c>
      <c r="B16" s="11" t="s">
        <v>47</v>
      </c>
      <c r="C16" s="59">
        <f>+C14-C15</f>
        <v>31407</v>
      </c>
      <c r="D16" s="59">
        <f>+D14-D15</f>
        <v>31309</v>
      </c>
      <c r="E16" s="59">
        <f>+E14-E15</f>
        <v>31449</v>
      </c>
      <c r="F16" s="56">
        <f>SUM(C16:E16)</f>
        <v>94165</v>
      </c>
      <c r="G16" s="60"/>
    </row>
    <row r="17" spans="1:7" s="12" customFormat="1" x14ac:dyDescent="0.3">
      <c r="A17" s="1" t="s">
        <v>46</v>
      </c>
      <c r="B17" s="11" t="s">
        <v>47</v>
      </c>
      <c r="C17" s="55">
        <v>4674</v>
      </c>
      <c r="D17" s="55">
        <v>4703</v>
      </c>
      <c r="E17" s="55">
        <v>4731</v>
      </c>
      <c r="F17" s="56">
        <f>SUM(C17:E17)</f>
        <v>14108</v>
      </c>
      <c r="G17" s="56">
        <f>AVERAGE(C17:E17)</f>
        <v>4702.666666666667</v>
      </c>
    </row>
    <row r="18" spans="1:7" ht="17.5" thickBot="1" x14ac:dyDescent="0.35">
      <c r="A18" s="29" t="s">
        <v>12</v>
      </c>
      <c r="B18" s="14"/>
      <c r="C18" s="63">
        <f>+C14+C17</f>
        <v>132358</v>
      </c>
      <c r="D18" s="63">
        <f t="shared" ref="D18:F18" si="0">+D14+D17</f>
        <v>132803</v>
      </c>
      <c r="E18" s="63">
        <f t="shared" si="0"/>
        <v>133285</v>
      </c>
      <c r="F18" s="63">
        <f t="shared" si="0"/>
        <v>398446</v>
      </c>
      <c r="G18" s="63">
        <f>AVERAGE(C18:E18)</f>
        <v>132815.33333333334</v>
      </c>
    </row>
    <row r="19" spans="1:7" ht="17.5" thickTop="1" x14ac:dyDescent="0.3">
      <c r="A19" s="66" t="s">
        <v>64</v>
      </c>
    </row>
    <row r="20" spans="1:7" x14ac:dyDescent="0.35">
      <c r="A20" s="15" t="s">
        <v>44</v>
      </c>
    </row>
    <row r="21" spans="1:7" x14ac:dyDescent="0.35">
      <c r="A21" s="16"/>
    </row>
    <row r="22" spans="1:7" x14ac:dyDescent="0.35">
      <c r="A22" s="16"/>
    </row>
    <row r="23" spans="1:7" x14ac:dyDescent="0.35">
      <c r="A23" s="126" t="s">
        <v>13</v>
      </c>
      <c r="B23" s="126"/>
      <c r="C23" s="126"/>
      <c r="D23" s="126"/>
      <c r="E23" s="126"/>
    </row>
    <row r="24" spans="1:7" x14ac:dyDescent="0.35">
      <c r="A24" s="125" t="s">
        <v>51</v>
      </c>
      <c r="B24" s="125"/>
      <c r="C24" s="125"/>
      <c r="D24" s="125"/>
      <c r="E24" s="125"/>
    </row>
    <row r="25" spans="1:7" x14ac:dyDescent="0.35">
      <c r="A25" s="125" t="s">
        <v>80</v>
      </c>
      <c r="B25" s="125"/>
      <c r="C25" s="125"/>
      <c r="D25" s="125"/>
      <c r="E25" s="125"/>
    </row>
    <row r="27" spans="1:7" ht="17.5" thickBot="1" x14ac:dyDescent="0.4">
      <c r="A27" s="7" t="s">
        <v>58</v>
      </c>
      <c r="B27" s="8" t="s">
        <v>53</v>
      </c>
      <c r="C27" s="8" t="s">
        <v>34</v>
      </c>
      <c r="D27" s="8" t="s">
        <v>54</v>
      </c>
      <c r="E27" s="8" t="s">
        <v>35</v>
      </c>
    </row>
    <row r="28" spans="1:7" x14ac:dyDescent="0.35">
      <c r="A28" s="9"/>
      <c r="B28" s="10"/>
      <c r="C28" s="10"/>
      <c r="D28" s="10"/>
      <c r="E28" s="10"/>
    </row>
    <row r="29" spans="1:7" x14ac:dyDescent="0.35">
      <c r="A29" s="1" t="s">
        <v>25</v>
      </c>
      <c r="B29" s="97">
        <v>10557774.199999999</v>
      </c>
      <c r="C29" s="97">
        <v>10543272.699999999</v>
      </c>
      <c r="D29" s="97">
        <v>10322922.300000001</v>
      </c>
      <c r="E29" s="105">
        <f>SUM(B29:D29)</f>
        <v>31423969.199999999</v>
      </c>
    </row>
    <row r="30" spans="1:7" s="1" customFormat="1" x14ac:dyDescent="0.35">
      <c r="A30" s="48" t="s">
        <v>81</v>
      </c>
      <c r="B30" s="103">
        <f>+B29*74%</f>
        <v>7812752.9079999989</v>
      </c>
      <c r="C30" s="103">
        <f t="shared" ref="C30:D30" si="1">+C29*74%</f>
        <v>7802021.7979999995</v>
      </c>
      <c r="D30" s="103">
        <f t="shared" si="1"/>
        <v>7638962.5020000003</v>
      </c>
      <c r="E30" s="106">
        <f t="shared" ref="E30:E35" si="2">SUM(B30:D30)</f>
        <v>23253737.207999997</v>
      </c>
    </row>
    <row r="31" spans="1:7" s="1" customFormat="1" x14ac:dyDescent="0.35">
      <c r="A31" s="48" t="s">
        <v>82</v>
      </c>
      <c r="B31" s="104">
        <f>+B29*26%</f>
        <v>2745021.2919999999</v>
      </c>
      <c r="C31" s="104">
        <f t="shared" ref="C31:D31" si="3">+C29*26%</f>
        <v>2741250.9019999998</v>
      </c>
      <c r="D31" s="104">
        <f t="shared" si="3"/>
        <v>2683959.7980000004</v>
      </c>
      <c r="E31" s="106">
        <f t="shared" si="2"/>
        <v>8170231.9920000006</v>
      </c>
    </row>
    <row r="32" spans="1:7" s="1" customFormat="1" x14ac:dyDescent="0.35">
      <c r="A32" s="19" t="s">
        <v>46</v>
      </c>
      <c r="B32" s="100">
        <v>1422631</v>
      </c>
      <c r="C32" s="100">
        <v>1725662.7</v>
      </c>
      <c r="D32" s="100">
        <v>1690253.9</v>
      </c>
      <c r="E32" s="105">
        <f t="shared" si="2"/>
        <v>4838547.5999999996</v>
      </c>
    </row>
    <row r="33" spans="1:5" s="1" customFormat="1" x14ac:dyDescent="0.35">
      <c r="A33" s="20" t="s">
        <v>26</v>
      </c>
      <c r="B33" s="98">
        <f>+B34+B35</f>
        <v>527792</v>
      </c>
      <c r="C33" s="98">
        <f t="shared" ref="C33:D33" si="4">+C34+C35</f>
        <v>239261</v>
      </c>
      <c r="D33" s="98">
        <f t="shared" si="4"/>
        <v>495020</v>
      </c>
      <c r="E33" s="105">
        <f t="shared" si="2"/>
        <v>1262073</v>
      </c>
    </row>
    <row r="34" spans="1:5" s="1" customFormat="1" x14ac:dyDescent="0.35">
      <c r="A34" s="48" t="s">
        <v>66</v>
      </c>
      <c r="B34" s="99">
        <v>406400</v>
      </c>
      <c r="C34" s="99">
        <v>184231</v>
      </c>
      <c r="D34" s="99">
        <v>381165</v>
      </c>
      <c r="E34" s="105">
        <f t="shared" si="2"/>
        <v>971796</v>
      </c>
    </row>
    <row r="35" spans="1:5" x14ac:dyDescent="0.35">
      <c r="A35" s="48" t="s">
        <v>67</v>
      </c>
      <c r="B35" s="97">
        <v>121392</v>
      </c>
      <c r="C35" s="97">
        <v>55030</v>
      </c>
      <c r="D35" s="97">
        <v>113855</v>
      </c>
      <c r="E35" s="105">
        <f t="shared" si="2"/>
        <v>290277</v>
      </c>
    </row>
    <row r="36" spans="1:5" ht="17.5" thickBot="1" x14ac:dyDescent="0.4">
      <c r="A36" s="29" t="s">
        <v>12</v>
      </c>
      <c r="B36" s="14">
        <f>+B29+B32+B33</f>
        <v>12508197.199999999</v>
      </c>
      <c r="C36" s="14">
        <f t="shared" ref="C36:E36" si="5">+C29+C32+C33</f>
        <v>12508196.399999999</v>
      </c>
      <c r="D36" s="14">
        <f>+D29+D32+D33</f>
        <v>12508196.200000001</v>
      </c>
      <c r="E36" s="34">
        <f t="shared" si="5"/>
        <v>37524589.799999997</v>
      </c>
    </row>
    <row r="37" spans="1:5" ht="17.5" thickTop="1" x14ac:dyDescent="0.3">
      <c r="A37" s="82" t="s">
        <v>68</v>
      </c>
      <c r="B37" s="22"/>
      <c r="C37" s="22"/>
      <c r="D37" s="22"/>
      <c r="E37" s="22"/>
    </row>
    <row r="38" spans="1:5" x14ac:dyDescent="0.3">
      <c r="A38" s="82" t="s">
        <v>85</v>
      </c>
      <c r="B38" s="22"/>
      <c r="C38" s="22"/>
      <c r="D38" s="22"/>
      <c r="E38" s="22"/>
    </row>
    <row r="39" spans="1:5" x14ac:dyDescent="0.3">
      <c r="A39" s="82" t="s">
        <v>86</v>
      </c>
      <c r="B39" s="22"/>
      <c r="C39" s="22"/>
      <c r="D39" s="22"/>
      <c r="E39" s="22"/>
    </row>
    <row r="40" spans="1:5" x14ac:dyDescent="0.3">
      <c r="A40" s="66" t="s">
        <v>71</v>
      </c>
      <c r="B40" s="22"/>
      <c r="C40" s="22"/>
      <c r="D40" s="22"/>
      <c r="E40" s="22"/>
    </row>
    <row r="41" spans="1:5" x14ac:dyDescent="0.35">
      <c r="A41" s="4"/>
      <c r="B41" s="102"/>
      <c r="C41" s="102"/>
      <c r="D41" s="102"/>
    </row>
    <row r="42" spans="1:5" x14ac:dyDescent="0.35">
      <c r="A42" s="15"/>
      <c r="B42" s="102"/>
    </row>
    <row r="45" spans="1:5" x14ac:dyDescent="0.35">
      <c r="A45" s="125" t="s">
        <v>14</v>
      </c>
      <c r="B45" s="125"/>
      <c r="C45" s="125"/>
      <c r="D45" s="125"/>
      <c r="E45" s="125"/>
    </row>
    <row r="46" spans="1:5" x14ac:dyDescent="0.35">
      <c r="A46" s="125" t="s">
        <v>52</v>
      </c>
      <c r="B46" s="125"/>
      <c r="C46" s="125"/>
      <c r="D46" s="125"/>
      <c r="E46" s="125"/>
    </row>
    <row r="47" spans="1:5" x14ac:dyDescent="0.35">
      <c r="A47" s="125" t="s">
        <v>65</v>
      </c>
      <c r="B47" s="125"/>
      <c r="C47" s="125"/>
      <c r="D47" s="125"/>
      <c r="E47" s="125"/>
    </row>
    <row r="49" spans="1:5" ht="17.5" thickBot="1" x14ac:dyDescent="0.4">
      <c r="A49" s="21" t="s">
        <v>9</v>
      </c>
      <c r="B49" s="8" t="s">
        <v>53</v>
      </c>
      <c r="C49" s="8" t="s">
        <v>34</v>
      </c>
      <c r="D49" s="8" t="s">
        <v>54</v>
      </c>
      <c r="E49" s="8" t="s">
        <v>35</v>
      </c>
    </row>
    <row r="51" spans="1:5" x14ac:dyDescent="0.35">
      <c r="A51" s="20" t="s">
        <v>28</v>
      </c>
      <c r="B51" s="22">
        <f>+B52+B53</f>
        <v>11980405.199999999</v>
      </c>
      <c r="C51" s="22">
        <f t="shared" ref="C51:E51" si="6">+C52+C53</f>
        <v>12268935.399999999</v>
      </c>
      <c r="D51" s="22">
        <f t="shared" si="6"/>
        <v>12013176.200000001</v>
      </c>
      <c r="E51" s="107">
        <f t="shared" si="6"/>
        <v>36262516.799999997</v>
      </c>
    </row>
    <row r="52" spans="1:5" x14ac:dyDescent="0.35">
      <c r="A52" s="48" t="s">
        <v>36</v>
      </c>
      <c r="B52" s="22">
        <f>+B29</f>
        <v>10557774.199999999</v>
      </c>
      <c r="C52" s="22">
        <f t="shared" ref="C52:E52" si="7">+C29</f>
        <v>10543272.699999999</v>
      </c>
      <c r="D52" s="22">
        <f>+D29</f>
        <v>10322922.300000001</v>
      </c>
      <c r="E52" s="107">
        <f t="shared" si="7"/>
        <v>31423969.199999999</v>
      </c>
    </row>
    <row r="53" spans="1:5" x14ac:dyDescent="0.35">
      <c r="A53" s="48" t="s">
        <v>49</v>
      </c>
      <c r="B53" s="22">
        <f>+B32</f>
        <v>1422631</v>
      </c>
      <c r="C53" s="22">
        <f t="shared" ref="C53:E53" si="8">+C32</f>
        <v>1725662.7</v>
      </c>
      <c r="D53" s="22">
        <f t="shared" si="8"/>
        <v>1690253.9</v>
      </c>
      <c r="E53" s="107">
        <f t="shared" si="8"/>
        <v>4838547.5999999996</v>
      </c>
    </row>
    <row r="54" spans="1:5" x14ac:dyDescent="0.35">
      <c r="A54" s="49" t="s">
        <v>27</v>
      </c>
      <c r="B54" s="23">
        <v>0</v>
      </c>
      <c r="C54" s="23">
        <v>0</v>
      </c>
      <c r="D54" s="23">
        <v>0</v>
      </c>
      <c r="E54" s="107">
        <v>0</v>
      </c>
    </row>
    <row r="55" spans="1:5" x14ac:dyDescent="0.35">
      <c r="A55" s="48" t="s">
        <v>59</v>
      </c>
      <c r="B55" s="23"/>
      <c r="C55" s="23"/>
      <c r="D55" s="23"/>
      <c r="E55" s="107"/>
    </row>
    <row r="56" spans="1:5" x14ac:dyDescent="0.35">
      <c r="A56" s="48" t="s">
        <v>60</v>
      </c>
      <c r="B56" s="23"/>
      <c r="C56" s="23"/>
      <c r="D56" s="23"/>
      <c r="E56" s="107"/>
    </row>
    <row r="57" spans="1:5" x14ac:dyDescent="0.35">
      <c r="A57" s="48" t="s">
        <v>61</v>
      </c>
      <c r="B57" s="23"/>
      <c r="C57" s="23"/>
      <c r="D57" s="23"/>
      <c r="E57" s="107"/>
    </row>
    <row r="58" spans="1:5" x14ac:dyDescent="0.35">
      <c r="A58" s="20" t="s">
        <v>72</v>
      </c>
      <c r="B58" s="2">
        <f>+B34</f>
        <v>406400</v>
      </c>
      <c r="C58" s="2">
        <f t="shared" ref="C58:D58" si="9">+C34</f>
        <v>184231</v>
      </c>
      <c r="D58" s="2">
        <f t="shared" si="9"/>
        <v>381165</v>
      </c>
      <c r="E58" s="4">
        <f>+E34</f>
        <v>971796</v>
      </c>
    </row>
    <row r="59" spans="1:5" x14ac:dyDescent="0.35">
      <c r="A59" s="20" t="s">
        <v>73</v>
      </c>
      <c r="B59" s="2">
        <f>+B35</f>
        <v>121392</v>
      </c>
      <c r="C59" s="2">
        <f>+C35</f>
        <v>55030</v>
      </c>
      <c r="D59" s="2">
        <f t="shared" ref="D59:E59" si="10">+D35</f>
        <v>113855</v>
      </c>
      <c r="E59" s="4">
        <f t="shared" si="10"/>
        <v>290277</v>
      </c>
    </row>
    <row r="60" spans="1:5" ht="17.5" thickBot="1" x14ac:dyDescent="0.4">
      <c r="A60" s="29" t="s">
        <v>12</v>
      </c>
      <c r="B60" s="24">
        <f>+B51+B58+B59</f>
        <v>12508197.199999999</v>
      </c>
      <c r="C60" s="24">
        <f t="shared" ref="C60:E60" si="11">+C51+C58+C59</f>
        <v>12508196.399999999</v>
      </c>
      <c r="D60" s="24">
        <f t="shared" si="11"/>
        <v>12508196.200000001</v>
      </c>
      <c r="E60" s="29">
        <f t="shared" si="11"/>
        <v>37524589.799999997</v>
      </c>
    </row>
    <row r="61" spans="1:5" ht="17.5" thickTop="1" x14ac:dyDescent="0.3">
      <c r="A61" s="82" t="s">
        <v>68</v>
      </c>
    </row>
    <row r="62" spans="1:5" x14ac:dyDescent="0.3">
      <c r="A62" s="82" t="s">
        <v>85</v>
      </c>
    </row>
    <row r="63" spans="1:5" x14ac:dyDescent="0.3">
      <c r="A63" s="82" t="s">
        <v>86</v>
      </c>
    </row>
    <row r="64" spans="1:5" x14ac:dyDescent="0.3">
      <c r="A64" s="66" t="s">
        <v>71</v>
      </c>
    </row>
    <row r="65" spans="1:5" x14ac:dyDescent="0.35">
      <c r="A65" s="15"/>
    </row>
    <row r="66" spans="1:5" x14ac:dyDescent="0.35">
      <c r="A66" s="15"/>
    </row>
    <row r="69" spans="1:5" x14ac:dyDescent="0.35">
      <c r="A69" s="125" t="s">
        <v>18</v>
      </c>
      <c r="B69" s="125"/>
      <c r="C69" s="125"/>
      <c r="D69" s="125"/>
      <c r="E69" s="125"/>
    </row>
    <row r="70" spans="1:5" x14ac:dyDescent="0.35">
      <c r="A70" s="125" t="s">
        <v>15</v>
      </c>
      <c r="B70" s="125"/>
      <c r="C70" s="125"/>
      <c r="D70" s="125"/>
      <c r="E70" s="125"/>
    </row>
    <row r="71" spans="1:5" x14ac:dyDescent="0.35">
      <c r="A71" s="125" t="s">
        <v>65</v>
      </c>
      <c r="B71" s="125"/>
      <c r="C71" s="125"/>
      <c r="D71" s="125"/>
      <c r="E71" s="125"/>
    </row>
    <row r="73" spans="1:5" ht="17.5" thickBot="1" x14ac:dyDescent="0.4">
      <c r="A73" s="21" t="s">
        <v>9</v>
      </c>
      <c r="B73" s="8" t="s">
        <v>53</v>
      </c>
      <c r="C73" s="8" t="s">
        <v>34</v>
      </c>
      <c r="D73" s="8" t="s">
        <v>54</v>
      </c>
      <c r="E73" s="8" t="s">
        <v>35</v>
      </c>
    </row>
    <row r="75" spans="1:5" x14ac:dyDescent="0.35">
      <c r="A75" s="25" t="s">
        <v>48</v>
      </c>
      <c r="B75" s="1">
        <f>+'2T'!D78</f>
        <v>-7284497.1399999969</v>
      </c>
      <c r="C75" s="2">
        <f>+B79</f>
        <v>-8872930.4399999976</v>
      </c>
      <c r="D75" s="2">
        <f>+C79</f>
        <v>-10755317.739999998</v>
      </c>
      <c r="E75" s="109" t="s">
        <v>89</v>
      </c>
    </row>
    <row r="76" spans="1:5" x14ac:dyDescent="0.35">
      <c r="A76" s="25" t="s">
        <v>75</v>
      </c>
      <c r="B76" s="1">
        <v>12508196.699999999</v>
      </c>
      <c r="C76" s="1">
        <v>12508196.699999999</v>
      </c>
      <c r="D76" s="1">
        <v>12508196.699999999</v>
      </c>
      <c r="E76" s="101">
        <f>SUM(B76:D76)</f>
        <v>37524590.099999994</v>
      </c>
    </row>
    <row r="77" spans="1:5" x14ac:dyDescent="0.35">
      <c r="A77" s="25" t="s">
        <v>16</v>
      </c>
      <c r="B77" s="2">
        <f>+B75+B76</f>
        <v>5223699.5600000024</v>
      </c>
      <c r="C77" s="2">
        <f t="shared" ref="C77:D77" si="12">+C75+C76</f>
        <v>3635266.2600000016</v>
      </c>
      <c r="D77" s="2">
        <f t="shared" si="12"/>
        <v>1752878.9600000009</v>
      </c>
      <c r="E77" s="109" t="s">
        <v>89</v>
      </c>
    </row>
    <row r="78" spans="1:5" x14ac:dyDescent="0.35">
      <c r="A78" s="25" t="s">
        <v>76</v>
      </c>
      <c r="B78" s="2">
        <v>14096630</v>
      </c>
      <c r="C78" s="2">
        <v>14390584</v>
      </c>
      <c r="D78" s="2">
        <v>14145841</v>
      </c>
      <c r="E78" s="108">
        <f>SUM(B78:D78)</f>
        <v>42633055</v>
      </c>
    </row>
    <row r="79" spans="1:5" x14ac:dyDescent="0.35">
      <c r="A79" s="25" t="s">
        <v>17</v>
      </c>
      <c r="B79" s="2">
        <f>+B77-B78</f>
        <v>-8872930.4399999976</v>
      </c>
      <c r="C79" s="2">
        <f t="shared" ref="C79:D79" si="13">+C77-C78</f>
        <v>-10755317.739999998</v>
      </c>
      <c r="D79" s="2">
        <f t="shared" si="13"/>
        <v>-12392962.039999999</v>
      </c>
      <c r="E79" s="96" t="s">
        <v>89</v>
      </c>
    </row>
    <row r="80" spans="1:5" ht="17.5" thickBot="1" x14ac:dyDescent="0.4">
      <c r="A80" s="14"/>
      <c r="B80" s="14"/>
      <c r="C80" s="14"/>
      <c r="D80" s="14"/>
      <c r="E80" s="14"/>
    </row>
    <row r="81" spans="1:10" ht="18" thickTop="1" thickBot="1" x14ac:dyDescent="0.4">
      <c r="A81" s="127" t="s">
        <v>78</v>
      </c>
      <c r="B81" s="127"/>
      <c r="C81" s="127"/>
      <c r="D81" s="127"/>
      <c r="E81" s="127"/>
      <c r="F81" s="127"/>
      <c r="G81" s="127"/>
      <c r="H81" s="127"/>
      <c r="I81" s="127"/>
      <c r="J81" s="127"/>
    </row>
    <row r="82" spans="1:10" ht="17.5" thickTop="1" x14ac:dyDescent="0.35">
      <c r="A82" s="127" t="s">
        <v>84</v>
      </c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x14ac:dyDescent="0.3">
      <c r="A83" s="66" t="s">
        <v>71</v>
      </c>
      <c r="B83" s="66"/>
      <c r="C83" s="66"/>
      <c r="D83" s="66"/>
      <c r="E83" s="66"/>
      <c r="F83" s="66"/>
      <c r="G83" s="66"/>
      <c r="H83" s="66"/>
      <c r="I83" s="66"/>
      <c r="J83" s="53"/>
    </row>
    <row r="84" spans="1:10" x14ac:dyDescent="0.35">
      <c r="A84" s="4"/>
    </row>
    <row r="85" spans="1:10" x14ac:dyDescent="0.35">
      <c r="A85" s="15"/>
    </row>
    <row r="87" spans="1:10" x14ac:dyDescent="0.35">
      <c r="A87" s="27" t="s">
        <v>50</v>
      </c>
      <c r="B87" s="94">
        <v>44482</v>
      </c>
    </row>
    <row r="88" spans="1:10" x14ac:dyDescent="0.35">
      <c r="B88" s="1"/>
      <c r="C88" s="1"/>
      <c r="D88" s="1"/>
      <c r="E88" s="28"/>
    </row>
  </sheetData>
  <mergeCells count="17">
    <mergeCell ref="A81:J81"/>
    <mergeCell ref="A82:J82"/>
    <mergeCell ref="A70:E70"/>
    <mergeCell ref="A71:E71"/>
    <mergeCell ref="A46:E46"/>
    <mergeCell ref="A47:E47"/>
    <mergeCell ref="A69:E69"/>
    <mergeCell ref="A45:E45"/>
    <mergeCell ref="A25:E25"/>
    <mergeCell ref="A9:G9"/>
    <mergeCell ref="A24:E24"/>
    <mergeCell ref="A2:G2"/>
    <mergeCell ref="A10:G10"/>
    <mergeCell ref="A23:E23"/>
    <mergeCell ref="B3:G3"/>
    <mergeCell ref="B4:G4"/>
    <mergeCell ref="B5:G5"/>
  </mergeCells>
  <pageMargins left="0.7" right="0.7" top="0.75" bottom="0.75" header="0.3" footer="0.3"/>
  <pageSetup paperSize="9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85"/>
  <sheetViews>
    <sheetView zoomScale="80" zoomScaleNormal="80" workbookViewId="0">
      <selection activeCell="A2" sqref="A2:G2"/>
    </sheetView>
  </sheetViews>
  <sheetFormatPr baseColWidth="10" defaultColWidth="11.54296875" defaultRowHeight="17" x14ac:dyDescent="0.35"/>
  <cols>
    <col min="1" max="1" width="75.26953125" style="1" bestFit="1" customWidth="1"/>
    <col min="2" max="2" width="20.453125" style="2" customWidth="1"/>
    <col min="3" max="6" width="18" style="2" bestFit="1" customWidth="1"/>
    <col min="7" max="7" width="16.1796875" style="2" bestFit="1" customWidth="1"/>
    <col min="8" max="16384" width="11.54296875" style="2"/>
  </cols>
  <sheetData>
    <row r="2" spans="1:7" x14ac:dyDescent="0.35">
      <c r="A2" s="125" t="s">
        <v>19</v>
      </c>
      <c r="B2" s="125"/>
      <c r="C2" s="125"/>
      <c r="D2" s="125"/>
      <c r="E2" s="125"/>
      <c r="F2" s="125"/>
      <c r="G2" s="125"/>
    </row>
    <row r="3" spans="1:7" s="4" customFormat="1" ht="18" customHeight="1" x14ac:dyDescent="0.35">
      <c r="A3" s="3" t="s">
        <v>0</v>
      </c>
      <c r="B3" s="130" t="s">
        <v>21</v>
      </c>
      <c r="C3" s="130"/>
      <c r="D3" s="130"/>
      <c r="E3" s="130"/>
      <c r="F3" s="130"/>
      <c r="G3" s="130"/>
    </row>
    <row r="4" spans="1:7" s="4" customFormat="1" x14ac:dyDescent="0.35">
      <c r="A4" s="3" t="s">
        <v>1</v>
      </c>
      <c r="B4" s="128" t="s">
        <v>20</v>
      </c>
      <c r="C4" s="128"/>
      <c r="D4" s="128"/>
      <c r="E4" s="128"/>
      <c r="F4" s="128"/>
      <c r="G4" s="128"/>
    </row>
    <row r="5" spans="1:7" s="4" customFormat="1" x14ac:dyDescent="0.35">
      <c r="A5" s="3" t="s">
        <v>10</v>
      </c>
      <c r="B5" s="128" t="s">
        <v>22</v>
      </c>
      <c r="C5" s="128"/>
      <c r="D5" s="128"/>
      <c r="E5" s="128"/>
      <c r="F5" s="128"/>
      <c r="G5" s="128"/>
    </row>
    <row r="6" spans="1:7" s="4" customFormat="1" x14ac:dyDescent="0.35">
      <c r="A6" s="3" t="s">
        <v>29</v>
      </c>
      <c r="B6" s="5">
        <v>2021</v>
      </c>
    </row>
    <row r="7" spans="1:7" s="4" customFormat="1" x14ac:dyDescent="0.35">
      <c r="A7" s="3"/>
      <c r="B7" s="38"/>
    </row>
    <row r="8" spans="1:7" x14ac:dyDescent="0.35">
      <c r="A8" s="39"/>
      <c r="B8" s="39"/>
      <c r="C8" s="39"/>
      <c r="D8" s="39"/>
      <c r="E8" s="39"/>
      <c r="F8" s="39"/>
      <c r="G8" s="39"/>
    </row>
    <row r="9" spans="1:7" x14ac:dyDescent="0.35">
      <c r="A9" s="125" t="s">
        <v>7</v>
      </c>
      <c r="B9" s="125"/>
      <c r="C9" s="125"/>
      <c r="D9" s="125"/>
      <c r="E9" s="125"/>
      <c r="F9" s="125"/>
      <c r="G9" s="125"/>
    </row>
    <row r="10" spans="1:7" x14ac:dyDescent="0.35">
      <c r="A10" s="125" t="s">
        <v>11</v>
      </c>
      <c r="B10" s="125"/>
      <c r="C10" s="125"/>
      <c r="D10" s="125"/>
      <c r="E10" s="125"/>
      <c r="F10" s="125"/>
      <c r="G10" s="125"/>
    </row>
    <row r="12" spans="1:7" ht="17.5" thickBot="1" x14ac:dyDescent="0.4">
      <c r="A12" s="7" t="s">
        <v>58</v>
      </c>
      <c r="B12" s="8" t="s">
        <v>2</v>
      </c>
      <c r="C12" s="8" t="s">
        <v>6</v>
      </c>
      <c r="D12" s="8" t="s">
        <v>33</v>
      </c>
      <c r="E12" s="8" t="s">
        <v>35</v>
      </c>
      <c r="F12" s="8" t="s">
        <v>39</v>
      </c>
      <c r="G12" s="8" t="s">
        <v>43</v>
      </c>
    </row>
    <row r="13" spans="1:7" x14ac:dyDescent="0.35">
      <c r="A13" s="32"/>
      <c r="E13" s="22"/>
      <c r="F13" s="22"/>
      <c r="G13" s="22"/>
    </row>
    <row r="14" spans="1:7" x14ac:dyDescent="0.35">
      <c r="A14" s="1" t="s">
        <v>25</v>
      </c>
      <c r="B14" s="11" t="s">
        <v>47</v>
      </c>
      <c r="C14" s="2">
        <f>+Semestral!C14</f>
        <v>376846</v>
      </c>
      <c r="D14" s="2">
        <f>+Semestral!D14</f>
        <v>379105</v>
      </c>
      <c r="E14" s="2">
        <f>+'3T'!F14</f>
        <v>384338</v>
      </c>
      <c r="F14" s="2">
        <f>+'3T'!F14</f>
        <v>384338</v>
      </c>
      <c r="G14" s="22">
        <f>AVERAGE(C14:E14)</f>
        <v>380096.33333333331</v>
      </c>
    </row>
    <row r="15" spans="1:7" s="1" customFormat="1" x14ac:dyDescent="0.35">
      <c r="A15" s="48" t="s">
        <v>23</v>
      </c>
      <c r="B15" s="11" t="s">
        <v>47</v>
      </c>
      <c r="C15" s="2">
        <f>+Semestral!C15</f>
        <v>283057</v>
      </c>
      <c r="D15" s="2">
        <f>+Semestral!D15</f>
        <v>286389</v>
      </c>
      <c r="E15" s="2">
        <f>+'3T'!F15</f>
        <v>290173</v>
      </c>
      <c r="F15" s="2">
        <f>+'3T'!F15</f>
        <v>290173</v>
      </c>
      <c r="G15" s="22"/>
    </row>
    <row r="16" spans="1:7" s="1" customFormat="1" x14ac:dyDescent="0.35">
      <c r="A16" s="48" t="s">
        <v>24</v>
      </c>
      <c r="B16" s="11" t="s">
        <v>47</v>
      </c>
      <c r="C16" s="2">
        <f>+Semestral!C16</f>
        <v>93789</v>
      </c>
      <c r="D16" s="2">
        <f>+Semestral!D16</f>
        <v>92716</v>
      </c>
      <c r="E16" s="2">
        <f>+'3T'!F16</f>
        <v>94165</v>
      </c>
      <c r="F16" s="2">
        <f>+'3T'!F16</f>
        <v>94165</v>
      </c>
      <c r="G16" s="22"/>
    </row>
    <row r="17" spans="1:7" x14ac:dyDescent="0.35">
      <c r="A17" s="1" t="s">
        <v>46</v>
      </c>
      <c r="B17" s="11" t="s">
        <v>47</v>
      </c>
      <c r="C17" s="2">
        <f>+Semestral!C17</f>
        <v>13688</v>
      </c>
      <c r="D17" s="2">
        <f>+Semestral!D17</f>
        <v>13882</v>
      </c>
      <c r="E17" s="2">
        <f>+'3T'!F17</f>
        <v>14108</v>
      </c>
      <c r="F17" s="2">
        <f>+'3T'!F17</f>
        <v>14108</v>
      </c>
      <c r="G17" s="22">
        <f t="shared" ref="G17" si="0">AVERAGE(C17:E17)</f>
        <v>13892.666666666666</v>
      </c>
    </row>
    <row r="18" spans="1:7" ht="17.5" thickBot="1" x14ac:dyDescent="0.4">
      <c r="A18" s="36" t="s">
        <v>12</v>
      </c>
      <c r="B18" s="34"/>
      <c r="C18" s="14">
        <f>+C14+C17</f>
        <v>390534</v>
      </c>
      <c r="D18" s="14">
        <f t="shared" ref="D18:F18" si="1">+D14+D17</f>
        <v>392987</v>
      </c>
      <c r="E18" s="14">
        <f t="shared" si="1"/>
        <v>398446</v>
      </c>
      <c r="F18" s="14">
        <f t="shared" si="1"/>
        <v>398446</v>
      </c>
      <c r="G18" s="14">
        <f>+G14+G17</f>
        <v>393989</v>
      </c>
    </row>
    <row r="19" spans="1:7" ht="17.5" thickTop="1" x14ac:dyDescent="0.35">
      <c r="A19" s="4" t="str">
        <f>+'2T'!A19</f>
        <v>Fuente: Área Régimen No Contributivo</v>
      </c>
    </row>
    <row r="20" spans="1:7" x14ac:dyDescent="0.35">
      <c r="A20" s="15"/>
    </row>
    <row r="21" spans="1:7" x14ac:dyDescent="0.35">
      <c r="A21" s="16"/>
    </row>
    <row r="23" spans="1:7" x14ac:dyDescent="0.35">
      <c r="A23" s="126" t="s">
        <v>13</v>
      </c>
      <c r="B23" s="126"/>
      <c r="C23" s="126"/>
      <c r="D23" s="126"/>
      <c r="E23" s="126"/>
    </row>
    <row r="24" spans="1:7" x14ac:dyDescent="0.35">
      <c r="A24" s="125" t="s">
        <v>8</v>
      </c>
      <c r="B24" s="125"/>
      <c r="C24" s="125"/>
      <c r="D24" s="125"/>
      <c r="E24" s="125"/>
    </row>
    <row r="25" spans="1:7" x14ac:dyDescent="0.35">
      <c r="A25" s="125" t="s">
        <v>65</v>
      </c>
      <c r="B25" s="125"/>
      <c r="C25" s="125"/>
      <c r="D25" s="125"/>
      <c r="E25" s="125"/>
    </row>
    <row r="27" spans="1:7" ht="17.5" thickBot="1" x14ac:dyDescent="0.4">
      <c r="A27" s="7" t="s">
        <v>58</v>
      </c>
      <c r="B27" s="8" t="s">
        <v>6</v>
      </c>
      <c r="C27" s="8" t="s">
        <v>33</v>
      </c>
      <c r="D27" s="8" t="s">
        <v>35</v>
      </c>
      <c r="E27" s="8" t="s">
        <v>39</v>
      </c>
    </row>
    <row r="28" spans="1:7" x14ac:dyDescent="0.35">
      <c r="A28" s="40"/>
    </row>
    <row r="29" spans="1:7" x14ac:dyDescent="0.35">
      <c r="A29" s="1" t="s">
        <v>25</v>
      </c>
      <c r="B29" s="2">
        <f>+IT!E29</f>
        <v>30924960.300000001</v>
      </c>
      <c r="C29" s="2">
        <f>+'2T'!E29</f>
        <v>31189356.02</v>
      </c>
      <c r="D29" s="2">
        <f>+'3T'!E29</f>
        <v>31423969.199999999</v>
      </c>
      <c r="E29" s="2">
        <f>SUM(B29:D29)</f>
        <v>93538285.519999996</v>
      </c>
    </row>
    <row r="30" spans="1:7" s="1" customFormat="1" x14ac:dyDescent="0.35">
      <c r="A30" s="48" t="s">
        <v>81</v>
      </c>
      <c r="B30" s="2">
        <f>+IT!E30</f>
        <v>22884470.622000001</v>
      </c>
      <c r="C30" s="2">
        <f>+'2T'!E30</f>
        <v>23080123.454799999</v>
      </c>
      <c r="D30" s="2">
        <f>+'3T'!E30</f>
        <v>23253737.207999997</v>
      </c>
      <c r="E30" s="2">
        <f t="shared" ref="E30:E35" si="2">SUM(B30:D30)</f>
        <v>69218331.284799993</v>
      </c>
    </row>
    <row r="31" spans="1:7" s="1" customFormat="1" x14ac:dyDescent="0.35">
      <c r="A31" s="48" t="s">
        <v>82</v>
      </c>
      <c r="B31" s="2">
        <f>+IT!E31</f>
        <v>8040489.6780000003</v>
      </c>
      <c r="C31" s="2">
        <f>+'2T'!E31</f>
        <v>8109232.5652000001</v>
      </c>
      <c r="D31" s="2">
        <f>+'3T'!E31</f>
        <v>8170231.9920000006</v>
      </c>
      <c r="E31" s="2">
        <f t="shared" si="2"/>
        <v>24319954.235200003</v>
      </c>
    </row>
    <row r="32" spans="1:7" s="1" customFormat="1" x14ac:dyDescent="0.35">
      <c r="A32" s="19" t="s">
        <v>46</v>
      </c>
      <c r="B32" s="2">
        <f>+IT!E32</f>
        <v>4128696</v>
      </c>
      <c r="C32" s="2">
        <f>+'2T'!E32</f>
        <v>4159629.54</v>
      </c>
      <c r="D32" s="2">
        <f>+'3T'!E32</f>
        <v>4838547.5999999996</v>
      </c>
      <c r="E32" s="2">
        <f t="shared" si="2"/>
        <v>13126873.140000001</v>
      </c>
    </row>
    <row r="33" spans="1:5" x14ac:dyDescent="0.35">
      <c r="A33" s="20" t="s">
        <v>26</v>
      </c>
      <c r="B33" s="2">
        <f>+IT!E33</f>
        <v>2470934.1</v>
      </c>
      <c r="C33" s="2">
        <f>+'2T'!E33</f>
        <v>2175604.7399999998</v>
      </c>
      <c r="D33" s="2">
        <f>+'3T'!E33</f>
        <v>1262073</v>
      </c>
      <c r="E33" s="2">
        <f t="shared" si="2"/>
        <v>5908611.8399999999</v>
      </c>
    </row>
    <row r="34" spans="1:5" x14ac:dyDescent="0.35">
      <c r="A34" s="48" t="s">
        <v>66</v>
      </c>
      <c r="B34" s="2">
        <f>+IT!E34</f>
        <v>1851801.1500000001</v>
      </c>
      <c r="C34" s="2">
        <f>+'2T'!E34</f>
        <v>1704136.3499999999</v>
      </c>
      <c r="D34" s="2">
        <f>+'3T'!E34</f>
        <v>971796</v>
      </c>
      <c r="E34" s="2">
        <f t="shared" si="2"/>
        <v>4527733.5</v>
      </c>
    </row>
    <row r="35" spans="1:5" x14ac:dyDescent="0.35">
      <c r="A35" s="48" t="s">
        <v>67</v>
      </c>
      <c r="B35" s="2">
        <f>+IT!E35</f>
        <v>619132.94999999995</v>
      </c>
      <c r="C35" s="2">
        <f>+'2T'!E35</f>
        <v>471468.39</v>
      </c>
      <c r="D35" s="2">
        <f>+'3T'!E35</f>
        <v>290277</v>
      </c>
      <c r="E35" s="2">
        <f t="shared" si="2"/>
        <v>1380878.3399999999</v>
      </c>
    </row>
    <row r="36" spans="1:5" ht="17.5" thickBot="1" x14ac:dyDescent="0.4">
      <c r="A36" s="41" t="s">
        <v>12</v>
      </c>
      <c r="B36" s="14">
        <f>+B29+B32+B33</f>
        <v>37524590.399999999</v>
      </c>
      <c r="C36" s="14">
        <f t="shared" ref="C36:E36" si="3">+C29+C32+C33</f>
        <v>37524590.300000004</v>
      </c>
      <c r="D36" s="14">
        <f t="shared" si="3"/>
        <v>37524589.799999997</v>
      </c>
      <c r="E36" s="14">
        <f t="shared" si="3"/>
        <v>112573770.5</v>
      </c>
    </row>
    <row r="37" spans="1:5" ht="17.5" thickTop="1" x14ac:dyDescent="0.3">
      <c r="A37" s="82" t="s">
        <v>68</v>
      </c>
    </row>
    <row r="38" spans="1:5" x14ac:dyDescent="0.3">
      <c r="A38" s="82" t="s">
        <v>87</v>
      </c>
    </row>
    <row r="39" spans="1:5" x14ac:dyDescent="0.3">
      <c r="A39" s="82" t="s">
        <v>88</v>
      </c>
    </row>
    <row r="40" spans="1:5" x14ac:dyDescent="0.3">
      <c r="A40" s="66" t="s">
        <v>71</v>
      </c>
    </row>
    <row r="41" spans="1:5" x14ac:dyDescent="0.3">
      <c r="A41" s="66"/>
    </row>
    <row r="42" spans="1:5" x14ac:dyDescent="0.3">
      <c r="A42" s="66"/>
    </row>
    <row r="43" spans="1:5" x14ac:dyDescent="0.3">
      <c r="A43" s="66"/>
    </row>
    <row r="44" spans="1:5" s="4" customFormat="1" x14ac:dyDescent="0.35">
      <c r="A44" s="125" t="s">
        <v>14</v>
      </c>
      <c r="B44" s="125"/>
      <c r="C44" s="125"/>
      <c r="D44" s="125"/>
      <c r="E44" s="125"/>
    </row>
    <row r="45" spans="1:5" x14ac:dyDescent="0.35">
      <c r="A45" s="125" t="s">
        <v>8</v>
      </c>
      <c r="B45" s="125"/>
      <c r="C45" s="125"/>
      <c r="D45" s="125"/>
      <c r="E45" s="125"/>
    </row>
    <row r="46" spans="1:5" x14ac:dyDescent="0.35">
      <c r="A46" s="125" t="s">
        <v>65</v>
      </c>
      <c r="B46" s="125"/>
      <c r="C46" s="125"/>
      <c r="D46" s="125"/>
      <c r="E46" s="125"/>
    </row>
    <row r="48" spans="1:5" ht="17.5" thickBot="1" x14ac:dyDescent="0.4">
      <c r="A48" s="42" t="s">
        <v>9</v>
      </c>
      <c r="B48" s="8" t="s">
        <v>6</v>
      </c>
      <c r="C48" s="8" t="s">
        <v>33</v>
      </c>
      <c r="D48" s="8" t="s">
        <v>35</v>
      </c>
      <c r="E48" s="8" t="s">
        <v>39</v>
      </c>
    </row>
    <row r="49" spans="1:6" x14ac:dyDescent="0.35">
      <c r="A49" s="40"/>
    </row>
    <row r="50" spans="1:6" x14ac:dyDescent="0.35">
      <c r="A50" s="20" t="s">
        <v>28</v>
      </c>
      <c r="B50" s="2">
        <f>+IT!E50</f>
        <v>35053656.299999997</v>
      </c>
      <c r="C50" s="2">
        <f>+'2T'!E51</f>
        <v>35348985.560000002</v>
      </c>
      <c r="D50" s="2">
        <f>+'3T'!E51</f>
        <v>36262516.799999997</v>
      </c>
      <c r="E50" s="2">
        <f>SUM(B50:D50)</f>
        <v>106665158.66</v>
      </c>
    </row>
    <row r="51" spans="1:6" x14ac:dyDescent="0.35">
      <c r="A51" s="48" t="s">
        <v>36</v>
      </c>
      <c r="B51" s="2">
        <f>+IT!E51</f>
        <v>30924960.300000001</v>
      </c>
      <c r="C51" s="2">
        <f>+'2T'!E52</f>
        <v>31189356.02</v>
      </c>
      <c r="D51" s="2">
        <f>+'3T'!E52</f>
        <v>31423969.199999999</v>
      </c>
      <c r="E51" s="2">
        <f t="shared" ref="E51:E58" si="4">SUM(B51:D51)</f>
        <v>93538285.519999996</v>
      </c>
    </row>
    <row r="52" spans="1:6" x14ac:dyDescent="0.35">
      <c r="A52" s="48" t="s">
        <v>49</v>
      </c>
      <c r="B52" s="2">
        <f>+IT!E52</f>
        <v>4128696</v>
      </c>
      <c r="C52" s="2">
        <f>+'2T'!E53</f>
        <v>4159629.54</v>
      </c>
      <c r="D52" s="2">
        <f>+'3T'!E53</f>
        <v>4838547.5999999996</v>
      </c>
      <c r="E52" s="2">
        <f t="shared" si="4"/>
        <v>13126873.140000001</v>
      </c>
    </row>
    <row r="53" spans="1:6" x14ac:dyDescent="0.35">
      <c r="A53" s="49" t="s">
        <v>27</v>
      </c>
      <c r="B53" s="2">
        <f>+IT!E53</f>
        <v>0</v>
      </c>
      <c r="C53" s="2">
        <f>+'2T'!E54</f>
        <v>0</v>
      </c>
      <c r="D53" s="2">
        <f>+'3T'!E54</f>
        <v>0</v>
      </c>
      <c r="E53" s="2">
        <f t="shared" si="4"/>
        <v>0</v>
      </c>
    </row>
    <row r="54" spans="1:6" x14ac:dyDescent="0.35">
      <c r="A54" s="48" t="s">
        <v>59</v>
      </c>
      <c r="B54" s="2">
        <f>+IT!E54</f>
        <v>0</v>
      </c>
      <c r="C54" s="2">
        <f>+'2T'!E55</f>
        <v>0</v>
      </c>
      <c r="D54" s="2">
        <f>+'3T'!E55</f>
        <v>0</v>
      </c>
      <c r="E54" s="2">
        <f t="shared" si="4"/>
        <v>0</v>
      </c>
    </row>
    <row r="55" spans="1:6" x14ac:dyDescent="0.35">
      <c r="A55" s="48" t="s">
        <v>60</v>
      </c>
      <c r="B55" s="2">
        <f>+IT!E55</f>
        <v>0</v>
      </c>
      <c r="C55" s="2">
        <f>+'2T'!E56</f>
        <v>0</v>
      </c>
      <c r="D55" s="2">
        <f>+'3T'!E56</f>
        <v>0</v>
      </c>
      <c r="E55" s="2">
        <f t="shared" si="4"/>
        <v>0</v>
      </c>
    </row>
    <row r="56" spans="1:6" x14ac:dyDescent="0.35">
      <c r="A56" s="48" t="s">
        <v>61</v>
      </c>
      <c r="B56" s="2">
        <f>+IT!E56</f>
        <v>0</v>
      </c>
      <c r="C56" s="2">
        <f>+'2T'!E57</f>
        <v>0</v>
      </c>
      <c r="D56" s="2">
        <f>+'3T'!E57</f>
        <v>0</v>
      </c>
      <c r="E56" s="2">
        <f t="shared" si="4"/>
        <v>0</v>
      </c>
    </row>
    <row r="57" spans="1:6" x14ac:dyDescent="0.35">
      <c r="A57" s="20" t="s">
        <v>72</v>
      </c>
      <c r="B57" s="2">
        <f>+IT!E57</f>
        <v>1851801.1500000001</v>
      </c>
      <c r="C57" s="2">
        <f>+'2T'!E58</f>
        <v>1704136.3499999999</v>
      </c>
      <c r="D57" s="2">
        <f>+'3T'!E58</f>
        <v>971796</v>
      </c>
      <c r="E57" s="2">
        <f t="shared" si="4"/>
        <v>4527733.5</v>
      </c>
    </row>
    <row r="58" spans="1:6" x14ac:dyDescent="0.35">
      <c r="A58" s="20" t="s">
        <v>73</v>
      </c>
      <c r="B58" s="2">
        <f>+IT!E58</f>
        <v>619132.94999999995</v>
      </c>
      <c r="C58" s="2">
        <f>+'2T'!E59</f>
        <v>471468.39</v>
      </c>
      <c r="D58" s="2">
        <f>+'3T'!E59</f>
        <v>290277</v>
      </c>
      <c r="E58" s="2">
        <f t="shared" si="4"/>
        <v>1380878.3399999999</v>
      </c>
    </row>
    <row r="59" spans="1:6" ht="17.5" thickBot="1" x14ac:dyDescent="0.4">
      <c r="A59" s="41" t="s">
        <v>12</v>
      </c>
      <c r="B59" s="14">
        <f>+B50+B57+B58</f>
        <v>37524590.399999999</v>
      </c>
      <c r="C59" s="14">
        <f t="shared" ref="C59:E59" si="5">+C50+C57+C58</f>
        <v>37524590.300000004</v>
      </c>
      <c r="D59" s="14">
        <f t="shared" si="5"/>
        <v>37524589.799999997</v>
      </c>
      <c r="E59" s="14">
        <f t="shared" si="5"/>
        <v>112573770.5</v>
      </c>
      <c r="F59" s="35"/>
    </row>
    <row r="60" spans="1:6" ht="17.5" thickTop="1" x14ac:dyDescent="0.3">
      <c r="A60" s="82" t="s">
        <v>68</v>
      </c>
    </row>
    <row r="61" spans="1:6" x14ac:dyDescent="0.3">
      <c r="A61" s="82" t="s">
        <v>87</v>
      </c>
    </row>
    <row r="62" spans="1:6" x14ac:dyDescent="0.3">
      <c r="A62" s="82" t="s">
        <v>88</v>
      </c>
    </row>
    <row r="63" spans="1:6" x14ac:dyDescent="0.3">
      <c r="A63" s="66" t="s">
        <v>71</v>
      </c>
    </row>
    <row r="64" spans="1:6" x14ac:dyDescent="0.35">
      <c r="A64" s="15"/>
    </row>
    <row r="65" spans="1:10" x14ac:dyDescent="0.35">
      <c r="A65" s="15"/>
    </row>
    <row r="66" spans="1:10" x14ac:dyDescent="0.35">
      <c r="A66" s="131"/>
      <c r="B66" s="131"/>
      <c r="C66" s="131"/>
      <c r="D66" s="131"/>
      <c r="E66" s="131"/>
    </row>
    <row r="67" spans="1:10" x14ac:dyDescent="0.35">
      <c r="A67" s="125" t="s">
        <v>18</v>
      </c>
      <c r="B67" s="125"/>
      <c r="C67" s="125"/>
      <c r="D67" s="125"/>
      <c r="E67" s="125"/>
    </row>
    <row r="68" spans="1:10" x14ac:dyDescent="0.35">
      <c r="A68" s="125" t="s">
        <v>15</v>
      </c>
      <c r="B68" s="125"/>
      <c r="C68" s="125"/>
      <c r="D68" s="125"/>
      <c r="E68" s="125"/>
    </row>
    <row r="69" spans="1:10" x14ac:dyDescent="0.35">
      <c r="A69" s="125" t="s">
        <v>65</v>
      </c>
      <c r="B69" s="125"/>
      <c r="C69" s="125"/>
      <c r="D69" s="125"/>
      <c r="E69" s="125"/>
    </row>
    <row r="71" spans="1:10" ht="17.5" thickBot="1" x14ac:dyDescent="0.4">
      <c r="A71" s="42" t="s">
        <v>9</v>
      </c>
      <c r="B71" s="8" t="s">
        <v>6</v>
      </c>
      <c r="C71" s="8" t="s">
        <v>33</v>
      </c>
      <c r="D71" s="8" t="s">
        <v>35</v>
      </c>
      <c r="E71" s="8" t="s">
        <v>39</v>
      </c>
    </row>
    <row r="72" spans="1:10" x14ac:dyDescent="0.35">
      <c r="A72" s="40"/>
    </row>
    <row r="73" spans="1:10" x14ac:dyDescent="0.35">
      <c r="A73" s="25" t="s">
        <v>48</v>
      </c>
      <c r="B73" s="108" t="str">
        <f>+IT!E75</f>
        <v>n.d</v>
      </c>
      <c r="C73" s="108" t="str">
        <f>+'2T'!E74</f>
        <v>n.d</v>
      </c>
      <c r="D73" s="108" t="str">
        <f>+'3T'!E75</f>
        <v>nd</v>
      </c>
    </row>
    <row r="74" spans="1:10" x14ac:dyDescent="0.35">
      <c r="A74" s="25" t="s">
        <v>75</v>
      </c>
      <c r="B74" s="110">
        <f>+IT!E76</f>
        <v>37524590.400000006</v>
      </c>
      <c r="C74" s="110">
        <f>+'2T'!E75</f>
        <v>37524590.299999997</v>
      </c>
      <c r="D74" s="110">
        <f>+'3T'!E76</f>
        <v>37524590.099999994</v>
      </c>
      <c r="E74" s="110">
        <f>SUM(B74:D74)</f>
        <v>112573770.8</v>
      </c>
    </row>
    <row r="75" spans="1:10" x14ac:dyDescent="0.35">
      <c r="A75" s="25" t="s">
        <v>16</v>
      </c>
      <c r="B75" s="108" t="str">
        <f>+IT!E77</f>
        <v>n.d</v>
      </c>
      <c r="C75" s="108" t="str">
        <f>+'2T'!E76</f>
        <v>n.d</v>
      </c>
      <c r="D75" s="108" t="str">
        <f>+'3T'!E77</f>
        <v>nd</v>
      </c>
    </row>
    <row r="76" spans="1:10" x14ac:dyDescent="0.35">
      <c r="A76" s="25" t="s">
        <v>76</v>
      </c>
      <c r="B76" s="110">
        <f>+IT!E78</f>
        <v>40673448.900000006</v>
      </c>
      <c r="C76" s="110">
        <f>+'2T'!E77</f>
        <v>41660228.939999998</v>
      </c>
      <c r="D76" s="110">
        <f>+'3T'!E78</f>
        <v>42633055</v>
      </c>
      <c r="E76" s="110">
        <f>SUM(B76:D76)</f>
        <v>124966732.84</v>
      </c>
    </row>
    <row r="77" spans="1:10" x14ac:dyDescent="0.35">
      <c r="A77" s="25" t="s">
        <v>17</v>
      </c>
      <c r="B77" s="108" t="str">
        <f>+IT!E79</f>
        <v>n.d</v>
      </c>
      <c r="C77" s="108" t="str">
        <f>+'2T'!E78</f>
        <v>n.d</v>
      </c>
      <c r="D77" s="108" t="str">
        <f>+'3T'!E79</f>
        <v>nd</v>
      </c>
    </row>
    <row r="78" spans="1:10" ht="17.5" thickBot="1" x14ac:dyDescent="0.4">
      <c r="A78" s="43"/>
      <c r="B78" s="14"/>
      <c r="C78" s="14"/>
      <c r="D78" s="14"/>
      <c r="E78" s="14"/>
    </row>
    <row r="79" spans="1:10" ht="18" thickTop="1" thickBot="1" x14ac:dyDescent="0.4">
      <c r="A79" s="127" t="s">
        <v>78</v>
      </c>
      <c r="B79" s="127"/>
      <c r="C79" s="127"/>
      <c r="D79" s="127"/>
      <c r="E79" s="127"/>
      <c r="F79" s="127"/>
      <c r="G79" s="127"/>
      <c r="H79" s="127"/>
      <c r="I79" s="127"/>
      <c r="J79" s="127"/>
    </row>
    <row r="80" spans="1:10" ht="17.5" thickTop="1" x14ac:dyDescent="0.35">
      <c r="A80" s="127" t="s">
        <v>90</v>
      </c>
      <c r="B80" s="127"/>
      <c r="C80" s="127"/>
      <c r="D80" s="127"/>
      <c r="E80" s="127"/>
      <c r="F80" s="127"/>
      <c r="G80" s="127"/>
      <c r="H80" s="127"/>
      <c r="I80" s="127"/>
      <c r="J80" s="127"/>
    </row>
    <row r="81" spans="1:10" x14ac:dyDescent="0.3">
      <c r="A81" s="66" t="s">
        <v>71</v>
      </c>
      <c r="B81" s="66"/>
      <c r="C81" s="66"/>
      <c r="D81" s="66"/>
      <c r="E81" s="66"/>
      <c r="F81" s="66"/>
      <c r="G81" s="66"/>
      <c r="H81" s="66"/>
      <c r="I81" s="66"/>
      <c r="J81" s="53"/>
    </row>
    <row r="82" spans="1:10" x14ac:dyDescent="0.3">
      <c r="A82" s="66"/>
      <c r="B82" s="66"/>
      <c r="C82" s="66"/>
      <c r="D82" s="66"/>
      <c r="E82" s="66"/>
      <c r="F82" s="66"/>
      <c r="G82" s="66"/>
      <c r="H82" s="66"/>
      <c r="I82" s="66"/>
      <c r="J82" s="53"/>
    </row>
    <row r="83" spans="1:10" x14ac:dyDescent="0.3">
      <c r="A83" s="66"/>
      <c r="B83" s="66"/>
      <c r="C83" s="66"/>
      <c r="D83" s="66"/>
      <c r="E83" s="66"/>
      <c r="F83" s="66"/>
      <c r="G83" s="66"/>
      <c r="H83" s="66"/>
      <c r="I83" s="66"/>
      <c r="J83" s="53"/>
    </row>
    <row r="84" spans="1:10" x14ac:dyDescent="0.3">
      <c r="A84" s="66"/>
      <c r="B84" s="66"/>
      <c r="C84" s="66"/>
      <c r="D84" s="66"/>
      <c r="E84" s="66"/>
      <c r="F84" s="66"/>
      <c r="G84" s="66"/>
      <c r="H84" s="66"/>
      <c r="I84" s="66"/>
      <c r="J84" s="53"/>
    </row>
    <row r="85" spans="1:10" x14ac:dyDescent="0.35">
      <c r="A85" s="27" t="s">
        <v>50</v>
      </c>
      <c r="B85" s="94">
        <v>44482</v>
      </c>
    </row>
  </sheetData>
  <mergeCells count="18">
    <mergeCell ref="A79:J79"/>
    <mergeCell ref="A80:J80"/>
    <mergeCell ref="A68:E68"/>
    <mergeCell ref="A69:E69"/>
    <mergeCell ref="A25:E25"/>
    <mergeCell ref="A44:E44"/>
    <mergeCell ref="A45:E45"/>
    <mergeCell ref="A46:E46"/>
    <mergeCell ref="A66:E66"/>
    <mergeCell ref="A67:E67"/>
    <mergeCell ref="A24:E24"/>
    <mergeCell ref="A2:G2"/>
    <mergeCell ref="A9:G9"/>
    <mergeCell ref="A10:G10"/>
    <mergeCell ref="A23:E23"/>
    <mergeCell ref="B3:G3"/>
    <mergeCell ref="B4:G4"/>
    <mergeCell ref="B5:G5"/>
  </mergeCells>
  <pageMargins left="0.7" right="0.7" top="0.75" bottom="0.75" header="0.3" footer="0.3"/>
  <pageSetup paperSize="9"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87"/>
  <sheetViews>
    <sheetView zoomScale="80" zoomScaleNormal="80" workbookViewId="0">
      <selection activeCell="A2" sqref="A2:G2"/>
    </sheetView>
  </sheetViews>
  <sheetFormatPr baseColWidth="10" defaultColWidth="11.54296875" defaultRowHeight="17" x14ac:dyDescent="0.35"/>
  <cols>
    <col min="1" max="1" width="78.81640625" style="1" customWidth="1"/>
    <col min="2" max="2" width="16.7265625" style="2" bestFit="1" customWidth="1"/>
    <col min="3" max="4" width="17.7265625" style="2" bestFit="1" customWidth="1"/>
    <col min="5" max="5" width="18.54296875" style="2" bestFit="1" customWidth="1"/>
    <col min="6" max="6" width="19" style="2" customWidth="1"/>
    <col min="7" max="7" width="17.7265625" style="2" customWidth="1"/>
    <col min="8" max="16384" width="11.54296875" style="2"/>
  </cols>
  <sheetData>
    <row r="2" spans="1:7" x14ac:dyDescent="0.35">
      <c r="A2" s="125" t="s">
        <v>19</v>
      </c>
      <c r="B2" s="125"/>
      <c r="C2" s="125"/>
      <c r="D2" s="125"/>
      <c r="E2" s="125"/>
      <c r="F2" s="125"/>
      <c r="G2" s="125"/>
    </row>
    <row r="3" spans="1:7" x14ac:dyDescent="0.35">
      <c r="A3" s="3" t="s">
        <v>0</v>
      </c>
      <c r="B3" s="128" t="s">
        <v>21</v>
      </c>
      <c r="C3" s="128"/>
      <c r="D3" s="128"/>
      <c r="E3" s="128"/>
      <c r="F3" s="128"/>
      <c r="G3" s="128"/>
    </row>
    <row r="4" spans="1:7" x14ac:dyDescent="0.35">
      <c r="A4" s="3" t="s">
        <v>1</v>
      </c>
      <c r="B4" s="128" t="s">
        <v>45</v>
      </c>
      <c r="C4" s="128"/>
      <c r="D4" s="128"/>
      <c r="E4" s="128"/>
      <c r="F4" s="128"/>
      <c r="G4" s="128"/>
    </row>
    <row r="5" spans="1:7" x14ac:dyDescent="0.35">
      <c r="A5" s="3" t="s">
        <v>10</v>
      </c>
      <c r="B5" s="128" t="s">
        <v>22</v>
      </c>
      <c r="C5" s="128"/>
      <c r="D5" s="128"/>
      <c r="E5" s="128"/>
      <c r="F5" s="128"/>
      <c r="G5" s="128"/>
    </row>
    <row r="6" spans="1:7" x14ac:dyDescent="0.35">
      <c r="A6" s="3" t="s">
        <v>29</v>
      </c>
      <c r="B6" s="5">
        <v>2021</v>
      </c>
      <c r="C6" s="4"/>
      <c r="D6" s="4"/>
      <c r="E6" s="4"/>
      <c r="F6" s="4"/>
      <c r="G6" s="4"/>
    </row>
    <row r="7" spans="1:7" x14ac:dyDescent="0.35">
      <c r="A7" s="6"/>
    </row>
    <row r="8" spans="1:7" x14ac:dyDescent="0.35">
      <c r="A8" s="6"/>
    </row>
    <row r="9" spans="1:7" x14ac:dyDescent="0.35">
      <c r="A9" s="125" t="s">
        <v>7</v>
      </c>
      <c r="B9" s="125"/>
      <c r="C9" s="125"/>
      <c r="D9" s="125"/>
      <c r="E9" s="125"/>
      <c r="F9" s="125"/>
      <c r="G9" s="125"/>
    </row>
    <row r="10" spans="1:7" x14ac:dyDescent="0.35">
      <c r="A10" s="125" t="s">
        <v>11</v>
      </c>
      <c r="B10" s="125"/>
      <c r="C10" s="125"/>
      <c r="D10" s="125"/>
      <c r="E10" s="125"/>
      <c r="F10" s="125"/>
      <c r="G10" s="125"/>
    </row>
    <row r="12" spans="1:7" ht="17.5" thickBot="1" x14ac:dyDescent="0.4">
      <c r="A12" s="7" t="s">
        <v>42</v>
      </c>
      <c r="B12" s="8" t="s">
        <v>2</v>
      </c>
      <c r="C12" s="8" t="s">
        <v>55</v>
      </c>
      <c r="D12" s="8" t="s">
        <v>56</v>
      </c>
      <c r="E12" s="8" t="s">
        <v>57</v>
      </c>
      <c r="F12" s="8" t="s">
        <v>40</v>
      </c>
      <c r="G12" s="8" t="s">
        <v>43</v>
      </c>
    </row>
    <row r="13" spans="1:7" x14ac:dyDescent="0.35">
      <c r="A13" s="9"/>
      <c r="B13" s="10"/>
      <c r="C13" s="10"/>
      <c r="D13" s="10"/>
      <c r="E13" s="10"/>
      <c r="F13" s="10"/>
      <c r="G13" s="10"/>
    </row>
    <row r="14" spans="1:7" x14ac:dyDescent="0.3">
      <c r="A14" s="1" t="s">
        <v>25</v>
      </c>
      <c r="B14" s="11" t="s">
        <v>47</v>
      </c>
      <c r="C14" s="55">
        <v>129122</v>
      </c>
      <c r="D14" s="55">
        <v>129898</v>
      </c>
      <c r="E14" s="55">
        <v>129885</v>
      </c>
      <c r="F14" s="56">
        <f>SUM(C14:E14)</f>
        <v>388905</v>
      </c>
      <c r="G14" s="56">
        <f>AVERAGE(C14:E14)</f>
        <v>129635</v>
      </c>
    </row>
    <row r="15" spans="1:7" s="1" customFormat="1" x14ac:dyDescent="0.3">
      <c r="A15" s="48" t="s">
        <v>23</v>
      </c>
      <c r="B15" s="11" t="s">
        <v>47</v>
      </c>
      <c r="C15" s="59">
        <v>97731</v>
      </c>
      <c r="D15" s="59">
        <v>98440</v>
      </c>
      <c r="E15" s="59">
        <v>98500</v>
      </c>
      <c r="F15" s="56">
        <f>SUM(C15:E15)</f>
        <v>294671</v>
      </c>
      <c r="G15" s="60"/>
    </row>
    <row r="16" spans="1:7" s="12" customFormat="1" x14ac:dyDescent="0.3">
      <c r="A16" s="48" t="s">
        <v>24</v>
      </c>
      <c r="B16" s="11" t="s">
        <v>47</v>
      </c>
      <c r="C16" s="59">
        <f>+C14-C15</f>
        <v>31391</v>
      </c>
      <c r="D16" s="59">
        <f>+D14-D15</f>
        <v>31458</v>
      </c>
      <c r="E16" s="59">
        <f>+E14-E15</f>
        <v>31385</v>
      </c>
      <c r="F16" s="56">
        <f>SUM(C16:E16)</f>
        <v>94234</v>
      </c>
      <c r="G16" s="60"/>
    </row>
    <row r="17" spans="1:7" s="12" customFormat="1" x14ac:dyDescent="0.3">
      <c r="A17" s="1" t="s">
        <v>46</v>
      </c>
      <c r="B17" s="11" t="s">
        <v>47</v>
      </c>
      <c r="C17" s="55">
        <v>4750</v>
      </c>
      <c r="D17" s="55">
        <v>4761</v>
      </c>
      <c r="E17" s="55">
        <v>4771</v>
      </c>
      <c r="F17" s="56">
        <f>SUM(C17:E17)</f>
        <v>14282</v>
      </c>
      <c r="G17" s="56">
        <f>AVERAGE(C17:E17)</f>
        <v>4760.666666666667</v>
      </c>
    </row>
    <row r="18" spans="1:7" ht="17.5" thickBot="1" x14ac:dyDescent="0.35">
      <c r="A18" s="29" t="s">
        <v>12</v>
      </c>
      <c r="B18" s="14"/>
      <c r="C18" s="63">
        <f>+C14+C17</f>
        <v>133872</v>
      </c>
      <c r="D18" s="63">
        <f t="shared" ref="D18:E18" si="0">+D14+D17</f>
        <v>134659</v>
      </c>
      <c r="E18" s="63">
        <f t="shared" si="0"/>
        <v>134656</v>
      </c>
      <c r="F18" s="63">
        <f>+F14+F17</f>
        <v>403187</v>
      </c>
      <c r="G18" s="63">
        <f>AVERAGE(C18:E18)</f>
        <v>134395.66666666666</v>
      </c>
    </row>
    <row r="19" spans="1:7" ht="17.5" thickTop="1" x14ac:dyDescent="0.3">
      <c r="A19" s="66" t="s">
        <v>64</v>
      </c>
    </row>
    <row r="20" spans="1:7" x14ac:dyDescent="0.35">
      <c r="A20" s="15"/>
    </row>
    <row r="21" spans="1:7" x14ac:dyDescent="0.35">
      <c r="A21" s="16"/>
    </row>
    <row r="22" spans="1:7" x14ac:dyDescent="0.35">
      <c r="A22" s="16"/>
    </row>
    <row r="23" spans="1:7" x14ac:dyDescent="0.35">
      <c r="A23" s="126" t="s">
        <v>13</v>
      </c>
      <c r="B23" s="126"/>
      <c r="C23" s="126"/>
      <c r="D23" s="126"/>
      <c r="E23" s="126"/>
    </row>
    <row r="24" spans="1:7" x14ac:dyDescent="0.35">
      <c r="A24" s="125" t="s">
        <v>51</v>
      </c>
      <c r="B24" s="125"/>
      <c r="C24" s="125"/>
      <c r="D24" s="125"/>
      <c r="E24" s="125"/>
    </row>
    <row r="25" spans="1:7" x14ac:dyDescent="0.35">
      <c r="A25" s="125" t="s">
        <v>65</v>
      </c>
      <c r="B25" s="125"/>
      <c r="C25" s="125"/>
      <c r="D25" s="125"/>
      <c r="E25" s="125"/>
    </row>
    <row r="27" spans="1:7" ht="17.5" thickBot="1" x14ac:dyDescent="0.4">
      <c r="A27" s="7" t="s">
        <v>58</v>
      </c>
      <c r="B27" s="8" t="s">
        <v>55</v>
      </c>
      <c r="C27" s="8" t="s">
        <v>93</v>
      </c>
      <c r="D27" s="8" t="s">
        <v>57</v>
      </c>
      <c r="E27" s="8" t="s">
        <v>40</v>
      </c>
    </row>
    <row r="28" spans="1:7" x14ac:dyDescent="0.35">
      <c r="A28" s="9"/>
      <c r="B28" s="10"/>
      <c r="C28" s="10"/>
      <c r="D28" s="10"/>
      <c r="E28" s="116"/>
    </row>
    <row r="29" spans="1:7" x14ac:dyDescent="0.35">
      <c r="A29" s="1" t="s">
        <v>25</v>
      </c>
      <c r="B29" s="2">
        <v>10629564</v>
      </c>
      <c r="C29" s="2">
        <v>10985155.5</v>
      </c>
      <c r="D29" s="2">
        <v>10380439</v>
      </c>
      <c r="E29" s="4">
        <f>SUM(B29:D29)</f>
        <v>31995158.5</v>
      </c>
    </row>
    <row r="30" spans="1:7" s="1" customFormat="1" x14ac:dyDescent="0.35">
      <c r="A30" s="48" t="s">
        <v>101</v>
      </c>
      <c r="B30" s="114">
        <f>+B29*74%</f>
        <v>7865877.3600000003</v>
      </c>
      <c r="C30" s="114">
        <f t="shared" ref="C30:D30" si="1">+C29*74%</f>
        <v>8129015.0700000003</v>
      </c>
      <c r="D30" s="114">
        <f t="shared" si="1"/>
        <v>7681524.8600000003</v>
      </c>
      <c r="E30" s="117">
        <f t="shared" ref="E30:E35" si="2">SUM(B30:D30)</f>
        <v>23676417.289999999</v>
      </c>
    </row>
    <row r="31" spans="1:7" s="1" customFormat="1" x14ac:dyDescent="0.35">
      <c r="A31" s="48" t="s">
        <v>94</v>
      </c>
      <c r="B31" s="115">
        <f>+B29*26%</f>
        <v>2763686.64</v>
      </c>
      <c r="C31" s="115">
        <f t="shared" ref="C31:D31" si="3">+C29*26%</f>
        <v>2856140.43</v>
      </c>
      <c r="D31" s="115">
        <f t="shared" si="3"/>
        <v>2698914.14</v>
      </c>
      <c r="E31" s="117">
        <f t="shared" si="2"/>
        <v>8318741.2100000009</v>
      </c>
    </row>
    <row r="32" spans="1:7" s="1" customFormat="1" x14ac:dyDescent="0.35">
      <c r="A32" s="19" t="s">
        <v>46</v>
      </c>
      <c r="B32" s="18">
        <v>1453957.7</v>
      </c>
      <c r="C32" s="18">
        <v>1523041.2</v>
      </c>
      <c r="D32" s="18">
        <v>1728712</v>
      </c>
      <c r="E32" s="4">
        <f t="shared" si="2"/>
        <v>4705710.9000000004</v>
      </c>
    </row>
    <row r="33" spans="1:6" s="1" customFormat="1" x14ac:dyDescent="0.35">
      <c r="A33" s="20" t="s">
        <v>26</v>
      </c>
      <c r="B33" s="17">
        <f>+B34+B35</f>
        <v>424675</v>
      </c>
      <c r="C33" s="17">
        <f>+C34+C35</f>
        <v>0</v>
      </c>
      <c r="D33" s="17">
        <f t="shared" ref="D33" si="4">+D34+D35</f>
        <v>399045.69999999995</v>
      </c>
      <c r="E33" s="4">
        <f t="shared" si="2"/>
        <v>823720.7</v>
      </c>
    </row>
    <row r="34" spans="1:6" s="1" customFormat="1" x14ac:dyDescent="0.35">
      <c r="A34" s="48" t="s">
        <v>95</v>
      </c>
      <c r="B34" s="1">
        <v>327000</v>
      </c>
      <c r="D34" s="1">
        <v>307265.3</v>
      </c>
      <c r="E34" s="4">
        <f t="shared" si="2"/>
        <v>634265.30000000005</v>
      </c>
      <c r="F34" s="113"/>
    </row>
    <row r="35" spans="1:6" x14ac:dyDescent="0.35">
      <c r="A35" s="48" t="s">
        <v>96</v>
      </c>
      <c r="B35" s="2">
        <v>97675</v>
      </c>
      <c r="D35" s="2">
        <v>91780.4</v>
      </c>
      <c r="E35" s="4">
        <f t="shared" si="2"/>
        <v>189455.4</v>
      </c>
    </row>
    <row r="36" spans="1:6" ht="17.5" thickBot="1" x14ac:dyDescent="0.4">
      <c r="A36" s="29" t="s">
        <v>12</v>
      </c>
      <c r="B36" s="112">
        <f>+B33+B32+B29</f>
        <v>12508196.699999999</v>
      </c>
      <c r="C36" s="112">
        <f t="shared" ref="C36:D36" si="5">+C33+C32+C29</f>
        <v>12508196.699999999</v>
      </c>
      <c r="D36" s="112">
        <f t="shared" si="5"/>
        <v>12508196.699999999</v>
      </c>
      <c r="E36" s="118">
        <f>+E33+E32+E29</f>
        <v>37524590.100000001</v>
      </c>
    </row>
    <row r="37" spans="1:6" ht="17.5" thickTop="1" x14ac:dyDescent="0.3">
      <c r="A37" s="82" t="s">
        <v>100</v>
      </c>
      <c r="B37" s="119"/>
      <c r="C37" s="119"/>
      <c r="D37" s="119"/>
      <c r="E37" s="120"/>
    </row>
    <row r="38" spans="1:6" x14ac:dyDescent="0.3">
      <c r="A38" s="82" t="s">
        <v>97</v>
      </c>
    </row>
    <row r="39" spans="1:6" x14ac:dyDescent="0.3">
      <c r="A39" s="82" t="s">
        <v>98</v>
      </c>
    </row>
    <row r="40" spans="1:6" x14ac:dyDescent="0.3">
      <c r="A40" s="82" t="s">
        <v>99</v>
      </c>
    </row>
    <row r="41" spans="1:6" x14ac:dyDescent="0.3">
      <c r="A41" s="66" t="s">
        <v>71</v>
      </c>
    </row>
    <row r="42" spans="1:6" x14ac:dyDescent="0.35">
      <c r="A42" s="15"/>
    </row>
    <row r="43" spans="1:6" x14ac:dyDescent="0.35">
      <c r="B43" s="111"/>
      <c r="C43" s="97"/>
      <c r="D43" s="97"/>
    </row>
    <row r="45" spans="1:6" x14ac:dyDescent="0.35">
      <c r="A45" s="125" t="s">
        <v>14</v>
      </c>
      <c r="B45" s="125"/>
      <c r="C45" s="125"/>
      <c r="D45" s="125"/>
      <c r="E45" s="125"/>
    </row>
    <row r="46" spans="1:6" x14ac:dyDescent="0.35">
      <c r="A46" s="125" t="s">
        <v>52</v>
      </c>
      <c r="B46" s="125"/>
      <c r="C46" s="125"/>
      <c r="D46" s="125"/>
      <c r="E46" s="125"/>
    </row>
    <row r="47" spans="1:6" x14ac:dyDescent="0.35">
      <c r="A47" s="125" t="s">
        <v>65</v>
      </c>
      <c r="B47" s="125"/>
      <c r="C47" s="125"/>
      <c r="D47" s="125"/>
      <c r="E47" s="125"/>
    </row>
    <row r="49" spans="1:5" ht="17.5" thickBot="1" x14ac:dyDescent="0.4">
      <c r="A49" s="21" t="s">
        <v>9</v>
      </c>
      <c r="B49" s="8" t="s">
        <v>55</v>
      </c>
      <c r="C49" s="8" t="s">
        <v>56</v>
      </c>
      <c r="D49" s="8" t="s">
        <v>57</v>
      </c>
      <c r="E49" s="8" t="s">
        <v>40</v>
      </c>
    </row>
    <row r="51" spans="1:5" x14ac:dyDescent="0.35">
      <c r="A51" s="20" t="s">
        <v>28</v>
      </c>
      <c r="B51" s="22">
        <f>+B52+B53</f>
        <v>12083521.699999999</v>
      </c>
      <c r="C51" s="22">
        <f t="shared" ref="C51:E51" si="6">+C52+C53</f>
        <v>12191523.1</v>
      </c>
      <c r="D51" s="22">
        <f t="shared" si="6"/>
        <v>12109151</v>
      </c>
      <c r="E51" s="22">
        <f t="shared" si="6"/>
        <v>36384195.799999997</v>
      </c>
    </row>
    <row r="52" spans="1:5" x14ac:dyDescent="0.35">
      <c r="A52" s="48" t="s">
        <v>36</v>
      </c>
      <c r="B52" s="22">
        <f>+B29</f>
        <v>10629564</v>
      </c>
      <c r="C52" s="22">
        <v>10668481.9</v>
      </c>
      <c r="D52" s="22">
        <f>+D29</f>
        <v>10380439</v>
      </c>
      <c r="E52" s="107">
        <f>SUM(B52:D52)</f>
        <v>31678484.899999999</v>
      </c>
    </row>
    <row r="53" spans="1:5" x14ac:dyDescent="0.35">
      <c r="A53" s="48" t="s">
        <v>49</v>
      </c>
      <c r="B53" s="22">
        <f>+B32</f>
        <v>1453957.7</v>
      </c>
      <c r="C53" s="22">
        <v>1523041.2</v>
      </c>
      <c r="D53" s="22">
        <f>+D32</f>
        <v>1728712</v>
      </c>
      <c r="E53" s="107">
        <f t="shared" ref="E53:E59" si="7">SUM(B53:D53)</f>
        <v>4705710.9000000004</v>
      </c>
    </row>
    <row r="54" spans="1:5" x14ac:dyDescent="0.35">
      <c r="A54" s="49" t="s">
        <v>27</v>
      </c>
      <c r="B54" s="23">
        <v>0</v>
      </c>
      <c r="C54" s="122">
        <f>+C55+C56</f>
        <v>316673.63</v>
      </c>
      <c r="D54" s="23">
        <v>0</v>
      </c>
      <c r="E54" s="107">
        <f t="shared" si="7"/>
        <v>316673.63</v>
      </c>
    </row>
    <row r="55" spans="1:5" x14ac:dyDescent="0.35">
      <c r="A55" s="48" t="s">
        <v>59</v>
      </c>
      <c r="B55" s="23"/>
      <c r="C55" s="23">
        <v>234338.5</v>
      </c>
      <c r="D55" s="23"/>
      <c r="E55" s="107">
        <f t="shared" si="7"/>
        <v>234338.5</v>
      </c>
    </row>
    <row r="56" spans="1:5" x14ac:dyDescent="0.35">
      <c r="A56" s="48" t="s">
        <v>60</v>
      </c>
      <c r="B56" s="23"/>
      <c r="C56" s="23">
        <v>82335.13</v>
      </c>
      <c r="D56" s="23"/>
      <c r="E56" s="107">
        <f t="shared" si="7"/>
        <v>82335.13</v>
      </c>
    </row>
    <row r="57" spans="1:5" x14ac:dyDescent="0.35">
      <c r="A57" s="48" t="s">
        <v>61</v>
      </c>
      <c r="B57" s="23"/>
      <c r="C57" s="23"/>
      <c r="D57" s="23"/>
      <c r="E57" s="107">
        <f t="shared" si="7"/>
        <v>0</v>
      </c>
    </row>
    <row r="58" spans="1:5" x14ac:dyDescent="0.35">
      <c r="A58" s="20" t="s">
        <v>72</v>
      </c>
      <c r="B58" s="2">
        <f>+B34</f>
        <v>327000</v>
      </c>
      <c r="C58" s="2">
        <v>0</v>
      </c>
      <c r="D58" s="2">
        <f>+D34</f>
        <v>307265.3</v>
      </c>
      <c r="E58" s="107">
        <f t="shared" si="7"/>
        <v>634265.30000000005</v>
      </c>
    </row>
    <row r="59" spans="1:5" x14ac:dyDescent="0.35">
      <c r="A59" s="20" t="s">
        <v>73</v>
      </c>
      <c r="B59" s="2">
        <f>+B35</f>
        <v>97675</v>
      </c>
      <c r="C59" s="2">
        <v>0</v>
      </c>
      <c r="D59" s="2">
        <f>+D35</f>
        <v>91780.4</v>
      </c>
      <c r="E59" s="107">
        <f t="shared" si="7"/>
        <v>189455.4</v>
      </c>
    </row>
    <row r="60" spans="1:5" ht="17.5" thickBot="1" x14ac:dyDescent="0.4">
      <c r="A60" s="29" t="s">
        <v>12</v>
      </c>
      <c r="B60" s="121">
        <f>B51+B54+B58+B59</f>
        <v>12508196.699999999</v>
      </c>
      <c r="C60" s="121">
        <f t="shared" ref="C60:E60" si="8">C51+C54+C58+C59</f>
        <v>12508196.73</v>
      </c>
      <c r="D60" s="121">
        <f t="shared" si="8"/>
        <v>12508196.700000001</v>
      </c>
      <c r="E60" s="123">
        <f t="shared" si="8"/>
        <v>37524590.129999995</v>
      </c>
    </row>
    <row r="61" spans="1:5" ht="17.5" thickTop="1" x14ac:dyDescent="0.3">
      <c r="A61" s="82" t="s">
        <v>102</v>
      </c>
    </row>
    <row r="62" spans="1:5" x14ac:dyDescent="0.3">
      <c r="A62" s="82" t="s">
        <v>91</v>
      </c>
    </row>
    <row r="63" spans="1:5" x14ac:dyDescent="0.3">
      <c r="A63" s="82" t="s">
        <v>92</v>
      </c>
    </row>
    <row r="64" spans="1:5" x14ac:dyDescent="0.3">
      <c r="A64" s="66" t="s">
        <v>71</v>
      </c>
    </row>
    <row r="65" spans="1:5" x14ac:dyDescent="0.35">
      <c r="A65" s="15"/>
    </row>
    <row r="66" spans="1:5" x14ac:dyDescent="0.35">
      <c r="A66" s="15"/>
    </row>
    <row r="67" spans="1:5" x14ac:dyDescent="0.35">
      <c r="A67" s="15"/>
    </row>
    <row r="70" spans="1:5" x14ac:dyDescent="0.35">
      <c r="A70" s="125" t="s">
        <v>18</v>
      </c>
      <c r="B70" s="125"/>
      <c r="C70" s="125"/>
      <c r="D70" s="125"/>
      <c r="E70" s="125"/>
    </row>
    <row r="71" spans="1:5" x14ac:dyDescent="0.35">
      <c r="A71" s="125" t="s">
        <v>15</v>
      </c>
      <c r="B71" s="125"/>
      <c r="C71" s="125"/>
      <c r="D71" s="125"/>
      <c r="E71" s="125"/>
    </row>
    <row r="72" spans="1:5" x14ac:dyDescent="0.35">
      <c r="A72" s="125" t="s">
        <v>65</v>
      </c>
      <c r="B72" s="125"/>
      <c r="C72" s="125"/>
      <c r="D72" s="125"/>
      <c r="E72" s="125"/>
    </row>
    <row r="74" spans="1:5" ht="17.5" thickBot="1" x14ac:dyDescent="0.4">
      <c r="A74" s="21" t="s">
        <v>9</v>
      </c>
      <c r="B74" s="8" t="s">
        <v>55</v>
      </c>
      <c r="C74" s="8" t="s">
        <v>56</v>
      </c>
      <c r="D74" s="8" t="s">
        <v>57</v>
      </c>
      <c r="E74" s="8" t="s">
        <v>40</v>
      </c>
    </row>
    <row r="76" spans="1:5" x14ac:dyDescent="0.35">
      <c r="A76" s="25" t="s">
        <v>48</v>
      </c>
      <c r="B76" s="1">
        <f>+'3T'!D79</f>
        <v>-12392962.039999999</v>
      </c>
      <c r="C76" s="2">
        <f>+B80</f>
        <v>-14107241.34</v>
      </c>
      <c r="D76" s="2">
        <f>+C80</f>
        <v>-27905957.640000001</v>
      </c>
      <c r="E76" s="26" t="s">
        <v>77</v>
      </c>
    </row>
    <row r="77" spans="1:5" x14ac:dyDescent="0.35">
      <c r="A77" s="25" t="s">
        <v>75</v>
      </c>
      <c r="B77" s="1">
        <f>+B36</f>
        <v>12508196.699999999</v>
      </c>
      <c r="C77" s="1">
        <f t="shared" ref="C77:D77" si="9">+C36</f>
        <v>12508196.699999999</v>
      </c>
      <c r="D77" s="1">
        <f t="shared" si="9"/>
        <v>12508196.699999999</v>
      </c>
      <c r="E77" s="1">
        <f>SUM(B77:D77)</f>
        <v>37524590.099999994</v>
      </c>
    </row>
    <row r="78" spans="1:5" x14ac:dyDescent="0.35">
      <c r="A78" s="25" t="s">
        <v>16</v>
      </c>
      <c r="B78" s="2">
        <f>+B76+B77</f>
        <v>115234.66000000015</v>
      </c>
      <c r="C78" s="2">
        <f t="shared" ref="C78:D78" si="10">+C76+C77</f>
        <v>-1599044.6400000006</v>
      </c>
      <c r="D78" s="2">
        <f t="shared" si="10"/>
        <v>-15397760.940000001</v>
      </c>
      <c r="E78" s="11" t="s">
        <v>77</v>
      </c>
    </row>
    <row r="79" spans="1:5" x14ac:dyDescent="0.35">
      <c r="A79" s="25" t="s">
        <v>76</v>
      </c>
      <c r="B79" s="2">
        <v>14222476</v>
      </c>
      <c r="C79" s="2">
        <v>26306913</v>
      </c>
      <c r="D79" s="2">
        <v>15039684</v>
      </c>
      <c r="E79" s="2">
        <f>SUM(B79:D79)</f>
        <v>55569073</v>
      </c>
    </row>
    <row r="80" spans="1:5" x14ac:dyDescent="0.35">
      <c r="A80" s="25" t="s">
        <v>17</v>
      </c>
      <c r="B80" s="2">
        <f>+B78-B79</f>
        <v>-14107241.34</v>
      </c>
      <c r="C80" s="2">
        <f t="shared" ref="C80:D80" si="11">+C78-C79</f>
        <v>-27905957.640000001</v>
      </c>
      <c r="D80" s="2">
        <f t="shared" si="11"/>
        <v>-30437444.940000001</v>
      </c>
      <c r="E80" s="11" t="s">
        <v>77</v>
      </c>
    </row>
    <row r="81" spans="1:10" ht="17.5" thickBot="1" x14ac:dyDescent="0.4">
      <c r="A81" s="14"/>
      <c r="B81" s="14"/>
      <c r="C81" s="14"/>
      <c r="D81" s="14"/>
      <c r="E81" s="14"/>
    </row>
    <row r="82" spans="1:10" ht="18" thickTop="1" thickBot="1" x14ac:dyDescent="0.4">
      <c r="A82" s="127" t="s">
        <v>78</v>
      </c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ht="17.5" thickTop="1" x14ac:dyDescent="0.35">
      <c r="A83" s="127" t="s">
        <v>103</v>
      </c>
      <c r="B83" s="127"/>
      <c r="C83" s="127"/>
      <c r="D83" s="127"/>
      <c r="E83" s="127"/>
      <c r="F83" s="127"/>
      <c r="G83" s="127"/>
      <c r="H83" s="127"/>
      <c r="I83" s="127"/>
      <c r="J83" s="127"/>
    </row>
    <row r="84" spans="1:10" x14ac:dyDescent="0.3">
      <c r="A84" s="66" t="s">
        <v>71</v>
      </c>
      <c r="B84" s="66"/>
      <c r="C84" s="66"/>
      <c r="D84" s="66"/>
      <c r="E84" s="66"/>
      <c r="F84" s="66"/>
      <c r="G84" s="66"/>
      <c r="H84" s="66"/>
      <c r="I84" s="66"/>
      <c r="J84" s="53"/>
    </row>
    <row r="85" spans="1:10" x14ac:dyDescent="0.3">
      <c r="A85" s="66"/>
      <c r="B85" s="66"/>
      <c r="C85" s="66"/>
      <c r="D85" s="66"/>
      <c r="E85" s="66"/>
      <c r="F85" s="66"/>
      <c r="G85" s="66"/>
      <c r="H85" s="66"/>
      <c r="I85" s="66"/>
      <c r="J85" s="53"/>
    </row>
    <row r="86" spans="1:10" x14ac:dyDescent="0.35">
      <c r="A86" s="27" t="s">
        <v>50</v>
      </c>
      <c r="B86" s="94">
        <v>44572</v>
      </c>
    </row>
    <row r="87" spans="1:10" x14ac:dyDescent="0.35">
      <c r="B87" s="1"/>
      <c r="C87" s="1"/>
      <c r="D87" s="1"/>
      <c r="E87" s="28"/>
    </row>
  </sheetData>
  <mergeCells count="17">
    <mergeCell ref="A25:E25"/>
    <mergeCell ref="A9:G9"/>
    <mergeCell ref="A24:E24"/>
    <mergeCell ref="A2:G2"/>
    <mergeCell ref="A10:G10"/>
    <mergeCell ref="A23:E23"/>
    <mergeCell ref="B3:G3"/>
    <mergeCell ref="B4:G4"/>
    <mergeCell ref="B5:G5"/>
    <mergeCell ref="A82:J82"/>
    <mergeCell ref="A83:J83"/>
    <mergeCell ref="A45:E45"/>
    <mergeCell ref="A72:E72"/>
    <mergeCell ref="A46:E46"/>
    <mergeCell ref="A47:E47"/>
    <mergeCell ref="A70:E70"/>
    <mergeCell ref="A71:E71"/>
  </mergeCells>
  <pageMargins left="0.7" right="0.7" top="0.75" bottom="0.75" header="0.3" footer="0.3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84"/>
  <sheetViews>
    <sheetView zoomScale="80" zoomScaleNormal="80" workbookViewId="0">
      <selection activeCell="A2" sqref="A2:H2"/>
    </sheetView>
  </sheetViews>
  <sheetFormatPr baseColWidth="10" defaultColWidth="11.54296875" defaultRowHeight="17" x14ac:dyDescent="0.35"/>
  <cols>
    <col min="1" max="1" width="75.26953125" style="1" bestFit="1" customWidth="1"/>
    <col min="2" max="2" width="20.26953125" style="2" customWidth="1"/>
    <col min="3" max="4" width="20" style="2" bestFit="1" customWidth="1"/>
    <col min="5" max="5" width="19.81640625" style="2" customWidth="1"/>
    <col min="6" max="6" width="20" style="2" bestFit="1" customWidth="1"/>
    <col min="7" max="7" width="19.26953125" style="2" bestFit="1" customWidth="1"/>
    <col min="8" max="8" width="13" style="2" bestFit="1" customWidth="1"/>
    <col min="9" max="16384" width="11.54296875" style="2"/>
  </cols>
  <sheetData>
    <row r="2" spans="1:8" x14ac:dyDescent="0.35">
      <c r="A2" s="125" t="s">
        <v>19</v>
      </c>
      <c r="B2" s="125"/>
      <c r="C2" s="125"/>
      <c r="D2" s="125"/>
      <c r="E2" s="125"/>
      <c r="F2" s="125"/>
      <c r="G2" s="125"/>
      <c r="H2" s="125"/>
    </row>
    <row r="3" spans="1:8" s="4" customFormat="1" x14ac:dyDescent="0.35">
      <c r="A3" s="3" t="s">
        <v>0</v>
      </c>
      <c r="B3" s="130" t="s">
        <v>21</v>
      </c>
      <c r="C3" s="130"/>
      <c r="D3" s="130"/>
      <c r="E3" s="130"/>
      <c r="F3" s="130"/>
      <c r="G3" s="130"/>
      <c r="H3" s="130"/>
    </row>
    <row r="4" spans="1:8" s="4" customFormat="1" x14ac:dyDescent="0.35">
      <c r="A4" s="3" t="s">
        <v>1</v>
      </c>
      <c r="B4" s="128" t="s">
        <v>20</v>
      </c>
      <c r="C4" s="128"/>
      <c r="D4" s="128"/>
      <c r="E4" s="128"/>
      <c r="F4" s="128"/>
      <c r="G4" s="128"/>
      <c r="H4" s="128"/>
    </row>
    <row r="5" spans="1:8" s="4" customFormat="1" x14ac:dyDescent="0.35">
      <c r="A5" s="3" t="s">
        <v>10</v>
      </c>
      <c r="B5" s="128" t="s">
        <v>22</v>
      </c>
      <c r="C5" s="128"/>
      <c r="D5" s="128"/>
      <c r="E5" s="128"/>
      <c r="F5" s="128"/>
      <c r="G5" s="128"/>
      <c r="H5" s="128"/>
    </row>
    <row r="6" spans="1:8" s="4" customFormat="1" x14ac:dyDescent="0.35">
      <c r="A6" s="3" t="s">
        <v>29</v>
      </c>
      <c r="B6" s="44">
        <v>2021</v>
      </c>
    </row>
    <row r="7" spans="1:8" s="4" customFormat="1" x14ac:dyDescent="0.35">
      <c r="A7" s="3"/>
      <c r="B7" s="38"/>
    </row>
    <row r="8" spans="1:8" x14ac:dyDescent="0.35">
      <c r="A8" s="39"/>
      <c r="B8" s="39"/>
      <c r="C8" s="39"/>
      <c r="D8" s="39"/>
      <c r="E8" s="39"/>
      <c r="F8" s="39"/>
      <c r="G8" s="39"/>
    </row>
    <row r="9" spans="1:8" x14ac:dyDescent="0.35">
      <c r="A9" s="125" t="s">
        <v>7</v>
      </c>
      <c r="B9" s="125"/>
      <c r="C9" s="125"/>
      <c r="D9" s="125"/>
      <c r="E9" s="125"/>
      <c r="F9" s="125"/>
      <c r="G9" s="125"/>
    </row>
    <row r="10" spans="1:8" x14ac:dyDescent="0.35">
      <c r="A10" s="125" t="s">
        <v>11</v>
      </c>
      <c r="B10" s="125"/>
      <c r="C10" s="125"/>
      <c r="D10" s="125"/>
      <c r="E10" s="125"/>
      <c r="F10" s="125"/>
      <c r="G10" s="125"/>
    </row>
    <row r="12" spans="1:8" ht="17.5" thickBot="1" x14ac:dyDescent="0.4">
      <c r="A12" s="7" t="s">
        <v>58</v>
      </c>
      <c r="B12" s="8" t="s">
        <v>2</v>
      </c>
      <c r="C12" s="8" t="s">
        <v>6</v>
      </c>
      <c r="D12" s="8" t="s">
        <v>33</v>
      </c>
      <c r="E12" s="8" t="s">
        <v>35</v>
      </c>
      <c r="F12" s="8" t="s">
        <v>40</v>
      </c>
      <c r="G12" s="8" t="s">
        <v>41</v>
      </c>
      <c r="H12" s="8" t="s">
        <v>43</v>
      </c>
    </row>
    <row r="13" spans="1:8" x14ac:dyDescent="0.35">
      <c r="A13" s="40"/>
    </row>
    <row r="14" spans="1:8" x14ac:dyDescent="0.35">
      <c r="A14" s="1" t="s">
        <v>25</v>
      </c>
      <c r="B14" s="11" t="s">
        <v>47</v>
      </c>
      <c r="C14" s="2">
        <f>+IT!F14</f>
        <v>376846</v>
      </c>
      <c r="D14" s="2">
        <f>+'2T'!F14</f>
        <v>379105</v>
      </c>
      <c r="E14" s="2">
        <f>+'3T'!F14</f>
        <v>384338</v>
      </c>
      <c r="F14" s="2">
        <f>+'4T'!F14</f>
        <v>388905</v>
      </c>
      <c r="G14" s="2">
        <f>+F14</f>
        <v>388905</v>
      </c>
      <c r="H14" s="2">
        <f>AVERAGE(C14:F14)</f>
        <v>382298.5</v>
      </c>
    </row>
    <row r="15" spans="1:8" s="1" customFormat="1" x14ac:dyDescent="0.35">
      <c r="A15" s="48" t="s">
        <v>23</v>
      </c>
      <c r="B15" s="11" t="s">
        <v>47</v>
      </c>
      <c r="C15" s="2">
        <f>+IT!F15</f>
        <v>283057</v>
      </c>
      <c r="D15" s="2">
        <f>+'2T'!F15</f>
        <v>286389</v>
      </c>
      <c r="E15" s="2">
        <f>+'3T'!F15</f>
        <v>290173</v>
      </c>
      <c r="F15" s="2">
        <f>+'4T'!F15</f>
        <v>294671</v>
      </c>
      <c r="G15" s="2">
        <f t="shared" ref="G15:G17" si="0">+F15</f>
        <v>294671</v>
      </c>
      <c r="H15" s="2"/>
    </row>
    <row r="16" spans="1:8" s="1" customFormat="1" x14ac:dyDescent="0.35">
      <c r="A16" s="48" t="s">
        <v>24</v>
      </c>
      <c r="B16" s="11" t="s">
        <v>47</v>
      </c>
      <c r="C16" s="2">
        <f>+IT!F16</f>
        <v>93789</v>
      </c>
      <c r="D16" s="2">
        <f>+'2T'!F16</f>
        <v>92716</v>
      </c>
      <c r="E16" s="2">
        <f>+'3T'!F16</f>
        <v>94165</v>
      </c>
      <c r="F16" s="2">
        <f>+'4T'!F16</f>
        <v>94234</v>
      </c>
      <c r="G16" s="2">
        <f t="shared" si="0"/>
        <v>94234</v>
      </c>
      <c r="H16" s="2"/>
    </row>
    <row r="17" spans="1:8" x14ac:dyDescent="0.35">
      <c r="A17" s="1" t="s">
        <v>46</v>
      </c>
      <c r="B17" s="11" t="s">
        <v>47</v>
      </c>
      <c r="C17" s="2">
        <f>+IT!F17</f>
        <v>13688</v>
      </c>
      <c r="D17" s="2">
        <f>+'2T'!F17</f>
        <v>13882</v>
      </c>
      <c r="E17" s="2">
        <f>+'3T'!F17</f>
        <v>14108</v>
      </c>
      <c r="F17" s="2">
        <f>+'4T'!F17</f>
        <v>14282</v>
      </c>
      <c r="G17" s="2">
        <f t="shared" si="0"/>
        <v>14282</v>
      </c>
      <c r="H17" s="2">
        <f t="shared" ref="H17" si="1">AVERAGE(C17:F17)</f>
        <v>13990</v>
      </c>
    </row>
    <row r="18" spans="1:8" ht="17.5" thickBot="1" x14ac:dyDescent="0.4">
      <c r="A18" s="41" t="s">
        <v>12</v>
      </c>
      <c r="B18" s="14"/>
      <c r="C18" s="14">
        <f>+C14+C17</f>
        <v>390534</v>
      </c>
      <c r="D18" s="14">
        <f t="shared" ref="D18:G18" si="2">+D14+D17</f>
        <v>392987</v>
      </c>
      <c r="E18" s="14">
        <f t="shared" si="2"/>
        <v>398446</v>
      </c>
      <c r="F18" s="14">
        <f t="shared" si="2"/>
        <v>403187</v>
      </c>
      <c r="G18" s="14">
        <f t="shared" si="2"/>
        <v>403187</v>
      </c>
      <c r="H18" s="14">
        <f>+H14+H17</f>
        <v>396288.5</v>
      </c>
    </row>
    <row r="19" spans="1:8" ht="17.5" thickTop="1" x14ac:dyDescent="0.35">
      <c r="A19" s="4" t="str">
        <f>+'2T'!A19</f>
        <v>Fuente: Área Régimen No Contributivo</v>
      </c>
    </row>
    <row r="20" spans="1:8" x14ac:dyDescent="0.35">
      <c r="A20" s="15"/>
    </row>
    <row r="21" spans="1:8" x14ac:dyDescent="0.35">
      <c r="A21" s="16"/>
    </row>
    <row r="23" spans="1:8" x14ac:dyDescent="0.35">
      <c r="A23" s="126" t="s">
        <v>13</v>
      </c>
      <c r="B23" s="126"/>
      <c r="C23" s="126"/>
      <c r="D23" s="126"/>
      <c r="E23" s="126"/>
    </row>
    <row r="24" spans="1:8" x14ac:dyDescent="0.35">
      <c r="A24" s="125" t="s">
        <v>8</v>
      </c>
      <c r="B24" s="125"/>
      <c r="C24" s="125"/>
      <c r="D24" s="125"/>
      <c r="E24" s="125"/>
    </row>
    <row r="25" spans="1:8" x14ac:dyDescent="0.35">
      <c r="A25" s="125" t="s">
        <v>65</v>
      </c>
      <c r="B25" s="125"/>
      <c r="C25" s="125"/>
      <c r="D25" s="125"/>
      <c r="E25" s="125"/>
    </row>
    <row r="27" spans="1:8" ht="17.5" thickBot="1" x14ac:dyDescent="0.4">
      <c r="A27" s="7" t="s">
        <v>58</v>
      </c>
      <c r="B27" s="8" t="s">
        <v>6</v>
      </c>
      <c r="C27" s="8" t="s">
        <v>33</v>
      </c>
      <c r="D27" s="8" t="s">
        <v>35</v>
      </c>
      <c r="E27" s="8" t="s">
        <v>40</v>
      </c>
      <c r="F27" s="8" t="s">
        <v>41</v>
      </c>
      <c r="G27" s="45"/>
      <c r="H27" s="35"/>
    </row>
    <row r="28" spans="1:8" x14ac:dyDescent="0.35">
      <c r="A28" s="40"/>
      <c r="G28" s="46"/>
    </row>
    <row r="29" spans="1:8" x14ac:dyDescent="0.35">
      <c r="A29" s="1" t="s">
        <v>25</v>
      </c>
      <c r="B29" s="2">
        <f>+IT!E29</f>
        <v>30924960.300000001</v>
      </c>
      <c r="C29" s="2">
        <f>+'2T'!E29</f>
        <v>31189356.02</v>
      </c>
      <c r="D29" s="2">
        <f>+'3T'!E29</f>
        <v>31423969.199999999</v>
      </c>
      <c r="E29" s="2">
        <f>+'4T'!E29</f>
        <v>31995158.5</v>
      </c>
      <c r="F29" s="2">
        <f>SUM(B29:E29)</f>
        <v>125533444.02</v>
      </c>
    </row>
    <row r="30" spans="1:8" s="1" customFormat="1" x14ac:dyDescent="0.35">
      <c r="A30" s="48" t="s">
        <v>81</v>
      </c>
      <c r="B30" s="2">
        <f>+IT!E30</f>
        <v>22884470.622000001</v>
      </c>
      <c r="C30" s="2">
        <f>+'2T'!E30</f>
        <v>23080123.454799999</v>
      </c>
      <c r="D30" s="2">
        <f>+'3T'!E30</f>
        <v>23253737.207999997</v>
      </c>
      <c r="E30" s="2">
        <f>+'4T'!E30</f>
        <v>23676417.289999999</v>
      </c>
      <c r="F30" s="2">
        <f t="shared" ref="F30:F35" si="3">SUM(B30:E30)</f>
        <v>92894748.574799985</v>
      </c>
    </row>
    <row r="31" spans="1:8" s="1" customFormat="1" x14ac:dyDescent="0.35">
      <c r="A31" s="48" t="s">
        <v>82</v>
      </c>
      <c r="B31" s="2">
        <f>+IT!E31</f>
        <v>8040489.6780000003</v>
      </c>
      <c r="C31" s="2">
        <f>+'2T'!E31</f>
        <v>8109232.5652000001</v>
      </c>
      <c r="D31" s="2">
        <f>+'3T'!E31</f>
        <v>8170231.9920000006</v>
      </c>
      <c r="E31" s="2">
        <f>+'4T'!E31</f>
        <v>8318741.2100000009</v>
      </c>
      <c r="F31" s="2">
        <f t="shared" si="3"/>
        <v>32638695.445200004</v>
      </c>
    </row>
    <row r="32" spans="1:8" s="1" customFormat="1" x14ac:dyDescent="0.35">
      <c r="A32" s="19" t="s">
        <v>46</v>
      </c>
      <c r="B32" s="2">
        <f>+IT!E32</f>
        <v>4128696</v>
      </c>
      <c r="C32" s="2">
        <f>+'2T'!E32</f>
        <v>4159629.54</v>
      </c>
      <c r="D32" s="2">
        <f>+'3T'!E32</f>
        <v>4838547.5999999996</v>
      </c>
      <c r="E32" s="2">
        <f>+'4T'!E32</f>
        <v>4705710.9000000004</v>
      </c>
      <c r="F32" s="2">
        <f t="shared" si="3"/>
        <v>17832584.039999999</v>
      </c>
    </row>
    <row r="33" spans="1:8" s="1" customFormat="1" x14ac:dyDescent="0.35">
      <c r="A33" s="20" t="s">
        <v>26</v>
      </c>
      <c r="B33" s="2">
        <f>+IT!E33</f>
        <v>2470934.1</v>
      </c>
      <c r="C33" s="2">
        <f>+'2T'!E33</f>
        <v>2175604.7399999998</v>
      </c>
      <c r="D33" s="2">
        <f>+'3T'!E33</f>
        <v>1262073</v>
      </c>
      <c r="E33" s="2">
        <f>+'4T'!E33</f>
        <v>823720.7</v>
      </c>
      <c r="F33" s="2">
        <f t="shared" si="3"/>
        <v>6732332.54</v>
      </c>
    </row>
    <row r="34" spans="1:8" s="1" customFormat="1" x14ac:dyDescent="0.35">
      <c r="A34" s="48" t="s">
        <v>66</v>
      </c>
      <c r="B34" s="2">
        <f>+IT!E34</f>
        <v>1851801.1500000001</v>
      </c>
      <c r="C34" s="2">
        <f>+'2T'!E34</f>
        <v>1704136.3499999999</v>
      </c>
      <c r="D34" s="2">
        <f>+'3T'!E34</f>
        <v>971796</v>
      </c>
      <c r="E34" s="2">
        <f>+'4T'!E34</f>
        <v>634265.30000000005</v>
      </c>
      <c r="F34" s="2">
        <f t="shared" si="3"/>
        <v>5161998.8</v>
      </c>
    </row>
    <row r="35" spans="1:8" x14ac:dyDescent="0.35">
      <c r="A35" s="48" t="s">
        <v>67</v>
      </c>
      <c r="B35" s="2">
        <f>+IT!E35</f>
        <v>619132.94999999995</v>
      </c>
      <c r="C35" s="2">
        <f>+'2T'!E35</f>
        <v>471468.39</v>
      </c>
      <c r="D35" s="2">
        <f>+'3T'!E35</f>
        <v>290277</v>
      </c>
      <c r="E35" s="2">
        <f>+'4T'!E35</f>
        <v>189455.4</v>
      </c>
      <c r="F35" s="2">
        <f t="shared" si="3"/>
        <v>1570333.7399999998</v>
      </c>
    </row>
    <row r="36" spans="1:8" ht="17.5" thickBot="1" x14ac:dyDescent="0.4">
      <c r="A36" s="41" t="s">
        <v>12</v>
      </c>
      <c r="B36" s="14">
        <f>+B29+B32+B33</f>
        <v>37524590.399999999</v>
      </c>
      <c r="C36" s="14">
        <f t="shared" ref="C36:F36" si="4">+C29+C32+C33</f>
        <v>37524590.300000004</v>
      </c>
      <c r="D36" s="14">
        <f t="shared" si="4"/>
        <v>37524589.799999997</v>
      </c>
      <c r="E36" s="14">
        <f t="shared" si="4"/>
        <v>37524590.100000001</v>
      </c>
      <c r="F36" s="14">
        <f t="shared" si="4"/>
        <v>150098360.59999999</v>
      </c>
      <c r="G36" s="46"/>
      <c r="H36" s="47"/>
    </row>
    <row r="37" spans="1:8" ht="17.5" thickTop="1" x14ac:dyDescent="0.3">
      <c r="A37" s="82" t="s">
        <v>68</v>
      </c>
    </row>
    <row r="38" spans="1:8" x14ac:dyDescent="0.3">
      <c r="A38" s="82" t="s">
        <v>104</v>
      </c>
    </row>
    <row r="39" spans="1:8" x14ac:dyDescent="0.3">
      <c r="A39" s="82" t="s">
        <v>105</v>
      </c>
    </row>
    <row r="40" spans="1:8" x14ac:dyDescent="0.3">
      <c r="A40" s="66" t="s">
        <v>71</v>
      </c>
    </row>
    <row r="41" spans="1:8" x14ac:dyDescent="0.35">
      <c r="A41" s="15"/>
    </row>
    <row r="42" spans="1:8" x14ac:dyDescent="0.35">
      <c r="A42" s="15"/>
    </row>
    <row r="43" spans="1:8" x14ac:dyDescent="0.35">
      <c r="A43" s="2"/>
    </row>
    <row r="44" spans="1:8" s="4" customFormat="1" x14ac:dyDescent="0.35">
      <c r="A44" s="125" t="s">
        <v>14</v>
      </c>
      <c r="B44" s="125"/>
      <c r="C44" s="125"/>
      <c r="D44" s="125"/>
      <c r="E44" s="125"/>
    </row>
    <row r="45" spans="1:8" x14ac:dyDescent="0.35">
      <c r="A45" s="125" t="s">
        <v>8</v>
      </c>
      <c r="B45" s="125"/>
      <c r="C45" s="125"/>
      <c r="D45" s="125"/>
      <c r="E45" s="125"/>
    </row>
    <row r="46" spans="1:8" x14ac:dyDescent="0.35">
      <c r="A46" s="125" t="s">
        <v>65</v>
      </c>
      <c r="B46" s="125"/>
      <c r="C46" s="125"/>
      <c r="D46" s="125"/>
      <c r="E46" s="125"/>
    </row>
    <row r="48" spans="1:8" ht="17.5" thickBot="1" x14ac:dyDescent="0.4">
      <c r="A48" s="42" t="s">
        <v>9</v>
      </c>
      <c r="B48" s="8" t="s">
        <v>6</v>
      </c>
      <c r="C48" s="8" t="s">
        <v>33</v>
      </c>
      <c r="D48" s="8" t="s">
        <v>35</v>
      </c>
      <c r="E48" s="8" t="s">
        <v>40</v>
      </c>
      <c r="F48" s="8" t="s">
        <v>41</v>
      </c>
    </row>
    <row r="49" spans="1:7" x14ac:dyDescent="0.35">
      <c r="A49" s="40"/>
    </row>
    <row r="50" spans="1:7" x14ac:dyDescent="0.35">
      <c r="A50" s="20" t="s">
        <v>28</v>
      </c>
      <c r="B50" s="2">
        <f>+IT!E50</f>
        <v>35053656.299999997</v>
      </c>
      <c r="C50" s="2">
        <f>+'2T'!E51</f>
        <v>35348985.560000002</v>
      </c>
      <c r="D50" s="2">
        <f>+'3T'!E51</f>
        <v>36262516.799999997</v>
      </c>
      <c r="E50" s="2">
        <f>+'4T'!E51</f>
        <v>36384195.799999997</v>
      </c>
      <c r="F50" s="2">
        <f>SUM(B50:E50)</f>
        <v>143049354.45999998</v>
      </c>
    </row>
    <row r="51" spans="1:7" x14ac:dyDescent="0.35">
      <c r="A51" s="48" t="s">
        <v>36</v>
      </c>
      <c r="B51" s="2">
        <f>+IT!E51</f>
        <v>30924960.300000001</v>
      </c>
      <c r="C51" s="2">
        <f>+'2T'!E52</f>
        <v>31189356.02</v>
      </c>
      <c r="D51" s="2">
        <f>+'3T'!E52</f>
        <v>31423969.199999999</v>
      </c>
      <c r="E51" s="2">
        <f>+'4T'!E52</f>
        <v>31678484.899999999</v>
      </c>
      <c r="F51" s="2">
        <f t="shared" ref="F51:F58" si="5">SUM(B51:E51)</f>
        <v>125216770.41999999</v>
      </c>
    </row>
    <row r="52" spans="1:7" x14ac:dyDescent="0.35">
      <c r="A52" s="48" t="s">
        <v>49</v>
      </c>
      <c r="B52" s="2">
        <f>+IT!E52</f>
        <v>4128696</v>
      </c>
      <c r="C52" s="2">
        <f>+'2T'!E53</f>
        <v>4159629.54</v>
      </c>
      <c r="D52" s="2">
        <f>+'3T'!E53</f>
        <v>4838547.5999999996</v>
      </c>
      <c r="E52" s="2">
        <f>+'4T'!E53</f>
        <v>4705710.9000000004</v>
      </c>
      <c r="F52" s="2">
        <f t="shared" si="5"/>
        <v>17832584.039999999</v>
      </c>
    </row>
    <row r="53" spans="1:7" x14ac:dyDescent="0.35">
      <c r="A53" s="49" t="s">
        <v>27</v>
      </c>
      <c r="B53" s="2">
        <f>+IT!E53</f>
        <v>0</v>
      </c>
      <c r="C53" s="2">
        <f>+'2T'!E54</f>
        <v>0</v>
      </c>
      <c r="D53" s="2">
        <f>+'3T'!E54</f>
        <v>0</v>
      </c>
      <c r="E53" s="4">
        <f>+'4T'!E54</f>
        <v>316673.63</v>
      </c>
      <c r="F53" s="2">
        <f t="shared" si="5"/>
        <v>316673.63</v>
      </c>
    </row>
    <row r="54" spans="1:7" x14ac:dyDescent="0.35">
      <c r="A54" s="48" t="s">
        <v>59</v>
      </c>
      <c r="B54" s="2">
        <f>+IT!E54</f>
        <v>0</v>
      </c>
      <c r="C54" s="2">
        <f>+'2T'!E55</f>
        <v>0</v>
      </c>
      <c r="D54" s="2">
        <f>+'3T'!E55</f>
        <v>0</v>
      </c>
      <c r="E54" s="2">
        <f>+'4T'!E55</f>
        <v>234338.5</v>
      </c>
      <c r="F54" s="2">
        <f t="shared" si="5"/>
        <v>234338.5</v>
      </c>
    </row>
    <row r="55" spans="1:7" x14ac:dyDescent="0.35">
      <c r="A55" s="48" t="s">
        <v>60</v>
      </c>
      <c r="B55" s="2">
        <f>+IT!E55</f>
        <v>0</v>
      </c>
      <c r="C55" s="2">
        <f>+'2T'!E56</f>
        <v>0</v>
      </c>
      <c r="D55" s="2">
        <f>+'3T'!E56</f>
        <v>0</v>
      </c>
      <c r="E55" s="2">
        <f>+'4T'!E56</f>
        <v>82335.13</v>
      </c>
      <c r="F55" s="2">
        <f t="shared" si="5"/>
        <v>82335.13</v>
      </c>
    </row>
    <row r="56" spans="1:7" x14ac:dyDescent="0.35">
      <c r="A56" s="48" t="s">
        <v>61</v>
      </c>
      <c r="B56" s="2">
        <f>+IT!E56</f>
        <v>0</v>
      </c>
      <c r="C56" s="2">
        <f>+'2T'!E57</f>
        <v>0</v>
      </c>
      <c r="D56" s="2">
        <f>+'3T'!E57</f>
        <v>0</v>
      </c>
      <c r="E56" s="2">
        <f>+'4T'!E57</f>
        <v>0</v>
      </c>
      <c r="F56" s="2">
        <f t="shared" si="5"/>
        <v>0</v>
      </c>
    </row>
    <row r="57" spans="1:7" x14ac:dyDescent="0.35">
      <c r="A57" s="20" t="s">
        <v>72</v>
      </c>
      <c r="B57" s="2">
        <f>+IT!E57</f>
        <v>1851801.1500000001</v>
      </c>
      <c r="C57" s="2">
        <f>+'2T'!E58</f>
        <v>1704136.3499999999</v>
      </c>
      <c r="D57" s="2">
        <f>+'3T'!E58</f>
        <v>971796</v>
      </c>
      <c r="E57" s="2">
        <f>+'4T'!E58</f>
        <v>634265.30000000005</v>
      </c>
      <c r="F57" s="2">
        <f t="shared" si="5"/>
        <v>5161998.8</v>
      </c>
    </row>
    <row r="58" spans="1:7" x14ac:dyDescent="0.35">
      <c r="A58" s="20" t="s">
        <v>73</v>
      </c>
      <c r="B58" s="2">
        <f>+IT!E58</f>
        <v>619132.94999999995</v>
      </c>
      <c r="C58" s="2">
        <f>+'2T'!E59</f>
        <v>471468.39</v>
      </c>
      <c r="D58" s="2">
        <f>+'3T'!E59</f>
        <v>290277</v>
      </c>
      <c r="E58" s="2">
        <f>+'4T'!E59</f>
        <v>189455.4</v>
      </c>
      <c r="F58" s="2">
        <f t="shared" si="5"/>
        <v>1570333.7399999998</v>
      </c>
    </row>
    <row r="59" spans="1:7" ht="17.5" thickBot="1" x14ac:dyDescent="0.4">
      <c r="A59" s="41" t="s">
        <v>12</v>
      </c>
      <c r="B59" s="14">
        <f>+B50+B53+B57+B58</f>
        <v>37524590.399999999</v>
      </c>
      <c r="C59" s="14">
        <f t="shared" ref="C59:F59" si="6">+C50+C53+C57+C58</f>
        <v>37524590.300000004</v>
      </c>
      <c r="D59" s="14">
        <f t="shared" si="6"/>
        <v>37524589.799999997</v>
      </c>
      <c r="E59" s="14">
        <f t="shared" si="6"/>
        <v>37524590.129999995</v>
      </c>
      <c r="F59" s="14">
        <f t="shared" si="6"/>
        <v>150098360.63</v>
      </c>
      <c r="G59" s="35"/>
    </row>
    <row r="60" spans="1:7" ht="17.5" thickTop="1" x14ac:dyDescent="0.3">
      <c r="A60" s="82" t="s">
        <v>102</v>
      </c>
    </row>
    <row r="61" spans="1:7" x14ac:dyDescent="0.3">
      <c r="A61" s="82" t="s">
        <v>104</v>
      </c>
    </row>
    <row r="62" spans="1:7" x14ac:dyDescent="0.3">
      <c r="A62" s="82" t="s">
        <v>105</v>
      </c>
    </row>
    <row r="63" spans="1:7" x14ac:dyDescent="0.3">
      <c r="A63" s="66" t="s">
        <v>71</v>
      </c>
    </row>
    <row r="64" spans="1:7" x14ac:dyDescent="0.35">
      <c r="A64" s="15"/>
    </row>
    <row r="65" spans="1:10" x14ac:dyDescent="0.35">
      <c r="A65" s="15"/>
    </row>
    <row r="66" spans="1:10" x14ac:dyDescent="0.35">
      <c r="A66" s="131"/>
      <c r="B66" s="131"/>
      <c r="C66" s="131"/>
      <c r="D66" s="131"/>
      <c r="E66" s="131"/>
    </row>
    <row r="67" spans="1:10" x14ac:dyDescent="0.35">
      <c r="A67" s="125" t="s">
        <v>18</v>
      </c>
      <c r="B67" s="125"/>
      <c r="C67" s="125"/>
      <c r="D67" s="125"/>
      <c r="E67" s="125"/>
    </row>
    <row r="68" spans="1:10" x14ac:dyDescent="0.35">
      <c r="A68" s="125" t="s">
        <v>15</v>
      </c>
      <c r="B68" s="125"/>
      <c r="C68" s="125"/>
      <c r="D68" s="125"/>
      <c r="E68" s="125"/>
    </row>
    <row r="69" spans="1:10" x14ac:dyDescent="0.35">
      <c r="A69" s="125" t="s">
        <v>65</v>
      </c>
      <c r="B69" s="125"/>
      <c r="C69" s="125"/>
      <c r="D69" s="125"/>
      <c r="E69" s="125"/>
    </row>
    <row r="71" spans="1:10" ht="17.5" thickBot="1" x14ac:dyDescent="0.4">
      <c r="A71" s="42" t="s">
        <v>9</v>
      </c>
      <c r="B71" s="8" t="s">
        <v>6</v>
      </c>
      <c r="C71" s="8" t="s">
        <v>33</v>
      </c>
      <c r="D71" s="8" t="s">
        <v>35</v>
      </c>
      <c r="E71" s="8" t="s">
        <v>40</v>
      </c>
      <c r="F71" s="8" t="s">
        <v>41</v>
      </c>
    </row>
    <row r="72" spans="1:10" x14ac:dyDescent="0.35">
      <c r="A72" s="40"/>
    </row>
    <row r="73" spans="1:10" x14ac:dyDescent="0.35">
      <c r="A73" s="25" t="s">
        <v>48</v>
      </c>
      <c r="B73" s="124" t="str">
        <f>+IT!E75</f>
        <v>n.d</v>
      </c>
      <c r="C73" s="124" t="str">
        <f>+'2T'!E74</f>
        <v>n.d</v>
      </c>
      <c r="D73" s="124" t="str">
        <f>+'3T'!E75</f>
        <v>nd</v>
      </c>
      <c r="E73" s="124" t="str">
        <f>+'4T'!E76</f>
        <v>n.d</v>
      </c>
    </row>
    <row r="74" spans="1:10" x14ac:dyDescent="0.35">
      <c r="A74" s="25" t="s">
        <v>75</v>
      </c>
      <c r="B74" s="2">
        <f>+IT!E76</f>
        <v>37524590.400000006</v>
      </c>
      <c r="C74" s="2">
        <f>+'2T'!E75</f>
        <v>37524590.299999997</v>
      </c>
      <c r="D74" s="2">
        <f>+'3T'!E76</f>
        <v>37524590.099999994</v>
      </c>
      <c r="E74" s="2">
        <f>+'4T'!E77</f>
        <v>37524590.099999994</v>
      </c>
      <c r="F74" s="4">
        <f>SUM(B74:E74)</f>
        <v>150098360.89999998</v>
      </c>
    </row>
    <row r="75" spans="1:10" x14ac:dyDescent="0.35">
      <c r="A75" s="25" t="s">
        <v>16</v>
      </c>
      <c r="B75" s="124" t="str">
        <f>+IT!E77</f>
        <v>n.d</v>
      </c>
      <c r="C75" s="124" t="str">
        <f>+'2T'!E76</f>
        <v>n.d</v>
      </c>
      <c r="D75" s="124" t="str">
        <f>+'3T'!E77</f>
        <v>nd</v>
      </c>
      <c r="E75" s="124" t="str">
        <f>+'4T'!E78</f>
        <v>n.d</v>
      </c>
    </row>
    <row r="76" spans="1:10" x14ac:dyDescent="0.35">
      <c r="A76" s="25" t="s">
        <v>76</v>
      </c>
      <c r="B76" s="2">
        <f>+IT!E78</f>
        <v>40673448.900000006</v>
      </c>
      <c r="C76" s="2">
        <f>+'2T'!E77</f>
        <v>41660228.939999998</v>
      </c>
      <c r="D76" s="2">
        <f>+'3T'!E78</f>
        <v>42633055</v>
      </c>
      <c r="E76" s="2">
        <f>+'4T'!E79</f>
        <v>55569073</v>
      </c>
      <c r="F76" s="4">
        <f>SUM(B76:E76)</f>
        <v>180535805.84</v>
      </c>
    </row>
    <row r="77" spans="1:10" x14ac:dyDescent="0.35">
      <c r="A77" s="25" t="s">
        <v>17</v>
      </c>
      <c r="B77" s="124" t="str">
        <f>+IT!E79</f>
        <v>n.d</v>
      </c>
      <c r="C77" s="124" t="str">
        <f>+'2T'!E78</f>
        <v>n.d</v>
      </c>
      <c r="D77" s="124" t="str">
        <f>+'3T'!E79</f>
        <v>nd</v>
      </c>
      <c r="E77" s="124" t="str">
        <f>+'4T'!E80</f>
        <v>n.d</v>
      </c>
    </row>
    <row r="78" spans="1:10" ht="17.5" thickBot="1" x14ac:dyDescent="0.4">
      <c r="A78" s="43"/>
      <c r="B78" s="14"/>
      <c r="C78" s="14"/>
      <c r="D78" s="14"/>
      <c r="E78" s="14"/>
      <c r="F78" s="14"/>
    </row>
    <row r="79" spans="1:10" ht="18" thickTop="1" thickBot="1" x14ac:dyDescent="0.4">
      <c r="A79" s="127" t="s">
        <v>78</v>
      </c>
      <c r="B79" s="127"/>
      <c r="C79" s="127"/>
      <c r="D79" s="127"/>
      <c r="E79" s="127"/>
      <c r="F79" s="127"/>
      <c r="G79" s="127"/>
      <c r="H79" s="127"/>
      <c r="I79" s="127"/>
      <c r="J79" s="127"/>
    </row>
    <row r="80" spans="1:10" ht="17.5" thickTop="1" x14ac:dyDescent="0.35">
      <c r="A80" s="127" t="s">
        <v>106</v>
      </c>
      <c r="B80" s="127"/>
      <c r="C80" s="127"/>
      <c r="D80" s="127"/>
      <c r="E80" s="127"/>
      <c r="F80" s="127"/>
      <c r="G80" s="127"/>
      <c r="H80" s="127"/>
      <c r="I80" s="127"/>
      <c r="J80" s="127"/>
    </row>
    <row r="81" spans="1:10" x14ac:dyDescent="0.3">
      <c r="A81" s="66" t="s">
        <v>71</v>
      </c>
      <c r="B81" s="66"/>
      <c r="C81" s="66"/>
      <c r="D81" s="66"/>
      <c r="E81" s="66"/>
      <c r="F81" s="66"/>
      <c r="G81" s="66"/>
      <c r="H81" s="66"/>
      <c r="I81" s="66"/>
      <c r="J81" s="53"/>
    </row>
    <row r="82" spans="1:10" x14ac:dyDescent="0.35">
      <c r="A82" s="2"/>
    </row>
    <row r="83" spans="1:10" x14ac:dyDescent="0.35">
      <c r="A83" s="2"/>
    </row>
    <row r="84" spans="1:10" x14ac:dyDescent="0.35">
      <c r="A84" s="27" t="s">
        <v>50</v>
      </c>
      <c r="B84" s="94">
        <v>44572</v>
      </c>
    </row>
  </sheetData>
  <mergeCells count="18">
    <mergeCell ref="A24:E24"/>
    <mergeCell ref="A9:G9"/>
    <mergeCell ref="A10:G10"/>
    <mergeCell ref="A23:E23"/>
    <mergeCell ref="A2:H2"/>
    <mergeCell ref="B3:H3"/>
    <mergeCell ref="B4:H4"/>
    <mergeCell ref="B5:H5"/>
    <mergeCell ref="A79:J79"/>
    <mergeCell ref="A80:J80"/>
    <mergeCell ref="A68:E68"/>
    <mergeCell ref="A69:E69"/>
    <mergeCell ref="A25:E25"/>
    <mergeCell ref="A44:E44"/>
    <mergeCell ref="A45:E45"/>
    <mergeCell ref="A46:E46"/>
    <mergeCell ref="A66:E66"/>
    <mergeCell ref="A67:E67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IT</vt:lpstr>
      <vt:lpstr>2T</vt:lpstr>
      <vt:lpstr>Semestral</vt:lpstr>
      <vt:lpstr>3T</vt:lpstr>
      <vt:lpstr> 3T Acumulado</vt:lpstr>
      <vt:lpstr>4T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Salas Soto</cp:lastModifiedBy>
  <cp:lastPrinted>2011-11-07T21:03:04Z</cp:lastPrinted>
  <dcterms:created xsi:type="dcterms:W3CDTF">2011-03-10T14:40:05Z</dcterms:created>
  <dcterms:modified xsi:type="dcterms:W3CDTF">2023-02-20T17:24:54Z</dcterms:modified>
</cp:coreProperties>
</file>