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V Trimestre - Anual\Iafa\"/>
    </mc:Choice>
  </mc:AlternateContent>
  <bookViews>
    <workbookView xWindow="0" yWindow="0" windowWidth="28800" windowHeight="12030" tabRatio="924" activeTab="6"/>
  </bookViews>
  <sheets>
    <sheet name="Primer Trimestre" sheetId="3" r:id="rId1"/>
    <sheet name="Segundo Trimestre" sheetId="4" r:id="rId2"/>
    <sheet name="Primer Semestre" sheetId="7" r:id="rId3"/>
    <sheet name="Tercer Trimestre" sheetId="5" r:id="rId4"/>
    <sheet name="Acumulado Tercer Trimestre" sheetId="8" r:id="rId5"/>
    <sheet name="Cuarto Trimestre" sheetId="6" r:id="rId6"/>
    <sheet name="Anual" sheetId="9" r:id="rId7"/>
  </sheets>
  <definedNames>
    <definedName name="_xlnm.Print_Area" localSheetId="1">'Segundo Trimestre'!$A$1:$F$84</definedName>
    <definedName name="_xlnm.Print_Titles" localSheetId="2">'Primer Semestre'!$36:$36</definedName>
  </definedNames>
  <calcPr calcId="162913"/>
</workbook>
</file>

<file path=xl/calcChain.xml><?xml version="1.0" encoding="utf-8"?>
<calcChain xmlns="http://schemas.openxmlformats.org/spreadsheetml/2006/main">
  <c r="G13" i="9" l="1"/>
  <c r="F74" i="9"/>
  <c r="F75" i="9"/>
  <c r="D75" i="9"/>
  <c r="C75" i="9"/>
  <c r="B75" i="9"/>
  <c r="D74" i="9"/>
  <c r="C74" i="9"/>
  <c r="D75" i="4"/>
  <c r="C75" i="4"/>
  <c r="B75" i="4"/>
  <c r="E77" i="4"/>
  <c r="E76" i="4"/>
  <c r="F14" i="6"/>
  <c r="F13" i="9"/>
  <c r="E13" i="9"/>
  <c r="C13" i="9"/>
  <c r="F14" i="5"/>
  <c r="B62" i="6" l="1"/>
  <c r="C38" i="6"/>
  <c r="B38" i="6"/>
  <c r="B39" i="6"/>
  <c r="C24" i="6"/>
  <c r="C41" i="6"/>
  <c r="D40" i="6"/>
  <c r="D38" i="6"/>
  <c r="E42" i="9" l="1"/>
  <c r="D39" i="6"/>
  <c r="B77" i="9" l="1"/>
  <c r="E76" i="9"/>
  <c r="F76" i="9" s="1"/>
  <c r="E75" i="6"/>
  <c r="E79" i="9"/>
  <c r="F79" i="9" l="1"/>
  <c r="E78" i="9"/>
  <c r="E73" i="9"/>
  <c r="E78" i="6"/>
  <c r="E74" i="6"/>
  <c r="E77" i="6"/>
  <c r="D72" i="6"/>
  <c r="C72" i="6"/>
  <c r="B72" i="6"/>
  <c r="C78" i="9" l="1"/>
  <c r="D78" i="9"/>
  <c r="E75" i="9"/>
  <c r="E74" i="9"/>
  <c r="B74" i="9"/>
  <c r="D75" i="8"/>
  <c r="D74" i="8"/>
  <c r="B75" i="8"/>
  <c r="E75" i="5"/>
  <c r="E76" i="5"/>
  <c r="E36" i="6" l="1"/>
  <c r="E36" i="9" s="1"/>
  <c r="E37" i="6"/>
  <c r="E37" i="9" s="1"/>
  <c r="E38" i="6"/>
  <c r="E38" i="9" s="1"/>
  <c r="E39" i="6"/>
  <c r="E39" i="9" s="1"/>
  <c r="E35" i="6"/>
  <c r="E35" i="9" s="1"/>
  <c r="C65" i="6"/>
  <c r="D65" i="6"/>
  <c r="B65" i="6"/>
  <c r="E24" i="6"/>
  <c r="E24" i="9" s="1"/>
  <c r="C28" i="6"/>
  <c r="D28" i="6"/>
  <c r="B28" i="6"/>
  <c r="F10" i="6"/>
  <c r="F9" i="9" s="1"/>
  <c r="D18" i="6"/>
  <c r="E18" i="6"/>
  <c r="C18" i="6"/>
  <c r="E25" i="4"/>
  <c r="C24" i="9" s="1"/>
  <c r="C66" i="5"/>
  <c r="C78" i="5" s="1"/>
  <c r="D66" i="5"/>
  <c r="D78" i="5" s="1"/>
  <c r="B66" i="5"/>
  <c r="B78" i="5" s="1"/>
  <c r="E65" i="5"/>
  <c r="D65" i="8" s="1"/>
  <c r="D18" i="5"/>
  <c r="E18" i="5"/>
  <c r="C18" i="5"/>
  <c r="F10" i="5"/>
  <c r="E9" i="9" s="1"/>
  <c r="D64" i="9" l="1"/>
  <c r="E10" i="8"/>
  <c r="C24" i="8"/>
  <c r="E25" i="5"/>
  <c r="E64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C25" i="7"/>
  <c r="D24" i="9" l="1"/>
  <c r="D24" i="8"/>
  <c r="D56" i="9"/>
  <c r="D57" i="8"/>
  <c r="D55" i="9"/>
  <c r="D56" i="8"/>
  <c r="D48" i="8"/>
  <c r="D47" i="9"/>
  <c r="D63" i="8"/>
  <c r="D62" i="9"/>
  <c r="D55" i="8"/>
  <c r="D54" i="9"/>
  <c r="D47" i="8"/>
  <c r="D46" i="9"/>
  <c r="D48" i="9"/>
  <c r="D49" i="8"/>
  <c r="D54" i="8"/>
  <c r="D53" i="9"/>
  <c r="D60" i="9"/>
  <c r="D61" i="8"/>
  <c r="D52" i="9"/>
  <c r="D53" i="8"/>
  <c r="D51" i="9"/>
  <c r="D52" i="8"/>
  <c r="D51" i="8"/>
  <c r="D50" i="9"/>
  <c r="D62" i="8"/>
  <c r="D61" i="9"/>
  <c r="D46" i="8"/>
  <c r="D45" i="9"/>
  <c r="D64" i="8"/>
  <c r="D63" i="9"/>
  <c r="D59" i="9"/>
  <c r="D60" i="8"/>
  <c r="D58" i="9"/>
  <c r="D59" i="8"/>
  <c r="D57" i="9"/>
  <c r="D58" i="8"/>
  <c r="D49" i="9"/>
  <c r="D50" i="8"/>
  <c r="C67" i="4"/>
  <c r="D67" i="4"/>
  <c r="B67" i="4"/>
  <c r="E37" i="4"/>
  <c r="D18" i="4"/>
  <c r="E18" i="4"/>
  <c r="C18" i="4"/>
  <c r="F10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C50" i="8" l="1"/>
  <c r="C49" i="9"/>
  <c r="C51" i="7"/>
  <c r="D10" i="8"/>
  <c r="D9" i="9"/>
  <c r="D10" i="7"/>
  <c r="C42" i="9"/>
  <c r="C43" i="8"/>
  <c r="C44" i="7"/>
  <c r="C44" i="8"/>
  <c r="C43" i="9"/>
  <c r="C45" i="7"/>
  <c r="C51" i="9"/>
  <c r="C52" i="8"/>
  <c r="C53" i="7"/>
  <c r="C59" i="9"/>
  <c r="C60" i="8"/>
  <c r="C61" i="7"/>
  <c r="C36" i="9"/>
  <c r="C37" i="8"/>
  <c r="C38" i="7"/>
  <c r="C44" i="9"/>
  <c r="C45" i="8"/>
  <c r="C46" i="7"/>
  <c r="C52" i="9"/>
  <c r="C53" i="8"/>
  <c r="C54" i="7"/>
  <c r="C60" i="9"/>
  <c r="C61" i="8"/>
  <c r="C62" i="7"/>
  <c r="C38" i="8"/>
  <c r="C37" i="9"/>
  <c r="C39" i="7"/>
  <c r="C35" i="9"/>
  <c r="C36" i="8"/>
  <c r="C37" i="7"/>
  <c r="C42" i="8"/>
  <c r="C41" i="9"/>
  <c r="C43" i="7"/>
  <c r="C58" i="8"/>
  <c r="C57" i="9"/>
  <c r="C59" i="7"/>
  <c r="C50" i="9"/>
  <c r="C51" i="8"/>
  <c r="C52" i="7"/>
  <c r="C58" i="9"/>
  <c r="C59" i="8"/>
  <c r="C60" i="7"/>
  <c r="C46" i="8"/>
  <c r="C45" i="9"/>
  <c r="C47" i="7"/>
  <c r="C54" i="8"/>
  <c r="C53" i="9"/>
  <c r="C55" i="7"/>
  <c r="C62" i="8"/>
  <c r="C61" i="9"/>
  <c r="C63" i="7"/>
  <c r="C38" i="9"/>
  <c r="C39" i="8"/>
  <c r="C40" i="7"/>
  <c r="C47" i="8"/>
  <c r="C46" i="9"/>
  <c r="C48" i="7"/>
  <c r="C55" i="8"/>
  <c r="C54" i="9"/>
  <c r="C56" i="7"/>
  <c r="C62" i="9"/>
  <c r="C63" i="8"/>
  <c r="C64" i="7"/>
  <c r="C39" i="9"/>
  <c r="C40" i="8"/>
  <c r="C41" i="7"/>
  <c r="C47" i="9"/>
  <c r="C48" i="8"/>
  <c r="C49" i="7"/>
  <c r="C55" i="9"/>
  <c r="C56" i="8"/>
  <c r="C57" i="7"/>
  <c r="C63" i="9"/>
  <c r="C64" i="8"/>
  <c r="C65" i="7"/>
  <c r="C41" i="8"/>
  <c r="C40" i="9"/>
  <c r="C42" i="7"/>
  <c r="C49" i="8"/>
  <c r="C48" i="9"/>
  <c r="C50" i="7"/>
  <c r="C57" i="8"/>
  <c r="C56" i="9"/>
  <c r="C58" i="7"/>
  <c r="C65" i="8"/>
  <c r="C64" i="9"/>
  <c r="C66" i="7"/>
  <c r="E67" i="4"/>
  <c r="D74" i="3"/>
  <c r="B74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C67" i="7" l="1"/>
  <c r="C66" i="8"/>
  <c r="C65" i="9"/>
  <c r="B51" i="8"/>
  <c r="E51" i="8" s="1"/>
  <c r="B50" i="9"/>
  <c r="B52" i="7"/>
  <c r="D52" i="7" s="1"/>
  <c r="B49" i="9"/>
  <c r="B50" i="8"/>
  <c r="E50" i="8" s="1"/>
  <c r="B51" i="7"/>
  <c r="B43" i="8"/>
  <c r="B42" i="9"/>
  <c r="B44" i="7"/>
  <c r="B44" i="8"/>
  <c r="B43" i="9"/>
  <c r="B45" i="7"/>
  <c r="B45" i="8"/>
  <c r="B44" i="9"/>
  <c r="B46" i="7"/>
  <c r="B61" i="8"/>
  <c r="E61" i="8" s="1"/>
  <c r="B60" i="9"/>
  <c r="B62" i="7"/>
  <c r="B53" i="9"/>
  <c r="B54" i="8"/>
  <c r="E54" i="8" s="1"/>
  <c r="B55" i="7"/>
  <c r="D55" i="7" s="1"/>
  <c r="B46" i="9"/>
  <c r="B47" i="8"/>
  <c r="E47" i="8" s="1"/>
  <c r="B48" i="7"/>
  <c r="B55" i="8"/>
  <c r="E55" i="8" s="1"/>
  <c r="B54" i="9"/>
  <c r="B56" i="7"/>
  <c r="D56" i="7" s="1"/>
  <c r="B62" i="9"/>
  <c r="B63" i="8"/>
  <c r="E63" i="8" s="1"/>
  <c r="B64" i="7"/>
  <c r="B41" i="9"/>
  <c r="B42" i="8"/>
  <c r="B43" i="7"/>
  <c r="D43" i="7" s="1"/>
  <c r="B51" i="9"/>
  <c r="B52" i="8"/>
  <c r="E52" i="8" s="1"/>
  <c r="B53" i="7"/>
  <c r="D53" i="7" s="1"/>
  <c r="B40" i="8"/>
  <c r="B39" i="9"/>
  <c r="B41" i="7"/>
  <c r="B57" i="9"/>
  <c r="B58" i="8"/>
  <c r="E58" i="8" s="1"/>
  <c r="B59" i="7"/>
  <c r="B59" i="8"/>
  <c r="E59" i="8" s="1"/>
  <c r="B58" i="9"/>
  <c r="B60" i="7"/>
  <c r="B59" i="9"/>
  <c r="B60" i="8"/>
  <c r="E60" i="8" s="1"/>
  <c r="B61" i="7"/>
  <c r="B53" i="8"/>
  <c r="E53" i="8" s="1"/>
  <c r="B52" i="9"/>
  <c r="B54" i="7"/>
  <c r="D54" i="7" s="1"/>
  <c r="B46" i="8"/>
  <c r="E46" i="8" s="1"/>
  <c r="B45" i="9"/>
  <c r="B47" i="7"/>
  <c r="B62" i="8"/>
  <c r="E62" i="8" s="1"/>
  <c r="B61" i="9"/>
  <c r="B63" i="7"/>
  <c r="B47" i="9"/>
  <c r="B48" i="8"/>
  <c r="E48" i="8" s="1"/>
  <c r="B49" i="7"/>
  <c r="B56" i="8"/>
  <c r="E56" i="8" s="1"/>
  <c r="B55" i="9"/>
  <c r="B57" i="7"/>
  <c r="B40" i="9"/>
  <c r="B41" i="8"/>
  <c r="B42" i="7"/>
  <c r="B49" i="8"/>
  <c r="E49" i="8" s="1"/>
  <c r="B48" i="9"/>
  <c r="B50" i="7"/>
  <c r="B57" i="8"/>
  <c r="E57" i="8" s="1"/>
  <c r="B56" i="9"/>
  <c r="B58" i="7"/>
  <c r="C67" i="3"/>
  <c r="D67" i="3"/>
  <c r="B67" i="3"/>
  <c r="C30" i="3"/>
  <c r="D30" i="3"/>
  <c r="B30" i="3"/>
  <c r="D18" i="3"/>
  <c r="E18" i="3"/>
  <c r="C18" i="3"/>
  <c r="E39" i="3"/>
  <c r="E38" i="3"/>
  <c r="E37" i="3"/>
  <c r="E65" i="3"/>
  <c r="E25" i="3"/>
  <c r="F10" i="3"/>
  <c r="C9" i="9" l="1"/>
  <c r="G9" i="9" s="1"/>
  <c r="C10" i="8"/>
  <c r="F10" i="8" s="1"/>
  <c r="C10" i="7"/>
  <c r="E10" i="7" s="1"/>
  <c r="B24" i="8"/>
  <c r="B24" i="9"/>
  <c r="F24" i="9" s="1"/>
  <c r="B25" i="7"/>
  <c r="D25" i="7" s="1"/>
  <c r="B64" i="8"/>
  <c r="E64" i="8" s="1"/>
  <c r="B63" i="9"/>
  <c r="B65" i="7"/>
  <c r="B35" i="9"/>
  <c r="B36" i="8"/>
  <c r="B37" i="7"/>
  <c r="B37" i="8"/>
  <c r="B36" i="9"/>
  <c r="B38" i="7"/>
  <c r="B38" i="8"/>
  <c r="B37" i="9"/>
  <c r="B39" i="7"/>
  <c r="E50" i="6"/>
  <c r="E50" i="9" s="1"/>
  <c r="F50" i="9" s="1"/>
  <c r="E45" i="6"/>
  <c r="E45" i="9" s="1"/>
  <c r="F45" i="9" s="1"/>
  <c r="E46" i="6"/>
  <c r="E46" i="9" s="1"/>
  <c r="F46" i="9" s="1"/>
  <c r="E24" i="8" l="1"/>
  <c r="E38" i="5"/>
  <c r="D38" i="8" l="1"/>
  <c r="E38" i="8" s="1"/>
  <c r="D37" i="9"/>
  <c r="F37" i="9" s="1"/>
  <c r="D48" i="7"/>
  <c r="E40" i="6" l="1"/>
  <c r="E40" i="9" s="1"/>
  <c r="E37" i="5"/>
  <c r="E36" i="5"/>
  <c r="D37" i="7"/>
  <c r="D38" i="7"/>
  <c r="D35" i="9" l="1"/>
  <c r="D36" i="8"/>
  <c r="D36" i="9"/>
  <c r="F36" i="9" s="1"/>
  <c r="D37" i="8"/>
  <c r="E37" i="8" s="1"/>
  <c r="B29" i="5"/>
  <c r="F14" i="4"/>
  <c r="D13" i="9" s="1"/>
  <c r="E36" i="8" l="1"/>
  <c r="F35" i="9"/>
  <c r="D29" i="5"/>
  <c r="F14" i="3" l="1"/>
  <c r="E72" i="6" l="1"/>
  <c r="E79" i="5" l="1"/>
  <c r="D78" i="8" l="1"/>
  <c r="E80" i="4" l="1"/>
  <c r="C78" i="8" s="1"/>
  <c r="E78" i="8" l="1"/>
  <c r="E64" i="6" l="1"/>
  <c r="E64" i="9" s="1"/>
  <c r="E63" i="6"/>
  <c r="E63" i="9" s="1"/>
  <c r="F63" i="9" s="1"/>
  <c r="E62" i="6"/>
  <c r="E62" i="9" s="1"/>
  <c r="F62" i="9" s="1"/>
  <c r="E61" i="6"/>
  <c r="E61" i="9" s="1"/>
  <c r="F61" i="9" s="1"/>
  <c r="E60" i="6"/>
  <c r="E60" i="9" s="1"/>
  <c r="F60" i="9" s="1"/>
  <c r="E59" i="6"/>
  <c r="E59" i="9" s="1"/>
  <c r="F59" i="9" s="1"/>
  <c r="E58" i="6"/>
  <c r="E58" i="9" s="1"/>
  <c r="F58" i="9" s="1"/>
  <c r="E57" i="6"/>
  <c r="E57" i="9" s="1"/>
  <c r="F57" i="9" s="1"/>
  <c r="E56" i="6"/>
  <c r="E56" i="9" s="1"/>
  <c r="F56" i="9" s="1"/>
  <c r="E55" i="6"/>
  <c r="E55" i="9" s="1"/>
  <c r="F55" i="9" s="1"/>
  <c r="E54" i="6"/>
  <c r="E54" i="9" s="1"/>
  <c r="F54" i="9" s="1"/>
  <c r="E53" i="6"/>
  <c r="E53" i="9" s="1"/>
  <c r="F53" i="9" s="1"/>
  <c r="E52" i="6"/>
  <c r="E52" i="9" s="1"/>
  <c r="F52" i="9" s="1"/>
  <c r="E51" i="6"/>
  <c r="E51" i="9" s="1"/>
  <c r="F51" i="9" s="1"/>
  <c r="E49" i="6"/>
  <c r="E49" i="9" s="1"/>
  <c r="F49" i="9" s="1"/>
  <c r="E48" i="6"/>
  <c r="E48" i="9" s="1"/>
  <c r="F48" i="9" s="1"/>
  <c r="E47" i="6"/>
  <c r="E47" i="9" s="1"/>
  <c r="F47" i="9" s="1"/>
  <c r="E44" i="6"/>
  <c r="E44" i="9" s="1"/>
  <c r="E43" i="6"/>
  <c r="E43" i="9" s="1"/>
  <c r="E42" i="6"/>
  <c r="E41" i="6"/>
  <c r="E41" i="9" s="1"/>
  <c r="E45" i="5"/>
  <c r="E44" i="5"/>
  <c r="E43" i="5"/>
  <c r="E42" i="5"/>
  <c r="E41" i="5"/>
  <c r="E40" i="5"/>
  <c r="E39" i="5"/>
  <c r="E66" i="3"/>
  <c r="E65" i="9" l="1"/>
  <c r="D43" i="8"/>
  <c r="E43" i="8" s="1"/>
  <c r="D42" i="9"/>
  <c r="F42" i="9" s="1"/>
  <c r="D43" i="9"/>
  <c r="F43" i="9" s="1"/>
  <c r="D44" i="8"/>
  <c r="E44" i="8" s="1"/>
  <c r="D44" i="9"/>
  <c r="F44" i="9" s="1"/>
  <c r="D45" i="8"/>
  <c r="E45" i="8" s="1"/>
  <c r="D39" i="8"/>
  <c r="D38" i="9"/>
  <c r="D40" i="8"/>
  <c r="E40" i="8" s="1"/>
  <c r="D39" i="9"/>
  <c r="F39" i="9" s="1"/>
  <c r="D40" i="9"/>
  <c r="F40" i="9" s="1"/>
  <c r="D41" i="8"/>
  <c r="E41" i="8" s="1"/>
  <c r="D41" i="9"/>
  <c r="F41" i="9" s="1"/>
  <c r="D42" i="8"/>
  <c r="E42" i="8" s="1"/>
  <c r="B64" i="9"/>
  <c r="F64" i="9" s="1"/>
  <c r="B65" i="8"/>
  <c r="E65" i="8" s="1"/>
  <c r="B66" i="7"/>
  <c r="E65" i="6"/>
  <c r="E66" i="5"/>
  <c r="D51" i="7"/>
  <c r="D66" i="8" l="1"/>
  <c r="D65" i="9"/>
  <c r="F15" i="4"/>
  <c r="F16" i="4"/>
  <c r="F17" i="4"/>
  <c r="E14" i="8" l="1"/>
  <c r="D14" i="8"/>
  <c r="C14" i="8"/>
  <c r="D14" i="7"/>
  <c r="C14" i="7"/>
  <c r="E82" i="4" l="1"/>
  <c r="C81" i="4"/>
  <c r="B81" i="4"/>
  <c r="B79" i="3"/>
  <c r="E81" i="4" l="1"/>
  <c r="E28" i="5"/>
  <c r="D59" i="7" l="1"/>
  <c r="D66" i="7"/>
  <c r="C29" i="5" l="1"/>
  <c r="E27" i="5" l="1"/>
  <c r="E29" i="5" s="1"/>
  <c r="D61" i="7"/>
  <c r="D65" i="7"/>
  <c r="D15" i="9" l="1"/>
  <c r="F16" i="5" l="1"/>
  <c r="F17" i="5"/>
  <c r="D16" i="9" l="1"/>
  <c r="F17" i="3" l="1"/>
  <c r="C17" i="8" s="1"/>
  <c r="E28" i="4"/>
  <c r="C27" i="8" s="1"/>
  <c r="E27" i="4"/>
  <c r="F15" i="5"/>
  <c r="F13" i="5"/>
  <c r="F12" i="5"/>
  <c r="F18" i="5" s="1"/>
  <c r="D17" i="7"/>
  <c r="F16" i="3"/>
  <c r="C16" i="8" s="1"/>
  <c r="D17" i="8"/>
  <c r="E17" i="8"/>
  <c r="E16" i="9"/>
  <c r="F16" i="9"/>
  <c r="C27" i="7" l="1"/>
  <c r="C26" i="8"/>
  <c r="C29" i="8" s="1"/>
  <c r="C28" i="7"/>
  <c r="F17" i="8"/>
  <c r="C16" i="7"/>
  <c r="C17" i="7"/>
  <c r="E17" i="7" s="1"/>
  <c r="C16" i="9"/>
  <c r="G16" i="9" s="1"/>
  <c r="C15" i="9"/>
  <c r="C30" i="4"/>
  <c r="D30" i="4"/>
  <c r="B30" i="4"/>
  <c r="C30" i="7" l="1"/>
  <c r="F15" i="3"/>
  <c r="C15" i="8" s="1"/>
  <c r="C15" i="7" l="1"/>
  <c r="F15" i="9"/>
  <c r="F13" i="4"/>
  <c r="D12" i="9" s="1"/>
  <c r="D14" i="9"/>
  <c r="F13" i="3"/>
  <c r="C13" i="8" s="1"/>
  <c r="D26" i="8"/>
  <c r="E76" i="3"/>
  <c r="B77" i="3"/>
  <c r="D50" i="7" l="1"/>
  <c r="E74" i="8"/>
  <c r="C13" i="7"/>
  <c r="D16" i="8"/>
  <c r="D16" i="7"/>
  <c r="E16" i="7" s="1"/>
  <c r="E16" i="8"/>
  <c r="E15" i="9"/>
  <c r="B76" i="7"/>
  <c r="F18" i="6"/>
  <c r="F12" i="4"/>
  <c r="F18" i="4" s="1"/>
  <c r="F12" i="3"/>
  <c r="F18" i="3" s="1"/>
  <c r="D76" i="7" l="1"/>
  <c r="F16" i="8"/>
  <c r="D11" i="9"/>
  <c r="D18" i="9" s="1"/>
  <c r="C12" i="8"/>
  <c r="C18" i="8" s="1"/>
  <c r="C12" i="7"/>
  <c r="C18" i="7" s="1"/>
  <c r="G15" i="9"/>
  <c r="C12" i="9"/>
  <c r="C11" i="9"/>
  <c r="C18" i="9" s="1"/>
  <c r="C14" i="9" l="1"/>
  <c r="D15" i="8"/>
  <c r="D13" i="8"/>
  <c r="E12" i="8"/>
  <c r="E18" i="8" s="1"/>
  <c r="D12" i="8"/>
  <c r="D18" i="8" s="1"/>
  <c r="C79" i="8"/>
  <c r="F12" i="9"/>
  <c r="F14" i="9"/>
  <c r="F11" i="9"/>
  <c r="F18" i="9" s="1"/>
  <c r="F12" i="8" l="1"/>
  <c r="F18" i="8" s="1"/>
  <c r="E11" i="9"/>
  <c r="E18" i="9" s="1"/>
  <c r="C80" i="9"/>
  <c r="C79" i="7"/>
  <c r="D13" i="7"/>
  <c r="E13" i="7" s="1"/>
  <c r="D15" i="7"/>
  <c r="E15" i="7" s="1"/>
  <c r="D12" i="7"/>
  <c r="D18" i="7" s="1"/>
  <c r="E27" i="6"/>
  <c r="E27" i="9" s="1"/>
  <c r="E80" i="9"/>
  <c r="E80" i="5"/>
  <c r="E79" i="3"/>
  <c r="B79" i="8" s="1"/>
  <c r="E74" i="5"/>
  <c r="E15" i="8"/>
  <c r="F15" i="8" s="1"/>
  <c r="E13" i="8"/>
  <c r="F13" i="8" s="1"/>
  <c r="E75" i="4"/>
  <c r="E79" i="4"/>
  <c r="C78" i="7" s="1"/>
  <c r="E27" i="3"/>
  <c r="E75" i="3"/>
  <c r="E74" i="3"/>
  <c r="E40" i="3"/>
  <c r="E28" i="3"/>
  <c r="B27" i="8" s="1"/>
  <c r="C73" i="8" l="1"/>
  <c r="C75" i="8"/>
  <c r="B38" i="9"/>
  <c r="B39" i="8"/>
  <c r="B40" i="7"/>
  <c r="B67" i="7" s="1"/>
  <c r="E67" i="3"/>
  <c r="B26" i="8"/>
  <c r="B29" i="8" s="1"/>
  <c r="E30" i="3"/>
  <c r="B72" i="8"/>
  <c r="D74" i="7"/>
  <c r="D57" i="7"/>
  <c r="D60" i="7"/>
  <c r="D58" i="7"/>
  <c r="D62" i="7"/>
  <c r="D49" i="7"/>
  <c r="D45" i="7"/>
  <c r="D64" i="7"/>
  <c r="D63" i="7"/>
  <c r="E12" i="7"/>
  <c r="E18" i="7" s="1"/>
  <c r="D44" i="7"/>
  <c r="E30" i="4"/>
  <c r="E78" i="5"/>
  <c r="B73" i="8"/>
  <c r="E77" i="3"/>
  <c r="G11" i="9"/>
  <c r="G18" i="9" s="1"/>
  <c r="C77" i="8"/>
  <c r="D26" i="9"/>
  <c r="D73" i="8"/>
  <c r="D73" i="9"/>
  <c r="C75" i="7"/>
  <c r="C27" i="9"/>
  <c r="F27" i="9" s="1"/>
  <c r="C73" i="9"/>
  <c r="D27" i="8"/>
  <c r="D27" i="9"/>
  <c r="D79" i="8"/>
  <c r="E79" i="8" s="1"/>
  <c r="D80" i="9"/>
  <c r="C26" i="9"/>
  <c r="E78" i="3"/>
  <c r="B77" i="8" s="1"/>
  <c r="E14" i="9"/>
  <c r="G14" i="9" s="1"/>
  <c r="E12" i="9"/>
  <c r="G12" i="9" s="1"/>
  <c r="B81" i="3"/>
  <c r="B28" i="7"/>
  <c r="B79" i="7"/>
  <c r="D79" i="7" s="1"/>
  <c r="B75" i="7"/>
  <c r="B26" i="9"/>
  <c r="B27" i="9"/>
  <c r="B71" i="9"/>
  <c r="B80" i="9"/>
  <c r="F80" i="9" s="1"/>
  <c r="B27" i="7"/>
  <c r="B74" i="7"/>
  <c r="B73" i="9"/>
  <c r="E26" i="6"/>
  <c r="E75" i="8" l="1"/>
  <c r="F71" i="9"/>
  <c r="E72" i="8"/>
  <c r="B76" i="8"/>
  <c r="F73" i="9"/>
  <c r="F77" i="9" s="1"/>
  <c r="B29" i="9"/>
  <c r="E39" i="8"/>
  <c r="E66" i="8" s="1"/>
  <c r="B66" i="8"/>
  <c r="F38" i="9"/>
  <c r="F65" i="9" s="1"/>
  <c r="B65" i="9"/>
  <c r="E27" i="8"/>
  <c r="D29" i="8"/>
  <c r="D29" i="9"/>
  <c r="C29" i="9"/>
  <c r="E26" i="9"/>
  <c r="E29" i="9" s="1"/>
  <c r="E28" i="6"/>
  <c r="G62" i="6" s="1"/>
  <c r="B30" i="7"/>
  <c r="B81" i="8"/>
  <c r="C72" i="8" s="1"/>
  <c r="B77" i="7"/>
  <c r="D40" i="7"/>
  <c r="D46" i="7"/>
  <c r="D42" i="7"/>
  <c r="D47" i="7"/>
  <c r="D41" i="7"/>
  <c r="E26" i="8"/>
  <c r="D77" i="8"/>
  <c r="E77" i="8" s="1"/>
  <c r="E73" i="8"/>
  <c r="C77" i="3"/>
  <c r="C81" i="3" s="1"/>
  <c r="D75" i="7"/>
  <c r="D77" i="7" s="1"/>
  <c r="E81" i="3"/>
  <c r="B78" i="9"/>
  <c r="F78" i="9" s="1"/>
  <c r="B78" i="7"/>
  <c r="D78" i="7" s="1"/>
  <c r="D28" i="7"/>
  <c r="D39" i="7"/>
  <c r="D27" i="7"/>
  <c r="E76" i="8" l="1"/>
  <c r="F26" i="9"/>
  <c r="F29" i="9" s="1"/>
  <c r="C76" i="8"/>
  <c r="C81" i="8" s="1"/>
  <c r="D72" i="8" s="1"/>
  <c r="E29" i="8"/>
  <c r="D30" i="7"/>
  <c r="D67" i="7"/>
  <c r="B82" i="9"/>
  <c r="D81" i="7"/>
  <c r="E81" i="8"/>
  <c r="B81" i="7"/>
  <c r="D77" i="3"/>
  <c r="D81" i="3" s="1"/>
  <c r="B74" i="4"/>
  <c r="D76" i="8" l="1"/>
  <c r="D81" i="8" s="1"/>
  <c r="B78" i="4"/>
  <c r="B83" i="4" s="1"/>
  <c r="E74" i="4"/>
  <c r="C74" i="4" l="1"/>
  <c r="C78" i="4" l="1"/>
  <c r="C83" i="4" l="1"/>
  <c r="D74" i="4" l="1"/>
  <c r="D78" i="4" s="1"/>
  <c r="D83" i="4" s="1"/>
  <c r="C71" i="9"/>
  <c r="C77" i="9" s="1"/>
  <c r="E78" i="4"/>
  <c r="E83" i="4" s="1"/>
  <c r="C74" i="7"/>
  <c r="C77" i="7" s="1"/>
  <c r="C81" i="7" s="1"/>
  <c r="C82" i="9" l="1"/>
  <c r="D71" i="9" s="1"/>
  <c r="D77" i="9" s="1"/>
  <c r="B73" i="5"/>
  <c r="E73" i="5" s="1"/>
  <c r="E77" i="5" s="1"/>
  <c r="E81" i="5" s="1"/>
  <c r="D82" i="9" l="1"/>
  <c r="E71" i="9" s="1"/>
  <c r="E77" i="9" s="1"/>
  <c r="B77" i="5"/>
  <c r="B81" i="5" s="1"/>
  <c r="C73" i="5" s="1"/>
  <c r="C77" i="5" s="1"/>
  <c r="C81" i="5" s="1"/>
  <c r="B71" i="6"/>
  <c r="B76" i="6" s="1"/>
  <c r="E82" i="9" l="1"/>
  <c r="B81" i="6"/>
  <c r="C71" i="6" s="1"/>
  <c r="C76" i="6" s="1"/>
  <c r="F82" i="9"/>
  <c r="D77" i="5"/>
  <c r="D81" i="5" s="1"/>
  <c r="E71" i="6"/>
  <c r="E76" i="6" s="1"/>
  <c r="C81" i="6" l="1"/>
  <c r="D71" i="6" s="1"/>
  <c r="E81" i="6"/>
  <c r="D76" i="6" l="1"/>
  <c r="D81" i="6" s="1"/>
</calcChain>
</file>

<file path=xl/sharedStrings.xml><?xml version="1.0" encoding="utf-8"?>
<sst xmlns="http://schemas.openxmlformats.org/spreadsheetml/2006/main" count="732" uniqueCount="116">
  <si>
    <t>FODESAF</t>
  </si>
  <si>
    <t xml:space="preserve">Programa: </t>
  </si>
  <si>
    <t>Institución:</t>
  </si>
  <si>
    <t>Instituto sobre Alcoholismo y Farmacodependencia (IAFA)</t>
  </si>
  <si>
    <t>Unidad Ejecutora:</t>
  </si>
  <si>
    <t>Área Técnica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</si>
  <si>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</si>
  <si>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</si>
  <si>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</si>
  <si>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</si>
  <si>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</si>
  <si>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</si>
  <si>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</si>
  <si>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</si>
  <si>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</si>
  <si>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</si>
  <si>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</si>
  <si>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</si>
  <si>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</si>
  <si>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</si>
  <si>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</si>
  <si>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Internamiento</t>
  </si>
  <si>
    <t>Personas</t>
  </si>
  <si>
    <t>Total</t>
  </si>
  <si>
    <t>Cuadro 2</t>
  </si>
  <si>
    <t>Reporte de gastos efectivos financiados por el Fondo de Desarrollo Social y Asignaciones Familiares</t>
  </si>
  <si>
    <t xml:space="preserve">Unidad: </t>
  </si>
  <si>
    <t>Colones</t>
  </si>
  <si>
    <t>Cuadro 3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</si>
  <si>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</si>
  <si>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</si>
  <si>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</si>
  <si>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</si>
  <si>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</si>
  <si>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</si>
  <si>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</si>
  <si>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Periodo:</t>
  </si>
  <si>
    <t>I Trimestre</t>
  </si>
  <si>
    <t>II Trimestre</t>
  </si>
  <si>
    <t>Septiembre</t>
  </si>
  <si>
    <t>III Trimestre</t>
  </si>
  <si>
    <t>IV Trimestre</t>
  </si>
  <si>
    <r>
      <t xml:space="preserve">1. Saldo en caja inicial  (5 </t>
    </r>
    <r>
      <rPr>
        <sz val="11"/>
        <color rgb="FF000000"/>
        <rFont val="Calibri"/>
        <family val="2"/>
      </rPr>
      <t xml:space="preserve">t-1) 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</si>
  <si>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</si>
  <si>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Semestre</t>
  </si>
  <si>
    <t>Anual</t>
  </si>
  <si>
    <t>Acumulado</t>
  </si>
  <si>
    <t>Unidad: Colones</t>
  </si>
  <si>
    <t>Beneficiarios nuevos</t>
  </si>
  <si>
    <t>Beneficiarios egresados</t>
  </si>
  <si>
    <t>Prevención y Tratamiento del consumo de alcohol, tabaco y otras drogas</t>
  </si>
  <si>
    <t>1. Actividades de divulgación y movilización</t>
  </si>
  <si>
    <t>Familias</t>
  </si>
  <si>
    <t>Subsidios</t>
  </si>
  <si>
    <t>Total personas atendidas</t>
  </si>
  <si>
    <t>Beneficiarios en tratamiento</t>
  </si>
  <si>
    <t>3. Recursos disponibles (1+2)</t>
  </si>
  <si>
    <t>Cuenta x pagar</t>
  </si>
  <si>
    <t>Cuentas por pagar</t>
  </si>
  <si>
    <t>Saldo cuenta corriente Banco Nacional</t>
  </si>
  <si>
    <t>Primer Trimestre 2019</t>
  </si>
  <si>
    <t xml:space="preserve">     Devolución al FODESAF (Superávit 2018)</t>
  </si>
  <si>
    <t>Segundo Trimestre 2019</t>
  </si>
  <si>
    <t>Primer Semestre 2019</t>
  </si>
  <si>
    <t>Tercer Trimestre 2019</t>
  </si>
  <si>
    <t>Tercer Trimestre Acumulado 2019</t>
  </si>
  <si>
    <t>Cuarto Trimestre 2019</t>
  </si>
  <si>
    <t>Anual 2019</t>
  </si>
  <si>
    <t>2. Otros servicios básicos</t>
  </si>
  <si>
    <t>3. Impresión, encuadernación y otros</t>
  </si>
  <si>
    <t>4. Servicios generales</t>
  </si>
  <si>
    <t>5. Otros servicios de gestión y apoyo</t>
  </si>
  <si>
    <t>6. Transportes dentro del país</t>
  </si>
  <si>
    <t>2. Subsidio de Atención Integral</t>
  </si>
  <si>
    <t>3. Subsidio para apoyo económico</t>
  </si>
  <si>
    <t>1. Alquiler de maquinaria, equipo electrónico</t>
  </si>
  <si>
    <t>7. Actividades de capacitación</t>
  </si>
  <si>
    <t>8. Actividades protocolarias y sociales</t>
  </si>
  <si>
    <t>9. Productos famacéuticos y medicinales</t>
  </si>
  <si>
    <t>10. Tintas pinturas y diluyentes</t>
  </si>
  <si>
    <t>11. Otros Productos químicos y conexos</t>
  </si>
  <si>
    <t>12. Productos agroforestales</t>
  </si>
  <si>
    <t>13. Alimentos y bebidas</t>
  </si>
  <si>
    <t>14. Materiales y productos metálicos</t>
  </si>
  <si>
    <t>15. Materiales y productos de vidrio</t>
  </si>
  <si>
    <t>16. Materiales y productos de plástico</t>
  </si>
  <si>
    <t>17. Útiles y materiales de oficina y cómputo</t>
  </si>
  <si>
    <t>18.  Herramientas e instrumentos</t>
  </si>
  <si>
    <t>19. Repuestos y accesorios</t>
  </si>
  <si>
    <t>20. Útiles y materiales de oficina y cómputo</t>
  </si>
  <si>
    <t>21. Útiles y materiales médico hospitalarios</t>
  </si>
  <si>
    <t>22. Productos papel y cartón</t>
  </si>
  <si>
    <t>23. Textiles y vestuario</t>
  </si>
  <si>
    <t>24. Útiles y materiales de limpieza</t>
  </si>
  <si>
    <t>25. Utiles y materiales resguardo y seguridad</t>
  </si>
  <si>
    <t>26. Utiles y materiales de cocina y comedor</t>
  </si>
  <si>
    <t>27. Otros útiles, materiales y suministros</t>
  </si>
  <si>
    <t>28. Equipo y mobiliario de oficina</t>
  </si>
  <si>
    <t>30. Equipo y mobiliario educacional, recreativo y deportivo</t>
  </si>
  <si>
    <t>Total personas benefiaciarias</t>
  </si>
  <si>
    <t>30. Equipo y mob. Educ. recrea. y deportivo</t>
  </si>
  <si>
    <t>29. Equipo sanitario de laborat.  e investigación</t>
  </si>
  <si>
    <t>Total personas beneficiarias</t>
  </si>
  <si>
    <t>Fuente: Registro actividades desarrollas de movilización, Registros Médicos, Centro de Menores</t>
  </si>
  <si>
    <t>Fuente: Reportes de presupuesto (Sistema ERP), Subproceso Financiero IAFA.</t>
  </si>
  <si>
    <t>Fuente: Estados de Cuenta de Caja Única, Subproceso Financiero, IAFA</t>
  </si>
  <si>
    <t>9. Productos farmacéuticos y medicinales</t>
  </si>
  <si>
    <t>25. Útiles y materiales resguardo y seguridad</t>
  </si>
  <si>
    <t>26. Útiles y materiales de cocina y comedor</t>
  </si>
  <si>
    <t>29. Equipo sanitario de laboratorio e investigación</t>
  </si>
  <si>
    <t xml:space="preserve">   Actividades de divulgación</t>
  </si>
  <si>
    <t xml:space="preserve">   Atención Integral</t>
  </si>
  <si>
    <r>
      <t xml:space="preserve">1. Saldo en caja inicial  (5 </t>
    </r>
    <r>
      <rPr>
        <b/>
        <sz val="11"/>
        <color rgb="FF000000"/>
        <rFont val="Calibri"/>
        <family val="2"/>
      </rPr>
      <t xml:space="preserve">t-1) </t>
    </r>
  </si>
  <si>
    <t>Cuentas por pagar 2019</t>
  </si>
  <si>
    <t>Ajuste contable x devolver a DESAF en 2020  presupuesto ejecutado en años anteriores por: Cuentas x pagar 2017 a proveedores no canceladas porque lo entregado no cumplía con lo solicitado, compromisos 2018 que se desestimaron y subsidios 2018 que finalmente no retiraron.</t>
  </si>
  <si>
    <t xml:space="preserve">   Atención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</si>
</sst>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" fillId="0" borderId="2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justify" vertical="center"/>
    </xf>
    <xf numFmtId="0" fontId="2" fillId="0" borderId="0" xfId="0" applyFont="1" applyFill="1" applyAlignment="1"/>
    <xf numFmtId="1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0" fillId="0" borderId="0" xfId="1" applyNumberFormat="1" applyFont="1"/>
    <xf numFmtId="165" fontId="3" fillId="0" borderId="0" xfId="1" applyNumberFormat="1" applyFont="1"/>
    <xf numFmtId="165" fontId="2" fillId="0" borderId="2" xfId="1" applyNumberFormat="1" applyFont="1" applyBorder="1"/>
    <xf numFmtId="165" fontId="2" fillId="0" borderId="2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/>
    <xf numFmtId="165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Alignment="1">
      <alignment horizontal="left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3" fillId="0" borderId="0" xfId="1" applyNumberFormat="1" applyFont="1" applyAlignment="1">
      <alignment horizontal="left"/>
    </xf>
    <xf numFmtId="165" fontId="2" fillId="0" borderId="2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 indent="2"/>
    </xf>
    <xf numFmtId="165" fontId="10" fillId="0" borderId="0" xfId="1" applyNumberFormat="1" applyFont="1"/>
    <xf numFmtId="165" fontId="3" fillId="0" borderId="0" xfId="1" applyNumberFormat="1" applyFont="1" applyAlignment="1">
      <alignment horizontal="justify" vertical="center"/>
    </xf>
    <xf numFmtId="165" fontId="3" fillId="0" borderId="0" xfId="1" applyNumberFormat="1" applyFont="1" applyAlignment="1">
      <alignment horizontal="justify" vertical="top"/>
    </xf>
    <xf numFmtId="165" fontId="3" fillId="0" borderId="0" xfId="1" applyNumberFormat="1" applyFont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164" fontId="3" fillId="0" borderId="0" xfId="0" applyNumberFormat="1" applyFont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2" fillId="0" borderId="2" xfId="0" applyNumberFormat="1" applyFont="1" applyBorder="1" applyAlignment="1">
      <alignment horizontal="center"/>
    </xf>
    <xf numFmtId="165" fontId="3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1" fillId="0" borderId="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4" fontId="0" fillId="0" borderId="0" xfId="0" applyNumberFormat="1"/>
    <xf numFmtId="0" fontId="3" fillId="2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4" fontId="3" fillId="0" borderId="0" xfId="1" applyNumberFormat="1" applyFont="1"/>
    <xf numFmtId="164" fontId="1" fillId="0" borderId="2" xfId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0" fontId="3" fillId="0" borderId="0" xfId="2" applyNumberFormat="1" applyFont="1"/>
    <xf numFmtId="4" fontId="7" fillId="0" borderId="0" xfId="0" applyNumberFormat="1" applyFont="1"/>
    <xf numFmtId="0" fontId="7" fillId="0" borderId="0" xfId="0" applyFont="1"/>
    <xf numFmtId="164" fontId="7" fillId="0" borderId="0" xfId="0" applyNumberFormat="1" applyFont="1"/>
    <xf numFmtId="166" fontId="3" fillId="0" borderId="0" xfId="2" applyNumberFormat="1" applyFont="1"/>
    <xf numFmtId="164" fontId="10" fillId="0" borderId="0" xfId="0" applyNumberFormat="1" applyFont="1"/>
    <xf numFmtId="164" fontId="3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/>
    </xf>
    <xf numFmtId="165" fontId="3" fillId="0" borderId="0" xfId="0" applyNumberFormat="1" applyFont="1" applyFill="1"/>
    <xf numFmtId="0" fontId="4" fillId="0" borderId="0" xfId="0" applyFont="1" applyFill="1"/>
    <xf numFmtId="3" fontId="3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164" fontId="2" fillId="0" borderId="3" xfId="1" applyNumberFormat="1" applyFont="1" applyBorder="1" applyAlignment="1">
      <alignment horizontal="center"/>
    </xf>
    <xf numFmtId="0" fontId="3" fillId="0" borderId="4" xfId="0" applyFont="1" applyBorder="1" applyAlignment="1">
      <alignment horizontal="justify" vertical="top"/>
    </xf>
    <xf numFmtId="164" fontId="3" fillId="0" borderId="4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3" fillId="0" borderId="0" xfId="1" applyNumberFormat="1" applyFont="1" applyBorder="1"/>
    <xf numFmtId="4" fontId="2" fillId="0" borderId="2" xfId="1" applyNumberFormat="1" applyFont="1" applyBorder="1"/>
    <xf numFmtId="164" fontId="0" fillId="0" borderId="0" xfId="0" applyNumberFormat="1" applyFont="1"/>
    <xf numFmtId="164" fontId="5" fillId="0" borderId="2" xfId="0" applyNumberFormat="1" applyFont="1" applyBorder="1"/>
    <xf numFmtId="164" fontId="8" fillId="0" borderId="2" xfId="1" applyNumberFormat="1" applyFont="1" applyBorder="1"/>
    <xf numFmtId="164" fontId="5" fillId="0" borderId="2" xfId="1" applyNumberFormat="1" applyFont="1" applyBorder="1"/>
    <xf numFmtId="0" fontId="1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3" fontId="3" fillId="0" borderId="0" xfId="0" applyNumberFormat="1" applyFont="1"/>
    <xf numFmtId="0" fontId="12" fillId="0" borderId="0" xfId="0" applyFont="1" applyAlignment="1">
      <alignment horizontal="justify" vertical="top"/>
    </xf>
    <xf numFmtId="0" fontId="4" fillId="0" borderId="4" xfId="0" applyFont="1" applyFill="1" applyBorder="1"/>
    <xf numFmtId="164" fontId="4" fillId="0" borderId="4" xfId="1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vertical="justify" wrapText="1"/>
    </xf>
    <xf numFmtId="43" fontId="13" fillId="0" borderId="0" xfId="0" applyNumberFormat="1" applyFont="1" applyFill="1" applyBorder="1" applyAlignment="1">
      <alignment vertical="justify" wrapText="1"/>
    </xf>
    <xf numFmtId="43" fontId="0" fillId="0" borderId="0" xfId="0" applyNumberFormat="1" applyFont="1"/>
    <xf numFmtId="0" fontId="1" fillId="0" borderId="3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5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164" fontId="1" fillId="0" borderId="3" xfId="0" applyNumberFormat="1" applyFont="1" applyFill="1" applyBorder="1"/>
    <xf numFmtId="0" fontId="4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Fill="1"/>
    <xf numFmtId="164" fontId="2" fillId="0" borderId="0" xfId="1" applyNumberFormat="1" applyFont="1"/>
    <xf numFmtId="164" fontId="2" fillId="0" borderId="0" xfId="1" applyNumberFormat="1" applyFont="1" applyBorder="1"/>
    <xf numFmtId="3" fontId="3" fillId="0" borderId="0" xfId="0" applyNumberFormat="1" applyFont="1"/>
    <xf numFmtId="0" fontId="3" fillId="0" borderId="0" xfId="0" applyFont="1" applyAlignment="1">
      <alignment wrapText="1"/>
    </xf>
    <xf numFmtId="4" fontId="10" fillId="0" borderId="0" xfId="1" applyNumberFormat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6" fontId="3" fillId="0" borderId="0" xfId="2" applyNumberFormat="1" applyFont="1" applyFill="1"/>
    <xf numFmtId="4" fontId="10" fillId="0" borderId="0" xfId="1" applyNumberFormat="1" applyFont="1" applyFill="1"/>
    <xf numFmtId="4" fontId="3" fillId="0" borderId="0" xfId="1" applyNumberFormat="1" applyFont="1" applyFill="1"/>
    <xf numFmtId="164" fontId="4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justify" wrapText="1"/>
    </xf>
    <xf numFmtId="0" fontId="8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6"/>
  <sheetViews>
    <sheetView showGridLines="0" workbookViewId="0">
      <selection sqref="A1:F1"/>
    </sheetView>
  </sheetViews>
  <sheetFormatPr baseColWidth="10" defaultColWidth="11.5703125" defaultRowHeight="15" x14ac:dyDescent="0.25"/>
  <cols>
    <col min="1" max="1" width="40.7109375" style="6" customWidth="1"/>
    <col min="2" max="5" width="15.7109375" style="1" customWidth="1"/>
    <col min="6" max="6" width="11.42578125" style="1" bestFit="1" customWidth="1"/>
    <col min="7" max="7" width="13.42578125" style="1" bestFit="1" customWidth="1"/>
    <col min="8" max="8" width="14.140625" style="1" bestFit="1" customWidth="1"/>
    <col min="9" max="9" width="14" style="1" bestFit="1" customWidth="1"/>
    <col min="10" max="10" width="12.7109375" style="1" bestFit="1" customWidth="1"/>
    <col min="11" max="16384" width="11.5703125" style="1"/>
  </cols>
  <sheetData>
    <row r="1" spans="1:8" x14ac:dyDescent="0.25">
      <c r="A1" s="187" t="s">
        <v>0</v>
      </c>
      <c r="B1" s="187"/>
      <c r="C1" s="187"/>
      <c r="D1" s="187"/>
      <c r="E1" s="187"/>
      <c r="F1" s="187"/>
    </row>
    <row r="2" spans="1:8" x14ac:dyDescent="0.25">
      <c r="A2" s="2" t="s">
        <v>1</v>
      </c>
      <c r="B2" s="3" t="s">
        <v>50</v>
      </c>
      <c r="C2" s="3"/>
      <c r="D2" s="3"/>
      <c r="E2" s="3"/>
      <c r="F2" s="3"/>
    </row>
    <row r="3" spans="1:8" x14ac:dyDescent="0.25">
      <c r="A3" s="2" t="s">
        <v>2</v>
      </c>
      <c r="B3" s="4" t="s">
        <v>3</v>
      </c>
      <c r="C3" s="3"/>
      <c r="D3" s="3"/>
      <c r="E3" s="3"/>
      <c r="F3" s="3"/>
    </row>
    <row r="4" spans="1:8" x14ac:dyDescent="0.25">
      <c r="A4" s="2" t="s">
        <v>4</v>
      </c>
      <c r="B4" s="3" t="s">
        <v>5</v>
      </c>
      <c r="C4" s="3"/>
      <c r="D4" s="3"/>
      <c r="E4" s="3"/>
      <c r="F4" s="3"/>
    </row>
    <row r="5" spans="1:8" x14ac:dyDescent="0.25">
      <c r="A5" s="2" t="s">
        <v>36</v>
      </c>
      <c r="B5" s="5" t="s">
        <v>60</v>
      </c>
      <c r="C5" s="3"/>
      <c r="D5" s="3"/>
      <c r="E5" s="3"/>
      <c r="F5" s="3"/>
    </row>
    <row r="6" spans="1:8" x14ac:dyDescent="0.25">
      <c r="A6" s="2"/>
      <c r="B6" s="5"/>
      <c r="C6" s="3"/>
      <c r="D6" s="3"/>
      <c r="E6" s="3"/>
      <c r="F6" s="3"/>
    </row>
    <row r="7" spans="1:8" x14ac:dyDescent="0.25">
      <c r="A7" s="187" t="s">
        <v>6</v>
      </c>
      <c r="B7" s="187"/>
      <c r="C7" s="187"/>
      <c r="D7" s="187"/>
      <c r="E7" s="187"/>
      <c r="F7" s="187"/>
    </row>
    <row r="8" spans="1:8" x14ac:dyDescent="0.25">
      <c r="A8" s="187" t="s">
        <v>7</v>
      </c>
      <c r="B8" s="187"/>
      <c r="C8" s="187"/>
      <c r="D8" s="187"/>
      <c r="E8" s="187"/>
      <c r="F8" s="187"/>
    </row>
    <row r="9" spans="1:8" ht="15.75" thickBot="1" x14ac:dyDescent="0.3">
      <c r="A9" s="7" t="s">
        <v>8</v>
      </c>
      <c r="B9" s="8" t="s">
        <v>9</v>
      </c>
      <c r="C9" s="147" t="s">
        <v>10</v>
      </c>
      <c r="D9" s="147" t="s">
        <v>11</v>
      </c>
      <c r="E9" s="147" t="s">
        <v>12</v>
      </c>
      <c r="F9" s="147" t="s">
        <v>37</v>
      </c>
    </row>
    <row r="10" spans="1:8" x14ac:dyDescent="0.25">
      <c r="A10" s="138" t="s">
        <v>51</v>
      </c>
      <c r="B10" s="41" t="s">
        <v>22</v>
      </c>
      <c r="C10" s="171">
        <v>0</v>
      </c>
      <c r="D10" s="171">
        <v>0</v>
      </c>
      <c r="E10" s="171">
        <v>0</v>
      </c>
      <c r="F10" s="172">
        <f>SUM(C10:E10)</f>
        <v>0</v>
      </c>
    </row>
    <row r="11" spans="1:8" x14ac:dyDescent="0.25">
      <c r="A11" s="113" t="s">
        <v>73</v>
      </c>
      <c r="B11" s="6"/>
      <c r="C11" s="6"/>
      <c r="D11" s="6"/>
      <c r="E11" s="6"/>
      <c r="F11" s="6"/>
    </row>
    <row r="12" spans="1:8" x14ac:dyDescent="0.25">
      <c r="A12" s="10" t="s">
        <v>48</v>
      </c>
      <c r="B12" s="136" t="s">
        <v>22</v>
      </c>
      <c r="C12" s="171">
        <v>30</v>
      </c>
      <c r="D12" s="171">
        <v>3</v>
      </c>
      <c r="E12" s="171">
        <v>10</v>
      </c>
      <c r="F12" s="173">
        <f>SUM(C12:E12)</f>
        <v>43</v>
      </c>
    </row>
    <row r="13" spans="1:8" x14ac:dyDescent="0.25">
      <c r="A13" s="10" t="s">
        <v>49</v>
      </c>
      <c r="B13" s="11" t="s">
        <v>22</v>
      </c>
      <c r="C13" s="89">
        <v>10</v>
      </c>
      <c r="D13" s="89">
        <v>3</v>
      </c>
      <c r="E13" s="89">
        <v>3</v>
      </c>
      <c r="F13" s="88">
        <f t="shared" ref="F13:F14" si="0">SUM(C13:E13)</f>
        <v>16</v>
      </c>
      <c r="H13" s="86"/>
    </row>
    <row r="14" spans="1:8" x14ac:dyDescent="0.25">
      <c r="A14" s="10" t="s">
        <v>55</v>
      </c>
      <c r="B14" s="11" t="s">
        <v>22</v>
      </c>
      <c r="C14" s="89">
        <v>20</v>
      </c>
      <c r="D14" s="89">
        <v>20</v>
      </c>
      <c r="E14" s="89">
        <v>27</v>
      </c>
      <c r="F14" s="88">
        <f t="shared" si="0"/>
        <v>67</v>
      </c>
    </row>
    <row r="15" spans="1:8" x14ac:dyDescent="0.25">
      <c r="A15" s="113" t="s">
        <v>74</v>
      </c>
      <c r="B15" s="11" t="s">
        <v>52</v>
      </c>
      <c r="C15" s="89">
        <v>16</v>
      </c>
      <c r="D15" s="89">
        <v>24</v>
      </c>
      <c r="E15" s="89">
        <v>35</v>
      </c>
      <c r="F15" s="88">
        <f>SUM(C15:E15)</f>
        <v>75</v>
      </c>
    </row>
    <row r="16" spans="1:8" x14ac:dyDescent="0.25">
      <c r="A16" s="9"/>
      <c r="B16" s="136" t="s">
        <v>22</v>
      </c>
      <c r="C16" s="171">
        <v>60</v>
      </c>
      <c r="D16" s="171">
        <v>86</v>
      </c>
      <c r="E16" s="171">
        <v>124</v>
      </c>
      <c r="F16" s="173">
        <f>SUM(C16:E16)</f>
        <v>270</v>
      </c>
    </row>
    <row r="17" spans="1:69" x14ac:dyDescent="0.25">
      <c r="A17" s="9"/>
      <c r="B17" s="11" t="s">
        <v>53</v>
      </c>
      <c r="C17" s="89">
        <v>27</v>
      </c>
      <c r="D17" s="89">
        <v>48</v>
      </c>
      <c r="E17" s="89">
        <v>79</v>
      </c>
      <c r="F17" s="88">
        <f>SUM(C17:E17)</f>
        <v>154</v>
      </c>
    </row>
    <row r="18" spans="1:69" ht="15.75" thickBot="1" x14ac:dyDescent="0.3">
      <c r="A18" s="12" t="s">
        <v>102</v>
      </c>
      <c r="B18" s="13"/>
      <c r="C18" s="90">
        <f>C10++C12+C16</f>
        <v>90</v>
      </c>
      <c r="D18" s="90">
        <f t="shared" ref="D18:F18" si="1">D10++D12+D16</f>
        <v>89</v>
      </c>
      <c r="E18" s="90">
        <f t="shared" si="1"/>
        <v>134</v>
      </c>
      <c r="F18" s="90">
        <f t="shared" si="1"/>
        <v>313</v>
      </c>
      <c r="G18" s="86"/>
    </row>
    <row r="19" spans="1:69" s="98" customFormat="1" ht="15.75" thickTop="1" x14ac:dyDescent="0.25">
      <c r="A19" s="149" t="s">
        <v>103</v>
      </c>
      <c r="B19" s="100"/>
      <c r="C19" s="99"/>
      <c r="D19" s="99"/>
      <c r="E19" s="99"/>
      <c r="F19" s="101"/>
      <c r="G19" s="6"/>
      <c r="H19" s="6"/>
      <c r="I19" s="11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s="98" customFormat="1" x14ac:dyDescent="0.25">
      <c r="A20" s="149"/>
      <c r="B20" s="100"/>
      <c r="C20" s="150"/>
      <c r="D20" s="150"/>
      <c r="E20" s="150"/>
      <c r="F20" s="101"/>
      <c r="G20" s="6"/>
      <c r="H20" s="6"/>
      <c r="I20" s="114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189" t="s">
        <v>24</v>
      </c>
      <c r="B21" s="189"/>
      <c r="C21" s="189"/>
      <c r="D21" s="189"/>
      <c r="E21" s="189"/>
    </row>
    <row r="22" spans="1:69" x14ac:dyDescent="0.25">
      <c r="A22" s="187" t="s">
        <v>25</v>
      </c>
      <c r="B22" s="187"/>
      <c r="C22" s="187"/>
      <c r="D22" s="187"/>
      <c r="E22" s="187"/>
    </row>
    <row r="23" spans="1:69" x14ac:dyDescent="0.25">
      <c r="A23" s="2" t="s">
        <v>26</v>
      </c>
      <c r="B23" s="5" t="s">
        <v>27</v>
      </c>
      <c r="C23" s="14"/>
      <c r="D23" s="14"/>
      <c r="E23" s="14"/>
      <c r="F23" s="14"/>
    </row>
    <row r="24" spans="1:69" ht="15.75" thickBot="1" x14ac:dyDescent="0.3">
      <c r="A24" s="7" t="s">
        <v>8</v>
      </c>
      <c r="B24" s="147" t="s">
        <v>10</v>
      </c>
      <c r="C24" s="147" t="s">
        <v>11</v>
      </c>
      <c r="D24" s="147" t="s">
        <v>12</v>
      </c>
      <c r="E24" s="147" t="s">
        <v>37</v>
      </c>
    </row>
    <row r="25" spans="1:69" x14ac:dyDescent="0.25">
      <c r="A25" s="138" t="s">
        <v>51</v>
      </c>
      <c r="B25" s="76">
        <v>0</v>
      </c>
      <c r="C25" s="76">
        <v>0</v>
      </c>
      <c r="D25" s="76">
        <v>0</v>
      </c>
      <c r="E25" s="82">
        <f>SUM(B25:D25)</f>
        <v>0</v>
      </c>
      <c r="I25" s="82"/>
    </row>
    <row r="26" spans="1:69" x14ac:dyDescent="0.25">
      <c r="A26" s="113" t="s">
        <v>73</v>
      </c>
      <c r="I26" s="82"/>
    </row>
    <row r="27" spans="1:69" x14ac:dyDescent="0.25">
      <c r="A27" s="16" t="s">
        <v>21</v>
      </c>
      <c r="B27" s="76">
        <v>44625</v>
      </c>
      <c r="C27" s="76">
        <v>12218819.02</v>
      </c>
      <c r="D27" s="76">
        <v>477900</v>
      </c>
      <c r="E27" s="82">
        <f>SUM(B27:D27)</f>
        <v>12741344.02</v>
      </c>
    </row>
    <row r="28" spans="1:69" x14ac:dyDescent="0.25">
      <c r="A28" s="113" t="s">
        <v>74</v>
      </c>
      <c r="B28" s="76">
        <v>157240</v>
      </c>
      <c r="C28" s="76">
        <v>735820</v>
      </c>
      <c r="D28" s="76">
        <v>609580</v>
      </c>
      <c r="E28" s="82">
        <f>SUM(B28:D28)</f>
        <v>1502640</v>
      </c>
    </row>
    <row r="29" spans="1:69" x14ac:dyDescent="0.25">
      <c r="A29" s="15"/>
      <c r="B29" s="76"/>
      <c r="C29" s="76"/>
      <c r="D29" s="76"/>
      <c r="E29" s="82"/>
    </row>
    <row r="30" spans="1:69" ht="15.75" thickBot="1" x14ac:dyDescent="0.3">
      <c r="A30" s="12" t="s">
        <v>23</v>
      </c>
      <c r="B30" s="126">
        <f>SUM(B25:B29)</f>
        <v>201865</v>
      </c>
      <c r="C30" s="126">
        <f t="shared" ref="C30:E30" si="2">SUM(C25:C29)</f>
        <v>12954639.02</v>
      </c>
      <c r="D30" s="126">
        <f t="shared" si="2"/>
        <v>1087480</v>
      </c>
      <c r="E30" s="126">
        <f t="shared" si="2"/>
        <v>14243984.02</v>
      </c>
      <c r="F30" s="17"/>
      <c r="G30" s="76"/>
      <c r="H30" s="76"/>
    </row>
    <row r="31" spans="1:69" ht="15.75" thickTop="1" x14ac:dyDescent="0.25">
      <c r="A31" s="149" t="s">
        <v>104</v>
      </c>
    </row>
    <row r="32" spans="1:69" x14ac:dyDescent="0.25">
      <c r="A32" s="149"/>
    </row>
    <row r="33" spans="1:5" x14ac:dyDescent="0.25">
      <c r="A33" s="187" t="s">
        <v>28</v>
      </c>
      <c r="B33" s="187"/>
      <c r="C33" s="187"/>
      <c r="D33" s="187"/>
      <c r="E33" s="187"/>
    </row>
    <row r="34" spans="1:5" x14ac:dyDescent="0.25">
      <c r="A34" s="187" t="s">
        <v>25</v>
      </c>
      <c r="B34" s="187"/>
      <c r="C34" s="187"/>
      <c r="D34" s="187"/>
      <c r="E34" s="187"/>
    </row>
    <row r="35" spans="1:5" x14ac:dyDescent="0.25">
      <c r="A35" s="2" t="s">
        <v>26</v>
      </c>
      <c r="B35" s="3" t="s">
        <v>27</v>
      </c>
      <c r="C35" s="14"/>
      <c r="D35" s="14"/>
      <c r="E35" s="14"/>
    </row>
    <row r="36" spans="1:5" ht="15.75" thickBot="1" x14ac:dyDescent="0.3">
      <c r="A36" s="7" t="s">
        <v>29</v>
      </c>
      <c r="B36" s="147" t="s">
        <v>10</v>
      </c>
      <c r="C36" s="147" t="s">
        <v>11</v>
      </c>
      <c r="D36" s="147" t="s">
        <v>12</v>
      </c>
      <c r="E36" s="147" t="s">
        <v>37</v>
      </c>
    </row>
    <row r="37" spans="1:5" x14ac:dyDescent="0.25">
      <c r="A37" s="137" t="s">
        <v>75</v>
      </c>
      <c r="B37" s="84">
        <v>0</v>
      </c>
      <c r="C37" s="84">
        <v>0</v>
      </c>
      <c r="D37" s="84">
        <v>0</v>
      </c>
      <c r="E37" s="82">
        <f t="shared" ref="E37:E39" si="3">SUM(B37:D37)</f>
        <v>0</v>
      </c>
    </row>
    <row r="38" spans="1:5" x14ac:dyDescent="0.25">
      <c r="A38" s="137" t="s">
        <v>68</v>
      </c>
      <c r="B38" s="84">
        <v>0</v>
      </c>
      <c r="C38" s="84">
        <v>0</v>
      </c>
      <c r="D38" s="84">
        <v>0</v>
      </c>
      <c r="E38" s="82">
        <f t="shared" si="3"/>
        <v>0</v>
      </c>
    </row>
    <row r="39" spans="1:5" x14ac:dyDescent="0.25">
      <c r="A39" s="137" t="s">
        <v>69</v>
      </c>
      <c r="B39" s="84">
        <v>0</v>
      </c>
      <c r="C39" s="84">
        <v>0</v>
      </c>
      <c r="D39" s="84">
        <v>0</v>
      </c>
      <c r="E39" s="82">
        <f t="shared" si="3"/>
        <v>0</v>
      </c>
    </row>
    <row r="40" spans="1:5" ht="15.95" customHeight="1" x14ac:dyDescent="0.25">
      <c r="A40" s="115" t="s">
        <v>70</v>
      </c>
      <c r="B40" s="84">
        <v>0</v>
      </c>
      <c r="C40" s="84">
        <v>0</v>
      </c>
      <c r="D40" s="84">
        <v>0</v>
      </c>
      <c r="E40" s="82">
        <f t="shared" ref="E40:E66" si="4">SUM(B40:D40)</f>
        <v>0</v>
      </c>
    </row>
    <row r="41" spans="1:5" x14ac:dyDescent="0.25">
      <c r="A41" s="115" t="s">
        <v>71</v>
      </c>
      <c r="B41" s="84">
        <v>0</v>
      </c>
      <c r="C41" s="84">
        <v>8897842.0199999996</v>
      </c>
      <c r="D41" s="84">
        <v>95200</v>
      </c>
      <c r="E41" s="82">
        <f t="shared" si="4"/>
        <v>8993042.0199999996</v>
      </c>
    </row>
    <row r="42" spans="1:5" x14ac:dyDescent="0.25">
      <c r="A42" s="115" t="s">
        <v>72</v>
      </c>
      <c r="B42" s="84">
        <v>95290</v>
      </c>
      <c r="C42" s="84">
        <v>1761150</v>
      </c>
      <c r="D42" s="84">
        <v>0</v>
      </c>
      <c r="E42" s="82">
        <f t="shared" si="4"/>
        <v>1856440</v>
      </c>
    </row>
    <row r="43" spans="1:5" x14ac:dyDescent="0.25">
      <c r="A43" s="115" t="s">
        <v>76</v>
      </c>
      <c r="B43" s="84">
        <v>0</v>
      </c>
      <c r="C43" s="84">
        <v>0</v>
      </c>
      <c r="D43" s="84">
        <v>0</v>
      </c>
      <c r="E43" s="82">
        <f t="shared" si="4"/>
        <v>0</v>
      </c>
    </row>
    <row r="44" spans="1:5" x14ac:dyDescent="0.25">
      <c r="A44" s="115" t="s">
        <v>77</v>
      </c>
      <c r="B44" s="84">
        <v>0</v>
      </c>
      <c r="C44" s="84">
        <v>1501812</v>
      </c>
      <c r="D44" s="84">
        <v>0</v>
      </c>
      <c r="E44" s="82">
        <f t="shared" si="4"/>
        <v>1501812</v>
      </c>
    </row>
    <row r="45" spans="1:5" x14ac:dyDescent="0.25">
      <c r="A45" s="115" t="s">
        <v>106</v>
      </c>
      <c r="B45" s="84">
        <v>0</v>
      </c>
      <c r="C45" s="84">
        <v>0</v>
      </c>
      <c r="D45" s="84">
        <v>0</v>
      </c>
      <c r="E45" s="82">
        <f t="shared" si="4"/>
        <v>0</v>
      </c>
    </row>
    <row r="46" spans="1:5" x14ac:dyDescent="0.25">
      <c r="A46" s="115" t="s">
        <v>79</v>
      </c>
      <c r="B46" s="84">
        <v>0</v>
      </c>
      <c r="C46" s="84">
        <v>0</v>
      </c>
      <c r="D46" s="84">
        <v>0</v>
      </c>
      <c r="E46" s="82">
        <f t="shared" si="4"/>
        <v>0</v>
      </c>
    </row>
    <row r="47" spans="1:5" x14ac:dyDescent="0.25">
      <c r="A47" s="115" t="s">
        <v>80</v>
      </c>
      <c r="B47" s="84">
        <v>0</v>
      </c>
      <c r="C47" s="84">
        <v>0</v>
      </c>
      <c r="D47" s="84">
        <v>0</v>
      </c>
      <c r="E47" s="82">
        <f t="shared" si="4"/>
        <v>0</v>
      </c>
    </row>
    <row r="48" spans="1:5" x14ac:dyDescent="0.25">
      <c r="A48" s="115" t="s">
        <v>81</v>
      </c>
      <c r="B48" s="84">
        <v>0</v>
      </c>
      <c r="C48" s="84">
        <v>0</v>
      </c>
      <c r="D48" s="84">
        <v>0</v>
      </c>
      <c r="E48" s="82">
        <f t="shared" si="4"/>
        <v>0</v>
      </c>
    </row>
    <row r="49" spans="1:10" x14ac:dyDescent="0.25">
      <c r="A49" s="115" t="s">
        <v>82</v>
      </c>
      <c r="B49" s="84">
        <v>61950</v>
      </c>
      <c r="C49" s="84">
        <v>339250</v>
      </c>
      <c r="D49" s="84">
        <v>295000</v>
      </c>
      <c r="E49" s="82">
        <f t="shared" si="4"/>
        <v>696200</v>
      </c>
    </row>
    <row r="50" spans="1:10" x14ac:dyDescent="0.25">
      <c r="A50" s="115" t="s">
        <v>83</v>
      </c>
      <c r="B50" s="84">
        <v>0</v>
      </c>
      <c r="C50" s="84">
        <v>0</v>
      </c>
      <c r="D50" s="84">
        <v>0</v>
      </c>
      <c r="E50" s="82">
        <f t="shared" si="4"/>
        <v>0</v>
      </c>
      <c r="H50" s="76"/>
      <c r="I50" s="76"/>
      <c r="J50" s="105"/>
    </row>
    <row r="51" spans="1:10" x14ac:dyDescent="0.25">
      <c r="A51" s="115" t="s">
        <v>84</v>
      </c>
      <c r="B51" s="84">
        <v>0</v>
      </c>
      <c r="C51" s="84">
        <v>0</v>
      </c>
      <c r="D51" s="84">
        <v>0</v>
      </c>
      <c r="E51" s="82">
        <f t="shared" si="4"/>
        <v>0</v>
      </c>
      <c r="H51" s="76"/>
      <c r="I51" s="76"/>
      <c r="J51" s="105"/>
    </row>
    <row r="52" spans="1:10" x14ac:dyDescent="0.25">
      <c r="A52" s="115" t="s">
        <v>85</v>
      </c>
      <c r="B52" s="84">
        <v>24675</v>
      </c>
      <c r="C52" s="84">
        <v>0</v>
      </c>
      <c r="D52" s="84">
        <v>0</v>
      </c>
      <c r="E52" s="82">
        <f t="shared" si="4"/>
        <v>24675</v>
      </c>
      <c r="H52" s="76"/>
      <c r="I52" s="76"/>
      <c r="J52" s="105"/>
    </row>
    <row r="53" spans="1:10" x14ac:dyDescent="0.25">
      <c r="A53" s="115" t="s">
        <v>86</v>
      </c>
      <c r="B53" s="84">
        <v>0</v>
      </c>
      <c r="C53" s="84">
        <v>0</v>
      </c>
      <c r="D53" s="84">
        <v>0</v>
      </c>
      <c r="E53" s="82">
        <f t="shared" si="4"/>
        <v>0</v>
      </c>
      <c r="H53" s="76"/>
      <c r="I53" s="76"/>
      <c r="J53" s="105"/>
    </row>
    <row r="54" spans="1:10" x14ac:dyDescent="0.25">
      <c r="A54" s="115" t="s">
        <v>87</v>
      </c>
      <c r="B54" s="84">
        <v>0</v>
      </c>
      <c r="C54" s="84">
        <v>0</v>
      </c>
      <c r="D54" s="84">
        <v>0</v>
      </c>
      <c r="E54" s="82">
        <f t="shared" si="4"/>
        <v>0</v>
      </c>
      <c r="H54" s="76"/>
      <c r="I54" s="76"/>
      <c r="J54" s="105"/>
    </row>
    <row r="55" spans="1:10" x14ac:dyDescent="0.25">
      <c r="A55" s="115" t="s">
        <v>88</v>
      </c>
      <c r="B55" s="84">
        <v>0</v>
      </c>
      <c r="C55" s="84">
        <v>0</v>
      </c>
      <c r="D55" s="84">
        <v>0</v>
      </c>
      <c r="E55" s="82">
        <f t="shared" si="4"/>
        <v>0</v>
      </c>
      <c r="H55" s="76"/>
      <c r="I55" s="76"/>
      <c r="J55" s="105"/>
    </row>
    <row r="56" spans="1:10" x14ac:dyDescent="0.25">
      <c r="A56" s="115" t="s">
        <v>89</v>
      </c>
      <c r="B56" s="84">
        <v>0</v>
      </c>
      <c r="C56" s="84">
        <v>0</v>
      </c>
      <c r="D56" s="84">
        <v>0</v>
      </c>
      <c r="E56" s="82">
        <f t="shared" si="4"/>
        <v>0</v>
      </c>
      <c r="H56" s="76"/>
      <c r="I56" s="76"/>
      <c r="J56" s="105"/>
    </row>
    <row r="57" spans="1:10" x14ac:dyDescent="0.25">
      <c r="A57" s="115" t="s">
        <v>90</v>
      </c>
      <c r="B57" s="84">
        <v>0</v>
      </c>
      <c r="C57" s="84">
        <v>0</v>
      </c>
      <c r="D57" s="84">
        <v>0</v>
      </c>
      <c r="E57" s="82">
        <f t="shared" si="4"/>
        <v>0</v>
      </c>
      <c r="H57" s="76"/>
      <c r="I57" s="76"/>
    </row>
    <row r="58" spans="1:10" x14ac:dyDescent="0.25">
      <c r="A58" s="115" t="s">
        <v>91</v>
      </c>
      <c r="B58" s="84">
        <v>0</v>
      </c>
      <c r="C58" s="84">
        <v>0</v>
      </c>
      <c r="D58" s="84">
        <v>0</v>
      </c>
      <c r="E58" s="82">
        <f t="shared" si="4"/>
        <v>0</v>
      </c>
      <c r="H58" s="76"/>
      <c r="I58" s="76"/>
    </row>
    <row r="59" spans="1:10" x14ac:dyDescent="0.25">
      <c r="A59" s="115" t="s">
        <v>92</v>
      </c>
      <c r="B59" s="84">
        <v>0</v>
      </c>
      <c r="C59" s="84">
        <v>427250</v>
      </c>
      <c r="D59" s="84">
        <v>697280</v>
      </c>
      <c r="E59" s="82">
        <f t="shared" si="4"/>
        <v>1124530</v>
      </c>
      <c r="I59" s="76"/>
    </row>
    <row r="60" spans="1:10" x14ac:dyDescent="0.25">
      <c r="A60" s="115" t="s">
        <v>93</v>
      </c>
      <c r="B60" s="84">
        <v>0</v>
      </c>
      <c r="C60" s="84">
        <v>0</v>
      </c>
      <c r="D60" s="84">
        <v>0</v>
      </c>
      <c r="E60" s="82">
        <f t="shared" si="4"/>
        <v>0</v>
      </c>
      <c r="I60" s="76"/>
    </row>
    <row r="61" spans="1:10" x14ac:dyDescent="0.25">
      <c r="A61" s="115" t="s">
        <v>107</v>
      </c>
      <c r="B61" s="84">
        <v>0</v>
      </c>
      <c r="C61" s="84">
        <v>0</v>
      </c>
      <c r="D61" s="84">
        <v>0</v>
      </c>
      <c r="E61" s="82">
        <f t="shared" si="4"/>
        <v>0</v>
      </c>
      <c r="H61" s="76"/>
      <c r="I61" s="76"/>
    </row>
    <row r="62" spans="1:10" x14ac:dyDescent="0.25">
      <c r="A62" s="115" t="s">
        <v>108</v>
      </c>
      <c r="B62" s="84">
        <v>0</v>
      </c>
      <c r="C62" s="84">
        <v>0</v>
      </c>
      <c r="D62" s="84">
        <v>0</v>
      </c>
      <c r="E62" s="82">
        <f t="shared" si="4"/>
        <v>0</v>
      </c>
      <c r="H62" s="76"/>
      <c r="I62" s="76"/>
    </row>
    <row r="63" spans="1:10" x14ac:dyDescent="0.25">
      <c r="A63" s="115" t="s">
        <v>96</v>
      </c>
      <c r="B63" s="84">
        <v>19950</v>
      </c>
      <c r="C63" s="84">
        <v>27335</v>
      </c>
      <c r="D63" s="84">
        <v>0</v>
      </c>
      <c r="E63" s="82">
        <f t="shared" si="4"/>
        <v>47285</v>
      </c>
      <c r="H63" s="76"/>
    </row>
    <row r="64" spans="1:10" x14ac:dyDescent="0.25">
      <c r="A64" s="115" t="s">
        <v>97</v>
      </c>
      <c r="B64" s="84">
        <v>0</v>
      </c>
      <c r="C64" s="84">
        <v>0</v>
      </c>
      <c r="D64" s="84">
        <v>0</v>
      </c>
      <c r="E64" s="82">
        <f t="shared" si="4"/>
        <v>0</v>
      </c>
    </row>
    <row r="65" spans="1:10" x14ac:dyDescent="0.25">
      <c r="A65" s="115" t="s">
        <v>109</v>
      </c>
      <c r="B65" s="84">
        <v>0</v>
      </c>
      <c r="C65" s="84">
        <v>0</v>
      </c>
      <c r="D65" s="84">
        <v>0</v>
      </c>
      <c r="E65" s="82">
        <f t="shared" ref="E65" si="5">SUM(B65:D65)</f>
        <v>0</v>
      </c>
    </row>
    <row r="66" spans="1:10" x14ac:dyDescent="0.25">
      <c r="A66" s="115" t="s">
        <v>98</v>
      </c>
      <c r="B66" s="84">
        <v>0</v>
      </c>
      <c r="C66" s="84">
        <v>0</v>
      </c>
      <c r="D66" s="84">
        <v>0</v>
      </c>
      <c r="E66" s="82">
        <f t="shared" si="4"/>
        <v>0</v>
      </c>
    </row>
    <row r="67" spans="1:10" ht="15.75" thickBot="1" x14ac:dyDescent="0.3">
      <c r="A67" s="12" t="s">
        <v>23</v>
      </c>
      <c r="B67" s="83">
        <f>SUM(B37:B66)</f>
        <v>201865</v>
      </c>
      <c r="C67" s="83">
        <f t="shared" ref="C67:E67" si="6">SUM(C37:C66)</f>
        <v>12954639.02</v>
      </c>
      <c r="D67" s="83">
        <f t="shared" si="6"/>
        <v>1087480</v>
      </c>
      <c r="E67" s="83">
        <f t="shared" si="6"/>
        <v>14243984.02</v>
      </c>
      <c r="G67" s="76"/>
      <c r="H67" s="76"/>
      <c r="I67" s="76"/>
      <c r="J67" s="76"/>
    </row>
    <row r="68" spans="1:10" ht="15.75" thickTop="1" x14ac:dyDescent="0.25">
      <c r="A68" s="149" t="s">
        <v>104</v>
      </c>
      <c r="C68" s="132"/>
    </row>
    <row r="69" spans="1:10" x14ac:dyDescent="0.25">
      <c r="A69" s="149"/>
      <c r="C69" s="132"/>
    </row>
    <row r="70" spans="1:10" x14ac:dyDescent="0.25">
      <c r="A70" s="188" t="s">
        <v>30</v>
      </c>
      <c r="B70" s="188"/>
      <c r="C70" s="188"/>
      <c r="D70" s="188"/>
      <c r="E70" s="188"/>
    </row>
    <row r="71" spans="1:10" x14ac:dyDescent="0.25">
      <c r="A71" s="187" t="s">
        <v>31</v>
      </c>
      <c r="B71" s="187"/>
      <c r="C71" s="187"/>
      <c r="D71" s="187"/>
      <c r="E71" s="187"/>
    </row>
    <row r="72" spans="1:10" x14ac:dyDescent="0.25">
      <c r="A72" s="2" t="s">
        <v>26</v>
      </c>
      <c r="B72" s="19" t="s">
        <v>27</v>
      </c>
      <c r="C72" s="14"/>
      <c r="D72" s="14"/>
      <c r="E72" s="14"/>
    </row>
    <row r="73" spans="1:10" ht="15.75" thickBot="1" x14ac:dyDescent="0.3">
      <c r="A73" s="7" t="s">
        <v>29</v>
      </c>
      <c r="B73" s="8" t="s">
        <v>10</v>
      </c>
      <c r="C73" s="8" t="s">
        <v>11</v>
      </c>
      <c r="D73" s="8" t="s">
        <v>12</v>
      </c>
      <c r="E73" s="8" t="s">
        <v>37</v>
      </c>
    </row>
    <row r="74" spans="1:10" x14ac:dyDescent="0.25">
      <c r="A74" s="1" t="s">
        <v>42</v>
      </c>
      <c r="B74" s="82">
        <f>6240581.38+15194634.39</f>
        <v>21435215.77</v>
      </c>
      <c r="C74" s="82">
        <v>6240581.3799999999</v>
      </c>
      <c r="D74" s="82">
        <f>6240581.38</f>
        <v>6240581.3799999999</v>
      </c>
      <c r="E74" s="82">
        <f>B74</f>
        <v>21435215.77</v>
      </c>
    </row>
    <row r="75" spans="1:10" x14ac:dyDescent="0.25">
      <c r="A75" s="1" t="s">
        <v>32</v>
      </c>
      <c r="B75" s="82">
        <v>0</v>
      </c>
      <c r="C75" s="82">
        <v>11050000</v>
      </c>
      <c r="D75" s="82">
        <v>17950000</v>
      </c>
      <c r="E75" s="82">
        <f>SUM(B75:D75)</f>
        <v>29000000</v>
      </c>
      <c r="I75" s="17"/>
      <c r="J75" s="17"/>
    </row>
    <row r="76" spans="1:10" x14ac:dyDescent="0.25">
      <c r="A76" s="1"/>
      <c r="B76" s="82">
        <v>0</v>
      </c>
      <c r="C76" s="82">
        <v>0</v>
      </c>
      <c r="D76" s="82">
        <v>0</v>
      </c>
      <c r="E76" s="82">
        <f>SUM(B76:D76)</f>
        <v>0</v>
      </c>
      <c r="I76" s="17"/>
      <c r="J76" s="17"/>
    </row>
    <row r="77" spans="1:10" x14ac:dyDescent="0.25">
      <c r="A77" s="3" t="s">
        <v>33</v>
      </c>
      <c r="B77" s="91">
        <f>B75+B74+B76</f>
        <v>21435215.77</v>
      </c>
      <c r="C77" s="91">
        <f t="shared" ref="C77:E77" si="7">C75+C74+C76</f>
        <v>17290581.379999999</v>
      </c>
      <c r="D77" s="91">
        <f t="shared" si="7"/>
        <v>24190581.379999999</v>
      </c>
      <c r="E77" s="91">
        <f t="shared" si="7"/>
        <v>50435215.769999996</v>
      </c>
      <c r="I77" s="17"/>
      <c r="J77" s="17"/>
    </row>
    <row r="78" spans="1:10" x14ac:dyDescent="0.25">
      <c r="A78" s="20" t="s">
        <v>34</v>
      </c>
      <c r="B78" s="82">
        <v>201865</v>
      </c>
      <c r="C78" s="82">
        <v>12954639.02</v>
      </c>
      <c r="D78" s="92">
        <v>1087480</v>
      </c>
      <c r="E78" s="82">
        <f>SUM(B78:D78)</f>
        <v>14243984.02</v>
      </c>
      <c r="I78" s="17"/>
    </row>
    <row r="79" spans="1:10" x14ac:dyDescent="0.25">
      <c r="A79" s="21" t="s">
        <v>61</v>
      </c>
      <c r="B79" s="91">
        <f>SUM(B80:B80)</f>
        <v>0</v>
      </c>
      <c r="C79" s="91">
        <v>0</v>
      </c>
      <c r="D79" s="91">
        <v>0</v>
      </c>
      <c r="E79" s="91">
        <f>SUM(B79:D79)</f>
        <v>0</v>
      </c>
    </row>
    <row r="80" spans="1:10" x14ac:dyDescent="0.25">
      <c r="A80" s="21"/>
      <c r="B80" s="82"/>
      <c r="C80" s="82"/>
      <c r="D80" s="82"/>
      <c r="E80" s="82"/>
    </row>
    <row r="81" spans="1:9" ht="15.75" thickBot="1" x14ac:dyDescent="0.3">
      <c r="A81" s="153" t="s">
        <v>35</v>
      </c>
      <c r="B81" s="162">
        <f>+B77-B78-B79</f>
        <v>21233350.77</v>
      </c>
      <c r="C81" s="162">
        <f t="shared" ref="C81" si="8">+C77-C78-C79</f>
        <v>4335942.3599999994</v>
      </c>
      <c r="D81" s="162">
        <f>+D77-D78-D79</f>
        <v>23103101.379999999</v>
      </c>
      <c r="E81" s="162">
        <f>+E77-E78-E79</f>
        <v>36191231.75</v>
      </c>
      <c r="I81" s="17"/>
    </row>
    <row r="82" spans="1:9" x14ac:dyDescent="0.25">
      <c r="A82" s="149" t="s">
        <v>105</v>
      </c>
    </row>
    <row r="83" spans="1:9" x14ac:dyDescent="0.25">
      <c r="A83" s="69"/>
      <c r="D83" s="17"/>
    </row>
    <row r="84" spans="1:9" x14ac:dyDescent="0.25">
      <c r="A84" s="69"/>
      <c r="B84" s="17"/>
      <c r="C84" s="17"/>
      <c r="D84" s="17"/>
      <c r="E84" s="17"/>
    </row>
    <row r="85" spans="1:9" x14ac:dyDescent="0.25">
      <c r="B85" s="76"/>
      <c r="C85" s="76"/>
      <c r="D85" s="76"/>
      <c r="E85" s="76"/>
    </row>
    <row r="86" spans="1:9" x14ac:dyDescent="0.25">
      <c r="B86" s="17"/>
    </row>
  </sheetData>
  <mergeCells count="9">
    <mergeCell ref="A34:E34"/>
    <mergeCell ref="A70:E70"/>
    <mergeCell ref="A71:E71"/>
    <mergeCell ref="A1:F1"/>
    <mergeCell ref="A7:F7"/>
    <mergeCell ref="A8:F8"/>
    <mergeCell ref="A21:E21"/>
    <mergeCell ref="A22:E22"/>
    <mergeCell ref="A33:E33"/>
  </mergeCells>
  <printOptions horizontalCentered="1"/>
  <pageMargins left="0" right="0" top="0.19685039370078741" bottom="0.19685039370078741" header="0.31496062992125984" footer="0.98425196850393704"/>
  <pageSetup scale="64" firstPageNumber="19" orientation="portrait" r:id="rId1"/>
  <ignoredErrors>
    <ignoredError sqref="E7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zoomScaleNormal="100" workbookViewId="0">
      <selection sqref="A1:F1"/>
    </sheetView>
  </sheetViews>
  <sheetFormatPr baseColWidth="10" defaultColWidth="11.5703125" defaultRowHeight="15" x14ac:dyDescent="0.25"/>
  <cols>
    <col min="1" max="1" width="40.7109375" style="27" customWidth="1"/>
    <col min="2" max="5" width="15.7109375" style="22" customWidth="1"/>
    <col min="6" max="6" width="14.140625" style="22" bestFit="1" customWidth="1"/>
    <col min="7" max="7" width="13.5703125" style="22" customWidth="1"/>
    <col min="8" max="8" width="10.7109375" style="22" customWidth="1"/>
    <col min="9" max="9" width="13.42578125" style="22" bestFit="1" customWidth="1"/>
    <col min="10" max="10" width="11.5703125" style="22" bestFit="1" customWidth="1"/>
    <col min="11" max="11" width="11.140625" style="22" customWidth="1"/>
    <col min="12" max="13" width="12.28515625" style="22" bestFit="1" customWidth="1"/>
    <col min="14" max="15" width="12.5703125" style="22" bestFit="1" customWidth="1"/>
    <col min="16" max="16384" width="11.5703125" style="22"/>
  </cols>
  <sheetData>
    <row r="1" spans="1:11" x14ac:dyDescent="0.25">
      <c r="A1" s="190" t="s">
        <v>0</v>
      </c>
      <c r="B1" s="190"/>
      <c r="C1" s="190"/>
      <c r="D1" s="190"/>
      <c r="E1" s="190"/>
      <c r="F1" s="190"/>
    </row>
    <row r="2" spans="1:11" x14ac:dyDescent="0.25">
      <c r="A2" s="23" t="s">
        <v>1</v>
      </c>
      <c r="B2" s="3" t="s">
        <v>50</v>
      </c>
      <c r="C2" s="3"/>
      <c r="D2" s="3"/>
      <c r="E2" s="3"/>
      <c r="F2" s="3"/>
    </row>
    <row r="3" spans="1:11" x14ac:dyDescent="0.25">
      <c r="A3" s="23" t="s">
        <v>2</v>
      </c>
      <c r="B3" s="25" t="s">
        <v>3</v>
      </c>
      <c r="C3" s="24"/>
      <c r="D3" s="24"/>
      <c r="E3" s="24"/>
      <c r="F3" s="24"/>
    </row>
    <row r="4" spans="1:11" x14ac:dyDescent="0.25">
      <c r="A4" s="23" t="s">
        <v>4</v>
      </c>
      <c r="B4" s="24" t="s">
        <v>5</v>
      </c>
      <c r="C4" s="24"/>
      <c r="D4" s="24"/>
      <c r="E4" s="24"/>
      <c r="F4" s="24"/>
    </row>
    <row r="5" spans="1:11" x14ac:dyDescent="0.25">
      <c r="A5" s="23" t="s">
        <v>36</v>
      </c>
      <c r="B5" s="26" t="s">
        <v>62</v>
      </c>
      <c r="C5" s="24"/>
      <c r="D5" s="24"/>
      <c r="E5" s="24"/>
      <c r="F5" s="24"/>
    </row>
    <row r="6" spans="1:11" x14ac:dyDescent="0.25">
      <c r="A6" s="23"/>
      <c r="B6" s="26"/>
      <c r="C6" s="24"/>
      <c r="D6" s="24"/>
      <c r="E6" s="24"/>
      <c r="F6" s="24"/>
    </row>
    <row r="7" spans="1:11" x14ac:dyDescent="0.25">
      <c r="A7" s="190" t="s">
        <v>6</v>
      </c>
      <c r="B7" s="190"/>
      <c r="C7" s="190"/>
      <c r="D7" s="190"/>
      <c r="E7" s="190"/>
      <c r="F7" s="190"/>
    </row>
    <row r="8" spans="1:11" x14ac:dyDescent="0.25">
      <c r="A8" s="190" t="s">
        <v>7</v>
      </c>
      <c r="B8" s="190"/>
      <c r="C8" s="190"/>
      <c r="D8" s="190"/>
      <c r="E8" s="190"/>
      <c r="F8" s="190"/>
    </row>
    <row r="9" spans="1:11" ht="15.75" thickBot="1" x14ac:dyDescent="0.3">
      <c r="A9" s="28" t="s">
        <v>8</v>
      </c>
      <c r="B9" s="29" t="s">
        <v>9</v>
      </c>
      <c r="C9" s="148" t="s">
        <v>13</v>
      </c>
      <c r="D9" s="148" t="s">
        <v>14</v>
      </c>
      <c r="E9" s="148" t="s">
        <v>15</v>
      </c>
      <c r="F9" s="148" t="s">
        <v>38</v>
      </c>
    </row>
    <row r="10" spans="1:11" x14ac:dyDescent="0.25">
      <c r="A10" s="138" t="s">
        <v>51</v>
      </c>
      <c r="B10" s="166" t="s">
        <v>22</v>
      </c>
      <c r="C10" s="168">
        <v>0</v>
      </c>
      <c r="D10" s="168">
        <v>66</v>
      </c>
      <c r="E10" s="168">
        <v>160</v>
      </c>
      <c r="F10" s="169">
        <f>SUM(C10:E10)</f>
        <v>226</v>
      </c>
    </row>
    <row r="11" spans="1:11" x14ac:dyDescent="0.25">
      <c r="A11" s="113" t="s">
        <v>73</v>
      </c>
      <c r="B11" s="146"/>
      <c r="C11" s="146"/>
      <c r="D11" s="146"/>
      <c r="E11" s="146"/>
      <c r="F11" s="146"/>
      <c r="K11"/>
    </row>
    <row r="12" spans="1:11" x14ac:dyDescent="0.25">
      <c r="A12" s="10" t="s">
        <v>48</v>
      </c>
      <c r="B12" s="145" t="s">
        <v>22</v>
      </c>
      <c r="C12" s="168">
        <v>5</v>
      </c>
      <c r="D12" s="168">
        <v>10</v>
      </c>
      <c r="E12" s="168">
        <v>7</v>
      </c>
      <c r="F12" s="169">
        <f>SUM(C12:E12)</f>
        <v>22</v>
      </c>
    </row>
    <row r="13" spans="1:11" x14ac:dyDescent="0.25">
      <c r="A13" s="10" t="s">
        <v>49</v>
      </c>
      <c r="B13" s="146" t="s">
        <v>22</v>
      </c>
      <c r="C13" s="85">
        <v>11</v>
      </c>
      <c r="D13" s="85">
        <v>6</v>
      </c>
      <c r="E13" s="85">
        <v>8</v>
      </c>
      <c r="F13" s="93">
        <f t="shared" ref="F13:F15" si="0">SUM(C13:E13)</f>
        <v>25</v>
      </c>
    </row>
    <row r="14" spans="1:11" x14ac:dyDescent="0.25">
      <c r="A14" s="10" t="s">
        <v>55</v>
      </c>
      <c r="B14" s="146" t="s">
        <v>22</v>
      </c>
      <c r="C14" s="85">
        <v>14</v>
      </c>
      <c r="D14" s="85">
        <v>18</v>
      </c>
      <c r="E14" s="85">
        <v>18</v>
      </c>
      <c r="F14" s="93">
        <f t="shared" si="0"/>
        <v>50</v>
      </c>
    </row>
    <row r="15" spans="1:11" x14ac:dyDescent="0.25">
      <c r="A15" s="113" t="s">
        <v>74</v>
      </c>
      <c r="B15" s="11" t="s">
        <v>52</v>
      </c>
      <c r="C15" s="85">
        <v>28</v>
      </c>
      <c r="D15" s="85">
        <v>29</v>
      </c>
      <c r="E15" s="85">
        <v>30</v>
      </c>
      <c r="F15" s="93">
        <f t="shared" si="0"/>
        <v>87</v>
      </c>
    </row>
    <row r="16" spans="1:11" x14ac:dyDescent="0.25">
      <c r="A16" s="30"/>
      <c r="B16" s="144" t="s">
        <v>22</v>
      </c>
      <c r="C16" s="168">
        <v>103</v>
      </c>
      <c r="D16" s="168">
        <v>84</v>
      </c>
      <c r="E16" s="168">
        <v>186</v>
      </c>
      <c r="F16" s="169">
        <f>SUM(C16:E16)</f>
        <v>373</v>
      </c>
    </row>
    <row r="17" spans="1:9" x14ac:dyDescent="0.25">
      <c r="A17" s="30"/>
      <c r="B17" s="11" t="s">
        <v>53</v>
      </c>
      <c r="C17" s="85">
        <v>55</v>
      </c>
      <c r="D17" s="85">
        <v>63</v>
      </c>
      <c r="E17" s="85">
        <v>110</v>
      </c>
      <c r="F17" s="93">
        <f>SUM(C17:E17)</f>
        <v>228</v>
      </c>
    </row>
    <row r="18" spans="1:9" ht="15.75" thickBot="1" x14ac:dyDescent="0.3">
      <c r="A18" s="12" t="s">
        <v>99</v>
      </c>
      <c r="B18" s="159"/>
      <c r="C18" s="95">
        <f>C10+C12+C16</f>
        <v>108</v>
      </c>
      <c r="D18" s="95">
        <f t="shared" ref="D18:F18" si="1">D10+D12+D16</f>
        <v>160</v>
      </c>
      <c r="E18" s="95">
        <f t="shared" si="1"/>
        <v>353</v>
      </c>
      <c r="F18" s="95">
        <f t="shared" si="1"/>
        <v>621</v>
      </c>
      <c r="G18" s="94"/>
      <c r="I18" s="94"/>
    </row>
    <row r="19" spans="1:9" ht="15.75" thickTop="1" x14ac:dyDescent="0.25">
      <c r="A19" s="149" t="s">
        <v>103</v>
      </c>
      <c r="B19" s="43"/>
      <c r="C19" s="44"/>
      <c r="D19" s="44"/>
      <c r="E19" s="44"/>
      <c r="F19" s="45"/>
      <c r="H19" s="94"/>
    </row>
    <row r="20" spans="1:9" x14ac:dyDescent="0.25">
      <c r="A20" s="69"/>
    </row>
    <row r="21" spans="1:9" x14ac:dyDescent="0.25">
      <c r="A21" s="191" t="s">
        <v>24</v>
      </c>
      <c r="B21" s="191"/>
      <c r="C21" s="191"/>
      <c r="D21" s="191"/>
      <c r="E21" s="191"/>
    </row>
    <row r="22" spans="1:9" x14ac:dyDescent="0.25">
      <c r="A22" s="190" t="s">
        <v>25</v>
      </c>
      <c r="B22" s="190"/>
      <c r="C22" s="190"/>
      <c r="D22" s="190"/>
      <c r="E22" s="190"/>
    </row>
    <row r="23" spans="1:9" x14ac:dyDescent="0.25">
      <c r="A23" s="23" t="s">
        <v>26</v>
      </c>
      <c r="B23" s="26" t="s">
        <v>27</v>
      </c>
      <c r="C23" s="31"/>
      <c r="D23" s="31"/>
      <c r="E23" s="31"/>
    </row>
    <row r="24" spans="1:9" ht="15.75" thickBot="1" x14ac:dyDescent="0.3">
      <c r="A24" s="28" t="s">
        <v>8</v>
      </c>
      <c r="B24" s="29" t="s">
        <v>13</v>
      </c>
      <c r="C24" s="29" t="s">
        <v>14</v>
      </c>
      <c r="D24" s="29" t="s">
        <v>15</v>
      </c>
      <c r="E24" s="29" t="s">
        <v>38</v>
      </c>
    </row>
    <row r="25" spans="1:9" x14ac:dyDescent="0.25">
      <c r="A25" s="138" t="s">
        <v>51</v>
      </c>
      <c r="B25" s="79">
        <v>0</v>
      </c>
      <c r="C25" s="79">
        <v>0</v>
      </c>
      <c r="D25" s="79">
        <v>0</v>
      </c>
      <c r="E25" s="79">
        <f>SUM(B25:D25)</f>
        <v>0</v>
      </c>
    </row>
    <row r="26" spans="1:9" x14ac:dyDescent="0.25">
      <c r="A26" s="113" t="s">
        <v>73</v>
      </c>
    </row>
    <row r="27" spans="1:9" x14ac:dyDescent="0.25">
      <c r="A27" s="34" t="s">
        <v>21</v>
      </c>
      <c r="B27" s="79">
        <v>1678200</v>
      </c>
      <c r="C27" s="79">
        <v>4551943.82</v>
      </c>
      <c r="D27" s="79">
        <v>6727601.5099999998</v>
      </c>
      <c r="E27" s="79">
        <f>SUM(B27:D27)</f>
        <v>12957745.33</v>
      </c>
    </row>
    <row r="28" spans="1:9" x14ac:dyDescent="0.25">
      <c r="A28" s="113" t="s">
        <v>74</v>
      </c>
      <c r="B28" s="79">
        <v>573130</v>
      </c>
      <c r="C28" s="79">
        <v>687280</v>
      </c>
      <c r="D28" s="79">
        <v>594870</v>
      </c>
      <c r="E28" s="79">
        <f>SUM(B28:D28)</f>
        <v>1855280</v>
      </c>
    </row>
    <row r="29" spans="1:9" x14ac:dyDescent="0.25">
      <c r="A29" s="33"/>
      <c r="B29" s="46"/>
      <c r="C29" s="79">
        <v>0</v>
      </c>
      <c r="D29" s="79">
        <v>0</v>
      </c>
      <c r="E29" s="46"/>
    </row>
    <row r="30" spans="1:9" ht="15.75" thickBot="1" x14ac:dyDescent="0.3">
      <c r="A30" s="32" t="s">
        <v>23</v>
      </c>
      <c r="B30" s="127">
        <f>SUM(B27:B29)</f>
        <v>2251330</v>
      </c>
      <c r="C30" s="127">
        <f t="shared" ref="C30:E30" si="2">SUM(C27:C29)</f>
        <v>5239223.82</v>
      </c>
      <c r="D30" s="127">
        <f t="shared" si="2"/>
        <v>7322471.5099999998</v>
      </c>
      <c r="E30" s="127">
        <f t="shared" si="2"/>
        <v>14813025.33</v>
      </c>
      <c r="F30" s="35"/>
      <c r="G30" s="125"/>
    </row>
    <row r="31" spans="1:9" ht="15.75" thickTop="1" x14ac:dyDescent="0.25">
      <c r="A31" s="149" t="s">
        <v>104</v>
      </c>
    </row>
    <row r="32" spans="1:9" ht="9" customHeight="1" x14ac:dyDescent="0.25"/>
    <row r="33" spans="1:7" x14ac:dyDescent="0.25">
      <c r="A33" s="190" t="s">
        <v>28</v>
      </c>
      <c r="B33" s="190"/>
      <c r="C33" s="190"/>
      <c r="D33" s="190"/>
      <c r="E33" s="190"/>
    </row>
    <row r="34" spans="1:7" x14ac:dyDescent="0.25">
      <c r="A34" s="190" t="s">
        <v>25</v>
      </c>
      <c r="B34" s="190"/>
      <c r="C34" s="190"/>
      <c r="D34" s="190"/>
      <c r="E34" s="190"/>
      <c r="G34" s="35"/>
    </row>
    <row r="35" spans="1:7" x14ac:dyDescent="0.25">
      <c r="A35" s="23" t="s">
        <v>26</v>
      </c>
      <c r="B35" s="24" t="s">
        <v>27</v>
      </c>
      <c r="C35" s="31"/>
      <c r="D35" s="31"/>
      <c r="E35" s="31"/>
    </row>
    <row r="36" spans="1:7" ht="15.75" thickBot="1" x14ac:dyDescent="0.3">
      <c r="A36" s="28" t="s">
        <v>29</v>
      </c>
      <c r="B36" s="29" t="s">
        <v>13</v>
      </c>
      <c r="C36" s="29" t="s">
        <v>14</v>
      </c>
      <c r="D36" s="29" t="s">
        <v>15</v>
      </c>
      <c r="E36" s="29" t="s">
        <v>38</v>
      </c>
    </row>
    <row r="37" spans="1:7" x14ac:dyDescent="0.25">
      <c r="A37" s="137" t="s">
        <v>75</v>
      </c>
      <c r="B37" s="84">
        <v>0</v>
      </c>
      <c r="C37" s="84">
        <v>0</v>
      </c>
      <c r="D37" s="84">
        <v>0</v>
      </c>
      <c r="E37" s="82">
        <f t="shared" ref="E37" si="3">SUM(B37:D37)</f>
        <v>0</v>
      </c>
    </row>
    <row r="38" spans="1:7" x14ac:dyDescent="0.25">
      <c r="A38" s="137" t="s">
        <v>68</v>
      </c>
      <c r="B38" s="84">
        <v>0</v>
      </c>
      <c r="C38" s="84">
        <v>47600</v>
      </c>
      <c r="D38" s="84">
        <v>47600</v>
      </c>
      <c r="E38" s="82">
        <f t="shared" ref="E38:E66" si="4">SUM(B38:D38)</f>
        <v>95200</v>
      </c>
    </row>
    <row r="39" spans="1:7" x14ac:dyDescent="0.25">
      <c r="A39" s="137" t="s">
        <v>69</v>
      </c>
      <c r="B39" s="84">
        <v>0</v>
      </c>
      <c r="C39" s="84">
        <v>0</v>
      </c>
      <c r="D39" s="84">
        <v>0</v>
      </c>
      <c r="E39" s="82">
        <f t="shared" si="4"/>
        <v>0</v>
      </c>
    </row>
    <row r="40" spans="1:7" x14ac:dyDescent="0.25">
      <c r="A40" s="115" t="s">
        <v>70</v>
      </c>
      <c r="B40" s="84">
        <v>0</v>
      </c>
      <c r="C40" s="84">
        <v>1389524.39</v>
      </c>
      <c r="D40" s="84">
        <v>614629.49</v>
      </c>
      <c r="E40" s="82">
        <f t="shared" si="4"/>
        <v>2004153.88</v>
      </c>
    </row>
    <row r="41" spans="1:7" x14ac:dyDescent="0.25">
      <c r="A41" s="115" t="s">
        <v>71</v>
      </c>
      <c r="B41" s="84">
        <v>1646200</v>
      </c>
      <c r="C41" s="84">
        <v>2071100</v>
      </c>
      <c r="D41" s="84">
        <v>1747600</v>
      </c>
      <c r="E41" s="82">
        <f t="shared" si="4"/>
        <v>5464900</v>
      </c>
    </row>
    <row r="42" spans="1:7" x14ac:dyDescent="0.25">
      <c r="A42" s="115" t="s">
        <v>72</v>
      </c>
      <c r="B42" s="84">
        <v>275180</v>
      </c>
      <c r="C42" s="84">
        <v>490580</v>
      </c>
      <c r="D42" s="84">
        <v>470370</v>
      </c>
      <c r="E42" s="82">
        <f t="shared" si="4"/>
        <v>1236130</v>
      </c>
    </row>
    <row r="43" spans="1:7" x14ac:dyDescent="0.25">
      <c r="A43" s="115" t="s">
        <v>76</v>
      </c>
      <c r="B43" s="84">
        <v>0</v>
      </c>
      <c r="C43" s="84">
        <v>0</v>
      </c>
      <c r="D43" s="84">
        <v>0</v>
      </c>
      <c r="E43" s="82">
        <f t="shared" si="4"/>
        <v>0</v>
      </c>
    </row>
    <row r="44" spans="1:7" x14ac:dyDescent="0.25">
      <c r="A44" s="115" t="s">
        <v>77</v>
      </c>
      <c r="B44" s="84">
        <v>0</v>
      </c>
      <c r="C44" s="84">
        <v>174000</v>
      </c>
      <c r="D44" s="84">
        <v>0</v>
      </c>
      <c r="E44" s="82">
        <f t="shared" si="4"/>
        <v>174000</v>
      </c>
    </row>
    <row r="45" spans="1:7" x14ac:dyDescent="0.25">
      <c r="A45" s="115" t="s">
        <v>78</v>
      </c>
      <c r="B45" s="84">
        <v>0</v>
      </c>
      <c r="C45" s="84">
        <v>52120</v>
      </c>
      <c r="D45" s="84">
        <v>0</v>
      </c>
      <c r="E45" s="82">
        <f t="shared" si="4"/>
        <v>52120</v>
      </c>
    </row>
    <row r="46" spans="1:7" x14ac:dyDescent="0.25">
      <c r="A46" s="115" t="s">
        <v>79</v>
      </c>
      <c r="B46" s="84">
        <v>0</v>
      </c>
      <c r="C46" s="84">
        <v>21750.02</v>
      </c>
      <c r="D46" s="84">
        <v>0</v>
      </c>
      <c r="E46" s="82">
        <f t="shared" si="4"/>
        <v>21750.02</v>
      </c>
    </row>
    <row r="47" spans="1:7" x14ac:dyDescent="0.25">
      <c r="A47" s="115" t="s">
        <v>80</v>
      </c>
      <c r="B47" s="84">
        <v>0</v>
      </c>
      <c r="C47" s="84">
        <v>0</v>
      </c>
      <c r="D47" s="84">
        <v>79500</v>
      </c>
      <c r="E47" s="82">
        <f t="shared" si="4"/>
        <v>79500</v>
      </c>
    </row>
    <row r="48" spans="1:7" x14ac:dyDescent="0.25">
      <c r="A48" s="115" t="s">
        <v>81</v>
      </c>
      <c r="B48" s="84">
        <v>0</v>
      </c>
      <c r="C48" s="84">
        <v>23355</v>
      </c>
      <c r="D48" s="84">
        <v>0</v>
      </c>
      <c r="E48" s="82">
        <f t="shared" si="4"/>
        <v>23355</v>
      </c>
    </row>
    <row r="49" spans="1:9" x14ac:dyDescent="0.25">
      <c r="A49" s="115" t="s">
        <v>82</v>
      </c>
      <c r="B49" s="84">
        <v>297950</v>
      </c>
      <c r="C49" s="84">
        <v>371700</v>
      </c>
      <c r="D49" s="84">
        <v>324500</v>
      </c>
      <c r="E49" s="82">
        <f t="shared" si="4"/>
        <v>994150</v>
      </c>
    </row>
    <row r="50" spans="1:9" x14ac:dyDescent="0.25">
      <c r="A50" s="115" t="s">
        <v>83</v>
      </c>
      <c r="B50" s="84">
        <v>0</v>
      </c>
      <c r="C50" s="84">
        <v>0</v>
      </c>
      <c r="D50" s="84">
        <v>35990.5</v>
      </c>
      <c r="E50" s="82">
        <f t="shared" si="4"/>
        <v>35990.5</v>
      </c>
    </row>
    <row r="51" spans="1:9" ht="15.95" customHeight="1" x14ac:dyDescent="0.25">
      <c r="A51" s="115" t="s">
        <v>84</v>
      </c>
      <c r="B51" s="84">
        <v>0</v>
      </c>
      <c r="C51" s="84">
        <v>0</v>
      </c>
      <c r="D51" s="84">
        <v>0</v>
      </c>
      <c r="E51" s="82">
        <f t="shared" si="4"/>
        <v>0</v>
      </c>
    </row>
    <row r="52" spans="1:9" x14ac:dyDescent="0.25">
      <c r="A52" s="115" t="s">
        <v>85</v>
      </c>
      <c r="B52" s="84">
        <v>0</v>
      </c>
      <c r="C52" s="84">
        <v>0</v>
      </c>
      <c r="D52" s="84">
        <v>0</v>
      </c>
      <c r="E52" s="82">
        <f t="shared" si="4"/>
        <v>0</v>
      </c>
    </row>
    <row r="53" spans="1:9" x14ac:dyDescent="0.25">
      <c r="A53" s="115" t="s">
        <v>86</v>
      </c>
      <c r="B53" s="84">
        <v>0</v>
      </c>
      <c r="C53" s="84">
        <v>0</v>
      </c>
      <c r="D53" s="84">
        <v>31990</v>
      </c>
      <c r="E53" s="82">
        <f t="shared" si="4"/>
        <v>31990</v>
      </c>
    </row>
    <row r="54" spans="1:9" x14ac:dyDescent="0.25">
      <c r="A54" s="115" t="s">
        <v>87</v>
      </c>
      <c r="B54" s="84">
        <v>0</v>
      </c>
      <c r="C54" s="84">
        <v>0</v>
      </c>
      <c r="D54" s="84">
        <v>0</v>
      </c>
      <c r="E54" s="82">
        <f t="shared" si="4"/>
        <v>0</v>
      </c>
    </row>
    <row r="55" spans="1:9" x14ac:dyDescent="0.25">
      <c r="A55" s="115" t="s">
        <v>88</v>
      </c>
      <c r="B55" s="84">
        <v>0</v>
      </c>
      <c r="C55" s="84">
        <v>0</v>
      </c>
      <c r="D55" s="84">
        <v>0</v>
      </c>
      <c r="E55" s="82">
        <f t="shared" si="4"/>
        <v>0</v>
      </c>
    </row>
    <row r="56" spans="1:9" x14ac:dyDescent="0.25">
      <c r="A56" s="115" t="s">
        <v>89</v>
      </c>
      <c r="B56" s="84">
        <v>0</v>
      </c>
      <c r="C56" s="84">
        <v>0</v>
      </c>
      <c r="D56" s="84">
        <v>0</v>
      </c>
      <c r="E56" s="82">
        <f t="shared" si="4"/>
        <v>0</v>
      </c>
    </row>
    <row r="57" spans="1:9" x14ac:dyDescent="0.25">
      <c r="A57" s="115" t="s">
        <v>90</v>
      </c>
      <c r="B57" s="84">
        <v>0</v>
      </c>
      <c r="C57" s="84">
        <v>98061.68</v>
      </c>
      <c r="D57" s="84">
        <v>269572</v>
      </c>
      <c r="E57" s="82">
        <f t="shared" si="4"/>
        <v>367633.68</v>
      </c>
    </row>
    <row r="58" spans="1:9" x14ac:dyDescent="0.25">
      <c r="A58" s="115" t="s">
        <v>91</v>
      </c>
      <c r="B58" s="84">
        <v>0</v>
      </c>
      <c r="C58" s="84">
        <v>0</v>
      </c>
      <c r="D58" s="84">
        <v>2064749.52</v>
      </c>
      <c r="E58" s="82">
        <f t="shared" si="4"/>
        <v>2064749.52</v>
      </c>
    </row>
    <row r="59" spans="1:9" x14ac:dyDescent="0.25">
      <c r="A59" s="115" t="s">
        <v>92</v>
      </c>
      <c r="B59" s="84">
        <v>0</v>
      </c>
      <c r="C59" s="84">
        <v>321750</v>
      </c>
      <c r="D59" s="84">
        <v>1107970</v>
      </c>
      <c r="E59" s="82">
        <f t="shared" si="4"/>
        <v>1429720</v>
      </c>
      <c r="I59" s="142"/>
    </row>
    <row r="60" spans="1:9" x14ac:dyDescent="0.25">
      <c r="A60" s="115" t="s">
        <v>93</v>
      </c>
      <c r="B60" s="84">
        <v>0</v>
      </c>
      <c r="C60" s="84">
        <v>19902.740000000002</v>
      </c>
      <c r="D60" s="84">
        <v>177750</v>
      </c>
      <c r="E60" s="82">
        <f t="shared" si="4"/>
        <v>197652.74</v>
      </c>
    </row>
    <row r="61" spans="1:9" x14ac:dyDescent="0.25">
      <c r="A61" s="115" t="s">
        <v>94</v>
      </c>
      <c r="B61" s="84">
        <v>0</v>
      </c>
      <c r="C61" s="84">
        <v>0</v>
      </c>
      <c r="D61" s="84">
        <v>0</v>
      </c>
      <c r="E61" s="82">
        <f t="shared" si="4"/>
        <v>0</v>
      </c>
    </row>
    <row r="62" spans="1:9" x14ac:dyDescent="0.25">
      <c r="A62" s="115" t="s">
        <v>95</v>
      </c>
      <c r="B62" s="84">
        <v>0</v>
      </c>
      <c r="C62" s="84">
        <v>13920</v>
      </c>
      <c r="D62" s="84">
        <v>0</v>
      </c>
      <c r="E62" s="82">
        <f t="shared" si="4"/>
        <v>13920</v>
      </c>
    </row>
    <row r="63" spans="1:9" x14ac:dyDescent="0.25">
      <c r="A63" s="115" t="s">
        <v>96</v>
      </c>
      <c r="B63" s="84">
        <v>32000</v>
      </c>
      <c r="C63" s="84">
        <v>48859.99</v>
      </c>
      <c r="D63" s="84">
        <v>0</v>
      </c>
      <c r="E63" s="82">
        <f t="shared" si="4"/>
        <v>80859.989999999991</v>
      </c>
    </row>
    <row r="64" spans="1:9" x14ac:dyDescent="0.25">
      <c r="A64" s="115" t="s">
        <v>97</v>
      </c>
      <c r="B64" s="84">
        <v>0</v>
      </c>
      <c r="C64" s="84">
        <v>0</v>
      </c>
      <c r="D64" s="84">
        <v>350250</v>
      </c>
      <c r="E64" s="82">
        <f t="shared" si="4"/>
        <v>350250</v>
      </c>
    </row>
    <row r="65" spans="1:9" x14ac:dyDescent="0.25">
      <c r="A65" s="115" t="s">
        <v>101</v>
      </c>
      <c r="B65" s="84">
        <v>0</v>
      </c>
      <c r="C65" s="84">
        <v>95000</v>
      </c>
      <c r="D65" s="84">
        <v>0</v>
      </c>
      <c r="E65" s="82">
        <f t="shared" si="4"/>
        <v>95000</v>
      </c>
    </row>
    <row r="66" spans="1:9" x14ac:dyDescent="0.25">
      <c r="A66" s="134" t="s">
        <v>100</v>
      </c>
      <c r="B66" s="84">
        <v>0</v>
      </c>
      <c r="C66" s="84">
        <v>0</v>
      </c>
      <c r="D66" s="84">
        <v>0</v>
      </c>
      <c r="E66" s="82">
        <f t="shared" si="4"/>
        <v>0</v>
      </c>
    </row>
    <row r="67" spans="1:9" ht="15.75" thickBot="1" x14ac:dyDescent="0.3">
      <c r="A67" s="32" t="s">
        <v>23</v>
      </c>
      <c r="B67" s="103">
        <f>SUM(B37:B66)</f>
        <v>2251330</v>
      </c>
      <c r="C67" s="103">
        <f t="shared" ref="C67:E67" si="5">SUM(C37:C66)</f>
        <v>5239223.8199999994</v>
      </c>
      <c r="D67" s="103">
        <f t="shared" si="5"/>
        <v>7322471.5099999998</v>
      </c>
      <c r="E67" s="103">
        <f t="shared" si="5"/>
        <v>14813025.329999998</v>
      </c>
    </row>
    <row r="68" spans="1:9" ht="15.75" thickTop="1" x14ac:dyDescent="0.25">
      <c r="A68" s="149" t="s">
        <v>104</v>
      </c>
      <c r="D68" s="125"/>
    </row>
    <row r="69" spans="1:9" ht="9.75" customHeight="1" x14ac:dyDescent="0.25"/>
    <row r="70" spans="1:9" ht="13.5" customHeight="1" x14ac:dyDescent="0.25">
      <c r="A70" s="194" t="s">
        <v>30</v>
      </c>
      <c r="B70" s="194"/>
      <c r="C70" s="194"/>
      <c r="D70" s="194"/>
      <c r="E70" s="194"/>
    </row>
    <row r="71" spans="1:9" x14ac:dyDescent="0.25">
      <c r="A71" s="190" t="s">
        <v>31</v>
      </c>
      <c r="B71" s="190"/>
      <c r="C71" s="190"/>
      <c r="D71" s="190"/>
      <c r="E71" s="190"/>
    </row>
    <row r="72" spans="1:9" x14ac:dyDescent="0.25">
      <c r="A72" s="23" t="s">
        <v>26</v>
      </c>
      <c r="B72" s="36" t="s">
        <v>27</v>
      </c>
      <c r="C72" s="31"/>
      <c r="D72" s="31"/>
      <c r="E72" s="31"/>
    </row>
    <row r="73" spans="1:9" ht="15.75" thickBot="1" x14ac:dyDescent="0.3">
      <c r="A73" s="28" t="s">
        <v>29</v>
      </c>
      <c r="B73" s="29" t="s">
        <v>13</v>
      </c>
      <c r="C73" s="29" t="s">
        <v>14</v>
      </c>
      <c r="D73" s="29" t="s">
        <v>15</v>
      </c>
      <c r="E73" s="29" t="s">
        <v>38</v>
      </c>
    </row>
    <row r="74" spans="1:9" x14ac:dyDescent="0.25">
      <c r="A74" s="22" t="s">
        <v>43</v>
      </c>
      <c r="B74" s="96">
        <f>'Primer Trimestre'!E81</f>
        <v>36191231.75</v>
      </c>
      <c r="C74" s="96">
        <f>B83</f>
        <v>40039901.75</v>
      </c>
      <c r="D74" s="96">
        <f>C83</f>
        <v>40900677.93</v>
      </c>
      <c r="E74" s="96">
        <f>+B74</f>
        <v>36191231.75</v>
      </c>
      <c r="I74" s="106"/>
    </row>
    <row r="75" spans="1:9" x14ac:dyDescent="0.25">
      <c r="A75" s="22" t="s">
        <v>32</v>
      </c>
      <c r="B75" s="96">
        <f>+SUM(B76:B77)</f>
        <v>6100000</v>
      </c>
      <c r="C75" s="96">
        <f>+SUM(C76:C77)</f>
        <v>6100000</v>
      </c>
      <c r="D75" s="96">
        <f>+SUM(D76:D77)</f>
        <v>8220800</v>
      </c>
      <c r="E75" s="96">
        <f>SUM(B75:D75)</f>
        <v>20420800</v>
      </c>
      <c r="G75" s="97"/>
      <c r="I75" s="106"/>
    </row>
    <row r="76" spans="1:9" x14ac:dyDescent="0.25">
      <c r="A76" s="1" t="s">
        <v>110</v>
      </c>
      <c r="B76" s="96"/>
      <c r="C76" s="96"/>
      <c r="D76" s="96">
        <v>1820800</v>
      </c>
      <c r="E76" s="96">
        <f>+SUM(B76:D76)</f>
        <v>1820800</v>
      </c>
      <c r="G76" s="97"/>
      <c r="I76" s="106"/>
    </row>
    <row r="77" spans="1:9" x14ac:dyDescent="0.25">
      <c r="A77" s="1" t="s">
        <v>111</v>
      </c>
      <c r="B77" s="96">
        <v>6100000</v>
      </c>
      <c r="C77" s="96">
        <v>6100000</v>
      </c>
      <c r="D77" s="96">
        <v>6400000</v>
      </c>
      <c r="E77" s="96">
        <f>+SUM(B77:D77)</f>
        <v>18600000</v>
      </c>
      <c r="F77" s="125"/>
      <c r="G77" s="97"/>
      <c r="I77" s="106"/>
    </row>
    <row r="78" spans="1:9" x14ac:dyDescent="0.25">
      <c r="A78" s="24" t="s">
        <v>56</v>
      </c>
      <c r="B78" s="104">
        <f>SUM(B74:B75)</f>
        <v>42291231.75</v>
      </c>
      <c r="C78" s="104">
        <f>SUM(C74:C75)</f>
        <v>46139901.75</v>
      </c>
      <c r="D78" s="104">
        <f>SUM(D74:D75)</f>
        <v>49121477.93</v>
      </c>
      <c r="E78" s="104">
        <f>SUM(E74:E75)</f>
        <v>56612031.75</v>
      </c>
      <c r="I78" s="107"/>
    </row>
    <row r="79" spans="1:9" x14ac:dyDescent="0.25">
      <c r="A79" s="37" t="s">
        <v>34</v>
      </c>
      <c r="B79" s="96">
        <v>2251330</v>
      </c>
      <c r="C79" s="96">
        <v>5239223.82</v>
      </c>
      <c r="D79" s="96">
        <v>7322471.5099999998</v>
      </c>
      <c r="E79" s="96">
        <f>SUM(B79:D79)</f>
        <v>14813025.33</v>
      </c>
      <c r="I79" s="106"/>
    </row>
    <row r="80" spans="1:9" x14ac:dyDescent="0.25">
      <c r="A80" s="21" t="s">
        <v>57</v>
      </c>
      <c r="B80" s="96">
        <v>0</v>
      </c>
      <c r="C80" s="96">
        <v>0</v>
      </c>
      <c r="D80" s="96"/>
      <c r="E80" s="96">
        <f>SUM(B80:D80)</f>
        <v>0</v>
      </c>
      <c r="G80" s="96"/>
      <c r="I80" s="106"/>
    </row>
    <row r="81" spans="1:14" x14ac:dyDescent="0.25">
      <c r="A81" s="21" t="s">
        <v>61</v>
      </c>
      <c r="B81" s="104">
        <f>SUM(B82:B82)</f>
        <v>0</v>
      </c>
      <c r="C81" s="104">
        <f>SUM(C82:C82)</f>
        <v>0</v>
      </c>
      <c r="D81" s="96">
        <v>0</v>
      </c>
      <c r="E81" s="104">
        <f>SUM(B81:D81)</f>
        <v>0</v>
      </c>
      <c r="I81" s="108"/>
    </row>
    <row r="82" spans="1:14" x14ac:dyDescent="0.25">
      <c r="A82" s="21"/>
      <c r="B82" s="96">
        <v>0</v>
      </c>
      <c r="C82" s="96"/>
      <c r="D82" s="96"/>
      <c r="E82" s="96">
        <f>SUM(B82:D82)</f>
        <v>0</v>
      </c>
      <c r="I82" s="108"/>
    </row>
    <row r="83" spans="1:14" ht="15.75" thickBot="1" x14ac:dyDescent="0.3">
      <c r="A83" s="163" t="s">
        <v>35</v>
      </c>
      <c r="B83" s="164">
        <f>+B78-B79-B81-B80</f>
        <v>40039901.75</v>
      </c>
      <c r="C83" s="164">
        <f t="shared" ref="C83:E83" si="6">+C78-C79-C81-C80</f>
        <v>40900677.93</v>
      </c>
      <c r="D83" s="164">
        <f t="shared" si="6"/>
        <v>41799006.420000002</v>
      </c>
      <c r="E83" s="164">
        <f t="shared" si="6"/>
        <v>41799006.420000002</v>
      </c>
      <c r="I83" s="107"/>
    </row>
    <row r="84" spans="1:14" x14ac:dyDescent="0.25">
      <c r="A84" s="149" t="s">
        <v>105</v>
      </c>
      <c r="B84" s="130"/>
      <c r="C84" s="130"/>
      <c r="D84" s="130"/>
      <c r="E84" s="130"/>
      <c r="G84" s="142"/>
      <c r="I84" s="107"/>
    </row>
    <row r="85" spans="1:14" ht="15" customHeight="1" x14ac:dyDescent="0.25">
      <c r="A85" s="193"/>
      <c r="B85" s="193"/>
      <c r="C85" s="193"/>
      <c r="D85" s="193"/>
      <c r="E85" s="193"/>
      <c r="F85" s="129"/>
      <c r="L85" s="35"/>
      <c r="M85" s="35"/>
      <c r="N85" s="35"/>
    </row>
    <row r="86" spans="1:14" ht="15" customHeight="1" x14ac:dyDescent="0.25">
      <c r="A86" s="140"/>
      <c r="B86" s="96"/>
      <c r="C86" s="141"/>
      <c r="D86" s="141"/>
      <c r="E86" s="141"/>
      <c r="F86" s="129"/>
      <c r="L86" s="35"/>
      <c r="M86" s="35"/>
      <c r="N86" s="35"/>
    </row>
    <row r="87" spans="1:14" ht="15" customHeight="1" x14ac:dyDescent="0.25">
      <c r="A87" s="193"/>
      <c r="B87" s="193"/>
      <c r="C87" s="193"/>
      <c r="D87" s="193"/>
      <c r="E87" s="193"/>
      <c r="F87" s="129"/>
      <c r="L87" s="35"/>
      <c r="M87" s="35"/>
      <c r="N87" s="35"/>
    </row>
    <row r="88" spans="1:14" ht="15" customHeight="1" x14ac:dyDescent="0.25">
      <c r="A88" s="193"/>
      <c r="B88" s="193"/>
      <c r="C88" s="193"/>
      <c r="D88" s="193"/>
      <c r="E88" s="193"/>
      <c r="F88" s="129"/>
      <c r="L88" s="35"/>
      <c r="M88" s="35"/>
      <c r="N88" s="35"/>
    </row>
    <row r="89" spans="1:14" x14ac:dyDescent="0.25">
      <c r="A89" s="192"/>
      <c r="B89" s="192"/>
      <c r="C89" s="192"/>
      <c r="D89" s="192"/>
      <c r="E89" s="192"/>
      <c r="F89" s="192"/>
      <c r="L89" s="35"/>
      <c r="M89" s="35"/>
      <c r="N89" s="35"/>
    </row>
  </sheetData>
  <mergeCells count="13">
    <mergeCell ref="A89:F89"/>
    <mergeCell ref="A85:E85"/>
    <mergeCell ref="A87:E87"/>
    <mergeCell ref="A88:E88"/>
    <mergeCell ref="A34:E34"/>
    <mergeCell ref="A70:E70"/>
    <mergeCell ref="A71:E71"/>
    <mergeCell ref="A33:E33"/>
    <mergeCell ref="A1:F1"/>
    <mergeCell ref="A7:F7"/>
    <mergeCell ref="A8:F8"/>
    <mergeCell ref="A21:E21"/>
    <mergeCell ref="A22:E22"/>
  </mergeCells>
  <printOptions horizontalCentered="1"/>
  <pageMargins left="0" right="0" top="0.19685039370078741" bottom="0.19685039370078741" header="0.31496062992125984" footer="0.9055118110236221"/>
  <pageSetup scale="64" firstPageNumber="20" orientation="portrait" useFirstPageNumber="1" r:id="rId1"/>
  <ignoredErrors>
    <ignoredError sqref="E7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showGridLines="0" workbookViewId="0">
      <selection sqref="A1:E1"/>
    </sheetView>
  </sheetViews>
  <sheetFormatPr baseColWidth="10" defaultColWidth="11.5703125" defaultRowHeight="15" x14ac:dyDescent="0.25"/>
  <cols>
    <col min="1" max="1" width="39.7109375" style="6" customWidth="1"/>
    <col min="2" max="4" width="14.7109375" style="1" customWidth="1"/>
    <col min="5" max="5" width="14.140625" style="1" bestFit="1" customWidth="1"/>
    <col min="6" max="6" width="13.140625" style="1" bestFit="1" customWidth="1"/>
    <col min="7" max="9" width="14.140625" style="1" bestFit="1" customWidth="1"/>
    <col min="10" max="16384" width="11.5703125" style="1"/>
  </cols>
  <sheetData>
    <row r="1" spans="1:5" x14ac:dyDescent="0.25">
      <c r="A1" s="187" t="s">
        <v>0</v>
      </c>
      <c r="B1" s="187"/>
      <c r="C1" s="187"/>
      <c r="D1" s="187"/>
      <c r="E1" s="187"/>
    </row>
    <row r="2" spans="1:5" x14ac:dyDescent="0.25">
      <c r="A2" s="2" t="s">
        <v>1</v>
      </c>
      <c r="B2" s="70" t="s">
        <v>50</v>
      </c>
      <c r="C2" s="3"/>
      <c r="D2" s="3"/>
      <c r="E2" s="3"/>
    </row>
    <row r="3" spans="1:5" x14ac:dyDescent="0.25">
      <c r="A3" s="2" t="s">
        <v>2</v>
      </c>
      <c r="B3" s="4" t="s">
        <v>3</v>
      </c>
      <c r="C3" s="3"/>
      <c r="D3" s="3"/>
      <c r="E3" s="3"/>
    </row>
    <row r="4" spans="1:5" x14ac:dyDescent="0.25">
      <c r="A4" s="2" t="s">
        <v>4</v>
      </c>
      <c r="B4" s="3" t="s">
        <v>5</v>
      </c>
      <c r="C4" s="3"/>
      <c r="D4" s="3"/>
      <c r="E4" s="3"/>
    </row>
    <row r="5" spans="1:5" x14ac:dyDescent="0.25">
      <c r="A5" s="2" t="s">
        <v>36</v>
      </c>
      <c r="B5" s="5" t="s">
        <v>63</v>
      </c>
      <c r="C5" s="3"/>
      <c r="D5" s="3"/>
      <c r="E5" s="3"/>
    </row>
    <row r="6" spans="1:5" x14ac:dyDescent="0.25">
      <c r="A6" s="2"/>
      <c r="B6" s="5"/>
      <c r="C6" s="3"/>
      <c r="D6" s="3"/>
      <c r="E6" s="3"/>
    </row>
    <row r="7" spans="1:5" x14ac:dyDescent="0.25">
      <c r="A7" s="187" t="s">
        <v>6</v>
      </c>
      <c r="B7" s="187"/>
      <c r="C7" s="187"/>
      <c r="D7" s="187"/>
      <c r="E7" s="187"/>
    </row>
    <row r="8" spans="1:5" x14ac:dyDescent="0.25">
      <c r="A8" s="38" t="s">
        <v>7</v>
      </c>
      <c r="B8" s="38"/>
      <c r="C8" s="38"/>
      <c r="D8" s="38"/>
      <c r="E8" s="38"/>
    </row>
    <row r="9" spans="1:5" ht="15.75" thickBot="1" x14ac:dyDescent="0.3">
      <c r="A9" s="7" t="s">
        <v>8</v>
      </c>
      <c r="B9" s="8" t="s">
        <v>9</v>
      </c>
      <c r="C9" s="147" t="s">
        <v>37</v>
      </c>
      <c r="D9" s="147" t="s">
        <v>38</v>
      </c>
      <c r="E9" s="147" t="s">
        <v>44</v>
      </c>
    </row>
    <row r="10" spans="1:5" x14ac:dyDescent="0.25">
      <c r="A10" s="138" t="s">
        <v>51</v>
      </c>
      <c r="B10" s="165" t="s">
        <v>22</v>
      </c>
      <c r="C10" s="167">
        <f>'Primer Trimestre'!F10</f>
        <v>0</v>
      </c>
      <c r="D10" s="167">
        <f>'Segundo Trimestre'!F10</f>
        <v>226</v>
      </c>
      <c r="E10" s="167">
        <f>SUM(C10:D10)</f>
        <v>226</v>
      </c>
    </row>
    <row r="11" spans="1:5" x14ac:dyDescent="0.25">
      <c r="A11" s="113" t="s">
        <v>73</v>
      </c>
      <c r="B11" s="11"/>
      <c r="C11" s="174"/>
      <c r="D11" s="174"/>
      <c r="E11" s="174"/>
    </row>
    <row r="12" spans="1:5" x14ac:dyDescent="0.25">
      <c r="A12" s="10" t="s">
        <v>48</v>
      </c>
      <c r="B12" s="139" t="s">
        <v>22</v>
      </c>
      <c r="C12" s="167">
        <f>'Primer Trimestre'!F12</f>
        <v>43</v>
      </c>
      <c r="D12" s="167">
        <f>'Segundo Trimestre'!F12</f>
        <v>22</v>
      </c>
      <c r="E12" s="167">
        <f>SUM(C12:D12)</f>
        <v>65</v>
      </c>
    </row>
    <row r="13" spans="1:5" x14ac:dyDescent="0.25">
      <c r="A13" s="10" t="s">
        <v>49</v>
      </c>
      <c r="B13" s="11" t="s">
        <v>22</v>
      </c>
      <c r="C13" s="50">
        <f>'Primer Trimestre'!F13</f>
        <v>16</v>
      </c>
      <c r="D13" s="50">
        <f>'Segundo Trimestre'!F13</f>
        <v>25</v>
      </c>
      <c r="E13" s="50">
        <f t="shared" ref="E13:E17" si="0">SUM(C13:D13)</f>
        <v>41</v>
      </c>
    </row>
    <row r="14" spans="1:5" x14ac:dyDescent="0.25">
      <c r="A14" s="10" t="s">
        <v>55</v>
      </c>
      <c r="B14" s="11" t="s">
        <v>22</v>
      </c>
      <c r="C14" s="50">
        <f>'Primer Trimestre'!E14</f>
        <v>27</v>
      </c>
      <c r="D14" s="50">
        <f>'Segundo Trimestre'!E14</f>
        <v>18</v>
      </c>
      <c r="E14" s="50"/>
    </row>
    <row r="15" spans="1:5" x14ac:dyDescent="0.25">
      <c r="A15" s="113" t="s">
        <v>74</v>
      </c>
      <c r="B15" s="11" t="s">
        <v>52</v>
      </c>
      <c r="C15" s="50">
        <f>'Primer Trimestre'!F15</f>
        <v>75</v>
      </c>
      <c r="D15" s="50">
        <f>'Segundo Trimestre'!F15</f>
        <v>87</v>
      </c>
      <c r="E15" s="50">
        <f t="shared" si="0"/>
        <v>162</v>
      </c>
    </row>
    <row r="16" spans="1:5" x14ac:dyDescent="0.25">
      <c r="A16" s="9"/>
      <c r="B16" s="139" t="s">
        <v>22</v>
      </c>
      <c r="C16" s="167">
        <f>'Primer Trimestre'!F16</f>
        <v>270</v>
      </c>
      <c r="D16" s="167">
        <f>'Segundo Trimestre'!F16</f>
        <v>373</v>
      </c>
      <c r="E16" s="167">
        <f t="shared" si="0"/>
        <v>643</v>
      </c>
    </row>
    <row r="17" spans="1:7" x14ac:dyDescent="0.25">
      <c r="A17" s="9"/>
      <c r="B17" s="11" t="s">
        <v>53</v>
      </c>
      <c r="C17" s="50">
        <f>'Primer Trimestre'!F17</f>
        <v>154</v>
      </c>
      <c r="D17" s="50">
        <f>'Segundo Trimestre'!F17</f>
        <v>228</v>
      </c>
      <c r="E17" s="50">
        <f t="shared" si="0"/>
        <v>382</v>
      </c>
    </row>
    <row r="18" spans="1:7" ht="15.75" thickBot="1" x14ac:dyDescent="0.3">
      <c r="A18" s="12" t="s">
        <v>99</v>
      </c>
      <c r="B18" s="13"/>
      <c r="C18" s="49">
        <f>C10+C12+C16</f>
        <v>313</v>
      </c>
      <c r="D18" s="49">
        <f t="shared" ref="D18:E18" si="1">D10+D12+D16</f>
        <v>621</v>
      </c>
      <c r="E18" s="49">
        <f t="shared" si="1"/>
        <v>934</v>
      </c>
      <c r="F18" s="86"/>
    </row>
    <row r="19" spans="1:7" ht="15.75" thickTop="1" x14ac:dyDescent="0.25">
      <c r="A19" s="149" t="s">
        <v>103</v>
      </c>
      <c r="B19" s="40"/>
      <c r="C19" s="51"/>
      <c r="D19" s="51"/>
      <c r="E19" s="51"/>
    </row>
    <row r="20" spans="1:7" x14ac:dyDescent="0.25">
      <c r="A20" s="69"/>
      <c r="B20" s="40"/>
      <c r="C20" s="51"/>
      <c r="D20" s="51"/>
      <c r="E20" s="51"/>
    </row>
    <row r="21" spans="1:7" x14ac:dyDescent="0.25">
      <c r="A21" s="189" t="s">
        <v>24</v>
      </c>
      <c r="B21" s="189"/>
      <c r="C21" s="189"/>
      <c r="D21" s="189"/>
      <c r="E21" s="189"/>
    </row>
    <row r="22" spans="1:7" x14ac:dyDescent="0.25">
      <c r="A22" s="38" t="s">
        <v>25</v>
      </c>
      <c r="B22" s="38"/>
      <c r="C22" s="38"/>
      <c r="D22" s="38"/>
      <c r="E22" s="38"/>
    </row>
    <row r="23" spans="1:7" x14ac:dyDescent="0.25">
      <c r="A23" s="187" t="s">
        <v>47</v>
      </c>
      <c r="B23" s="187"/>
      <c r="C23" s="187"/>
      <c r="D23" s="187"/>
      <c r="E23" s="14"/>
    </row>
    <row r="24" spans="1:7" ht="15.75" thickBot="1" x14ac:dyDescent="0.3">
      <c r="A24" s="7" t="s">
        <v>8</v>
      </c>
      <c r="B24" s="8" t="s">
        <v>37</v>
      </c>
      <c r="C24" s="8" t="s">
        <v>38</v>
      </c>
      <c r="D24" s="8" t="s">
        <v>44</v>
      </c>
    </row>
    <row r="25" spans="1:7" x14ac:dyDescent="0.25">
      <c r="A25" s="138" t="s">
        <v>51</v>
      </c>
      <c r="B25" s="72">
        <f>'Primer Trimestre'!E25</f>
        <v>0</v>
      </c>
      <c r="C25" s="80">
        <f>'Segundo Trimestre'!E25</f>
        <v>0</v>
      </c>
      <c r="D25" s="72">
        <f>SUM(B25:C25)</f>
        <v>0</v>
      </c>
    </row>
    <row r="26" spans="1:7" x14ac:dyDescent="0.25">
      <c r="A26" s="113" t="s">
        <v>73</v>
      </c>
      <c r="B26" s="76"/>
      <c r="C26" s="76"/>
      <c r="D26" s="76"/>
    </row>
    <row r="27" spans="1:7" x14ac:dyDescent="0.25">
      <c r="A27" s="16" t="s">
        <v>21</v>
      </c>
      <c r="B27" s="72">
        <f>'Primer Trimestre'!E27</f>
        <v>12741344.02</v>
      </c>
      <c r="C27" s="80">
        <f>'Segundo Trimestre'!E27</f>
        <v>12957745.33</v>
      </c>
      <c r="D27" s="72">
        <f>SUM(B27:C27)</f>
        <v>25699089.350000001</v>
      </c>
    </row>
    <row r="28" spans="1:7" x14ac:dyDescent="0.25">
      <c r="A28" s="113" t="s">
        <v>74</v>
      </c>
      <c r="B28" s="72">
        <f>'Primer Trimestre'!E28</f>
        <v>1502640</v>
      </c>
      <c r="C28" s="80">
        <f>'Segundo Trimestre'!E28</f>
        <v>1855280</v>
      </c>
      <c r="D28" s="72">
        <f>SUM(B28:C28)</f>
        <v>3357920</v>
      </c>
      <c r="G28" s="76"/>
    </row>
    <row r="29" spans="1:7" x14ac:dyDescent="0.25">
      <c r="A29" s="15"/>
      <c r="B29" s="72"/>
      <c r="C29" s="71"/>
      <c r="D29" s="72"/>
    </row>
    <row r="30" spans="1:7" ht="15.75" thickBot="1" x14ac:dyDescent="0.3">
      <c r="A30" s="12" t="s">
        <v>23</v>
      </c>
      <c r="B30" s="77">
        <f>SUM(B25:B29)</f>
        <v>14243984.02</v>
      </c>
      <c r="C30" s="77">
        <f t="shared" ref="C30:D30" si="2">SUM(C25:C29)</f>
        <v>14813025.33</v>
      </c>
      <c r="D30" s="77">
        <f t="shared" si="2"/>
        <v>29057009.350000001</v>
      </c>
      <c r="E30" s="17"/>
    </row>
    <row r="31" spans="1:7" ht="15.75" thickTop="1" x14ac:dyDescent="0.25">
      <c r="A31" s="149" t="s">
        <v>104</v>
      </c>
      <c r="B31" s="22"/>
    </row>
    <row r="33" spans="1:5" x14ac:dyDescent="0.25">
      <c r="A33" s="187" t="s">
        <v>28</v>
      </c>
      <c r="B33" s="187"/>
      <c r="C33" s="187"/>
      <c r="D33" s="187"/>
      <c r="E33" s="187"/>
    </row>
    <row r="34" spans="1:5" x14ac:dyDescent="0.25">
      <c r="A34" s="38" t="s">
        <v>25</v>
      </c>
      <c r="B34" s="38"/>
      <c r="C34" s="38"/>
      <c r="D34" s="38"/>
      <c r="E34" s="38"/>
    </row>
    <row r="35" spans="1:5" x14ac:dyDescent="0.25">
      <c r="A35" s="187" t="s">
        <v>47</v>
      </c>
      <c r="B35" s="187"/>
      <c r="C35" s="187"/>
      <c r="D35" s="187"/>
      <c r="E35" s="14"/>
    </row>
    <row r="36" spans="1:5" ht="15.75" thickBot="1" x14ac:dyDescent="0.3">
      <c r="A36" s="7" t="s">
        <v>29</v>
      </c>
      <c r="B36" s="8" t="s">
        <v>37</v>
      </c>
      <c r="C36" s="8" t="s">
        <v>38</v>
      </c>
      <c r="D36" s="8" t="s">
        <v>44</v>
      </c>
    </row>
    <row r="37" spans="1:5" x14ac:dyDescent="0.25">
      <c r="A37" s="137" t="s">
        <v>75</v>
      </c>
      <c r="B37" s="75">
        <f>'Primer Trimestre'!E37</f>
        <v>0</v>
      </c>
      <c r="C37" s="75">
        <f>'Segundo Trimestre'!E37</f>
        <v>0</v>
      </c>
      <c r="D37" s="75">
        <f t="shared" ref="D37:D66" si="3">SUM(B37:C37)</f>
        <v>0</v>
      </c>
    </row>
    <row r="38" spans="1:5" x14ac:dyDescent="0.25">
      <c r="A38" s="137" t="s">
        <v>68</v>
      </c>
      <c r="B38" s="75">
        <f>'Primer Trimestre'!E38</f>
        <v>0</v>
      </c>
      <c r="C38" s="75">
        <f>'Segundo Trimestre'!E38</f>
        <v>95200</v>
      </c>
      <c r="D38" s="75">
        <f t="shared" si="3"/>
        <v>95200</v>
      </c>
    </row>
    <row r="39" spans="1:5" ht="15.95" customHeight="1" x14ac:dyDescent="0.25">
      <c r="A39" s="137" t="s">
        <v>69</v>
      </c>
      <c r="B39" s="75">
        <f>'Primer Trimestre'!E39</f>
        <v>0</v>
      </c>
      <c r="C39" s="75">
        <f>'Segundo Trimestre'!E39</f>
        <v>0</v>
      </c>
      <c r="D39" s="75">
        <f t="shared" si="3"/>
        <v>0</v>
      </c>
    </row>
    <row r="40" spans="1:5" x14ac:dyDescent="0.25">
      <c r="A40" s="115" t="s">
        <v>70</v>
      </c>
      <c r="B40" s="75">
        <f>'Primer Trimestre'!E40</f>
        <v>0</v>
      </c>
      <c r="C40" s="75">
        <f>'Segundo Trimestre'!E40</f>
        <v>2004153.88</v>
      </c>
      <c r="D40" s="75">
        <f t="shared" si="3"/>
        <v>2004153.88</v>
      </c>
    </row>
    <row r="41" spans="1:5" x14ac:dyDescent="0.25">
      <c r="A41" s="115" t="s">
        <v>71</v>
      </c>
      <c r="B41" s="75">
        <f>'Primer Trimestre'!E41</f>
        <v>8993042.0199999996</v>
      </c>
      <c r="C41" s="75">
        <f>'Segundo Trimestre'!E41</f>
        <v>5464900</v>
      </c>
      <c r="D41" s="75">
        <f t="shared" si="3"/>
        <v>14457942.02</v>
      </c>
    </row>
    <row r="42" spans="1:5" x14ac:dyDescent="0.25">
      <c r="A42" s="115" t="s">
        <v>72</v>
      </c>
      <c r="B42" s="75">
        <f>'Primer Trimestre'!E42</f>
        <v>1856440</v>
      </c>
      <c r="C42" s="75">
        <f>'Segundo Trimestre'!E42</f>
        <v>1236130</v>
      </c>
      <c r="D42" s="75">
        <f t="shared" si="3"/>
        <v>3092570</v>
      </c>
    </row>
    <row r="43" spans="1:5" x14ac:dyDescent="0.25">
      <c r="A43" s="115" t="s">
        <v>76</v>
      </c>
      <c r="B43" s="75">
        <f>'Primer Trimestre'!E43</f>
        <v>0</v>
      </c>
      <c r="C43" s="75">
        <f>'Segundo Trimestre'!E43</f>
        <v>0</v>
      </c>
      <c r="D43" s="75">
        <f t="shared" si="3"/>
        <v>0</v>
      </c>
    </row>
    <row r="44" spans="1:5" x14ac:dyDescent="0.25">
      <c r="A44" s="115" t="s">
        <v>77</v>
      </c>
      <c r="B44" s="75">
        <f>'Primer Trimestre'!E44</f>
        <v>1501812</v>
      </c>
      <c r="C44" s="75">
        <f>'Segundo Trimestre'!E44</f>
        <v>174000</v>
      </c>
      <c r="D44" s="75">
        <f t="shared" si="3"/>
        <v>1675812</v>
      </c>
    </row>
    <row r="45" spans="1:5" x14ac:dyDescent="0.25">
      <c r="A45" s="115" t="s">
        <v>78</v>
      </c>
      <c r="B45" s="75">
        <f>'Primer Trimestre'!E45</f>
        <v>0</v>
      </c>
      <c r="C45" s="75">
        <f>'Segundo Trimestre'!E45</f>
        <v>52120</v>
      </c>
      <c r="D45" s="111">
        <f t="shared" si="3"/>
        <v>52120</v>
      </c>
    </row>
    <row r="46" spans="1:5" x14ac:dyDescent="0.25">
      <c r="A46" s="115" t="s">
        <v>79</v>
      </c>
      <c r="B46" s="75">
        <f>'Primer Trimestre'!E46</f>
        <v>0</v>
      </c>
      <c r="C46" s="75">
        <f>'Segundo Trimestre'!E46</f>
        <v>21750.02</v>
      </c>
      <c r="D46" s="111">
        <f t="shared" si="3"/>
        <v>21750.02</v>
      </c>
    </row>
    <row r="47" spans="1:5" x14ac:dyDescent="0.25">
      <c r="A47" s="115" t="s">
        <v>80</v>
      </c>
      <c r="B47" s="75">
        <f>'Primer Trimestre'!E47</f>
        <v>0</v>
      </c>
      <c r="C47" s="75">
        <f>'Segundo Trimestre'!E47</f>
        <v>79500</v>
      </c>
      <c r="D47" s="111">
        <f t="shared" si="3"/>
        <v>79500</v>
      </c>
    </row>
    <row r="48" spans="1:5" x14ac:dyDescent="0.25">
      <c r="A48" s="115" t="s">
        <v>81</v>
      </c>
      <c r="B48" s="75">
        <f>'Primer Trimestre'!E48</f>
        <v>0</v>
      </c>
      <c r="C48" s="75">
        <f>'Segundo Trimestre'!E48</f>
        <v>23355</v>
      </c>
      <c r="D48" s="111">
        <f t="shared" si="3"/>
        <v>23355</v>
      </c>
    </row>
    <row r="49" spans="1:5" x14ac:dyDescent="0.25">
      <c r="A49" s="115" t="s">
        <v>82</v>
      </c>
      <c r="B49" s="75">
        <f>'Primer Trimestre'!E49</f>
        <v>696200</v>
      </c>
      <c r="C49" s="75">
        <f>'Segundo Trimestre'!E49</f>
        <v>994150</v>
      </c>
      <c r="D49" s="111">
        <f t="shared" si="3"/>
        <v>1690350</v>
      </c>
    </row>
    <row r="50" spans="1:5" x14ac:dyDescent="0.25">
      <c r="A50" s="115" t="s">
        <v>83</v>
      </c>
      <c r="B50" s="75">
        <f>'Primer Trimestre'!E50</f>
        <v>0</v>
      </c>
      <c r="C50" s="75">
        <f>'Segundo Trimestre'!E50</f>
        <v>35990.5</v>
      </c>
      <c r="D50" s="111">
        <f t="shared" si="3"/>
        <v>35990.5</v>
      </c>
    </row>
    <row r="51" spans="1:5" x14ac:dyDescent="0.25">
      <c r="A51" s="115" t="s">
        <v>84</v>
      </c>
      <c r="B51" s="75">
        <f>'Primer Trimestre'!E51</f>
        <v>0</v>
      </c>
      <c r="C51" s="75">
        <f>'Segundo Trimestre'!E51</f>
        <v>0</v>
      </c>
      <c r="D51" s="111">
        <f t="shared" si="3"/>
        <v>0</v>
      </c>
    </row>
    <row r="52" spans="1:5" x14ac:dyDescent="0.25">
      <c r="A52" s="115" t="s">
        <v>85</v>
      </c>
      <c r="B52" s="75">
        <f>'Primer Trimestre'!E52</f>
        <v>24675</v>
      </c>
      <c r="C52" s="75">
        <f>'Segundo Trimestre'!E52</f>
        <v>0</v>
      </c>
      <c r="D52" s="111">
        <f t="shared" si="3"/>
        <v>24675</v>
      </c>
    </row>
    <row r="53" spans="1:5" x14ac:dyDescent="0.25">
      <c r="A53" s="115" t="s">
        <v>86</v>
      </c>
      <c r="B53" s="75">
        <f>'Primer Trimestre'!E53</f>
        <v>0</v>
      </c>
      <c r="C53" s="75">
        <f>'Segundo Trimestre'!E53</f>
        <v>31990</v>
      </c>
      <c r="D53" s="111">
        <f t="shared" si="3"/>
        <v>31990</v>
      </c>
    </row>
    <row r="54" spans="1:5" x14ac:dyDescent="0.25">
      <c r="A54" s="115" t="s">
        <v>87</v>
      </c>
      <c r="B54" s="75">
        <f>'Primer Trimestre'!E54</f>
        <v>0</v>
      </c>
      <c r="C54" s="75">
        <f>'Segundo Trimestre'!E54</f>
        <v>0</v>
      </c>
      <c r="D54" s="111">
        <f t="shared" si="3"/>
        <v>0</v>
      </c>
    </row>
    <row r="55" spans="1:5" x14ac:dyDescent="0.25">
      <c r="A55" s="115" t="s">
        <v>88</v>
      </c>
      <c r="B55" s="75">
        <f>'Primer Trimestre'!E55</f>
        <v>0</v>
      </c>
      <c r="C55" s="75">
        <f>'Segundo Trimestre'!E55</f>
        <v>0</v>
      </c>
      <c r="D55" s="111">
        <f t="shared" si="3"/>
        <v>0</v>
      </c>
    </row>
    <row r="56" spans="1:5" x14ac:dyDescent="0.25">
      <c r="A56" s="115" t="s">
        <v>89</v>
      </c>
      <c r="B56" s="75">
        <f>'Primer Trimestre'!E56</f>
        <v>0</v>
      </c>
      <c r="C56" s="75">
        <f>'Segundo Trimestre'!E56</f>
        <v>0</v>
      </c>
      <c r="D56" s="111">
        <f t="shared" si="3"/>
        <v>0</v>
      </c>
    </row>
    <row r="57" spans="1:5" x14ac:dyDescent="0.25">
      <c r="A57" s="115" t="s">
        <v>90</v>
      </c>
      <c r="B57" s="75">
        <f>'Primer Trimestre'!E57</f>
        <v>0</v>
      </c>
      <c r="C57" s="75">
        <f>'Segundo Trimestre'!E57</f>
        <v>367633.68</v>
      </c>
      <c r="D57" s="111">
        <f t="shared" si="3"/>
        <v>367633.68</v>
      </c>
    </row>
    <row r="58" spans="1:5" x14ac:dyDescent="0.25">
      <c r="A58" s="115" t="s">
        <v>91</v>
      </c>
      <c r="B58" s="75">
        <f>'Primer Trimestre'!E58</f>
        <v>0</v>
      </c>
      <c r="C58" s="75">
        <f>'Segundo Trimestre'!E58</f>
        <v>2064749.52</v>
      </c>
      <c r="D58" s="111">
        <f t="shared" si="3"/>
        <v>2064749.52</v>
      </c>
    </row>
    <row r="59" spans="1:5" x14ac:dyDescent="0.25">
      <c r="A59" s="115" t="s">
        <v>92</v>
      </c>
      <c r="B59" s="75">
        <f>'Primer Trimestre'!E59</f>
        <v>1124530</v>
      </c>
      <c r="C59" s="75">
        <f>'Segundo Trimestre'!E59</f>
        <v>1429720</v>
      </c>
      <c r="D59" s="111">
        <f t="shared" si="3"/>
        <v>2554250</v>
      </c>
    </row>
    <row r="60" spans="1:5" x14ac:dyDescent="0.25">
      <c r="A60" s="115" t="s">
        <v>93</v>
      </c>
      <c r="B60" s="75">
        <f>'Primer Trimestre'!E60</f>
        <v>0</v>
      </c>
      <c r="C60" s="75">
        <f>'Segundo Trimestre'!E60</f>
        <v>197652.74</v>
      </c>
      <c r="D60" s="75">
        <f t="shared" si="3"/>
        <v>197652.74</v>
      </c>
    </row>
    <row r="61" spans="1:5" x14ac:dyDescent="0.25">
      <c r="A61" s="115" t="s">
        <v>94</v>
      </c>
      <c r="B61" s="75">
        <f>'Primer Trimestre'!E61</f>
        <v>0</v>
      </c>
      <c r="C61" s="75">
        <f>'Segundo Trimestre'!E61</f>
        <v>0</v>
      </c>
      <c r="D61" s="75">
        <f t="shared" si="3"/>
        <v>0</v>
      </c>
    </row>
    <row r="62" spans="1:5" x14ac:dyDescent="0.25">
      <c r="A62" s="115" t="s">
        <v>95</v>
      </c>
      <c r="B62" s="75">
        <f>'Primer Trimestre'!E62</f>
        <v>0</v>
      </c>
      <c r="C62" s="75">
        <f>'Segundo Trimestre'!E62</f>
        <v>13920</v>
      </c>
      <c r="D62" s="75">
        <f t="shared" si="3"/>
        <v>13920</v>
      </c>
      <c r="E62" s="76"/>
    </row>
    <row r="63" spans="1:5" x14ac:dyDescent="0.25">
      <c r="A63" s="115" t="s">
        <v>96</v>
      </c>
      <c r="B63" s="75">
        <f>'Primer Trimestre'!E63</f>
        <v>47285</v>
      </c>
      <c r="C63" s="75">
        <f>'Segundo Trimestre'!E63</f>
        <v>80859.989999999991</v>
      </c>
      <c r="D63" s="75">
        <f t="shared" si="3"/>
        <v>128144.98999999999</v>
      </c>
    </row>
    <row r="64" spans="1:5" x14ac:dyDescent="0.25">
      <c r="A64" s="115" t="s">
        <v>97</v>
      </c>
      <c r="B64" s="75">
        <f>'Primer Trimestre'!E64</f>
        <v>0</v>
      </c>
      <c r="C64" s="75">
        <f>'Segundo Trimestre'!E64</f>
        <v>350250</v>
      </c>
      <c r="D64" s="75">
        <f t="shared" si="3"/>
        <v>350250</v>
      </c>
    </row>
    <row r="65" spans="1:10" x14ac:dyDescent="0.25">
      <c r="A65" s="115" t="s">
        <v>101</v>
      </c>
      <c r="B65" s="75">
        <f>'Primer Trimestre'!E65</f>
        <v>0</v>
      </c>
      <c r="C65" s="75">
        <f>'Segundo Trimestre'!E65</f>
        <v>95000</v>
      </c>
      <c r="D65" s="75">
        <f t="shared" si="3"/>
        <v>95000</v>
      </c>
    </row>
    <row r="66" spans="1:10" x14ac:dyDescent="0.25">
      <c r="A66" s="134" t="s">
        <v>100</v>
      </c>
      <c r="B66" s="135">
        <f>'Primer Trimestre'!E66</f>
        <v>0</v>
      </c>
      <c r="C66" s="135">
        <f>'Segundo Trimestre'!E66</f>
        <v>0</v>
      </c>
      <c r="D66" s="135">
        <f t="shared" si="3"/>
        <v>0</v>
      </c>
      <c r="E66" s="76"/>
    </row>
    <row r="67" spans="1:10" ht="15.75" thickBot="1" x14ac:dyDescent="0.3">
      <c r="A67" s="143" t="s">
        <v>23</v>
      </c>
      <c r="B67" s="119">
        <f>SUM(B37:B66)</f>
        <v>14243984.02</v>
      </c>
      <c r="C67" s="119">
        <f t="shared" ref="C67:D67" si="4">SUM(C37:C66)</f>
        <v>14813025.329999998</v>
      </c>
      <c r="D67" s="119">
        <f t="shared" si="4"/>
        <v>29057009.349999994</v>
      </c>
      <c r="E67" s="76"/>
      <c r="F67" s="76"/>
      <c r="G67" s="76"/>
      <c r="H67" s="110"/>
      <c r="I67" s="76"/>
      <c r="J67" s="76"/>
    </row>
    <row r="68" spans="1:10" ht="15.75" thickTop="1" x14ac:dyDescent="0.25">
      <c r="A68" s="149" t="s">
        <v>104</v>
      </c>
      <c r="B68" s="22"/>
      <c r="D68" s="76"/>
      <c r="E68" s="76"/>
      <c r="F68" s="76"/>
    </row>
    <row r="69" spans="1:10" x14ac:dyDescent="0.25">
      <c r="E69" s="76"/>
      <c r="G69" s="132"/>
    </row>
    <row r="70" spans="1:10" x14ac:dyDescent="0.25">
      <c r="A70" s="187" t="s">
        <v>30</v>
      </c>
      <c r="B70" s="187"/>
      <c r="C70" s="187"/>
      <c r="D70" s="187"/>
      <c r="E70" s="187"/>
    </row>
    <row r="71" spans="1:10" x14ac:dyDescent="0.25">
      <c r="A71" s="38" t="s">
        <v>31</v>
      </c>
      <c r="B71" s="38"/>
      <c r="C71" s="38"/>
      <c r="D71" s="38"/>
      <c r="E71" s="38"/>
    </row>
    <row r="72" spans="1:10" x14ac:dyDescent="0.25">
      <c r="A72" s="187" t="s">
        <v>47</v>
      </c>
      <c r="B72" s="187"/>
      <c r="C72" s="187"/>
      <c r="D72" s="187"/>
      <c r="E72" s="14"/>
    </row>
    <row r="73" spans="1:10" ht="15.75" thickBot="1" x14ac:dyDescent="0.3">
      <c r="A73" s="7" t="s">
        <v>29</v>
      </c>
      <c r="B73" s="8" t="s">
        <v>37</v>
      </c>
      <c r="C73" s="8" t="s">
        <v>38</v>
      </c>
      <c r="D73" s="8" t="s">
        <v>44</v>
      </c>
    </row>
    <row r="74" spans="1:10" x14ac:dyDescent="0.25">
      <c r="A74" s="1" t="s">
        <v>42</v>
      </c>
      <c r="B74" s="71">
        <f>'Primer Trimestre'!E74</f>
        <v>21435215.77</v>
      </c>
      <c r="C74" s="71">
        <f>'Segundo Trimestre'!E74</f>
        <v>36191231.75</v>
      </c>
      <c r="D74" s="71">
        <f>'Primer Trimestre'!E74</f>
        <v>21435215.77</v>
      </c>
    </row>
    <row r="75" spans="1:10" x14ac:dyDescent="0.25">
      <c r="A75" s="1" t="s">
        <v>32</v>
      </c>
      <c r="B75" s="71">
        <f>'Primer Trimestre'!E75</f>
        <v>29000000</v>
      </c>
      <c r="C75" s="71">
        <f>'Segundo Trimestre'!E75</f>
        <v>20420800</v>
      </c>
      <c r="D75" s="71">
        <f>SUM(B75:C75)</f>
        <v>49420800</v>
      </c>
    </row>
    <row r="76" spans="1:10" x14ac:dyDescent="0.25">
      <c r="A76" s="1"/>
      <c r="B76" s="71">
        <f>'Primer Trimestre'!E76</f>
        <v>0</v>
      </c>
      <c r="C76" s="71"/>
      <c r="D76" s="71">
        <f>SUM(B76:C76)</f>
        <v>0</v>
      </c>
    </row>
    <row r="77" spans="1:10" x14ac:dyDescent="0.25">
      <c r="A77" s="3" t="s">
        <v>33</v>
      </c>
      <c r="B77" s="73">
        <f>SUM(B74:B76)</f>
        <v>50435215.769999996</v>
      </c>
      <c r="C77" s="73">
        <f t="shared" ref="C77:D77" si="5">SUM(C74:C76)</f>
        <v>56612031.75</v>
      </c>
      <c r="D77" s="73">
        <f t="shared" si="5"/>
        <v>70856015.769999996</v>
      </c>
    </row>
    <row r="78" spans="1:10" x14ac:dyDescent="0.25">
      <c r="A78" s="20" t="s">
        <v>34</v>
      </c>
      <c r="B78" s="71">
        <f>'Primer Trimestre'!E78</f>
        <v>14243984.02</v>
      </c>
      <c r="C78" s="71">
        <f>'Segundo Trimestre'!E79</f>
        <v>14813025.33</v>
      </c>
      <c r="D78" s="71">
        <f>SUM(B78:C78)</f>
        <v>29057009.350000001</v>
      </c>
    </row>
    <row r="79" spans="1:10" x14ac:dyDescent="0.25">
      <c r="A79" s="21" t="s">
        <v>61</v>
      </c>
      <c r="B79" s="71">
        <f>'Primer Trimestre'!E79</f>
        <v>0</v>
      </c>
      <c r="C79" s="71">
        <f>'Segundo Trimestre'!E81</f>
        <v>0</v>
      </c>
      <c r="D79" s="111">
        <f>SUM(B79:C79)</f>
        <v>0</v>
      </c>
    </row>
    <row r="80" spans="1:10" x14ac:dyDescent="0.25">
      <c r="A80" s="120"/>
      <c r="B80" s="121"/>
      <c r="C80" s="121"/>
      <c r="D80" s="121"/>
    </row>
    <row r="81" spans="1:6" ht="15.75" thickBot="1" x14ac:dyDescent="0.3">
      <c r="A81" s="118" t="s">
        <v>35</v>
      </c>
      <c r="B81" s="119">
        <f>B77-B78-B79</f>
        <v>36191231.75</v>
      </c>
      <c r="C81" s="119">
        <f t="shared" ref="C81:D81" si="6">C77-C78-C79</f>
        <v>41799006.420000002</v>
      </c>
      <c r="D81" s="119">
        <f t="shared" si="6"/>
        <v>41799006.419999994</v>
      </c>
      <c r="F81" s="132"/>
    </row>
    <row r="82" spans="1:6" ht="15.75" thickTop="1" x14ac:dyDescent="0.25">
      <c r="A82" s="149" t="s">
        <v>105</v>
      </c>
    </row>
  </sheetData>
  <mergeCells count="8">
    <mergeCell ref="A1:E1"/>
    <mergeCell ref="A7:E7"/>
    <mergeCell ref="A21:E21"/>
    <mergeCell ref="A72:D72"/>
    <mergeCell ref="A33:E33"/>
    <mergeCell ref="A70:E70"/>
    <mergeCell ref="A23:D23"/>
    <mergeCell ref="A35:D35"/>
  </mergeCells>
  <printOptions horizontalCentered="1"/>
  <pageMargins left="0" right="0" top="0.19685039370078741" bottom="0.19685039370078741" header="0.31496062992125984" footer="0.9055118110236221"/>
  <pageSetup scale="64" firstPageNumber="21" orientation="portrait" useFirstPageNumber="1" r:id="rId1"/>
  <headerFooter>
    <oddFooter>&amp;R&amp;"-,Negrita"&amp;12&amp;P</oddFooter>
  </headerFooter>
  <ignoredErrors>
    <ignoredError sqref="D77 C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workbookViewId="0">
      <selection sqref="A1:F1"/>
    </sheetView>
  </sheetViews>
  <sheetFormatPr baseColWidth="10" defaultColWidth="11.5703125" defaultRowHeight="15" x14ac:dyDescent="0.25"/>
  <cols>
    <col min="1" max="1" width="40.7109375" style="6" customWidth="1"/>
    <col min="2" max="5" width="15.7109375" style="1" customWidth="1"/>
    <col min="6" max="6" width="11.42578125" style="1" bestFit="1" customWidth="1"/>
    <col min="7" max="7" width="14.140625" style="1" bestFit="1" customWidth="1"/>
    <col min="8" max="8" width="10.7109375" style="1" customWidth="1"/>
    <col min="9" max="9" width="12.42578125" style="1" bestFit="1" customWidth="1"/>
    <col min="10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187" t="s">
        <v>0</v>
      </c>
      <c r="B1" s="187"/>
      <c r="C1" s="187"/>
      <c r="D1" s="187"/>
      <c r="E1" s="187"/>
      <c r="F1" s="187"/>
    </row>
    <row r="2" spans="1:6" x14ac:dyDescent="0.25">
      <c r="A2" s="2" t="s">
        <v>1</v>
      </c>
      <c r="B2" s="3" t="s">
        <v>50</v>
      </c>
      <c r="C2" s="3"/>
      <c r="D2" s="3"/>
      <c r="E2" s="3"/>
      <c r="F2" s="3"/>
    </row>
    <row r="3" spans="1:6" x14ac:dyDescent="0.25">
      <c r="A3" s="2" t="s">
        <v>2</v>
      </c>
      <c r="B3" s="4" t="s">
        <v>3</v>
      </c>
      <c r="C3" s="3"/>
      <c r="D3" s="3"/>
      <c r="E3" s="3"/>
      <c r="F3" s="3"/>
    </row>
    <row r="4" spans="1:6" x14ac:dyDescent="0.25">
      <c r="A4" s="2" t="s">
        <v>4</v>
      </c>
      <c r="B4" s="3" t="s">
        <v>5</v>
      </c>
      <c r="C4" s="3"/>
      <c r="D4" s="3"/>
      <c r="E4" s="3"/>
      <c r="F4" s="3"/>
    </row>
    <row r="5" spans="1:6" x14ac:dyDescent="0.25">
      <c r="A5" s="2" t="s">
        <v>36</v>
      </c>
      <c r="B5" s="5" t="s">
        <v>64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187" t="s">
        <v>6</v>
      </c>
      <c r="B7" s="187"/>
      <c r="C7" s="187"/>
      <c r="D7" s="187"/>
      <c r="E7" s="187"/>
      <c r="F7" s="187"/>
    </row>
    <row r="8" spans="1:6" x14ac:dyDescent="0.25">
      <c r="A8" s="187" t="s">
        <v>7</v>
      </c>
      <c r="B8" s="187"/>
      <c r="C8" s="187"/>
      <c r="D8" s="187"/>
      <c r="E8" s="187"/>
      <c r="F8" s="187"/>
    </row>
    <row r="9" spans="1:6" ht="15.75" thickBot="1" x14ac:dyDescent="0.3">
      <c r="A9" s="7" t="s">
        <v>8</v>
      </c>
      <c r="B9" s="8" t="s">
        <v>9</v>
      </c>
      <c r="C9" s="147" t="s">
        <v>16</v>
      </c>
      <c r="D9" s="147" t="s">
        <v>17</v>
      </c>
      <c r="E9" s="147" t="s">
        <v>39</v>
      </c>
      <c r="F9" s="147" t="s">
        <v>40</v>
      </c>
    </row>
    <row r="10" spans="1:6" x14ac:dyDescent="0.25">
      <c r="A10" s="138" t="s">
        <v>51</v>
      </c>
      <c r="B10" s="165" t="s">
        <v>22</v>
      </c>
      <c r="C10" s="168">
        <v>167</v>
      </c>
      <c r="D10" s="168">
        <v>100</v>
      </c>
      <c r="E10" s="168">
        <v>1254</v>
      </c>
      <c r="F10" s="168">
        <f>SUM(C10:E10)</f>
        <v>1521</v>
      </c>
    </row>
    <row r="11" spans="1:6" x14ac:dyDescent="0.25">
      <c r="A11" s="113" t="s">
        <v>73</v>
      </c>
      <c r="B11" s="11"/>
      <c r="C11" s="11"/>
      <c r="D11" s="11"/>
      <c r="E11" s="11"/>
      <c r="F11" s="11"/>
    </row>
    <row r="12" spans="1:6" x14ac:dyDescent="0.25">
      <c r="A12" s="112" t="s">
        <v>48</v>
      </c>
      <c r="B12" s="165" t="s">
        <v>22</v>
      </c>
      <c r="C12" s="168">
        <v>22</v>
      </c>
      <c r="D12" s="168">
        <v>8</v>
      </c>
      <c r="E12" s="168">
        <v>8</v>
      </c>
      <c r="F12" s="169">
        <f>SUM(C12:E12)</f>
        <v>38</v>
      </c>
    </row>
    <row r="13" spans="1:6" x14ac:dyDescent="0.25">
      <c r="A13" s="10" t="s">
        <v>49</v>
      </c>
      <c r="B13" s="11" t="s">
        <v>22</v>
      </c>
      <c r="C13" s="85">
        <v>14</v>
      </c>
      <c r="D13" s="85">
        <v>11</v>
      </c>
      <c r="E13" s="85">
        <v>9</v>
      </c>
      <c r="F13" s="93">
        <f t="shared" ref="F13:F15" si="0">SUM(C13:E13)</f>
        <v>34</v>
      </c>
    </row>
    <row r="14" spans="1:6" x14ac:dyDescent="0.25">
      <c r="A14" s="10" t="s">
        <v>55</v>
      </c>
      <c r="B14" s="11" t="s">
        <v>22</v>
      </c>
      <c r="C14" s="85">
        <v>19</v>
      </c>
      <c r="D14" s="85">
        <v>16</v>
      </c>
      <c r="E14" s="85">
        <v>15</v>
      </c>
      <c r="F14" s="93">
        <f>+SUM(C14:E14)</f>
        <v>50</v>
      </c>
    </row>
    <row r="15" spans="1:6" x14ac:dyDescent="0.25">
      <c r="A15" s="113" t="s">
        <v>74</v>
      </c>
      <c r="B15" s="11" t="s">
        <v>52</v>
      </c>
      <c r="C15" s="85">
        <v>31</v>
      </c>
      <c r="D15" s="85">
        <v>26</v>
      </c>
      <c r="E15" s="85">
        <v>21</v>
      </c>
      <c r="F15" s="93">
        <f t="shared" si="0"/>
        <v>78</v>
      </c>
    </row>
    <row r="16" spans="1:6" x14ac:dyDescent="0.25">
      <c r="A16" s="9"/>
      <c r="B16" s="165" t="s">
        <v>22</v>
      </c>
      <c r="C16" s="168">
        <v>96</v>
      </c>
      <c r="D16" s="168">
        <v>81</v>
      </c>
      <c r="E16" s="168">
        <v>66</v>
      </c>
      <c r="F16" s="169">
        <f>SUM(C16:E16)</f>
        <v>243</v>
      </c>
    </row>
    <row r="17" spans="1:9" x14ac:dyDescent="0.25">
      <c r="A17" s="9"/>
      <c r="B17" s="11" t="s">
        <v>53</v>
      </c>
      <c r="C17" s="85">
        <v>57</v>
      </c>
      <c r="D17" s="85">
        <v>58</v>
      </c>
      <c r="E17" s="85">
        <v>41</v>
      </c>
      <c r="F17" s="93">
        <f>SUM(C17:E17)</f>
        <v>156</v>
      </c>
    </row>
    <row r="18" spans="1:9" ht="15.75" thickBot="1" x14ac:dyDescent="0.3">
      <c r="A18" s="12" t="s">
        <v>102</v>
      </c>
      <c r="B18" s="158"/>
      <c r="C18" s="87">
        <f>C10+C12+C16</f>
        <v>285</v>
      </c>
      <c r="D18" s="87">
        <f t="shared" ref="D18:F18" si="1">D10+D12+D16</f>
        <v>189</v>
      </c>
      <c r="E18" s="87">
        <f t="shared" si="1"/>
        <v>1328</v>
      </c>
      <c r="F18" s="87">
        <f t="shared" si="1"/>
        <v>1802</v>
      </c>
      <c r="I18" s="86"/>
    </row>
    <row r="19" spans="1:9" ht="15.75" thickTop="1" x14ac:dyDescent="0.25">
      <c r="A19" s="149" t="s">
        <v>103</v>
      </c>
      <c r="B19" s="40"/>
      <c r="C19" s="41"/>
      <c r="D19" s="41"/>
      <c r="E19" s="41"/>
      <c r="F19" s="172"/>
    </row>
    <row r="20" spans="1:9" x14ac:dyDescent="0.25">
      <c r="A20" s="149"/>
      <c r="B20" s="40"/>
      <c r="C20" s="172"/>
      <c r="D20" s="172"/>
      <c r="E20" s="172"/>
      <c r="F20" s="172"/>
    </row>
    <row r="21" spans="1:9" x14ac:dyDescent="0.25">
      <c r="A21" s="189" t="s">
        <v>24</v>
      </c>
      <c r="B21" s="189"/>
      <c r="C21" s="189"/>
      <c r="D21" s="189"/>
      <c r="E21" s="189"/>
    </row>
    <row r="22" spans="1:9" x14ac:dyDescent="0.25">
      <c r="A22" s="187" t="s">
        <v>25</v>
      </c>
      <c r="B22" s="187"/>
      <c r="C22" s="187"/>
      <c r="D22" s="187"/>
      <c r="E22" s="187"/>
    </row>
    <row r="23" spans="1:9" x14ac:dyDescent="0.25">
      <c r="A23" s="2" t="s">
        <v>26</v>
      </c>
      <c r="B23" s="5" t="s">
        <v>27</v>
      </c>
      <c r="C23" s="14"/>
      <c r="D23" s="14"/>
      <c r="E23" s="14"/>
    </row>
    <row r="24" spans="1:9" ht="15.75" thickBot="1" x14ac:dyDescent="0.3">
      <c r="A24" s="7" t="s">
        <v>8</v>
      </c>
      <c r="B24" s="147" t="s">
        <v>16</v>
      </c>
      <c r="C24" s="147" t="s">
        <v>17</v>
      </c>
      <c r="D24" s="147" t="s">
        <v>39</v>
      </c>
      <c r="E24" s="147" t="s">
        <v>40</v>
      </c>
    </row>
    <row r="25" spans="1:9" x14ac:dyDescent="0.25">
      <c r="A25" s="138" t="s">
        <v>51</v>
      </c>
      <c r="B25" s="111">
        <v>2254955</v>
      </c>
      <c r="C25" s="111">
        <v>3174500</v>
      </c>
      <c r="D25" s="111">
        <v>1028750</v>
      </c>
      <c r="E25" s="79">
        <f t="shared" ref="E25" si="2">SUM(B25:D25)</f>
        <v>6458205</v>
      </c>
    </row>
    <row r="26" spans="1:9" x14ac:dyDescent="0.25">
      <c r="A26" s="113" t="s">
        <v>73</v>
      </c>
      <c r="B26" s="76"/>
      <c r="C26" s="76"/>
      <c r="D26" s="76"/>
      <c r="E26" s="76"/>
    </row>
    <row r="27" spans="1:9" x14ac:dyDescent="0.25">
      <c r="A27" s="16" t="s">
        <v>21</v>
      </c>
      <c r="B27" s="111">
        <v>4856340.8499999996</v>
      </c>
      <c r="C27" s="111">
        <v>6733502.3200000003</v>
      </c>
      <c r="D27" s="111">
        <v>3547317.38</v>
      </c>
      <c r="E27" s="79">
        <f t="shared" ref="E27" si="3">SUM(B27:D27)</f>
        <v>15137160.550000001</v>
      </c>
    </row>
    <row r="28" spans="1:9" x14ac:dyDescent="0.25">
      <c r="A28" s="113" t="s">
        <v>74</v>
      </c>
      <c r="B28" s="111">
        <v>704890</v>
      </c>
      <c r="C28" s="111">
        <v>399610</v>
      </c>
      <c r="D28" s="111">
        <v>621545</v>
      </c>
      <c r="E28" s="79">
        <f>SUM(B28:D28)</f>
        <v>1726045</v>
      </c>
    </row>
    <row r="29" spans="1:9" ht="15.75" thickBot="1" x14ac:dyDescent="0.3">
      <c r="A29" s="12" t="s">
        <v>23</v>
      </c>
      <c r="B29" s="128">
        <f>SUM(B25:B28)</f>
        <v>7816185.8499999996</v>
      </c>
      <c r="C29" s="128">
        <f>SUM(C25:C28)</f>
        <v>10307612.32</v>
      </c>
      <c r="D29" s="128">
        <f>SUM(D25:D28)</f>
        <v>5197612.38</v>
      </c>
      <c r="E29" s="128">
        <f>SUM(E25:E28)</f>
        <v>23321410.550000001</v>
      </c>
      <c r="F29" s="17"/>
      <c r="G29" s="76"/>
    </row>
    <row r="30" spans="1:9" ht="15.75" thickTop="1" x14ac:dyDescent="0.25">
      <c r="A30" s="149" t="s">
        <v>104</v>
      </c>
      <c r="B30" s="22"/>
    </row>
    <row r="31" spans="1:9" x14ac:dyDescent="0.25">
      <c r="A31" s="149"/>
      <c r="B31" s="22"/>
    </row>
    <row r="32" spans="1:9" x14ac:dyDescent="0.25">
      <c r="A32" s="187" t="s">
        <v>28</v>
      </c>
      <c r="B32" s="187"/>
      <c r="C32" s="187"/>
      <c r="D32" s="187"/>
      <c r="E32" s="187"/>
    </row>
    <row r="33" spans="1:7" x14ac:dyDescent="0.25">
      <c r="A33" s="187" t="s">
        <v>25</v>
      </c>
      <c r="B33" s="187"/>
      <c r="C33" s="187"/>
      <c r="D33" s="187"/>
      <c r="E33" s="187"/>
      <c r="G33" s="17"/>
    </row>
    <row r="34" spans="1:7" x14ac:dyDescent="0.25">
      <c r="A34" s="187" t="s">
        <v>47</v>
      </c>
      <c r="B34" s="187"/>
      <c r="C34" s="187"/>
      <c r="D34" s="187"/>
      <c r="E34" s="187"/>
    </row>
    <row r="35" spans="1:7" ht="15.75" thickBot="1" x14ac:dyDescent="0.3">
      <c r="A35" s="7" t="s">
        <v>29</v>
      </c>
      <c r="B35" s="147" t="s">
        <v>16</v>
      </c>
      <c r="C35" s="147" t="s">
        <v>17</v>
      </c>
      <c r="D35" s="147" t="s">
        <v>39</v>
      </c>
      <c r="E35" s="147" t="s">
        <v>40</v>
      </c>
    </row>
    <row r="36" spans="1:7" x14ac:dyDescent="0.25">
      <c r="A36" s="137" t="s">
        <v>75</v>
      </c>
      <c r="B36" s="84">
        <v>0</v>
      </c>
      <c r="C36" s="84">
        <v>0</v>
      </c>
      <c r="D36" s="84">
        <v>0</v>
      </c>
      <c r="E36" s="82">
        <f t="shared" ref="E36:E45" si="4">SUM(B36:D36)</f>
        <v>0</v>
      </c>
    </row>
    <row r="37" spans="1:7" x14ac:dyDescent="0.25">
      <c r="A37" s="137" t="s">
        <v>68</v>
      </c>
      <c r="B37" s="84">
        <v>47600</v>
      </c>
      <c r="C37" s="84">
        <v>47600</v>
      </c>
      <c r="D37" s="84">
        <v>47600</v>
      </c>
      <c r="E37" s="82">
        <f t="shared" si="4"/>
        <v>142800</v>
      </c>
    </row>
    <row r="38" spans="1:7" x14ac:dyDescent="0.25">
      <c r="A38" s="137" t="s">
        <v>69</v>
      </c>
      <c r="B38" s="84">
        <v>0</v>
      </c>
      <c r="C38" s="84">
        <v>0</v>
      </c>
      <c r="D38" s="84">
        <v>0</v>
      </c>
      <c r="E38" s="82">
        <f t="shared" si="4"/>
        <v>0</v>
      </c>
    </row>
    <row r="39" spans="1:7" ht="15.95" customHeight="1" x14ac:dyDescent="0.25">
      <c r="A39" s="115" t="s">
        <v>70</v>
      </c>
      <c r="B39" s="84">
        <v>709625.55</v>
      </c>
      <c r="C39" s="84">
        <v>1324019.72</v>
      </c>
      <c r="D39" s="84">
        <v>0</v>
      </c>
      <c r="E39" s="82">
        <f t="shared" si="4"/>
        <v>2033645.27</v>
      </c>
    </row>
    <row r="40" spans="1:7" x14ac:dyDescent="0.25">
      <c r="A40" s="115" t="s">
        <v>71</v>
      </c>
      <c r="B40" s="84">
        <v>1747600</v>
      </c>
      <c r="C40" s="84">
        <v>2020700</v>
      </c>
      <c r="D40" s="84">
        <v>1644000</v>
      </c>
      <c r="E40" s="82">
        <f t="shared" si="4"/>
        <v>5412300</v>
      </c>
    </row>
    <row r="41" spans="1:7" x14ac:dyDescent="0.25">
      <c r="A41" s="115" t="s">
        <v>72</v>
      </c>
      <c r="B41" s="84">
        <v>555390</v>
      </c>
      <c r="C41" s="84">
        <v>637360</v>
      </c>
      <c r="D41" s="84">
        <v>417395</v>
      </c>
      <c r="E41" s="82">
        <f t="shared" si="4"/>
        <v>1610145</v>
      </c>
    </row>
    <row r="42" spans="1:7" x14ac:dyDescent="0.25">
      <c r="A42" s="115" t="s">
        <v>76</v>
      </c>
      <c r="B42" s="84">
        <v>2254955</v>
      </c>
      <c r="C42" s="84">
        <v>3174500</v>
      </c>
      <c r="D42" s="84">
        <v>1028750</v>
      </c>
      <c r="E42" s="82">
        <f t="shared" si="4"/>
        <v>6458205</v>
      </c>
    </row>
    <row r="43" spans="1:7" x14ac:dyDescent="0.25">
      <c r="A43" s="115" t="s">
        <v>77</v>
      </c>
      <c r="B43" s="84">
        <v>0</v>
      </c>
      <c r="C43" s="84">
        <v>0</v>
      </c>
      <c r="D43" s="84">
        <v>0</v>
      </c>
      <c r="E43" s="82">
        <f t="shared" si="4"/>
        <v>0</v>
      </c>
    </row>
    <row r="44" spans="1:7" x14ac:dyDescent="0.25">
      <c r="A44" s="115" t="s">
        <v>78</v>
      </c>
      <c r="B44" s="84">
        <v>0</v>
      </c>
      <c r="C44" s="84">
        <v>254250</v>
      </c>
      <c r="D44" s="84">
        <v>47690</v>
      </c>
      <c r="E44" s="82">
        <f t="shared" si="4"/>
        <v>301940</v>
      </c>
    </row>
    <row r="45" spans="1:7" x14ac:dyDescent="0.25">
      <c r="A45" s="115" t="s">
        <v>79</v>
      </c>
      <c r="B45" s="84">
        <v>45388.2</v>
      </c>
      <c r="C45" s="84">
        <v>0</v>
      </c>
      <c r="D45" s="84">
        <v>0</v>
      </c>
      <c r="E45" s="82">
        <f t="shared" si="4"/>
        <v>45388.2</v>
      </c>
    </row>
    <row r="46" spans="1:7" x14ac:dyDescent="0.25">
      <c r="A46" s="115" t="s">
        <v>80</v>
      </c>
      <c r="B46" s="84">
        <v>0</v>
      </c>
      <c r="C46" s="84">
        <v>0</v>
      </c>
      <c r="D46" s="84">
        <v>0</v>
      </c>
      <c r="E46" s="82">
        <f t="shared" ref="E46:E64" si="5">SUM(B46:D46)</f>
        <v>0</v>
      </c>
    </row>
    <row r="47" spans="1:7" x14ac:dyDescent="0.25">
      <c r="A47" s="115" t="s">
        <v>81</v>
      </c>
      <c r="B47" s="84">
        <v>0</v>
      </c>
      <c r="C47" s="84">
        <v>0</v>
      </c>
      <c r="D47" s="84">
        <v>0</v>
      </c>
      <c r="E47" s="82">
        <f t="shared" si="5"/>
        <v>0</v>
      </c>
    </row>
    <row r="48" spans="1:7" x14ac:dyDescent="0.25">
      <c r="A48" s="115" t="s">
        <v>82</v>
      </c>
      <c r="B48" s="84">
        <v>324500</v>
      </c>
      <c r="C48" s="84">
        <v>162250</v>
      </c>
      <c r="D48" s="84">
        <v>404150</v>
      </c>
      <c r="E48" s="82">
        <f t="shared" si="5"/>
        <v>890900</v>
      </c>
    </row>
    <row r="49" spans="1:7" x14ac:dyDescent="0.25">
      <c r="A49" s="115" t="s">
        <v>83</v>
      </c>
      <c r="B49" s="84">
        <v>0</v>
      </c>
      <c r="C49" s="84">
        <v>0</v>
      </c>
      <c r="D49" s="84">
        <v>0</v>
      </c>
      <c r="E49" s="82">
        <f t="shared" si="5"/>
        <v>0</v>
      </c>
    </row>
    <row r="50" spans="1:7" x14ac:dyDescent="0.25">
      <c r="A50" s="115" t="s">
        <v>84</v>
      </c>
      <c r="B50" s="84">
        <v>0</v>
      </c>
      <c r="C50" s="84">
        <v>0</v>
      </c>
      <c r="D50" s="84">
        <v>0</v>
      </c>
      <c r="E50" s="82">
        <f t="shared" si="5"/>
        <v>0</v>
      </c>
    </row>
    <row r="51" spans="1:7" x14ac:dyDescent="0.25">
      <c r="A51" s="115" t="s">
        <v>85</v>
      </c>
      <c r="B51" s="84">
        <v>0</v>
      </c>
      <c r="C51" s="84">
        <v>0</v>
      </c>
      <c r="D51" s="84">
        <v>0</v>
      </c>
      <c r="E51" s="82">
        <f t="shared" si="5"/>
        <v>0</v>
      </c>
    </row>
    <row r="52" spans="1:7" x14ac:dyDescent="0.25">
      <c r="A52" s="115" t="s">
        <v>86</v>
      </c>
      <c r="B52" s="84">
        <v>18800</v>
      </c>
      <c r="C52" s="84">
        <v>73500</v>
      </c>
      <c r="D52" s="84">
        <v>23504.46</v>
      </c>
      <c r="E52" s="82">
        <f t="shared" si="5"/>
        <v>115804.45999999999</v>
      </c>
    </row>
    <row r="53" spans="1:7" x14ac:dyDescent="0.25">
      <c r="A53" s="115" t="s">
        <v>87</v>
      </c>
      <c r="B53" s="84">
        <v>0</v>
      </c>
      <c r="C53" s="84">
        <v>0</v>
      </c>
      <c r="D53" s="84">
        <v>0</v>
      </c>
      <c r="E53" s="82">
        <f t="shared" si="5"/>
        <v>0</v>
      </c>
    </row>
    <row r="54" spans="1:7" x14ac:dyDescent="0.25">
      <c r="A54" s="115" t="s">
        <v>88</v>
      </c>
      <c r="B54" s="84">
        <v>0</v>
      </c>
      <c r="C54" s="84">
        <v>0</v>
      </c>
      <c r="D54" s="84">
        <v>0</v>
      </c>
      <c r="E54" s="82">
        <f t="shared" si="5"/>
        <v>0</v>
      </c>
      <c r="G54" s="109"/>
    </row>
    <row r="55" spans="1:7" x14ac:dyDescent="0.25">
      <c r="A55" s="115" t="s">
        <v>89</v>
      </c>
      <c r="B55" s="84">
        <v>0</v>
      </c>
      <c r="C55" s="84">
        <v>0</v>
      </c>
      <c r="D55" s="84">
        <v>0</v>
      </c>
      <c r="E55" s="82">
        <f t="shared" si="5"/>
        <v>0</v>
      </c>
    </row>
    <row r="56" spans="1:7" x14ac:dyDescent="0.25">
      <c r="A56" s="115" t="s">
        <v>90</v>
      </c>
      <c r="B56" s="84">
        <v>0</v>
      </c>
      <c r="C56" s="84">
        <v>47656.6</v>
      </c>
      <c r="D56" s="84">
        <v>49300</v>
      </c>
      <c r="E56" s="82">
        <f t="shared" si="5"/>
        <v>96956.6</v>
      </c>
    </row>
    <row r="57" spans="1:7" x14ac:dyDescent="0.25">
      <c r="A57" s="115" t="s">
        <v>91</v>
      </c>
      <c r="B57" s="84">
        <v>264900</v>
      </c>
      <c r="C57" s="84">
        <v>1055441</v>
      </c>
      <c r="D57" s="84">
        <v>28242.92</v>
      </c>
      <c r="E57" s="82">
        <f t="shared" si="5"/>
        <v>1348583.92</v>
      </c>
    </row>
    <row r="58" spans="1:7" x14ac:dyDescent="0.25">
      <c r="A58" s="115" t="s">
        <v>92</v>
      </c>
      <c r="B58" s="84">
        <v>1274404</v>
      </c>
      <c r="C58" s="84">
        <v>351400</v>
      </c>
      <c r="D58" s="84">
        <v>1332580</v>
      </c>
      <c r="E58" s="82">
        <f t="shared" si="5"/>
        <v>2958384</v>
      </c>
    </row>
    <row r="59" spans="1:7" x14ac:dyDescent="0.25">
      <c r="A59" s="115" t="s">
        <v>93</v>
      </c>
      <c r="B59" s="84">
        <v>276050</v>
      </c>
      <c r="C59" s="84">
        <v>124320</v>
      </c>
      <c r="D59" s="84">
        <v>0</v>
      </c>
      <c r="E59" s="82">
        <f t="shared" si="5"/>
        <v>400370</v>
      </c>
    </row>
    <row r="60" spans="1:7" x14ac:dyDescent="0.25">
      <c r="A60" s="115" t="s">
        <v>94</v>
      </c>
      <c r="B60" s="84">
        <v>0</v>
      </c>
      <c r="C60" s="84">
        <v>0</v>
      </c>
      <c r="D60" s="84">
        <v>44800</v>
      </c>
      <c r="E60" s="82">
        <f t="shared" si="5"/>
        <v>44800</v>
      </c>
    </row>
    <row r="61" spans="1:7" x14ac:dyDescent="0.25">
      <c r="A61" s="115" t="s">
        <v>95</v>
      </c>
      <c r="B61" s="84">
        <v>0</v>
      </c>
      <c r="C61" s="84">
        <v>0</v>
      </c>
      <c r="D61" s="84">
        <v>0</v>
      </c>
      <c r="E61" s="82">
        <f t="shared" si="5"/>
        <v>0</v>
      </c>
    </row>
    <row r="62" spans="1:7" x14ac:dyDescent="0.25">
      <c r="A62" s="115" t="s">
        <v>96</v>
      </c>
      <c r="B62" s="84">
        <v>296973.09999999998</v>
      </c>
      <c r="C62" s="84">
        <v>302015</v>
      </c>
      <c r="D62" s="84">
        <v>80100</v>
      </c>
      <c r="E62" s="82">
        <f t="shared" si="5"/>
        <v>679088.1</v>
      </c>
    </row>
    <row r="63" spans="1:7" x14ac:dyDescent="0.25">
      <c r="A63" s="115" t="s">
        <v>97</v>
      </c>
      <c r="B63" s="84">
        <v>0</v>
      </c>
      <c r="C63" s="84">
        <v>0</v>
      </c>
      <c r="D63" s="84">
        <v>49500</v>
      </c>
      <c r="E63" s="82">
        <f t="shared" si="5"/>
        <v>49500</v>
      </c>
    </row>
    <row r="64" spans="1:7" x14ac:dyDescent="0.25">
      <c r="A64" s="115" t="s">
        <v>101</v>
      </c>
      <c r="B64" s="84">
        <v>0</v>
      </c>
      <c r="C64" s="84">
        <v>0</v>
      </c>
      <c r="D64" s="84">
        <v>0</v>
      </c>
      <c r="E64" s="82">
        <f t="shared" si="5"/>
        <v>0</v>
      </c>
    </row>
    <row r="65" spans="1:5" x14ac:dyDescent="0.25">
      <c r="A65" s="134" t="s">
        <v>100</v>
      </c>
      <c r="B65" s="151">
        <v>0</v>
      </c>
      <c r="C65" s="151">
        <v>732600</v>
      </c>
      <c r="D65" s="151">
        <v>0</v>
      </c>
      <c r="E65" s="152">
        <f t="shared" ref="E65" si="6">SUM(B65:D65)</f>
        <v>732600</v>
      </c>
    </row>
    <row r="66" spans="1:5" ht="15.75" thickBot="1" x14ac:dyDescent="0.3">
      <c r="A66" s="143" t="s">
        <v>23</v>
      </c>
      <c r="B66" s="155">
        <f>SUM(B36:B65)</f>
        <v>7816185.8499999996</v>
      </c>
      <c r="C66" s="155">
        <f t="shared" ref="C66:E66" si="7">SUM(C36:C65)</f>
        <v>10307612.32</v>
      </c>
      <c r="D66" s="155">
        <f t="shared" si="7"/>
        <v>5197612.38</v>
      </c>
      <c r="E66" s="155">
        <f t="shared" si="7"/>
        <v>23321410.550000004</v>
      </c>
    </row>
    <row r="67" spans="1:5" ht="15.75" thickTop="1" x14ac:dyDescent="0.25">
      <c r="A67" s="149" t="s">
        <v>104</v>
      </c>
      <c r="B67" s="22"/>
    </row>
    <row r="68" spans="1:5" x14ac:dyDescent="0.25">
      <c r="A68" s="149"/>
      <c r="B68" s="142"/>
      <c r="C68" s="142"/>
      <c r="D68" s="142"/>
      <c r="E68" s="142"/>
    </row>
    <row r="69" spans="1:5" x14ac:dyDescent="0.25">
      <c r="A69" s="187" t="s">
        <v>30</v>
      </c>
      <c r="B69" s="187"/>
      <c r="C69" s="187"/>
      <c r="D69" s="187"/>
      <c r="E69" s="187"/>
    </row>
    <row r="70" spans="1:5" x14ac:dyDescent="0.25">
      <c r="A70" s="187" t="s">
        <v>31</v>
      </c>
      <c r="B70" s="187"/>
      <c r="C70" s="187"/>
      <c r="D70" s="187"/>
      <c r="E70" s="187"/>
    </row>
    <row r="71" spans="1:5" x14ac:dyDescent="0.25">
      <c r="A71" s="187" t="s">
        <v>47</v>
      </c>
      <c r="B71" s="187"/>
      <c r="C71" s="187"/>
      <c r="D71" s="187"/>
      <c r="E71" s="187"/>
    </row>
    <row r="72" spans="1:5" ht="15.75" thickBot="1" x14ac:dyDescent="0.3">
      <c r="A72" s="7" t="s">
        <v>29</v>
      </c>
      <c r="B72" s="8" t="s">
        <v>16</v>
      </c>
      <c r="C72" s="8" t="s">
        <v>17</v>
      </c>
      <c r="D72" s="8" t="s">
        <v>39</v>
      </c>
      <c r="E72" s="8" t="s">
        <v>40</v>
      </c>
    </row>
    <row r="73" spans="1:5" x14ac:dyDescent="0.25">
      <c r="A73" s="3" t="s">
        <v>112</v>
      </c>
      <c r="B73" s="73">
        <f>'Segundo Trimestre'!D83</f>
        <v>41799006.420000002</v>
      </c>
      <c r="C73" s="73">
        <f>B81</f>
        <v>18891512.559999999</v>
      </c>
      <c r="D73" s="73">
        <v>0</v>
      </c>
      <c r="E73" s="175">
        <f>B73</f>
        <v>41799006.420000002</v>
      </c>
    </row>
    <row r="74" spans="1:5" x14ac:dyDescent="0.25">
      <c r="A74" s="1" t="s">
        <v>32</v>
      </c>
      <c r="B74" s="73">
        <v>6100000</v>
      </c>
      <c r="C74" s="73">
        <v>9751000</v>
      </c>
      <c r="D74" s="73">
        <v>12628200</v>
      </c>
      <c r="E74" s="175">
        <f>SUM(B74:D74)</f>
        <v>28479200</v>
      </c>
    </row>
    <row r="75" spans="1:5" x14ac:dyDescent="0.25">
      <c r="A75" s="1" t="s">
        <v>110</v>
      </c>
      <c r="B75" s="73"/>
      <c r="C75" s="111">
        <v>3651000</v>
      </c>
      <c r="D75" s="111">
        <v>6528200</v>
      </c>
      <c r="E75" s="72">
        <f t="shared" ref="E75:E76" si="8">SUM(B75:D75)</f>
        <v>10179200</v>
      </c>
    </row>
    <row r="76" spans="1:5" x14ac:dyDescent="0.25">
      <c r="A76" s="1" t="s">
        <v>111</v>
      </c>
      <c r="B76" s="111">
        <v>6100000</v>
      </c>
      <c r="C76" s="111">
        <v>6100000</v>
      </c>
      <c r="D76" s="111">
        <v>6100000</v>
      </c>
      <c r="E76" s="72">
        <f t="shared" si="8"/>
        <v>18300000</v>
      </c>
    </row>
    <row r="77" spans="1:5" x14ac:dyDescent="0.25">
      <c r="A77" s="3" t="s">
        <v>33</v>
      </c>
      <c r="B77" s="73">
        <f>B74+B73</f>
        <v>47899006.420000002</v>
      </c>
      <c r="C77" s="73">
        <f>C74+C73</f>
        <v>28642512.559999999</v>
      </c>
      <c r="D77" s="73">
        <f>D74+D73</f>
        <v>12628200</v>
      </c>
      <c r="E77" s="73">
        <f>E74+E73</f>
        <v>70278206.420000002</v>
      </c>
    </row>
    <row r="78" spans="1:5" x14ac:dyDescent="0.25">
      <c r="A78" s="20" t="s">
        <v>34</v>
      </c>
      <c r="B78" s="111">
        <f>B66</f>
        <v>7816185.8499999996</v>
      </c>
      <c r="C78" s="111">
        <f>C66</f>
        <v>10307612.32</v>
      </c>
      <c r="D78" s="111">
        <f>D66</f>
        <v>5197612.38</v>
      </c>
      <c r="E78" s="72">
        <f>SUM(B78:D78)</f>
        <v>23321410.550000001</v>
      </c>
    </row>
    <row r="79" spans="1:5" x14ac:dyDescent="0.25">
      <c r="A79" s="20" t="s">
        <v>58</v>
      </c>
      <c r="B79" s="74"/>
      <c r="C79" s="74">
        <v>0</v>
      </c>
      <c r="D79" s="74">
        <v>0</v>
      </c>
      <c r="E79" s="72">
        <f>SUM(B79:D79)</f>
        <v>0</v>
      </c>
    </row>
    <row r="80" spans="1:5" x14ac:dyDescent="0.25">
      <c r="A80" s="21" t="s">
        <v>61</v>
      </c>
      <c r="B80" s="71">
        <v>21191308.010000002</v>
      </c>
      <c r="C80" s="71">
        <v>0</v>
      </c>
      <c r="D80" s="71">
        <v>0</v>
      </c>
      <c r="E80" s="72">
        <f>SUM(B80:D80)</f>
        <v>21191308.010000002</v>
      </c>
    </row>
    <row r="81" spans="1:14" ht="15.75" thickBot="1" x14ac:dyDescent="0.3">
      <c r="A81" s="153" t="s">
        <v>35</v>
      </c>
      <c r="B81" s="154">
        <f t="shared" ref="B81:E81" si="9">+B77-B78-B79-B80</f>
        <v>18891512.559999999</v>
      </c>
      <c r="C81" s="154">
        <f t="shared" si="9"/>
        <v>18334900.239999998</v>
      </c>
      <c r="D81" s="154">
        <f t="shared" si="9"/>
        <v>7430587.6200000001</v>
      </c>
      <c r="E81" s="154">
        <f t="shared" si="9"/>
        <v>25765487.860000003</v>
      </c>
      <c r="F81" s="132"/>
    </row>
    <row r="82" spans="1:14" x14ac:dyDescent="0.25">
      <c r="A82" s="149" t="s">
        <v>105</v>
      </c>
    </row>
    <row r="83" spans="1:14" x14ac:dyDescent="0.25">
      <c r="A83" s="1"/>
      <c r="D83" s="17"/>
      <c r="L83" s="17"/>
      <c r="M83" s="17"/>
      <c r="N83" s="17"/>
    </row>
    <row r="84" spans="1:14" x14ac:dyDescent="0.25">
      <c r="D84" s="17"/>
    </row>
    <row r="86" spans="1:14" x14ac:dyDescent="0.25">
      <c r="B86" s="17"/>
    </row>
  </sheetData>
  <mergeCells count="11">
    <mergeCell ref="A71:E71"/>
    <mergeCell ref="A32:E32"/>
    <mergeCell ref="A33:E33"/>
    <mergeCell ref="A34:E34"/>
    <mergeCell ref="A69:E69"/>
    <mergeCell ref="A70:E70"/>
    <mergeCell ref="A1:F1"/>
    <mergeCell ref="A8:F8"/>
    <mergeCell ref="A22:E22"/>
    <mergeCell ref="A7:F7"/>
    <mergeCell ref="A21:E21"/>
  </mergeCells>
  <printOptions horizontalCentered="1"/>
  <pageMargins left="0" right="0" top="0.19685039370078741" bottom="0.19685039370078741" header="0.31496062992125984" footer="0.9055118110236221"/>
  <pageSetup scale="64" firstPageNumber="22" orientation="portrait" useFirstPageNumber="1" r:id="rId1"/>
  <headerFooter>
    <oddFooter>&amp;R&amp;"-,Negrita"&amp;12&amp;P</oddFooter>
  </headerFooter>
  <ignoredErrors>
    <ignoredError sqref="E7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workbookViewId="0">
      <selection sqref="A1:F1"/>
    </sheetView>
  </sheetViews>
  <sheetFormatPr baseColWidth="10" defaultColWidth="11.5703125" defaultRowHeight="15" x14ac:dyDescent="0.25"/>
  <cols>
    <col min="1" max="1" width="40" style="6" customWidth="1"/>
    <col min="2" max="2" width="14" style="1" customWidth="1"/>
    <col min="3" max="5" width="14.140625" style="1" bestFit="1" customWidth="1"/>
    <col min="6" max="6" width="13.140625" style="1" bestFit="1" customWidth="1"/>
    <col min="7" max="7" width="14.85546875" style="1" bestFit="1" customWidth="1"/>
    <col min="8" max="10" width="14.1406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8" x14ac:dyDescent="0.25">
      <c r="A1" s="187" t="s">
        <v>0</v>
      </c>
      <c r="B1" s="187"/>
      <c r="C1" s="187"/>
      <c r="D1" s="187"/>
      <c r="E1" s="187"/>
      <c r="F1" s="187"/>
    </row>
    <row r="2" spans="1:8" x14ac:dyDescent="0.25">
      <c r="A2" s="2" t="s">
        <v>1</v>
      </c>
      <c r="B2" s="3" t="s">
        <v>50</v>
      </c>
      <c r="C2" s="3"/>
      <c r="D2" s="3"/>
      <c r="E2" s="3"/>
      <c r="F2" s="3"/>
    </row>
    <row r="3" spans="1:8" x14ac:dyDescent="0.25">
      <c r="A3" s="2" t="s">
        <v>2</v>
      </c>
      <c r="B3" s="4" t="s">
        <v>3</v>
      </c>
      <c r="C3" s="3"/>
      <c r="D3" s="3"/>
      <c r="E3" s="3"/>
      <c r="F3" s="3"/>
    </row>
    <row r="4" spans="1:8" x14ac:dyDescent="0.25">
      <c r="A4" s="2" t="s">
        <v>4</v>
      </c>
      <c r="B4" s="3" t="s">
        <v>5</v>
      </c>
      <c r="C4" s="3"/>
      <c r="D4" s="3"/>
      <c r="E4" s="3"/>
      <c r="F4" s="3"/>
    </row>
    <row r="5" spans="1:8" x14ac:dyDescent="0.25">
      <c r="A5" s="2" t="s">
        <v>36</v>
      </c>
      <c r="B5" s="5" t="s">
        <v>65</v>
      </c>
      <c r="C5" s="3"/>
      <c r="D5" s="3"/>
      <c r="E5" s="3"/>
      <c r="F5" s="3"/>
    </row>
    <row r="6" spans="1:8" x14ac:dyDescent="0.25">
      <c r="A6" s="2"/>
      <c r="B6" s="5"/>
      <c r="C6" s="3"/>
      <c r="D6" s="3"/>
      <c r="E6" s="3"/>
      <c r="F6" s="3"/>
    </row>
    <row r="7" spans="1:8" x14ac:dyDescent="0.25">
      <c r="A7" s="187" t="s">
        <v>6</v>
      </c>
      <c r="B7" s="187"/>
      <c r="C7" s="187"/>
      <c r="D7" s="187"/>
      <c r="E7" s="187"/>
    </row>
    <row r="8" spans="1:8" x14ac:dyDescent="0.25">
      <c r="A8" s="187" t="s">
        <v>7</v>
      </c>
      <c r="B8" s="187"/>
      <c r="C8" s="187"/>
      <c r="D8" s="187"/>
      <c r="E8" s="187"/>
    </row>
    <row r="9" spans="1:8" ht="15.75" thickBot="1" x14ac:dyDescent="0.3">
      <c r="A9" s="7" t="s">
        <v>8</v>
      </c>
      <c r="B9" s="8" t="s">
        <v>9</v>
      </c>
      <c r="C9" s="147" t="s">
        <v>37</v>
      </c>
      <c r="D9" s="147" t="s">
        <v>38</v>
      </c>
      <c r="E9" s="147" t="s">
        <v>40</v>
      </c>
      <c r="F9" s="147" t="s">
        <v>46</v>
      </c>
    </row>
    <row r="10" spans="1:8" x14ac:dyDescent="0.25">
      <c r="A10" s="138" t="s">
        <v>51</v>
      </c>
      <c r="B10" s="165" t="s">
        <v>22</v>
      </c>
      <c r="C10" s="170">
        <f>'Primer Trimestre'!F10</f>
        <v>0</v>
      </c>
      <c r="D10" s="170">
        <f>'Segundo Trimestre'!F10</f>
        <v>226</v>
      </c>
      <c r="E10" s="170">
        <f>'Tercer Trimestre'!F10</f>
        <v>1521</v>
      </c>
      <c r="F10" s="170">
        <f>SUM(C10:E10)</f>
        <v>1747</v>
      </c>
    </row>
    <row r="11" spans="1:8" x14ac:dyDescent="0.25">
      <c r="A11" s="113" t="s">
        <v>73</v>
      </c>
      <c r="B11" s="11"/>
      <c r="C11" s="11"/>
      <c r="D11" s="11"/>
      <c r="E11" s="11"/>
      <c r="F11" s="11"/>
    </row>
    <row r="12" spans="1:8" x14ac:dyDescent="0.25">
      <c r="A12" s="10" t="s">
        <v>48</v>
      </c>
      <c r="B12" s="144" t="s">
        <v>22</v>
      </c>
      <c r="C12" s="170">
        <f>'Primer Trimestre'!F12</f>
        <v>43</v>
      </c>
      <c r="D12" s="170">
        <f>'Segundo Trimestre'!F12</f>
        <v>22</v>
      </c>
      <c r="E12" s="170">
        <f>'Tercer Trimestre'!F12</f>
        <v>38</v>
      </c>
      <c r="F12" s="170">
        <f>SUM(C12:E12)</f>
        <v>103</v>
      </c>
    </row>
    <row r="13" spans="1:8" x14ac:dyDescent="0.25">
      <c r="A13" s="10" t="s">
        <v>49</v>
      </c>
      <c r="B13" s="11" t="s">
        <v>22</v>
      </c>
      <c r="C13" s="116">
        <f>'Primer Trimestre'!F13</f>
        <v>16</v>
      </c>
      <c r="D13" s="116">
        <f>'Segundo Trimestre'!F13</f>
        <v>25</v>
      </c>
      <c r="E13" s="116">
        <f>'Tercer Trimestre'!F13</f>
        <v>34</v>
      </c>
      <c r="F13" s="116">
        <f t="shared" ref="F13:F17" si="0">SUM(C13:E13)</f>
        <v>75</v>
      </c>
    </row>
    <row r="14" spans="1:8" x14ac:dyDescent="0.25">
      <c r="A14" s="10" t="s">
        <v>55</v>
      </c>
      <c r="B14" s="11" t="s">
        <v>22</v>
      </c>
      <c r="C14" s="116">
        <f>'Primer Trimestre'!E14</f>
        <v>27</v>
      </c>
      <c r="D14" s="116">
        <f>'Segundo Trimestre'!E14</f>
        <v>18</v>
      </c>
      <c r="E14" s="116">
        <f>'Tercer Trimestre'!E14</f>
        <v>15</v>
      </c>
      <c r="F14" s="116"/>
    </row>
    <row r="15" spans="1:8" x14ac:dyDescent="0.25">
      <c r="A15" s="113" t="s">
        <v>74</v>
      </c>
      <c r="B15" s="11" t="s">
        <v>52</v>
      </c>
      <c r="C15" s="116">
        <f>'Primer Trimestre'!F15</f>
        <v>75</v>
      </c>
      <c r="D15" s="116">
        <f>'Segundo Trimestre'!F15</f>
        <v>87</v>
      </c>
      <c r="E15" s="116">
        <f>'Tercer Trimestre'!F15</f>
        <v>78</v>
      </c>
      <c r="F15" s="116">
        <f t="shared" si="0"/>
        <v>240</v>
      </c>
      <c r="H15" s="76"/>
    </row>
    <row r="16" spans="1:8" x14ac:dyDescent="0.25">
      <c r="A16" s="9"/>
      <c r="B16" s="144" t="s">
        <v>22</v>
      </c>
      <c r="C16" s="170">
        <f>'Primer Trimestre'!F16</f>
        <v>270</v>
      </c>
      <c r="D16" s="170">
        <f>'Segundo Trimestre'!F16</f>
        <v>373</v>
      </c>
      <c r="E16" s="170">
        <f>'Tercer Trimestre'!F16</f>
        <v>243</v>
      </c>
      <c r="F16" s="170">
        <f t="shared" si="0"/>
        <v>886</v>
      </c>
    </row>
    <row r="17" spans="1:8" x14ac:dyDescent="0.25">
      <c r="A17" s="9"/>
      <c r="B17" s="11" t="s">
        <v>53</v>
      </c>
      <c r="C17" s="116">
        <f>'Primer Trimestre'!F17</f>
        <v>154</v>
      </c>
      <c r="D17" s="116">
        <f>'Segundo Trimestre'!F17</f>
        <v>228</v>
      </c>
      <c r="E17" s="116">
        <f>'Tercer Trimestre'!F17</f>
        <v>156</v>
      </c>
      <c r="F17" s="116">
        <f t="shared" si="0"/>
        <v>538</v>
      </c>
    </row>
    <row r="18" spans="1:8" ht="15.75" thickBot="1" x14ac:dyDescent="0.3">
      <c r="A18" s="12" t="s">
        <v>102</v>
      </c>
      <c r="B18" s="158"/>
      <c r="C18" s="117">
        <f>C10+C12+C16</f>
        <v>313</v>
      </c>
      <c r="D18" s="117">
        <f t="shared" ref="D18:F18" si="1">D10+D12+D16</f>
        <v>621</v>
      </c>
      <c r="E18" s="117">
        <f t="shared" si="1"/>
        <v>1802</v>
      </c>
      <c r="F18" s="117">
        <f t="shared" si="1"/>
        <v>2736</v>
      </c>
      <c r="G18" s="157"/>
      <c r="H18" s="161"/>
    </row>
    <row r="19" spans="1:8" ht="15.75" thickTop="1" x14ac:dyDescent="0.25">
      <c r="A19" s="149" t="s">
        <v>103</v>
      </c>
      <c r="B19" s="40"/>
      <c r="C19" s="39"/>
      <c r="D19" s="42"/>
      <c r="E19" s="41"/>
      <c r="F19" s="39"/>
    </row>
    <row r="20" spans="1:8" x14ac:dyDescent="0.25">
      <c r="A20" s="189" t="s">
        <v>24</v>
      </c>
      <c r="B20" s="189"/>
      <c r="C20" s="189"/>
      <c r="D20" s="189"/>
      <c r="E20" s="189"/>
    </row>
    <row r="21" spans="1:8" x14ac:dyDescent="0.25">
      <c r="A21" s="187" t="s">
        <v>25</v>
      </c>
      <c r="B21" s="187"/>
      <c r="C21" s="187"/>
      <c r="D21" s="187"/>
      <c r="E21" s="187"/>
    </row>
    <row r="22" spans="1:8" x14ac:dyDescent="0.25">
      <c r="A22" s="187" t="s">
        <v>47</v>
      </c>
      <c r="B22" s="187"/>
      <c r="C22" s="187"/>
      <c r="D22" s="187"/>
      <c r="E22" s="187"/>
    </row>
    <row r="23" spans="1:8" ht="15.75" thickBot="1" x14ac:dyDescent="0.3">
      <c r="A23" s="7" t="s">
        <v>8</v>
      </c>
      <c r="B23" s="8" t="s">
        <v>37</v>
      </c>
      <c r="C23" s="8" t="s">
        <v>38</v>
      </c>
      <c r="D23" s="8" t="s">
        <v>40</v>
      </c>
      <c r="E23" s="8" t="s">
        <v>46</v>
      </c>
    </row>
    <row r="24" spans="1:8" x14ac:dyDescent="0.25">
      <c r="A24" s="138" t="s">
        <v>51</v>
      </c>
      <c r="B24" s="81">
        <f>'Primer Trimestre'!E25</f>
        <v>0</v>
      </c>
      <c r="C24" s="81">
        <f>'Segundo Trimestre'!E25</f>
        <v>0</v>
      </c>
      <c r="D24" s="81">
        <f>'Tercer Trimestre'!E25</f>
        <v>6458205</v>
      </c>
      <c r="E24" s="76">
        <f>SUM(B24:D24)</f>
        <v>6458205</v>
      </c>
    </row>
    <row r="25" spans="1:8" x14ac:dyDescent="0.25">
      <c r="A25" s="113" t="s">
        <v>73</v>
      </c>
    </row>
    <row r="26" spans="1:8" x14ac:dyDescent="0.25">
      <c r="A26" s="16" t="s">
        <v>21</v>
      </c>
      <c r="B26" s="76">
        <f>'Primer Trimestre'!E27</f>
        <v>12741344.02</v>
      </c>
      <c r="C26" s="81">
        <f>'Segundo Trimestre'!E27</f>
        <v>12957745.33</v>
      </c>
      <c r="D26" s="81">
        <f>'Tercer Trimestre'!E27</f>
        <v>15137160.550000001</v>
      </c>
      <c r="E26" s="76">
        <f>SUM(B26:D26)</f>
        <v>40836249.900000006</v>
      </c>
    </row>
    <row r="27" spans="1:8" x14ac:dyDescent="0.25">
      <c r="A27" s="113" t="s">
        <v>74</v>
      </c>
      <c r="B27" s="76">
        <f>'Primer Trimestre'!E28</f>
        <v>1502640</v>
      </c>
      <c r="C27" s="81">
        <f>'Segundo Trimestre'!E28</f>
        <v>1855280</v>
      </c>
      <c r="D27" s="81">
        <f>'Tercer Trimestre'!E28</f>
        <v>1726045</v>
      </c>
      <c r="E27" s="76">
        <f>SUM(B27:D27)</f>
        <v>5083965</v>
      </c>
    </row>
    <row r="28" spans="1:8" x14ac:dyDescent="0.25">
      <c r="A28" s="15"/>
      <c r="B28" s="76"/>
      <c r="C28" s="82"/>
      <c r="D28" s="82"/>
      <c r="E28" s="76"/>
    </row>
    <row r="29" spans="1:8" ht="15.75" thickBot="1" x14ac:dyDescent="0.3">
      <c r="A29" s="12" t="s">
        <v>23</v>
      </c>
      <c r="B29" s="83">
        <f>SUM(B24:B28)</f>
        <v>14243984.02</v>
      </c>
      <c r="C29" s="83">
        <f t="shared" ref="C29:E29" si="2">SUM(C24:C28)</f>
        <v>14813025.33</v>
      </c>
      <c r="D29" s="83">
        <f t="shared" si="2"/>
        <v>23321410.550000001</v>
      </c>
      <c r="E29" s="83">
        <f t="shared" si="2"/>
        <v>52378419.900000006</v>
      </c>
      <c r="F29" s="17"/>
      <c r="G29" s="17"/>
    </row>
    <row r="30" spans="1:8" ht="15.75" thickTop="1" x14ac:dyDescent="0.25">
      <c r="A30" s="149" t="s">
        <v>104</v>
      </c>
      <c r="B30" s="22"/>
    </row>
    <row r="32" spans="1:8" x14ac:dyDescent="0.25">
      <c r="A32" s="187" t="s">
        <v>28</v>
      </c>
      <c r="B32" s="187"/>
      <c r="C32" s="187"/>
      <c r="D32" s="187"/>
      <c r="E32" s="187"/>
    </row>
    <row r="33" spans="1:10" x14ac:dyDescent="0.25">
      <c r="A33" s="187" t="s">
        <v>25</v>
      </c>
      <c r="B33" s="187"/>
      <c r="C33" s="187"/>
      <c r="D33" s="187"/>
      <c r="E33" s="187"/>
      <c r="G33" s="17"/>
      <c r="I33" s="177"/>
    </row>
    <row r="34" spans="1:10" x14ac:dyDescent="0.25">
      <c r="A34" s="187" t="s">
        <v>47</v>
      </c>
      <c r="B34" s="187"/>
      <c r="C34" s="187"/>
      <c r="D34" s="187"/>
      <c r="E34" s="187"/>
      <c r="J34" s="132"/>
    </row>
    <row r="35" spans="1:10" ht="15.75" thickBot="1" x14ac:dyDescent="0.3">
      <c r="A35" s="7" t="s">
        <v>29</v>
      </c>
      <c r="B35" s="8" t="s">
        <v>37</v>
      </c>
      <c r="C35" s="8" t="s">
        <v>38</v>
      </c>
      <c r="D35" s="8" t="s">
        <v>40</v>
      </c>
      <c r="E35" s="8" t="s">
        <v>46</v>
      </c>
    </row>
    <row r="36" spans="1:10" x14ac:dyDescent="0.25">
      <c r="A36" s="137" t="s">
        <v>75</v>
      </c>
      <c r="B36" s="82">
        <f>'Primer Trimestre'!E37</f>
        <v>0</v>
      </c>
      <c r="C36" s="82">
        <f>'Segundo Trimestre'!E37</f>
        <v>0</v>
      </c>
      <c r="D36" s="82">
        <f>'Tercer Trimestre'!E36</f>
        <v>0</v>
      </c>
      <c r="E36" s="84">
        <f t="shared" ref="E36" si="3">SUM(B36:D36)</f>
        <v>0</v>
      </c>
    </row>
    <row r="37" spans="1:10" x14ac:dyDescent="0.25">
      <c r="A37" s="137" t="s">
        <v>68</v>
      </c>
      <c r="B37" s="82">
        <f>'Primer Trimestre'!E38</f>
        <v>0</v>
      </c>
      <c r="C37" s="82">
        <f>'Segundo Trimestre'!E38</f>
        <v>95200</v>
      </c>
      <c r="D37" s="82">
        <f>'Tercer Trimestre'!E37</f>
        <v>142800</v>
      </c>
      <c r="E37" s="84">
        <f t="shared" ref="E37:E65" si="4">SUM(B37:D37)</f>
        <v>238000</v>
      </c>
    </row>
    <row r="38" spans="1:10" x14ac:dyDescent="0.25">
      <c r="A38" s="137" t="s">
        <v>69</v>
      </c>
      <c r="B38" s="82">
        <f>'Primer Trimestre'!E39</f>
        <v>0</v>
      </c>
      <c r="C38" s="82">
        <f>'Segundo Trimestre'!E39</f>
        <v>0</v>
      </c>
      <c r="D38" s="82">
        <f>'Tercer Trimestre'!E38</f>
        <v>0</v>
      </c>
      <c r="E38" s="84">
        <f t="shared" si="4"/>
        <v>0</v>
      </c>
    </row>
    <row r="39" spans="1:10" x14ac:dyDescent="0.25">
      <c r="A39" s="115" t="s">
        <v>70</v>
      </c>
      <c r="B39" s="82">
        <f>'Primer Trimestre'!E40</f>
        <v>0</v>
      </c>
      <c r="C39" s="82">
        <f>'Segundo Trimestre'!E40</f>
        <v>2004153.88</v>
      </c>
      <c r="D39" s="82">
        <f>'Tercer Trimestre'!E39</f>
        <v>2033645.27</v>
      </c>
      <c r="E39" s="84">
        <f t="shared" si="4"/>
        <v>4037799.15</v>
      </c>
    </row>
    <row r="40" spans="1:10" x14ac:dyDescent="0.25">
      <c r="A40" s="115" t="s">
        <v>71</v>
      </c>
      <c r="B40" s="82">
        <f>'Primer Trimestre'!E41</f>
        <v>8993042.0199999996</v>
      </c>
      <c r="C40" s="82">
        <f>'Segundo Trimestre'!E41</f>
        <v>5464900</v>
      </c>
      <c r="D40" s="82">
        <f>'Tercer Trimestre'!E40</f>
        <v>5412300</v>
      </c>
      <c r="E40" s="84">
        <f t="shared" si="4"/>
        <v>19870242.02</v>
      </c>
    </row>
    <row r="41" spans="1:10" x14ac:dyDescent="0.25">
      <c r="A41" s="115" t="s">
        <v>72</v>
      </c>
      <c r="B41" s="82">
        <f>'Primer Trimestre'!E42</f>
        <v>1856440</v>
      </c>
      <c r="C41" s="82">
        <f>'Segundo Trimestre'!E42</f>
        <v>1236130</v>
      </c>
      <c r="D41" s="82">
        <f>'Tercer Trimestre'!E41</f>
        <v>1610145</v>
      </c>
      <c r="E41" s="84">
        <f t="shared" si="4"/>
        <v>4702715</v>
      </c>
    </row>
    <row r="42" spans="1:10" ht="15.95" customHeight="1" x14ac:dyDescent="0.25">
      <c r="A42" s="115" t="s">
        <v>76</v>
      </c>
      <c r="B42" s="82">
        <f>'Primer Trimestre'!E43</f>
        <v>0</v>
      </c>
      <c r="C42" s="82">
        <f>'Segundo Trimestre'!E43</f>
        <v>0</v>
      </c>
      <c r="D42" s="82">
        <f>'Tercer Trimestre'!E42</f>
        <v>6458205</v>
      </c>
      <c r="E42" s="84">
        <f t="shared" si="4"/>
        <v>6458205</v>
      </c>
    </row>
    <row r="43" spans="1:10" x14ac:dyDescent="0.25">
      <c r="A43" s="115" t="s">
        <v>77</v>
      </c>
      <c r="B43" s="82">
        <f>'Primer Trimestre'!E44</f>
        <v>1501812</v>
      </c>
      <c r="C43" s="82">
        <f>'Segundo Trimestre'!E44</f>
        <v>174000</v>
      </c>
      <c r="D43" s="82">
        <f>'Tercer Trimestre'!E43</f>
        <v>0</v>
      </c>
      <c r="E43" s="84">
        <f t="shared" si="4"/>
        <v>1675812</v>
      </c>
      <c r="G43" s="132"/>
    </row>
    <row r="44" spans="1:10" x14ac:dyDescent="0.25">
      <c r="A44" s="115" t="s">
        <v>78</v>
      </c>
      <c r="B44" s="82">
        <f>'Primer Trimestre'!E45</f>
        <v>0</v>
      </c>
      <c r="C44" s="82">
        <f>'Segundo Trimestre'!E45</f>
        <v>52120</v>
      </c>
      <c r="D44" s="82">
        <f>'Tercer Trimestre'!E44</f>
        <v>301940</v>
      </c>
      <c r="E44" s="84">
        <f t="shared" si="4"/>
        <v>354060</v>
      </c>
      <c r="F44" s="132"/>
      <c r="G44" s="76"/>
    </row>
    <row r="45" spans="1:10" x14ac:dyDescent="0.25">
      <c r="A45" s="115" t="s">
        <v>79</v>
      </c>
      <c r="B45" s="82">
        <f>'Primer Trimestre'!E46</f>
        <v>0</v>
      </c>
      <c r="C45" s="82">
        <f>'Segundo Trimestre'!E46</f>
        <v>21750.02</v>
      </c>
      <c r="D45" s="82">
        <f>'Tercer Trimestre'!E45</f>
        <v>45388.2</v>
      </c>
      <c r="E45" s="84">
        <f t="shared" si="4"/>
        <v>67138.22</v>
      </c>
    </row>
    <row r="46" spans="1:10" x14ac:dyDescent="0.25">
      <c r="A46" s="115" t="s">
        <v>80</v>
      </c>
      <c r="B46" s="82">
        <f>'Primer Trimestre'!E47</f>
        <v>0</v>
      </c>
      <c r="C46" s="82">
        <f>'Segundo Trimestre'!E47</f>
        <v>79500</v>
      </c>
      <c r="D46" s="82">
        <f>'Tercer Trimestre'!E46</f>
        <v>0</v>
      </c>
      <c r="E46" s="84">
        <f t="shared" si="4"/>
        <v>79500</v>
      </c>
      <c r="F46" s="82"/>
      <c r="G46" s="82"/>
    </row>
    <row r="47" spans="1:10" x14ac:dyDescent="0.25">
      <c r="A47" s="115" t="s">
        <v>81</v>
      </c>
      <c r="B47" s="82">
        <f>'Primer Trimestre'!E48</f>
        <v>0</v>
      </c>
      <c r="C47" s="82">
        <f>'Segundo Trimestre'!E48</f>
        <v>23355</v>
      </c>
      <c r="D47" s="82">
        <f>'Tercer Trimestre'!E47</f>
        <v>0</v>
      </c>
      <c r="E47" s="84">
        <f t="shared" si="4"/>
        <v>23355</v>
      </c>
    </row>
    <row r="48" spans="1:10" x14ac:dyDescent="0.25">
      <c r="A48" s="115" t="s">
        <v>82</v>
      </c>
      <c r="B48" s="82">
        <f>'Primer Trimestre'!E49</f>
        <v>696200</v>
      </c>
      <c r="C48" s="82">
        <f>'Segundo Trimestre'!E49</f>
        <v>994150</v>
      </c>
      <c r="D48" s="82">
        <f>'Tercer Trimestre'!E48</f>
        <v>890900</v>
      </c>
      <c r="E48" s="84">
        <f t="shared" si="4"/>
        <v>2581250</v>
      </c>
    </row>
    <row r="49" spans="1:8" x14ac:dyDescent="0.25">
      <c r="A49" s="115" t="s">
        <v>83</v>
      </c>
      <c r="B49" s="82">
        <f>'Primer Trimestre'!E50</f>
        <v>0</v>
      </c>
      <c r="C49" s="82">
        <f>'Segundo Trimestre'!E50</f>
        <v>35990.5</v>
      </c>
      <c r="D49" s="82">
        <f>'Tercer Trimestre'!E49</f>
        <v>0</v>
      </c>
      <c r="E49" s="84">
        <f t="shared" si="4"/>
        <v>35990.5</v>
      </c>
    </row>
    <row r="50" spans="1:8" x14ac:dyDescent="0.25">
      <c r="A50" s="115" t="s">
        <v>84</v>
      </c>
      <c r="B50" s="82">
        <f>'Primer Trimestre'!E51</f>
        <v>0</v>
      </c>
      <c r="C50" s="82">
        <f>'Segundo Trimestre'!E51</f>
        <v>0</v>
      </c>
      <c r="D50" s="82">
        <f>'Tercer Trimestre'!E50</f>
        <v>0</v>
      </c>
      <c r="E50" s="84">
        <f t="shared" si="4"/>
        <v>0</v>
      </c>
      <c r="F50" s="132"/>
      <c r="G50" s="132"/>
    </row>
    <row r="51" spans="1:8" x14ac:dyDescent="0.25">
      <c r="A51" s="115" t="s">
        <v>85</v>
      </c>
      <c r="B51" s="82">
        <f>'Primer Trimestre'!E52</f>
        <v>24675</v>
      </c>
      <c r="C51" s="82">
        <f>'Segundo Trimestre'!E52</f>
        <v>0</v>
      </c>
      <c r="D51" s="82">
        <f>'Tercer Trimestre'!E51</f>
        <v>0</v>
      </c>
      <c r="E51" s="84">
        <f t="shared" si="4"/>
        <v>24675</v>
      </c>
    </row>
    <row r="52" spans="1:8" x14ac:dyDescent="0.25">
      <c r="A52" s="115" t="s">
        <v>86</v>
      </c>
      <c r="B52" s="82">
        <f>'Primer Trimestre'!E53</f>
        <v>0</v>
      </c>
      <c r="C52" s="82">
        <f>'Segundo Trimestre'!E53</f>
        <v>31990</v>
      </c>
      <c r="D52" s="82">
        <f>'Tercer Trimestre'!E52</f>
        <v>115804.45999999999</v>
      </c>
      <c r="E52" s="84">
        <f t="shared" si="4"/>
        <v>147794.46</v>
      </c>
    </row>
    <row r="53" spans="1:8" x14ac:dyDescent="0.25">
      <c r="A53" s="115" t="s">
        <v>87</v>
      </c>
      <c r="B53" s="82">
        <f>'Primer Trimestre'!E54</f>
        <v>0</v>
      </c>
      <c r="C53" s="82">
        <f>'Segundo Trimestre'!E54</f>
        <v>0</v>
      </c>
      <c r="D53" s="82">
        <f>'Tercer Trimestre'!E53</f>
        <v>0</v>
      </c>
      <c r="E53" s="84">
        <f t="shared" si="4"/>
        <v>0</v>
      </c>
    </row>
    <row r="54" spans="1:8" x14ac:dyDescent="0.25">
      <c r="A54" s="115" t="s">
        <v>88</v>
      </c>
      <c r="B54" s="82">
        <f>'Primer Trimestre'!E55</f>
        <v>0</v>
      </c>
      <c r="C54" s="82">
        <f>'Segundo Trimestre'!E55</f>
        <v>0</v>
      </c>
      <c r="D54" s="82">
        <f>'Tercer Trimestre'!E54</f>
        <v>0</v>
      </c>
      <c r="E54" s="84">
        <f t="shared" si="4"/>
        <v>0</v>
      </c>
    </row>
    <row r="55" spans="1:8" x14ac:dyDescent="0.25">
      <c r="A55" s="115" t="s">
        <v>89</v>
      </c>
      <c r="B55" s="82">
        <f>'Primer Trimestre'!E56</f>
        <v>0</v>
      </c>
      <c r="C55" s="82">
        <f>'Segundo Trimestre'!E56</f>
        <v>0</v>
      </c>
      <c r="D55" s="82">
        <f>'Tercer Trimestre'!E55</f>
        <v>0</v>
      </c>
      <c r="E55" s="84">
        <f t="shared" si="4"/>
        <v>0</v>
      </c>
    </row>
    <row r="56" spans="1:8" x14ac:dyDescent="0.25">
      <c r="A56" s="115" t="s">
        <v>90</v>
      </c>
      <c r="B56" s="82">
        <f>'Primer Trimestre'!E57</f>
        <v>0</v>
      </c>
      <c r="C56" s="82">
        <f>'Segundo Trimestre'!E57</f>
        <v>367633.68</v>
      </c>
      <c r="D56" s="82">
        <f>'Tercer Trimestre'!E56</f>
        <v>96956.6</v>
      </c>
      <c r="E56" s="84">
        <f t="shared" si="4"/>
        <v>464590.28</v>
      </c>
      <c r="G56" s="76"/>
    </row>
    <row r="57" spans="1:8" x14ac:dyDescent="0.25">
      <c r="A57" s="115" t="s">
        <v>91</v>
      </c>
      <c r="B57" s="82">
        <f>'Primer Trimestre'!E58</f>
        <v>0</v>
      </c>
      <c r="C57" s="82">
        <f>'Segundo Trimestre'!E58</f>
        <v>2064749.52</v>
      </c>
      <c r="D57" s="82">
        <f>'Tercer Trimestre'!E57</f>
        <v>1348583.92</v>
      </c>
      <c r="E57" s="84">
        <f t="shared" si="4"/>
        <v>3413333.44</v>
      </c>
      <c r="H57" s="76"/>
    </row>
    <row r="58" spans="1:8" x14ac:dyDescent="0.25">
      <c r="A58" s="115" t="s">
        <v>92</v>
      </c>
      <c r="B58" s="82">
        <f>'Primer Trimestre'!E59</f>
        <v>1124530</v>
      </c>
      <c r="C58" s="82">
        <f>'Segundo Trimestre'!E59</f>
        <v>1429720</v>
      </c>
      <c r="D58" s="82">
        <f>'Tercer Trimestre'!E58</f>
        <v>2958384</v>
      </c>
      <c r="E58" s="84">
        <f t="shared" si="4"/>
        <v>5512634</v>
      </c>
      <c r="F58" s="82"/>
      <c r="G58" s="82"/>
    </row>
    <row r="59" spans="1:8" x14ac:dyDescent="0.25">
      <c r="A59" s="115" t="s">
        <v>93</v>
      </c>
      <c r="B59" s="82">
        <f>'Primer Trimestre'!E60</f>
        <v>0</v>
      </c>
      <c r="C59" s="82">
        <f>'Segundo Trimestre'!E60</f>
        <v>197652.74</v>
      </c>
      <c r="D59" s="82">
        <f>'Tercer Trimestre'!E59</f>
        <v>400370</v>
      </c>
      <c r="E59" s="84">
        <f t="shared" si="4"/>
        <v>598022.74</v>
      </c>
      <c r="F59" s="82"/>
      <c r="G59" s="82"/>
    </row>
    <row r="60" spans="1:8" x14ac:dyDescent="0.25">
      <c r="A60" s="115" t="s">
        <v>94</v>
      </c>
      <c r="B60" s="82">
        <f>'Primer Trimestre'!E61</f>
        <v>0</v>
      </c>
      <c r="C60" s="82">
        <f>'Segundo Trimestre'!E61</f>
        <v>0</v>
      </c>
      <c r="D60" s="82">
        <f>'Tercer Trimestre'!E60</f>
        <v>44800</v>
      </c>
      <c r="E60" s="84">
        <f t="shared" si="4"/>
        <v>44800</v>
      </c>
      <c r="F60" s="82"/>
      <c r="G60" s="82"/>
    </row>
    <row r="61" spans="1:8" x14ac:dyDescent="0.25">
      <c r="A61" s="115" t="s">
        <v>95</v>
      </c>
      <c r="B61" s="82">
        <f>'Primer Trimestre'!E62</f>
        <v>0</v>
      </c>
      <c r="C61" s="82">
        <f>'Segundo Trimestre'!E62</f>
        <v>13920</v>
      </c>
      <c r="D61" s="82">
        <f>'Tercer Trimestre'!E61</f>
        <v>0</v>
      </c>
      <c r="E61" s="84">
        <f t="shared" si="4"/>
        <v>13920</v>
      </c>
      <c r="F61" s="82"/>
      <c r="G61" s="82"/>
    </row>
    <row r="62" spans="1:8" x14ac:dyDescent="0.25">
      <c r="A62" s="115" t="s">
        <v>96</v>
      </c>
      <c r="B62" s="82">
        <f>'Primer Trimestre'!E63</f>
        <v>47285</v>
      </c>
      <c r="C62" s="82">
        <f>'Segundo Trimestre'!E63</f>
        <v>80859.989999999991</v>
      </c>
      <c r="D62" s="82">
        <f>'Tercer Trimestre'!E62</f>
        <v>679088.1</v>
      </c>
      <c r="E62" s="84">
        <f t="shared" si="4"/>
        <v>807233.09</v>
      </c>
      <c r="F62" s="82"/>
      <c r="G62" s="82"/>
    </row>
    <row r="63" spans="1:8" x14ac:dyDescent="0.25">
      <c r="A63" s="115" t="s">
        <v>97</v>
      </c>
      <c r="B63" s="82">
        <f>'Primer Trimestre'!E64</f>
        <v>0</v>
      </c>
      <c r="C63" s="82">
        <f>'Segundo Trimestre'!E64</f>
        <v>350250</v>
      </c>
      <c r="D63" s="82">
        <f>'Tercer Trimestre'!E63</f>
        <v>49500</v>
      </c>
      <c r="E63" s="84">
        <f t="shared" si="4"/>
        <v>399750</v>
      </c>
      <c r="F63" s="82"/>
      <c r="G63" s="82"/>
    </row>
    <row r="64" spans="1:8" x14ac:dyDescent="0.25">
      <c r="A64" s="115" t="s">
        <v>101</v>
      </c>
      <c r="B64" s="82">
        <f>'Primer Trimestre'!E65</f>
        <v>0</v>
      </c>
      <c r="C64" s="82">
        <f>'Segundo Trimestre'!E65</f>
        <v>95000</v>
      </c>
      <c r="D64" s="82">
        <f>'Tercer Trimestre'!E64</f>
        <v>0</v>
      </c>
      <c r="E64" s="84">
        <f t="shared" si="4"/>
        <v>95000</v>
      </c>
      <c r="F64" s="82"/>
      <c r="G64" s="82"/>
    </row>
    <row r="65" spans="1:10" x14ac:dyDescent="0.25">
      <c r="A65" s="156" t="s">
        <v>100</v>
      </c>
      <c r="B65" s="82">
        <f>'Primer Trimestre'!E66</f>
        <v>0</v>
      </c>
      <c r="C65" s="82">
        <f>'Segundo Trimestre'!E66</f>
        <v>0</v>
      </c>
      <c r="D65" s="82">
        <f>'Tercer Trimestre'!E65</f>
        <v>732600</v>
      </c>
      <c r="E65" s="84">
        <f t="shared" si="4"/>
        <v>732600</v>
      </c>
      <c r="F65" s="82"/>
      <c r="G65" s="82"/>
    </row>
    <row r="66" spans="1:10" ht="15.75" thickBot="1" x14ac:dyDescent="0.3">
      <c r="A66" s="32" t="s">
        <v>23</v>
      </c>
      <c r="B66" s="83">
        <f>SUM(B36:B65)</f>
        <v>14243984.02</v>
      </c>
      <c r="C66" s="83">
        <f t="shared" ref="C66:E66" si="5">SUM(C36:C65)</f>
        <v>14813025.329999998</v>
      </c>
      <c r="D66" s="83">
        <f t="shared" si="5"/>
        <v>23321410.550000004</v>
      </c>
      <c r="E66" s="83">
        <f t="shared" si="5"/>
        <v>52378419.900000006</v>
      </c>
      <c r="G66" s="76"/>
      <c r="H66" s="132"/>
      <c r="I66" s="76"/>
    </row>
    <row r="67" spans="1:10" ht="15.75" thickTop="1" x14ac:dyDescent="0.25">
      <c r="A67" s="149" t="s">
        <v>104</v>
      </c>
      <c r="B67" s="22"/>
      <c r="E67" s="76"/>
    </row>
    <row r="68" spans="1:10" x14ac:dyDescent="0.25">
      <c r="A68" s="187" t="s">
        <v>30</v>
      </c>
      <c r="B68" s="187"/>
      <c r="C68" s="187"/>
      <c r="D68" s="187"/>
      <c r="E68" s="187"/>
    </row>
    <row r="69" spans="1:10" x14ac:dyDescent="0.25">
      <c r="A69" s="187" t="s">
        <v>31</v>
      </c>
      <c r="B69" s="187"/>
      <c r="C69" s="187"/>
      <c r="D69" s="187"/>
      <c r="E69" s="187"/>
    </row>
    <row r="70" spans="1:10" x14ac:dyDescent="0.25">
      <c r="A70" s="187" t="s">
        <v>47</v>
      </c>
      <c r="B70" s="187"/>
      <c r="C70" s="187"/>
      <c r="D70" s="187"/>
      <c r="E70" s="187"/>
    </row>
    <row r="71" spans="1:10" ht="15.75" thickBot="1" x14ac:dyDescent="0.3">
      <c r="A71" s="7" t="s">
        <v>29</v>
      </c>
      <c r="B71" s="8" t="s">
        <v>37</v>
      </c>
      <c r="C71" s="8" t="s">
        <v>38</v>
      </c>
      <c r="D71" s="8" t="s">
        <v>40</v>
      </c>
      <c r="E71" s="8" t="s">
        <v>46</v>
      </c>
    </row>
    <row r="72" spans="1:10" x14ac:dyDescent="0.25">
      <c r="A72" s="3" t="s">
        <v>112</v>
      </c>
      <c r="B72" s="91">
        <f>'Primer Trimestre'!E74</f>
        <v>21435215.77</v>
      </c>
      <c r="C72" s="91">
        <f>B81</f>
        <v>36191231.75</v>
      </c>
      <c r="D72" s="91">
        <f>C81</f>
        <v>41799006.420000002</v>
      </c>
      <c r="E72" s="91">
        <f>B72</f>
        <v>21435215.77</v>
      </c>
    </row>
    <row r="73" spans="1:10" x14ac:dyDescent="0.25">
      <c r="A73" s="3" t="s">
        <v>32</v>
      </c>
      <c r="B73" s="91">
        <f>'Primer Trimestre'!E75</f>
        <v>29000000</v>
      </c>
      <c r="C73" s="91">
        <f>'Segundo Trimestre'!E75</f>
        <v>20420800</v>
      </c>
      <c r="D73" s="91">
        <f>'Tercer Trimestre'!E74</f>
        <v>28479200</v>
      </c>
      <c r="E73" s="91">
        <f>SUM(B73:D73)</f>
        <v>77900000</v>
      </c>
    </row>
    <row r="74" spans="1:10" x14ac:dyDescent="0.25">
      <c r="A74" s="1" t="s">
        <v>110</v>
      </c>
      <c r="B74" s="18"/>
      <c r="C74" s="18"/>
      <c r="D74" s="18">
        <f>'Tercer Trimestre'!E75</f>
        <v>10179200</v>
      </c>
      <c r="E74" s="82">
        <f>SUM(B74:D74)</f>
        <v>10179200</v>
      </c>
    </row>
    <row r="75" spans="1:10" x14ac:dyDescent="0.25">
      <c r="A75" s="1" t="s">
        <v>111</v>
      </c>
      <c r="B75" s="18">
        <f>'Primer Trimestre'!E75</f>
        <v>29000000</v>
      </c>
      <c r="C75" s="18">
        <f>'Segundo Trimestre'!E75</f>
        <v>20420800</v>
      </c>
      <c r="D75" s="18">
        <f>'Tercer Trimestre'!E76</f>
        <v>18300000</v>
      </c>
      <c r="E75" s="82">
        <f>SUM(B75:D75)</f>
        <v>67720800</v>
      </c>
    </row>
    <row r="76" spans="1:10" x14ac:dyDescent="0.25">
      <c r="A76" s="3" t="s">
        <v>33</v>
      </c>
      <c r="B76" s="91">
        <f>B72+B73</f>
        <v>50435215.769999996</v>
      </c>
      <c r="C76" s="91">
        <f>C72+C73</f>
        <v>56612031.75</v>
      </c>
      <c r="D76" s="91">
        <f>D72+D73</f>
        <v>70278206.420000002</v>
      </c>
      <c r="E76" s="91">
        <f>E72+E73</f>
        <v>99335215.769999996</v>
      </c>
    </row>
    <row r="77" spans="1:10" x14ac:dyDescent="0.25">
      <c r="A77" s="20" t="s">
        <v>34</v>
      </c>
      <c r="B77" s="82">
        <f>'Primer Trimestre'!E78</f>
        <v>14243984.02</v>
      </c>
      <c r="C77" s="82">
        <f>'Segundo Trimestre'!E79</f>
        <v>14813025.33</v>
      </c>
      <c r="D77" s="82">
        <f>'Tercer Trimestre'!E78</f>
        <v>23321410.550000001</v>
      </c>
      <c r="E77" s="82">
        <f>SUM(B77:D77)</f>
        <v>52378419.900000006</v>
      </c>
      <c r="G77" s="76"/>
      <c r="H77" s="76"/>
      <c r="I77" s="76"/>
      <c r="J77" s="76"/>
    </row>
    <row r="78" spans="1:10" x14ac:dyDescent="0.25">
      <c r="A78" s="20" t="s">
        <v>58</v>
      </c>
      <c r="B78" s="82"/>
      <c r="C78" s="82">
        <f>'Segundo Trimestre'!E80</f>
        <v>0</v>
      </c>
      <c r="D78" s="82">
        <f>'Tercer Trimestre'!E79</f>
        <v>0</v>
      </c>
      <c r="E78" s="82">
        <f t="shared" ref="E78:E79" si="6">SUM(B78:D78)</f>
        <v>0</v>
      </c>
      <c r="H78" s="76"/>
      <c r="I78" s="76"/>
    </row>
    <row r="79" spans="1:10" x14ac:dyDescent="0.25">
      <c r="A79" s="21" t="s">
        <v>61</v>
      </c>
      <c r="B79" s="82">
        <f>'Primer Trimestre'!E79</f>
        <v>0</v>
      </c>
      <c r="C79" s="82">
        <f>'Segundo Trimestre'!E81</f>
        <v>0</v>
      </c>
      <c r="D79" s="82">
        <f>'Tercer Trimestre'!E80</f>
        <v>21191308.010000002</v>
      </c>
      <c r="E79" s="82">
        <f t="shared" si="6"/>
        <v>21191308.010000002</v>
      </c>
      <c r="H79" s="76"/>
      <c r="I79" s="76"/>
    </row>
    <row r="80" spans="1:10" x14ac:dyDescent="0.25">
      <c r="A80" s="21"/>
      <c r="B80" s="82"/>
      <c r="C80" s="82"/>
      <c r="D80" s="82"/>
      <c r="E80" s="82"/>
      <c r="H80" s="76"/>
      <c r="I80" s="76"/>
    </row>
    <row r="81" spans="1:14" ht="15.75" thickBot="1" x14ac:dyDescent="0.3">
      <c r="A81" s="118" t="s">
        <v>35</v>
      </c>
      <c r="B81" s="122">
        <f>B76-B77-B78-B79</f>
        <v>36191231.75</v>
      </c>
      <c r="C81" s="122">
        <f t="shared" ref="C81:D81" si="7">C76-C77-C78-C79</f>
        <v>41799006.420000002</v>
      </c>
      <c r="D81" s="122">
        <f t="shared" si="7"/>
        <v>25765487.860000003</v>
      </c>
      <c r="E81" s="122">
        <f>E76-E77-E78-E79</f>
        <v>25765487.859999988</v>
      </c>
      <c r="G81" s="76"/>
      <c r="H81" s="76"/>
      <c r="I81" s="76"/>
    </row>
    <row r="82" spans="1:14" ht="15.75" thickTop="1" x14ac:dyDescent="0.25">
      <c r="A82" s="149" t="s">
        <v>105</v>
      </c>
      <c r="G82" s="82"/>
      <c r="I82" s="76"/>
    </row>
    <row r="83" spans="1:14" x14ac:dyDescent="0.25">
      <c r="A83" s="1"/>
      <c r="D83" s="17"/>
      <c r="L83" s="17"/>
      <c r="M83" s="17"/>
      <c r="N83" s="17"/>
    </row>
    <row r="84" spans="1:14" x14ac:dyDescent="0.25">
      <c r="D84" s="17"/>
    </row>
    <row r="86" spans="1:14" x14ac:dyDescent="0.25">
      <c r="B86" s="17"/>
    </row>
  </sheetData>
  <mergeCells count="12">
    <mergeCell ref="A70:E70"/>
    <mergeCell ref="A33:E33"/>
    <mergeCell ref="A68:E68"/>
    <mergeCell ref="A69:E69"/>
    <mergeCell ref="A1:F1"/>
    <mergeCell ref="A7:E7"/>
    <mergeCell ref="A8:E8"/>
    <mergeCell ref="A20:E20"/>
    <mergeCell ref="A21:E21"/>
    <mergeCell ref="A32:E32"/>
    <mergeCell ref="A22:E22"/>
    <mergeCell ref="A34:E34"/>
  </mergeCells>
  <printOptions horizontalCentered="1"/>
  <pageMargins left="0" right="0" top="0.19685039370078741" bottom="0.19685039370078741" header="0.31496062992125984" footer="0.9055118110236221"/>
  <pageSetup scale="64" firstPageNumber="23" orientation="portrait" useFirstPageNumber="1" r:id="rId1"/>
  <headerFooter>
    <oddFooter>&amp;R&amp;"-,Negrita"&amp;12&amp;P</oddFooter>
  </headerFooter>
  <ignoredErrors>
    <ignoredError sqref="E7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workbookViewId="0">
      <selection sqref="A1:F1"/>
    </sheetView>
  </sheetViews>
  <sheetFormatPr baseColWidth="10" defaultColWidth="11.5703125" defaultRowHeight="15" x14ac:dyDescent="0.25"/>
  <cols>
    <col min="1" max="1" width="40.7109375" style="6" customWidth="1"/>
    <col min="2" max="5" width="15.7109375" style="1" customWidth="1"/>
    <col min="6" max="6" width="11.42578125" style="1" bestFit="1" customWidth="1"/>
    <col min="7" max="8" width="14.140625" style="1" bestFit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8" x14ac:dyDescent="0.25">
      <c r="A1" s="187" t="s">
        <v>0</v>
      </c>
      <c r="B1" s="187"/>
      <c r="C1" s="187"/>
      <c r="D1" s="187"/>
      <c r="E1" s="187"/>
      <c r="F1" s="187"/>
    </row>
    <row r="2" spans="1:8" x14ac:dyDescent="0.25">
      <c r="A2" s="2" t="s">
        <v>1</v>
      </c>
      <c r="B2" s="3" t="s">
        <v>50</v>
      </c>
      <c r="C2" s="3"/>
      <c r="D2" s="3"/>
      <c r="E2" s="3"/>
      <c r="F2" s="3"/>
    </row>
    <row r="3" spans="1:8" x14ac:dyDescent="0.25">
      <c r="A3" s="2" t="s">
        <v>2</v>
      </c>
      <c r="B3" s="4" t="s">
        <v>3</v>
      </c>
      <c r="C3" s="3"/>
      <c r="D3" s="3"/>
      <c r="E3" s="3"/>
      <c r="F3" s="3"/>
    </row>
    <row r="4" spans="1:8" x14ac:dyDescent="0.25">
      <c r="A4" s="2" t="s">
        <v>4</v>
      </c>
      <c r="B4" s="3" t="s">
        <v>5</v>
      </c>
      <c r="C4" s="3"/>
      <c r="D4" s="3"/>
      <c r="E4" s="3"/>
      <c r="F4" s="3"/>
    </row>
    <row r="5" spans="1:8" x14ac:dyDescent="0.25">
      <c r="A5" s="2" t="s">
        <v>36</v>
      </c>
      <c r="B5" s="5" t="s">
        <v>66</v>
      </c>
      <c r="C5" s="3"/>
      <c r="D5" s="3"/>
      <c r="E5" s="3"/>
      <c r="F5" s="3"/>
    </row>
    <row r="6" spans="1:8" x14ac:dyDescent="0.25">
      <c r="A6" s="2"/>
      <c r="B6" s="5"/>
      <c r="C6" s="3"/>
      <c r="D6" s="3"/>
      <c r="E6" s="3"/>
      <c r="F6" s="3"/>
    </row>
    <row r="7" spans="1:8" x14ac:dyDescent="0.25">
      <c r="A7" s="187" t="s">
        <v>6</v>
      </c>
      <c r="B7" s="187"/>
      <c r="C7" s="187"/>
      <c r="D7" s="187"/>
      <c r="E7" s="187"/>
      <c r="F7" s="187"/>
    </row>
    <row r="8" spans="1:8" x14ac:dyDescent="0.25">
      <c r="A8" s="187" t="s">
        <v>7</v>
      </c>
      <c r="B8" s="187"/>
      <c r="C8" s="187"/>
      <c r="D8" s="187"/>
      <c r="E8" s="187"/>
      <c r="F8" s="187"/>
    </row>
    <row r="9" spans="1:8" ht="15.75" thickBot="1" x14ac:dyDescent="0.3">
      <c r="A9" s="7" t="s">
        <v>8</v>
      </c>
      <c r="B9" s="8" t="s">
        <v>9</v>
      </c>
      <c r="C9" s="147" t="s">
        <v>18</v>
      </c>
      <c r="D9" s="147" t="s">
        <v>19</v>
      </c>
      <c r="E9" s="147" t="s">
        <v>20</v>
      </c>
      <c r="F9" s="147" t="s">
        <v>41</v>
      </c>
    </row>
    <row r="10" spans="1:8" x14ac:dyDescent="0.25">
      <c r="A10" s="138" t="s">
        <v>51</v>
      </c>
      <c r="B10" s="165" t="s">
        <v>22</v>
      </c>
      <c r="C10" s="168">
        <v>100</v>
      </c>
      <c r="D10" s="168">
        <v>0</v>
      </c>
      <c r="E10" s="168">
        <v>0</v>
      </c>
      <c r="F10" s="168">
        <f>SUM(C10:E10)</f>
        <v>100</v>
      </c>
    </row>
    <row r="11" spans="1:8" x14ac:dyDescent="0.25">
      <c r="A11" s="113" t="s">
        <v>73</v>
      </c>
      <c r="B11" s="11"/>
      <c r="C11" s="14"/>
      <c r="D11" s="14"/>
      <c r="E11" s="14"/>
      <c r="F11" s="14"/>
    </row>
    <row r="12" spans="1:8" x14ac:dyDescent="0.25">
      <c r="A12" s="10" t="s">
        <v>48</v>
      </c>
      <c r="B12" s="165" t="s">
        <v>22</v>
      </c>
      <c r="C12" s="168">
        <v>13</v>
      </c>
      <c r="D12" s="168">
        <v>13</v>
      </c>
      <c r="E12" s="168">
        <v>6</v>
      </c>
      <c r="F12" s="168">
        <v>32</v>
      </c>
    </row>
    <row r="13" spans="1:8" x14ac:dyDescent="0.25">
      <c r="A13" s="10" t="s">
        <v>49</v>
      </c>
      <c r="B13" s="11" t="s">
        <v>22</v>
      </c>
      <c r="C13" s="85">
        <v>8</v>
      </c>
      <c r="D13" s="85">
        <v>8</v>
      </c>
      <c r="E13" s="85">
        <v>9</v>
      </c>
      <c r="F13" s="85">
        <v>25</v>
      </c>
      <c r="H13" s="85"/>
    </row>
    <row r="14" spans="1:8" x14ac:dyDescent="0.25">
      <c r="A14" s="10" t="s">
        <v>55</v>
      </c>
      <c r="B14" s="11" t="s">
        <v>22</v>
      </c>
      <c r="C14" s="85">
        <v>18</v>
      </c>
      <c r="D14" s="85">
        <v>23</v>
      </c>
      <c r="E14" s="85">
        <v>29</v>
      </c>
      <c r="F14" s="85">
        <f>+SUM(C14:E14)</f>
        <v>70</v>
      </c>
    </row>
    <row r="15" spans="1:8" x14ac:dyDescent="0.25">
      <c r="A15" s="113" t="s">
        <v>74</v>
      </c>
      <c r="B15" s="11" t="s">
        <v>52</v>
      </c>
      <c r="C15" s="85">
        <v>30</v>
      </c>
      <c r="D15" s="85">
        <v>20</v>
      </c>
      <c r="E15" s="85">
        <v>20</v>
      </c>
      <c r="F15" s="85">
        <v>70</v>
      </c>
      <c r="G15" s="86"/>
    </row>
    <row r="16" spans="1:8" x14ac:dyDescent="0.25">
      <c r="A16" s="9"/>
      <c r="B16" s="165" t="s">
        <v>22</v>
      </c>
      <c r="C16" s="168">
        <v>102</v>
      </c>
      <c r="D16" s="168">
        <v>77</v>
      </c>
      <c r="E16" s="168">
        <v>54</v>
      </c>
      <c r="F16" s="168">
        <v>233</v>
      </c>
    </row>
    <row r="17" spans="1:9" x14ac:dyDescent="0.25">
      <c r="A17" s="9"/>
      <c r="B17" s="11" t="s">
        <v>53</v>
      </c>
      <c r="C17" s="85">
        <v>58</v>
      </c>
      <c r="D17" s="85">
        <v>44</v>
      </c>
      <c r="E17" s="85">
        <v>31</v>
      </c>
      <c r="F17" s="85">
        <v>133</v>
      </c>
      <c r="I17" s="85"/>
    </row>
    <row r="18" spans="1:9" ht="15.75" thickBot="1" x14ac:dyDescent="0.3">
      <c r="A18" s="12" t="s">
        <v>54</v>
      </c>
      <c r="B18" s="158"/>
      <c r="C18" s="87">
        <f>+C10+C12+C16</f>
        <v>215</v>
      </c>
      <c r="D18" s="87">
        <f t="shared" ref="D18:F18" si="0">+D10+D12+D16</f>
        <v>90</v>
      </c>
      <c r="E18" s="87">
        <f t="shared" si="0"/>
        <v>60</v>
      </c>
      <c r="F18" s="87">
        <f t="shared" si="0"/>
        <v>365</v>
      </c>
      <c r="G18" s="86"/>
    </row>
    <row r="19" spans="1:9" ht="15.75" thickTop="1" x14ac:dyDescent="0.25">
      <c r="A19" s="149" t="s">
        <v>103</v>
      </c>
    </row>
    <row r="20" spans="1:9" x14ac:dyDescent="0.25">
      <c r="A20" s="189" t="s">
        <v>24</v>
      </c>
      <c r="B20" s="189"/>
      <c r="C20" s="189"/>
      <c r="D20" s="189"/>
      <c r="E20" s="189"/>
    </row>
    <row r="21" spans="1:9" x14ac:dyDescent="0.25">
      <c r="A21" s="187" t="s">
        <v>25</v>
      </c>
      <c r="B21" s="187"/>
      <c r="C21" s="187"/>
      <c r="D21" s="187"/>
      <c r="E21" s="187"/>
    </row>
    <row r="22" spans="1:9" x14ac:dyDescent="0.25">
      <c r="A22" s="187" t="s">
        <v>47</v>
      </c>
      <c r="B22" s="187"/>
      <c r="C22" s="187"/>
      <c r="D22" s="187"/>
      <c r="E22" s="187"/>
    </row>
    <row r="23" spans="1:9" ht="15.75" thickBot="1" x14ac:dyDescent="0.3">
      <c r="A23" s="7" t="s">
        <v>8</v>
      </c>
      <c r="B23" s="147" t="s">
        <v>18</v>
      </c>
      <c r="C23" s="147" t="s">
        <v>19</v>
      </c>
      <c r="D23" s="147" t="s">
        <v>20</v>
      </c>
      <c r="E23" s="147" t="s">
        <v>41</v>
      </c>
    </row>
    <row r="24" spans="1:9" x14ac:dyDescent="0.25">
      <c r="A24" s="138" t="s">
        <v>51</v>
      </c>
      <c r="B24" s="111">
        <v>2235750</v>
      </c>
      <c r="C24" s="111">
        <f>3454530-148485</f>
        <v>3306045</v>
      </c>
      <c r="D24" s="111">
        <v>0</v>
      </c>
      <c r="E24" s="72">
        <f>SUM(B24:D24)</f>
        <v>5541795</v>
      </c>
    </row>
    <row r="25" spans="1:9" x14ac:dyDescent="0.25">
      <c r="A25" s="113" t="s">
        <v>73</v>
      </c>
      <c r="B25" s="76"/>
      <c r="C25" s="76"/>
      <c r="D25" s="76"/>
      <c r="E25" s="76"/>
    </row>
    <row r="26" spans="1:9" x14ac:dyDescent="0.25">
      <c r="A26" s="16" t="s">
        <v>21</v>
      </c>
      <c r="B26" s="71">
        <v>6070288.0800000001</v>
      </c>
      <c r="C26" s="111">
        <v>6432318.3200000003</v>
      </c>
      <c r="D26" s="111">
        <v>6608083.7000000002</v>
      </c>
      <c r="E26" s="72">
        <f>SUM(B26:D26)</f>
        <v>19110690.100000001</v>
      </c>
    </row>
    <row r="27" spans="1:9" x14ac:dyDescent="0.25">
      <c r="A27" s="9" t="s">
        <v>74</v>
      </c>
      <c r="B27" s="71">
        <v>647335</v>
      </c>
      <c r="C27" s="111">
        <v>972720</v>
      </c>
      <c r="D27" s="111">
        <v>325540</v>
      </c>
      <c r="E27" s="72">
        <f>SUM(B27:D27)</f>
        <v>1945595</v>
      </c>
      <c r="H27" s="76"/>
    </row>
    <row r="28" spans="1:9" ht="15.75" thickBot="1" x14ac:dyDescent="0.3">
      <c r="A28" s="12" t="s">
        <v>23</v>
      </c>
      <c r="B28" s="78">
        <f>SUM(B24:B27)</f>
        <v>8953373.0800000001</v>
      </c>
      <c r="C28" s="78">
        <f t="shared" ref="C28:E28" si="1">SUM(C24:C27)</f>
        <v>10711083.32</v>
      </c>
      <c r="D28" s="78">
        <f t="shared" si="1"/>
        <v>6933623.7000000002</v>
      </c>
      <c r="E28" s="78">
        <f t="shared" si="1"/>
        <v>26598080.100000001</v>
      </c>
      <c r="F28" s="17"/>
    </row>
    <row r="29" spans="1:9" ht="15.75" thickTop="1" x14ac:dyDescent="0.25">
      <c r="A29" s="149" t="s">
        <v>104</v>
      </c>
      <c r="B29" s="22"/>
    </row>
    <row r="30" spans="1:9" x14ac:dyDescent="0.25">
      <c r="A30" s="69"/>
    </row>
    <row r="31" spans="1:9" x14ac:dyDescent="0.25">
      <c r="A31" s="187" t="s">
        <v>28</v>
      </c>
      <c r="B31" s="187"/>
      <c r="C31" s="187"/>
      <c r="D31" s="187"/>
      <c r="E31" s="187"/>
    </row>
    <row r="32" spans="1:9" x14ac:dyDescent="0.25">
      <c r="A32" s="187" t="s">
        <v>25</v>
      </c>
      <c r="B32" s="187"/>
      <c r="C32" s="187"/>
      <c r="D32" s="187"/>
      <c r="E32" s="187"/>
      <c r="G32" s="17"/>
    </row>
    <row r="33" spans="1:5" x14ac:dyDescent="0.25">
      <c r="A33" s="187" t="s">
        <v>47</v>
      </c>
      <c r="B33" s="187"/>
      <c r="C33" s="187"/>
      <c r="D33" s="187"/>
      <c r="E33" s="187"/>
    </row>
    <row r="34" spans="1:5" ht="15.75" thickBot="1" x14ac:dyDescent="0.3">
      <c r="A34" s="7" t="s">
        <v>29</v>
      </c>
      <c r="B34" s="147" t="s">
        <v>18</v>
      </c>
      <c r="C34" s="147" t="s">
        <v>19</v>
      </c>
      <c r="D34" s="147" t="s">
        <v>20</v>
      </c>
      <c r="E34" s="147" t="s">
        <v>41</v>
      </c>
    </row>
    <row r="35" spans="1:5" x14ac:dyDescent="0.25">
      <c r="A35" s="137" t="s">
        <v>75</v>
      </c>
      <c r="B35" s="84">
        <v>370000</v>
      </c>
      <c r="C35" s="84">
        <v>473000</v>
      </c>
      <c r="D35" s="84">
        <v>0</v>
      </c>
      <c r="E35" s="82">
        <f t="shared" ref="E35" si="2">SUM(B35:D35)</f>
        <v>843000</v>
      </c>
    </row>
    <row r="36" spans="1:5" x14ac:dyDescent="0.25">
      <c r="A36" s="137" t="s">
        <v>68</v>
      </c>
      <c r="B36" s="84">
        <v>47600</v>
      </c>
      <c r="C36" s="84">
        <v>190400</v>
      </c>
      <c r="D36" s="84">
        <v>0</v>
      </c>
      <c r="E36" s="82">
        <f t="shared" ref="E36:E39" si="3">SUM(B36:D36)</f>
        <v>238000</v>
      </c>
    </row>
    <row r="37" spans="1:5" x14ac:dyDescent="0.25">
      <c r="A37" s="137" t="s">
        <v>69</v>
      </c>
      <c r="B37" s="84">
        <v>0</v>
      </c>
      <c r="C37" s="84">
        <v>0</v>
      </c>
      <c r="D37" s="84">
        <v>0</v>
      </c>
      <c r="E37" s="82">
        <f t="shared" si="3"/>
        <v>0</v>
      </c>
    </row>
    <row r="38" spans="1:5" s="6" customFormat="1" x14ac:dyDescent="0.25">
      <c r="A38" s="115" t="s">
        <v>70</v>
      </c>
      <c r="B38" s="185">
        <f>601089.84+3579142.02</f>
        <v>4180231.86</v>
      </c>
      <c r="C38" s="185">
        <f>1227645.32+148485</f>
        <v>1376130.32</v>
      </c>
      <c r="D38" s="185">
        <f>1454818.96+1074700+933812</f>
        <v>3463330.96</v>
      </c>
      <c r="E38" s="186">
        <f t="shared" si="3"/>
        <v>9019693.1400000006</v>
      </c>
    </row>
    <row r="39" spans="1:5" s="6" customFormat="1" x14ac:dyDescent="0.25">
      <c r="A39" s="115" t="s">
        <v>71</v>
      </c>
      <c r="B39" s="185">
        <f>3818700-3579142.02</f>
        <v>239557.97999999998</v>
      </c>
      <c r="C39" s="185">
        <v>1646200</v>
      </c>
      <c r="D39" s="185">
        <f>3818700-1074700</f>
        <v>2744000</v>
      </c>
      <c r="E39" s="186">
        <f t="shared" si="3"/>
        <v>4629757.9800000004</v>
      </c>
    </row>
    <row r="40" spans="1:5" s="6" customFormat="1" x14ac:dyDescent="0.25">
      <c r="A40" s="115" t="s">
        <v>72</v>
      </c>
      <c r="B40" s="185">
        <v>555135</v>
      </c>
      <c r="C40" s="185">
        <v>889670</v>
      </c>
      <c r="D40" s="185">
        <f>230690</f>
        <v>230690</v>
      </c>
      <c r="E40" s="186">
        <f t="shared" ref="E40:E64" si="4">SUM(B40:D40)</f>
        <v>1675495</v>
      </c>
    </row>
    <row r="41" spans="1:5" s="6" customFormat="1" ht="15.95" customHeight="1" x14ac:dyDescent="0.25">
      <c r="A41" s="115" t="s">
        <v>76</v>
      </c>
      <c r="B41" s="185">
        <v>2235750</v>
      </c>
      <c r="C41" s="185">
        <f>3454530-148485</f>
        <v>3306045</v>
      </c>
      <c r="D41" s="185">
        <v>0</v>
      </c>
      <c r="E41" s="186">
        <f t="shared" si="4"/>
        <v>5541795</v>
      </c>
    </row>
    <row r="42" spans="1:5" s="6" customFormat="1" x14ac:dyDescent="0.25">
      <c r="A42" s="115" t="s">
        <v>77</v>
      </c>
      <c r="B42" s="185">
        <v>0</v>
      </c>
      <c r="C42" s="185">
        <v>24188</v>
      </c>
      <c r="D42" s="185">
        <v>0</v>
      </c>
      <c r="E42" s="186">
        <f t="shared" si="4"/>
        <v>24188</v>
      </c>
    </row>
    <row r="43" spans="1:5" s="6" customFormat="1" x14ac:dyDescent="0.25">
      <c r="A43" s="115" t="s">
        <v>78</v>
      </c>
      <c r="B43" s="185">
        <v>0</v>
      </c>
      <c r="C43" s="185">
        <v>0</v>
      </c>
      <c r="D43" s="185">
        <v>195790</v>
      </c>
      <c r="E43" s="186">
        <f t="shared" si="4"/>
        <v>195790</v>
      </c>
    </row>
    <row r="44" spans="1:5" x14ac:dyDescent="0.25">
      <c r="A44" s="115" t="s">
        <v>79</v>
      </c>
      <c r="B44" s="84">
        <v>88065.2</v>
      </c>
      <c r="C44" s="84">
        <v>0</v>
      </c>
      <c r="D44" s="84">
        <v>0</v>
      </c>
      <c r="E44" s="82">
        <f t="shared" si="4"/>
        <v>88065.2</v>
      </c>
    </row>
    <row r="45" spans="1:5" x14ac:dyDescent="0.25">
      <c r="A45" s="115" t="s">
        <v>80</v>
      </c>
      <c r="B45" s="84">
        <v>19750</v>
      </c>
      <c r="C45" s="84">
        <v>0</v>
      </c>
      <c r="D45" s="84">
        <v>11550</v>
      </c>
      <c r="E45" s="82">
        <f t="shared" si="4"/>
        <v>31300</v>
      </c>
    </row>
    <row r="46" spans="1:5" x14ac:dyDescent="0.25">
      <c r="A46" s="115" t="s">
        <v>81</v>
      </c>
      <c r="B46" s="84">
        <v>0</v>
      </c>
      <c r="C46" s="84">
        <v>0</v>
      </c>
      <c r="D46" s="84">
        <v>0</v>
      </c>
      <c r="E46" s="82">
        <f t="shared" si="4"/>
        <v>0</v>
      </c>
    </row>
    <row r="47" spans="1:5" x14ac:dyDescent="0.25">
      <c r="A47" s="115" t="s">
        <v>82</v>
      </c>
      <c r="B47" s="84">
        <v>342200</v>
      </c>
      <c r="C47" s="84">
        <v>233050</v>
      </c>
      <c r="D47" s="84">
        <v>244850</v>
      </c>
      <c r="E47" s="82">
        <f t="shared" si="4"/>
        <v>820100</v>
      </c>
    </row>
    <row r="48" spans="1:5" x14ac:dyDescent="0.25">
      <c r="A48" s="115" t="s">
        <v>83</v>
      </c>
      <c r="B48" s="84">
        <v>0</v>
      </c>
      <c r="C48" s="84">
        <v>0</v>
      </c>
      <c r="D48" s="84">
        <v>0</v>
      </c>
      <c r="E48" s="82">
        <f t="shared" si="4"/>
        <v>0</v>
      </c>
    </row>
    <row r="49" spans="1:7" x14ac:dyDescent="0.25">
      <c r="A49" s="115" t="s">
        <v>84</v>
      </c>
      <c r="B49" s="84">
        <v>0</v>
      </c>
      <c r="C49" s="84">
        <v>0</v>
      </c>
      <c r="D49" s="84">
        <v>0</v>
      </c>
      <c r="E49" s="82">
        <f t="shared" si="4"/>
        <v>0</v>
      </c>
    </row>
    <row r="50" spans="1:7" x14ac:dyDescent="0.25">
      <c r="A50" s="115" t="s">
        <v>85</v>
      </c>
      <c r="B50" s="84"/>
      <c r="C50" s="84"/>
      <c r="D50" s="84">
        <v>20257.740000000002</v>
      </c>
      <c r="E50" s="82">
        <f t="shared" si="4"/>
        <v>20257.740000000002</v>
      </c>
    </row>
    <row r="51" spans="1:7" x14ac:dyDescent="0.25">
      <c r="A51" s="115" t="s">
        <v>86</v>
      </c>
      <c r="B51" s="84">
        <v>0</v>
      </c>
      <c r="C51" s="84">
        <v>0</v>
      </c>
      <c r="D51" s="84">
        <v>0</v>
      </c>
      <c r="E51" s="82">
        <f t="shared" si="4"/>
        <v>0</v>
      </c>
    </row>
    <row r="52" spans="1:7" x14ac:dyDescent="0.25">
      <c r="A52" s="115" t="s">
        <v>87</v>
      </c>
      <c r="B52" s="84">
        <v>38000</v>
      </c>
      <c r="C52" s="84">
        <v>0</v>
      </c>
      <c r="D52" s="84">
        <v>0</v>
      </c>
      <c r="E52" s="82">
        <f t="shared" si="4"/>
        <v>38000</v>
      </c>
    </row>
    <row r="53" spans="1:7" x14ac:dyDescent="0.25">
      <c r="A53" s="115" t="s">
        <v>88</v>
      </c>
      <c r="B53" s="84">
        <v>0</v>
      </c>
      <c r="C53" s="84">
        <v>0</v>
      </c>
      <c r="D53" s="84">
        <v>0</v>
      </c>
      <c r="E53" s="82">
        <f t="shared" si="4"/>
        <v>0</v>
      </c>
    </row>
    <row r="54" spans="1:7" x14ac:dyDescent="0.25">
      <c r="A54" s="115" t="s">
        <v>89</v>
      </c>
      <c r="B54" s="84">
        <v>0</v>
      </c>
      <c r="C54" s="84">
        <v>0</v>
      </c>
      <c r="D54" s="84">
        <v>0</v>
      </c>
      <c r="E54" s="82">
        <f t="shared" si="4"/>
        <v>0</v>
      </c>
    </row>
    <row r="55" spans="1:7" x14ac:dyDescent="0.25">
      <c r="A55" s="115" t="s">
        <v>90</v>
      </c>
      <c r="B55" s="84">
        <v>167535</v>
      </c>
      <c r="C55" s="84">
        <v>0</v>
      </c>
      <c r="D55" s="84">
        <v>0</v>
      </c>
      <c r="E55" s="82">
        <f t="shared" si="4"/>
        <v>167535</v>
      </c>
    </row>
    <row r="56" spans="1:7" x14ac:dyDescent="0.25">
      <c r="A56" s="115" t="s">
        <v>91</v>
      </c>
      <c r="B56" s="84">
        <v>0</v>
      </c>
      <c r="C56" s="84">
        <v>1342750</v>
      </c>
      <c r="D56" s="84">
        <v>0</v>
      </c>
      <c r="E56" s="82">
        <f t="shared" si="4"/>
        <v>1342750</v>
      </c>
    </row>
    <row r="57" spans="1:7" x14ac:dyDescent="0.25">
      <c r="A57" s="115" t="s">
        <v>92</v>
      </c>
      <c r="B57" s="84">
        <v>0</v>
      </c>
      <c r="C57" s="84">
        <v>1213900</v>
      </c>
      <c r="D57" s="84">
        <v>23155</v>
      </c>
      <c r="E57" s="82">
        <f t="shared" si="4"/>
        <v>1237055</v>
      </c>
    </row>
    <row r="58" spans="1:7" x14ac:dyDescent="0.25">
      <c r="A58" s="115" t="s">
        <v>93</v>
      </c>
      <c r="B58" s="84">
        <v>0</v>
      </c>
      <c r="C58" s="84">
        <v>15750</v>
      </c>
      <c r="D58" s="84">
        <v>0</v>
      </c>
      <c r="E58" s="82">
        <f t="shared" si="4"/>
        <v>15750</v>
      </c>
    </row>
    <row r="59" spans="1:7" x14ac:dyDescent="0.25">
      <c r="A59" s="115" t="s">
        <v>94</v>
      </c>
      <c r="B59" s="84">
        <v>0</v>
      </c>
      <c r="C59" s="84">
        <v>0</v>
      </c>
      <c r="D59" s="84">
        <v>0</v>
      </c>
      <c r="E59" s="82">
        <f t="shared" si="4"/>
        <v>0</v>
      </c>
    </row>
    <row r="60" spans="1:7" x14ac:dyDescent="0.25">
      <c r="A60" s="115" t="s">
        <v>95</v>
      </c>
      <c r="B60" s="84">
        <v>0</v>
      </c>
      <c r="C60" s="84">
        <v>0</v>
      </c>
      <c r="D60" s="84">
        <v>0</v>
      </c>
      <c r="E60" s="82">
        <f t="shared" si="4"/>
        <v>0</v>
      </c>
    </row>
    <row r="61" spans="1:7" x14ac:dyDescent="0.25">
      <c r="A61" s="115" t="s">
        <v>96</v>
      </c>
      <c r="B61" s="84">
        <v>0</v>
      </c>
      <c r="C61" s="84">
        <v>0</v>
      </c>
      <c r="D61" s="84">
        <v>0</v>
      </c>
      <c r="E61" s="82">
        <f t="shared" si="4"/>
        <v>0</v>
      </c>
    </row>
    <row r="62" spans="1:7" x14ac:dyDescent="0.25">
      <c r="A62" s="115" t="s">
        <v>97</v>
      </c>
      <c r="B62" s="84">
        <f>669548.04-69298.04</f>
        <v>600250</v>
      </c>
      <c r="C62" s="84">
        <v>0</v>
      </c>
      <c r="D62" s="84">
        <v>0</v>
      </c>
      <c r="E62" s="82">
        <f t="shared" si="4"/>
        <v>600250</v>
      </c>
      <c r="G62" s="132">
        <f>+E65-E28</f>
        <v>0</v>
      </c>
    </row>
    <row r="63" spans="1:7" x14ac:dyDescent="0.25">
      <c r="A63" s="115" t="s">
        <v>101</v>
      </c>
      <c r="B63" s="84">
        <v>69298.039999999994</v>
      </c>
      <c r="C63" s="84">
        <v>0</v>
      </c>
      <c r="D63" s="84">
        <v>0</v>
      </c>
      <c r="E63" s="82">
        <f t="shared" si="4"/>
        <v>69298.039999999994</v>
      </c>
    </row>
    <row r="64" spans="1:7" x14ac:dyDescent="0.25">
      <c r="A64" s="156" t="s">
        <v>100</v>
      </c>
      <c r="B64" s="84">
        <v>0</v>
      </c>
      <c r="C64" s="84">
        <v>0</v>
      </c>
      <c r="D64" s="84">
        <v>0</v>
      </c>
      <c r="E64" s="82">
        <f t="shared" si="4"/>
        <v>0</v>
      </c>
    </row>
    <row r="65" spans="1:8" ht="15.75" thickBot="1" x14ac:dyDescent="0.3">
      <c r="A65" s="32" t="s">
        <v>23</v>
      </c>
      <c r="B65" s="78">
        <f>SUM(B35:B64)</f>
        <v>8953373.0799999982</v>
      </c>
      <c r="C65" s="78">
        <f t="shared" ref="C65:E65" si="5">SUM(C35:C64)</f>
        <v>10711083.32</v>
      </c>
      <c r="D65" s="78">
        <f t="shared" si="5"/>
        <v>6933623.7000000002</v>
      </c>
      <c r="E65" s="78">
        <f t="shared" si="5"/>
        <v>26598080.099999998</v>
      </c>
      <c r="G65" s="76"/>
      <c r="H65" s="76"/>
    </row>
    <row r="66" spans="1:8" ht="15.75" thickTop="1" x14ac:dyDescent="0.25">
      <c r="A66" s="149" t="s">
        <v>104</v>
      </c>
      <c r="B66" s="22"/>
      <c r="D66" s="131"/>
    </row>
    <row r="67" spans="1:8" x14ac:dyDescent="0.25">
      <c r="A67" s="188" t="s">
        <v>30</v>
      </c>
      <c r="B67" s="188"/>
      <c r="C67" s="188"/>
      <c r="D67" s="188"/>
      <c r="E67" s="188"/>
    </row>
    <row r="68" spans="1:8" x14ac:dyDescent="0.25">
      <c r="A68" s="187" t="s">
        <v>31</v>
      </c>
      <c r="B68" s="187"/>
      <c r="C68" s="187"/>
      <c r="D68" s="187"/>
      <c r="E68" s="187"/>
    </row>
    <row r="69" spans="1:8" x14ac:dyDescent="0.25">
      <c r="A69" s="187" t="s">
        <v>47</v>
      </c>
      <c r="B69" s="187"/>
      <c r="C69" s="187"/>
      <c r="D69" s="187"/>
      <c r="E69" s="187"/>
    </row>
    <row r="70" spans="1:8" ht="15.75" thickBot="1" x14ac:dyDescent="0.3">
      <c r="A70" s="7" t="s">
        <v>29</v>
      </c>
      <c r="B70" s="8" t="s">
        <v>18</v>
      </c>
      <c r="C70" s="8" t="s">
        <v>19</v>
      </c>
      <c r="D70" s="8" t="s">
        <v>20</v>
      </c>
      <c r="E70" s="8" t="s">
        <v>41</v>
      </c>
    </row>
    <row r="71" spans="1:8" x14ac:dyDescent="0.25">
      <c r="A71" s="3" t="s">
        <v>112</v>
      </c>
      <c r="B71" s="73">
        <f>'Tercer Trimestre'!E81</f>
        <v>25765487.860000003</v>
      </c>
      <c r="C71" s="73">
        <f>B81</f>
        <v>22912114.780000001</v>
      </c>
      <c r="D71" s="73">
        <f>C81</f>
        <v>16982747.460000001</v>
      </c>
      <c r="E71" s="175">
        <f>B71</f>
        <v>25765487.860000003</v>
      </c>
    </row>
    <row r="72" spans="1:8" x14ac:dyDescent="0.25">
      <c r="A72" s="1" t="s">
        <v>32</v>
      </c>
      <c r="B72" s="111">
        <f>SUM(B73:B74)</f>
        <v>6100000</v>
      </c>
      <c r="C72" s="111">
        <f t="shared" ref="C72:D72" si="6">SUM(C73:C74)</f>
        <v>5715528</v>
      </c>
      <c r="D72" s="111">
        <f t="shared" si="6"/>
        <v>0</v>
      </c>
      <c r="E72" s="72">
        <f>SUM(B72:D72)</f>
        <v>11815528</v>
      </c>
    </row>
    <row r="73" spans="1:8" x14ac:dyDescent="0.25">
      <c r="A73" s="1" t="s">
        <v>110</v>
      </c>
      <c r="B73" s="111"/>
      <c r="C73" s="111"/>
      <c r="D73" s="111"/>
      <c r="E73" s="72"/>
    </row>
    <row r="74" spans="1:8" x14ac:dyDescent="0.25">
      <c r="A74" s="1" t="s">
        <v>111</v>
      </c>
      <c r="B74" s="111">
        <v>6100000</v>
      </c>
      <c r="C74" s="71">
        <v>5715528</v>
      </c>
      <c r="D74" s="71">
        <v>0</v>
      </c>
      <c r="E74" s="72">
        <f>SUM(B74:D74)</f>
        <v>11815528</v>
      </c>
    </row>
    <row r="75" spans="1:8" ht="105" x14ac:dyDescent="0.25">
      <c r="A75" s="178" t="s">
        <v>114</v>
      </c>
      <c r="B75" s="111"/>
      <c r="C75" s="111"/>
      <c r="D75" s="111">
        <v>4772503.46</v>
      </c>
      <c r="E75" s="72">
        <f>SUM(B75:D75)</f>
        <v>4772503.46</v>
      </c>
    </row>
    <row r="76" spans="1:8" x14ac:dyDescent="0.25">
      <c r="A76" s="3" t="s">
        <v>33</v>
      </c>
      <c r="B76" s="73">
        <f t="shared" ref="B76:E76" si="7">+B71+B72+B75</f>
        <v>31865487.860000003</v>
      </c>
      <c r="C76" s="73">
        <f t="shared" si="7"/>
        <v>28627642.780000001</v>
      </c>
      <c r="D76" s="73">
        <f t="shared" si="7"/>
        <v>21755250.920000002</v>
      </c>
      <c r="E76" s="73">
        <f t="shared" si="7"/>
        <v>42353519.32</v>
      </c>
    </row>
    <row r="77" spans="1:8" x14ac:dyDescent="0.25">
      <c r="A77" s="20" t="s">
        <v>34</v>
      </c>
      <c r="B77" s="111">
        <v>8953373.0800000001</v>
      </c>
      <c r="C77" s="111">
        <v>11644895.32</v>
      </c>
      <c r="D77" s="111">
        <v>5999811.7000000002</v>
      </c>
      <c r="E77" s="72">
        <f>SUM(B77:D77)</f>
        <v>26598080.099999998</v>
      </c>
    </row>
    <row r="78" spans="1:8" x14ac:dyDescent="0.25">
      <c r="A78" s="20" t="s">
        <v>58</v>
      </c>
      <c r="B78" s="73"/>
      <c r="C78" s="73">
        <v>0</v>
      </c>
      <c r="D78" s="73">
        <v>165641.82</v>
      </c>
      <c r="E78" s="73">
        <f>SUM(B78:D78)</f>
        <v>165641.82</v>
      </c>
    </row>
    <row r="79" spans="1:8" x14ac:dyDescent="0.25">
      <c r="A79" s="21" t="s">
        <v>61</v>
      </c>
      <c r="B79" s="74">
        <v>0</v>
      </c>
      <c r="C79" s="74">
        <v>0</v>
      </c>
      <c r="D79" s="74">
        <v>0</v>
      </c>
      <c r="E79" s="72">
        <v>0</v>
      </c>
      <c r="H79" s="76"/>
    </row>
    <row r="80" spans="1:8" x14ac:dyDescent="0.25">
      <c r="A80" s="21"/>
      <c r="B80" s="71"/>
      <c r="C80" s="71"/>
      <c r="D80" s="71"/>
      <c r="E80" s="72"/>
    </row>
    <row r="81" spans="1:14" ht="15.75" thickBot="1" x14ac:dyDescent="0.3">
      <c r="A81" s="153" t="s">
        <v>35</v>
      </c>
      <c r="B81" s="154">
        <f>+B76-B77-B78-B79</f>
        <v>22912114.780000001</v>
      </c>
      <c r="C81" s="154">
        <f>+C76-C77-C78-C79</f>
        <v>16982747.460000001</v>
      </c>
      <c r="D81" s="154">
        <f t="shared" ref="D81:E81" si="8">+D76-D77-D78-D79</f>
        <v>15589797.400000002</v>
      </c>
      <c r="E81" s="154">
        <f t="shared" si="8"/>
        <v>15589797.400000002</v>
      </c>
      <c r="G81" s="132"/>
    </row>
    <row r="82" spans="1:14" x14ac:dyDescent="0.25">
      <c r="A82" s="149" t="s">
        <v>105</v>
      </c>
    </row>
    <row r="83" spans="1:14" x14ac:dyDescent="0.25">
      <c r="A83" s="69"/>
      <c r="B83" s="132"/>
      <c r="C83" s="132"/>
      <c r="D83" s="132"/>
      <c r="E83" s="132"/>
      <c r="L83" s="17"/>
      <c r="M83" s="17"/>
      <c r="N83" s="17"/>
    </row>
    <row r="84" spans="1:14" x14ac:dyDescent="0.25">
      <c r="D84" s="17"/>
    </row>
    <row r="85" spans="1:14" x14ac:dyDescent="0.25">
      <c r="D85" s="76"/>
    </row>
    <row r="86" spans="1:14" x14ac:dyDescent="0.25">
      <c r="B86" s="17"/>
    </row>
  </sheetData>
  <mergeCells count="12">
    <mergeCell ref="A69:E69"/>
    <mergeCell ref="A32:E32"/>
    <mergeCell ref="A67:E67"/>
    <mergeCell ref="A68:E68"/>
    <mergeCell ref="A31:E31"/>
    <mergeCell ref="A22:E22"/>
    <mergeCell ref="A33:E33"/>
    <mergeCell ref="A1:F1"/>
    <mergeCell ref="A7:F7"/>
    <mergeCell ref="A8:F8"/>
    <mergeCell ref="A20:E20"/>
    <mergeCell ref="A21:E21"/>
  </mergeCells>
  <printOptions horizontalCentered="1"/>
  <pageMargins left="0" right="0" top="0.19685039370078741" bottom="0.19685039370078741" header="0.31496062992125984" footer="0.9055118110236221"/>
  <pageSetup scale="65" firstPageNumber="24" orientation="portrait" useFirstPageNumber="1" r:id="rId1"/>
  <headerFooter>
    <oddFooter>&amp;R&amp;"-,Negrita"&amp;12&amp;P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tabSelected="1" workbookViewId="0">
      <selection sqref="A1:F1"/>
    </sheetView>
  </sheetViews>
  <sheetFormatPr baseColWidth="10" defaultColWidth="11.5703125" defaultRowHeight="15" x14ac:dyDescent="0.25"/>
  <cols>
    <col min="1" max="1" width="40" style="59" customWidth="1"/>
    <col min="2" max="2" width="14" style="47" customWidth="1"/>
    <col min="3" max="4" width="14.28515625" style="47" bestFit="1" customWidth="1"/>
    <col min="5" max="6" width="14.85546875" style="47" bestFit="1" customWidth="1"/>
    <col min="7" max="7" width="12.42578125" style="47" bestFit="1" customWidth="1"/>
    <col min="8" max="8" width="15.42578125" style="47" bestFit="1" customWidth="1"/>
    <col min="9" max="9" width="13.42578125" style="47" bestFit="1" customWidth="1"/>
    <col min="10" max="10" width="14.140625" style="47" bestFit="1" customWidth="1"/>
    <col min="11" max="11" width="11.140625" style="47" customWidth="1"/>
    <col min="12" max="13" width="12.28515625" style="47" bestFit="1" customWidth="1"/>
    <col min="14" max="15" width="12.5703125" style="47" bestFit="1" customWidth="1"/>
    <col min="16" max="16384" width="11.5703125" style="47"/>
  </cols>
  <sheetData>
    <row r="1" spans="1:7" x14ac:dyDescent="0.25">
      <c r="A1" s="195" t="s">
        <v>0</v>
      </c>
      <c r="B1" s="195"/>
      <c r="C1" s="195"/>
      <c r="D1" s="195"/>
      <c r="E1" s="195"/>
      <c r="F1" s="195"/>
    </row>
    <row r="2" spans="1:7" x14ac:dyDescent="0.25">
      <c r="A2" s="52" t="s">
        <v>1</v>
      </c>
      <c r="B2" s="3" t="s">
        <v>50</v>
      </c>
      <c r="C2" s="3"/>
      <c r="D2" s="3"/>
      <c r="E2" s="3"/>
      <c r="F2" s="3"/>
    </row>
    <row r="3" spans="1:7" x14ac:dyDescent="0.25">
      <c r="A3" s="52" t="s">
        <v>2</v>
      </c>
      <c r="B3" s="54" t="s">
        <v>3</v>
      </c>
      <c r="C3" s="53"/>
      <c r="D3" s="53"/>
      <c r="E3" s="53"/>
      <c r="F3" s="53"/>
    </row>
    <row r="4" spans="1:7" x14ac:dyDescent="0.25">
      <c r="A4" s="52" t="s">
        <v>4</v>
      </c>
      <c r="B4" s="53" t="s">
        <v>5</v>
      </c>
      <c r="C4" s="53"/>
      <c r="D4" s="53"/>
      <c r="E4" s="53"/>
      <c r="F4" s="53"/>
    </row>
    <row r="5" spans="1:7" x14ac:dyDescent="0.25">
      <c r="A5" s="52" t="s">
        <v>36</v>
      </c>
      <c r="B5" s="55" t="s">
        <v>67</v>
      </c>
      <c r="C5" s="53"/>
      <c r="D5" s="53"/>
      <c r="E5" s="53"/>
      <c r="F5" s="53"/>
    </row>
    <row r="6" spans="1:7" x14ac:dyDescent="0.25">
      <c r="A6" s="195" t="s">
        <v>6</v>
      </c>
      <c r="B6" s="195"/>
      <c r="C6" s="195"/>
      <c r="D6" s="195"/>
      <c r="E6" s="195"/>
      <c r="F6" s="195"/>
      <c r="G6" s="195"/>
    </row>
    <row r="7" spans="1:7" x14ac:dyDescent="0.25">
      <c r="A7" s="195" t="s">
        <v>7</v>
      </c>
      <c r="B7" s="195"/>
      <c r="C7" s="195"/>
      <c r="D7" s="195"/>
      <c r="E7" s="195"/>
      <c r="F7" s="195"/>
      <c r="G7" s="195"/>
    </row>
    <row r="8" spans="1:7" ht="15.75" thickBot="1" x14ac:dyDescent="0.3">
      <c r="A8" s="56" t="s">
        <v>8</v>
      </c>
      <c r="B8" s="57" t="s">
        <v>9</v>
      </c>
      <c r="C8" s="57" t="s">
        <v>37</v>
      </c>
      <c r="D8" s="57" t="s">
        <v>38</v>
      </c>
      <c r="E8" s="57" t="s">
        <v>40</v>
      </c>
      <c r="F8" s="57" t="s">
        <v>41</v>
      </c>
      <c r="G8" s="57" t="s">
        <v>45</v>
      </c>
    </row>
    <row r="9" spans="1:7" x14ac:dyDescent="0.25">
      <c r="A9" s="138" t="s">
        <v>51</v>
      </c>
      <c r="B9" s="167" t="s">
        <v>22</v>
      </c>
      <c r="C9" s="51">
        <f>'Primer Trimestre'!F10</f>
        <v>0</v>
      </c>
      <c r="D9" s="51">
        <f>'Segundo Trimestre'!F10</f>
        <v>226</v>
      </c>
      <c r="E9" s="51">
        <f>'Tercer Trimestre'!F10</f>
        <v>1521</v>
      </c>
      <c r="F9" s="51">
        <f>'Cuarto Trimestre'!F10</f>
        <v>100</v>
      </c>
      <c r="G9" s="167">
        <f>SUM(C9:F9)</f>
        <v>1847</v>
      </c>
    </row>
    <row r="10" spans="1:7" x14ac:dyDescent="0.25">
      <c r="A10" s="113" t="s">
        <v>73</v>
      </c>
      <c r="B10" s="50"/>
      <c r="C10" s="50"/>
      <c r="D10" s="50"/>
      <c r="E10" s="50"/>
      <c r="F10" s="50"/>
      <c r="G10" s="50"/>
    </row>
    <row r="11" spans="1:7" x14ac:dyDescent="0.25">
      <c r="A11" s="10" t="s">
        <v>48</v>
      </c>
      <c r="B11" s="167" t="s">
        <v>22</v>
      </c>
      <c r="C11" s="167">
        <f>'Primer Trimestre'!F12</f>
        <v>43</v>
      </c>
      <c r="D11" s="167">
        <f>'Segundo Trimestre'!F12</f>
        <v>22</v>
      </c>
      <c r="E11" s="167">
        <f>'Tercer Trimestre'!F12</f>
        <v>38</v>
      </c>
      <c r="F11" s="167">
        <f>'Cuarto Trimestre'!F12</f>
        <v>32</v>
      </c>
      <c r="G11" s="167">
        <f>SUM(C11:F11)</f>
        <v>135</v>
      </c>
    </row>
    <row r="12" spans="1:7" x14ac:dyDescent="0.25">
      <c r="A12" s="10" t="s">
        <v>49</v>
      </c>
      <c r="B12" s="50" t="s">
        <v>22</v>
      </c>
      <c r="C12" s="50">
        <f>'Primer Trimestre'!F13</f>
        <v>16</v>
      </c>
      <c r="D12" s="50">
        <f>'Segundo Trimestre'!F13</f>
        <v>25</v>
      </c>
      <c r="E12" s="50">
        <f>'Tercer Trimestre'!F13</f>
        <v>34</v>
      </c>
      <c r="F12" s="50">
        <f>'Cuarto Trimestre'!F13</f>
        <v>25</v>
      </c>
      <c r="G12" s="50">
        <f t="shared" ref="G12:G16" si="0">SUM(C12:F12)</f>
        <v>100</v>
      </c>
    </row>
    <row r="13" spans="1:7" x14ac:dyDescent="0.25">
      <c r="A13" s="10" t="s">
        <v>55</v>
      </c>
      <c r="B13" s="50" t="s">
        <v>22</v>
      </c>
      <c r="C13" s="50">
        <f>'Primer Trimestre'!F14</f>
        <v>67</v>
      </c>
      <c r="D13" s="50">
        <f>'Segundo Trimestre'!F14</f>
        <v>50</v>
      </c>
      <c r="E13" s="50">
        <f>'Tercer Trimestre'!F14</f>
        <v>50</v>
      </c>
      <c r="F13" s="50">
        <f>'Cuarto Trimestre'!F14</f>
        <v>70</v>
      </c>
      <c r="G13" s="50">
        <f>+SUM(C13:F13)</f>
        <v>237</v>
      </c>
    </row>
    <row r="14" spans="1:7" x14ac:dyDescent="0.25">
      <c r="A14" s="113" t="s">
        <v>74</v>
      </c>
      <c r="B14" s="11" t="s">
        <v>52</v>
      </c>
      <c r="C14" s="50">
        <f>'Primer Trimestre'!F15</f>
        <v>75</v>
      </c>
      <c r="D14" s="50">
        <f>'Segundo Trimestre'!F15</f>
        <v>87</v>
      </c>
      <c r="E14" s="50">
        <f>'Tercer Trimestre'!F15</f>
        <v>78</v>
      </c>
      <c r="F14" s="50">
        <f>'Cuarto Trimestre'!F15</f>
        <v>70</v>
      </c>
      <c r="G14" s="50">
        <f t="shared" si="0"/>
        <v>310</v>
      </c>
    </row>
    <row r="15" spans="1:7" x14ac:dyDescent="0.25">
      <c r="A15" s="58"/>
      <c r="B15" s="144" t="s">
        <v>22</v>
      </c>
      <c r="C15" s="167">
        <f>'Primer Trimestre'!F16</f>
        <v>270</v>
      </c>
      <c r="D15" s="167">
        <f>'Segundo Trimestre'!F16</f>
        <v>373</v>
      </c>
      <c r="E15" s="167">
        <f>'Tercer Trimestre'!F16</f>
        <v>243</v>
      </c>
      <c r="F15" s="167">
        <f>'Cuarto Trimestre'!F16</f>
        <v>233</v>
      </c>
      <c r="G15" s="167">
        <f t="shared" si="0"/>
        <v>1119</v>
      </c>
    </row>
    <row r="16" spans="1:7" x14ac:dyDescent="0.25">
      <c r="A16" s="58"/>
      <c r="B16" s="11" t="s">
        <v>53</v>
      </c>
      <c r="C16" s="50">
        <f>'Primer Trimestre'!F17</f>
        <v>154</v>
      </c>
      <c r="D16" s="50">
        <f>'Segundo Trimestre'!F17</f>
        <v>228</v>
      </c>
      <c r="E16" s="50">
        <f>'Tercer Trimestre'!F17</f>
        <v>156</v>
      </c>
      <c r="F16" s="50">
        <f>'Cuarto Trimestre'!F17</f>
        <v>133</v>
      </c>
      <c r="G16" s="50">
        <f t="shared" si="0"/>
        <v>671</v>
      </c>
    </row>
    <row r="17" spans="1:8" x14ac:dyDescent="0.25">
      <c r="A17" s="60"/>
      <c r="B17" s="160"/>
      <c r="C17" s="50"/>
      <c r="D17" s="160"/>
      <c r="E17" s="160"/>
      <c r="F17" s="160"/>
      <c r="G17" s="50"/>
    </row>
    <row r="18" spans="1:8" ht="15.75" thickBot="1" x14ac:dyDescent="0.3">
      <c r="A18" s="12" t="s">
        <v>102</v>
      </c>
      <c r="B18" s="49"/>
      <c r="C18" s="49">
        <f>C9+C11+C15</f>
        <v>313</v>
      </c>
      <c r="D18" s="49">
        <f t="shared" ref="D18:G18" si="1">D9+D11+D15</f>
        <v>621</v>
      </c>
      <c r="E18" s="49">
        <f t="shared" si="1"/>
        <v>1802</v>
      </c>
      <c r="F18" s="49">
        <f t="shared" si="1"/>
        <v>365</v>
      </c>
      <c r="G18" s="49">
        <f t="shared" si="1"/>
        <v>3101</v>
      </c>
    </row>
    <row r="19" spans="1:8" ht="15.75" thickTop="1" x14ac:dyDescent="0.25">
      <c r="A19" s="149" t="s">
        <v>103</v>
      </c>
      <c r="B19" s="62"/>
      <c r="C19" s="51"/>
      <c r="D19" s="51"/>
      <c r="E19" s="51"/>
      <c r="F19" s="51"/>
      <c r="G19" s="51"/>
    </row>
    <row r="20" spans="1:8" x14ac:dyDescent="0.25">
      <c r="A20" s="196" t="s">
        <v>24</v>
      </c>
      <c r="B20" s="196"/>
      <c r="C20" s="196"/>
      <c r="D20" s="196"/>
      <c r="E20" s="196"/>
      <c r="F20" s="196"/>
    </row>
    <row r="21" spans="1:8" x14ac:dyDescent="0.25">
      <c r="A21" s="195" t="s">
        <v>25</v>
      </c>
      <c r="B21" s="195"/>
      <c r="C21" s="195"/>
      <c r="D21" s="195"/>
      <c r="E21" s="195"/>
      <c r="F21" s="195"/>
    </row>
    <row r="22" spans="1:8" x14ac:dyDescent="0.25">
      <c r="A22" s="195" t="s">
        <v>47</v>
      </c>
      <c r="B22" s="195"/>
      <c r="C22" s="195"/>
      <c r="D22" s="195"/>
      <c r="E22" s="195"/>
      <c r="F22" s="195"/>
    </row>
    <row r="23" spans="1:8" ht="15.75" thickBot="1" x14ac:dyDescent="0.3">
      <c r="A23" s="56" t="s">
        <v>8</v>
      </c>
      <c r="B23" s="57" t="s">
        <v>37</v>
      </c>
      <c r="C23" s="57" t="s">
        <v>38</v>
      </c>
      <c r="D23" s="57" t="s">
        <v>40</v>
      </c>
      <c r="E23" s="57" t="s">
        <v>41</v>
      </c>
      <c r="F23" s="57" t="s">
        <v>45</v>
      </c>
    </row>
    <row r="24" spans="1:8" x14ac:dyDescent="0.25">
      <c r="A24" s="138" t="s">
        <v>51</v>
      </c>
      <c r="B24" s="68">
        <f>'Primer Trimestre'!E25</f>
        <v>0</v>
      </c>
      <c r="C24" s="68">
        <f>'Segundo Trimestre'!E25</f>
        <v>0</v>
      </c>
      <c r="D24" s="68">
        <f>'Tercer Trimestre'!E25</f>
        <v>6458205</v>
      </c>
      <c r="E24" s="68">
        <f>'Cuarto Trimestre'!E24</f>
        <v>5541795</v>
      </c>
      <c r="F24" s="72">
        <f>SUM(B24:E24)</f>
        <v>12000000</v>
      </c>
    </row>
    <row r="25" spans="1:8" x14ac:dyDescent="0.25">
      <c r="A25" s="113" t="s">
        <v>73</v>
      </c>
      <c r="B25" s="72"/>
      <c r="C25" s="72"/>
      <c r="D25" s="72"/>
      <c r="E25" s="72"/>
      <c r="F25" s="72"/>
    </row>
    <row r="26" spans="1:8" x14ac:dyDescent="0.25">
      <c r="A26" s="64" t="s">
        <v>21</v>
      </c>
      <c r="B26" s="72">
        <f>'Primer Trimestre'!E27</f>
        <v>12741344.02</v>
      </c>
      <c r="C26" s="80">
        <f>'Segundo Trimestre'!E27</f>
        <v>12957745.33</v>
      </c>
      <c r="D26" s="80">
        <f>'Tercer Trimestre'!E27</f>
        <v>15137160.550000001</v>
      </c>
      <c r="E26" s="80">
        <f>'Cuarto Trimestre'!E26</f>
        <v>19110690.100000001</v>
      </c>
      <c r="F26" s="72">
        <f>SUM(B26:E26)</f>
        <v>59946940.000000007</v>
      </c>
    </row>
    <row r="27" spans="1:8" x14ac:dyDescent="0.25">
      <c r="A27" s="113" t="s">
        <v>74</v>
      </c>
      <c r="B27" s="72">
        <f>'Primer Trimestre'!E28</f>
        <v>1502640</v>
      </c>
      <c r="C27" s="80">
        <f>'Segundo Trimestre'!E28</f>
        <v>1855280</v>
      </c>
      <c r="D27" s="80">
        <f>'Tercer Trimestre'!E28</f>
        <v>1726045</v>
      </c>
      <c r="E27" s="80">
        <f>'Cuarto Trimestre'!E27</f>
        <v>1945595</v>
      </c>
      <c r="F27" s="72">
        <f>SUM(B27:E27)</f>
        <v>7029560</v>
      </c>
    </row>
    <row r="28" spans="1:8" x14ac:dyDescent="0.25">
      <c r="A28" s="63"/>
      <c r="B28" s="72"/>
      <c r="C28" s="71"/>
      <c r="D28" s="71"/>
      <c r="E28" s="71"/>
      <c r="F28" s="72"/>
    </row>
    <row r="29" spans="1:8" ht="15.75" thickBot="1" x14ac:dyDescent="0.3">
      <c r="A29" s="61" t="s">
        <v>23</v>
      </c>
      <c r="B29" s="77">
        <f>SUM(B24:B28)</f>
        <v>14243984.02</v>
      </c>
      <c r="C29" s="77">
        <f t="shared" ref="C29:F29" si="2">SUM(C24:C28)</f>
        <v>14813025.33</v>
      </c>
      <c r="D29" s="77">
        <f t="shared" si="2"/>
        <v>23321410.550000001</v>
      </c>
      <c r="E29" s="77">
        <f t="shared" si="2"/>
        <v>26598080.100000001</v>
      </c>
      <c r="F29" s="77">
        <f t="shared" si="2"/>
        <v>78976500</v>
      </c>
    </row>
    <row r="30" spans="1:8" ht="15.75" thickTop="1" x14ac:dyDescent="0.25">
      <c r="A30" s="149" t="s">
        <v>104</v>
      </c>
      <c r="B30" s="22"/>
    </row>
    <row r="31" spans="1:8" x14ac:dyDescent="0.25">
      <c r="A31" s="195" t="s">
        <v>28</v>
      </c>
      <c r="B31" s="195"/>
      <c r="C31" s="195"/>
      <c r="D31" s="195"/>
      <c r="E31" s="195"/>
      <c r="F31" s="195"/>
    </row>
    <row r="32" spans="1:8" x14ac:dyDescent="0.25">
      <c r="A32" s="195" t="s">
        <v>25</v>
      </c>
      <c r="B32" s="195"/>
      <c r="C32" s="195"/>
      <c r="D32" s="195"/>
      <c r="E32" s="195"/>
      <c r="F32" s="195"/>
      <c r="H32" s="111"/>
    </row>
    <row r="33" spans="1:12" x14ac:dyDescent="0.25">
      <c r="A33" s="195" t="s">
        <v>47</v>
      </c>
      <c r="B33" s="195"/>
      <c r="C33" s="195"/>
      <c r="D33" s="195"/>
      <c r="E33" s="195"/>
      <c r="F33" s="195"/>
      <c r="H33" s="111"/>
      <c r="I33" s="109"/>
    </row>
    <row r="34" spans="1:12" ht="15.75" thickBot="1" x14ac:dyDescent="0.3">
      <c r="A34" s="56" t="s">
        <v>29</v>
      </c>
      <c r="B34" s="57" t="s">
        <v>37</v>
      </c>
      <c r="C34" s="57" t="s">
        <v>38</v>
      </c>
      <c r="D34" s="57" t="s">
        <v>40</v>
      </c>
      <c r="E34" s="57" t="s">
        <v>41</v>
      </c>
      <c r="F34" s="57" t="s">
        <v>45</v>
      </c>
      <c r="H34" s="111"/>
      <c r="I34" s="109"/>
    </row>
    <row r="35" spans="1:12" x14ac:dyDescent="0.25">
      <c r="A35" s="137" t="s">
        <v>75</v>
      </c>
      <c r="B35" s="68">
        <f>'Primer Trimestre'!E37</f>
        <v>0</v>
      </c>
      <c r="C35" s="68">
        <f>'Segundo Trimestre'!E37</f>
        <v>0</v>
      </c>
      <c r="D35" s="68">
        <f>'Tercer Trimestre'!E36</f>
        <v>0</v>
      </c>
      <c r="E35" s="68">
        <f>'Cuarto Trimestre'!E35</f>
        <v>843000</v>
      </c>
      <c r="F35" s="111">
        <f t="shared" ref="F35" si="3">SUM(B35:E35)</f>
        <v>843000</v>
      </c>
      <c r="H35" s="111"/>
      <c r="I35" s="109"/>
    </row>
    <row r="36" spans="1:12" x14ac:dyDescent="0.25">
      <c r="A36" s="137" t="s">
        <v>68</v>
      </c>
      <c r="B36" s="68">
        <f>'Primer Trimestre'!E38</f>
        <v>0</v>
      </c>
      <c r="C36" s="68">
        <f>'Segundo Trimestre'!E38</f>
        <v>95200</v>
      </c>
      <c r="D36" s="68">
        <f>'Tercer Trimestre'!E37</f>
        <v>142800</v>
      </c>
      <c r="E36" s="68">
        <f>'Cuarto Trimestre'!E36</f>
        <v>238000</v>
      </c>
      <c r="F36" s="111">
        <f t="shared" ref="F36:F64" si="4">SUM(B36:E36)</f>
        <v>476000</v>
      </c>
      <c r="H36" s="111"/>
      <c r="I36" s="109"/>
    </row>
    <row r="37" spans="1:12" x14ac:dyDescent="0.25">
      <c r="A37" s="137" t="s">
        <v>69</v>
      </c>
      <c r="B37" s="68">
        <f>'Primer Trimestre'!E39</f>
        <v>0</v>
      </c>
      <c r="C37" s="68">
        <f>'Segundo Trimestre'!E39</f>
        <v>0</v>
      </c>
      <c r="D37" s="68">
        <f>'Tercer Trimestre'!E38</f>
        <v>0</v>
      </c>
      <c r="E37" s="68">
        <f>'Cuarto Trimestre'!E37</f>
        <v>0</v>
      </c>
      <c r="F37" s="111">
        <f t="shared" si="4"/>
        <v>0</v>
      </c>
      <c r="H37" s="111"/>
      <c r="I37" s="109"/>
    </row>
    <row r="38" spans="1:12" s="59" customFormat="1" x14ac:dyDescent="0.25">
      <c r="A38" s="115" t="s">
        <v>70</v>
      </c>
      <c r="B38" s="180">
        <f>'Primer Trimestre'!E40</f>
        <v>0</v>
      </c>
      <c r="C38" s="180">
        <f>'Segundo Trimestre'!E40</f>
        <v>2004153.88</v>
      </c>
      <c r="D38" s="180">
        <f>'Tercer Trimestre'!E39</f>
        <v>2033645.27</v>
      </c>
      <c r="E38" s="180">
        <f>'Cuarto Trimestre'!E38</f>
        <v>9019693.1400000006</v>
      </c>
      <c r="F38" s="181">
        <f t="shared" si="4"/>
        <v>13057492.290000001</v>
      </c>
      <c r="H38" s="181"/>
      <c r="I38" s="182"/>
    </row>
    <row r="39" spans="1:12" s="59" customFormat="1" x14ac:dyDescent="0.25">
      <c r="A39" s="115" t="s">
        <v>71</v>
      </c>
      <c r="B39" s="180">
        <f>'Primer Trimestre'!E41</f>
        <v>8993042.0199999996</v>
      </c>
      <c r="C39" s="180">
        <f>'Segundo Trimestre'!E41</f>
        <v>5464900</v>
      </c>
      <c r="D39" s="180">
        <f>'Tercer Trimestre'!E40</f>
        <v>5412300</v>
      </c>
      <c r="E39" s="180">
        <f>'Cuarto Trimestre'!E39</f>
        <v>4629757.9800000004</v>
      </c>
      <c r="F39" s="181">
        <f t="shared" si="4"/>
        <v>24500000</v>
      </c>
      <c r="H39" s="181"/>
      <c r="I39" s="182"/>
    </row>
    <row r="40" spans="1:12" s="59" customFormat="1" x14ac:dyDescent="0.25">
      <c r="A40" s="115" t="s">
        <v>72</v>
      </c>
      <c r="B40" s="180">
        <f>'Primer Trimestre'!E42</f>
        <v>1856440</v>
      </c>
      <c r="C40" s="180">
        <f>'Segundo Trimestre'!E42</f>
        <v>1236130</v>
      </c>
      <c r="D40" s="180">
        <f>'Tercer Trimestre'!E41</f>
        <v>1610145</v>
      </c>
      <c r="E40" s="180">
        <f>'Cuarto Trimestre'!E40</f>
        <v>1675495</v>
      </c>
      <c r="F40" s="181">
        <f t="shared" si="4"/>
        <v>6378210</v>
      </c>
      <c r="H40" s="181"/>
      <c r="I40" s="182"/>
    </row>
    <row r="41" spans="1:12" s="59" customFormat="1" x14ac:dyDescent="0.25">
      <c r="A41" s="115" t="s">
        <v>76</v>
      </c>
      <c r="B41" s="180">
        <f>'Primer Trimestre'!E43</f>
        <v>0</v>
      </c>
      <c r="C41" s="180">
        <f>'Segundo Trimestre'!E43</f>
        <v>0</v>
      </c>
      <c r="D41" s="180">
        <f>'Tercer Trimestre'!E42</f>
        <v>6458205</v>
      </c>
      <c r="E41" s="180">
        <f>'Cuarto Trimestre'!E41</f>
        <v>5541795</v>
      </c>
      <c r="F41" s="181">
        <f t="shared" si="4"/>
        <v>12000000</v>
      </c>
      <c r="H41" s="181"/>
      <c r="I41" s="182"/>
    </row>
    <row r="42" spans="1:12" s="59" customFormat="1" ht="15.95" customHeight="1" x14ac:dyDescent="0.25">
      <c r="A42" s="115" t="s">
        <v>77</v>
      </c>
      <c r="B42" s="180">
        <f>'Primer Trimestre'!E44</f>
        <v>1501812</v>
      </c>
      <c r="C42" s="180">
        <f>'Segundo Trimestre'!E44</f>
        <v>174000</v>
      </c>
      <c r="D42" s="180">
        <f>'Tercer Trimestre'!E43</f>
        <v>0</v>
      </c>
      <c r="E42" s="180">
        <f>+'Cuarto Trimestre'!E42</f>
        <v>24188</v>
      </c>
      <c r="F42" s="181">
        <f t="shared" si="4"/>
        <v>1700000</v>
      </c>
      <c r="G42" s="183"/>
      <c r="H42" s="181"/>
      <c r="I42" s="182"/>
      <c r="J42" s="184"/>
    </row>
    <row r="43" spans="1:12" x14ac:dyDescent="0.25">
      <c r="A43" s="115" t="s">
        <v>78</v>
      </c>
      <c r="B43" s="68">
        <f>'Primer Trimestre'!E45</f>
        <v>0</v>
      </c>
      <c r="C43" s="68">
        <f>'Segundo Trimestre'!E45</f>
        <v>52120</v>
      </c>
      <c r="D43" s="68">
        <f>'Tercer Trimestre'!E44</f>
        <v>301940</v>
      </c>
      <c r="E43" s="68">
        <f>'Cuarto Trimestre'!E43</f>
        <v>195790</v>
      </c>
      <c r="F43" s="111">
        <f t="shared" si="4"/>
        <v>549850</v>
      </c>
      <c r="G43" s="179"/>
      <c r="H43" s="111"/>
      <c r="I43" s="109"/>
      <c r="J43" s="102"/>
    </row>
    <row r="44" spans="1:12" x14ac:dyDescent="0.25">
      <c r="A44" s="115" t="s">
        <v>79</v>
      </c>
      <c r="B44" s="68">
        <f>'Primer Trimestre'!E46</f>
        <v>0</v>
      </c>
      <c r="C44" s="68">
        <f>'Segundo Trimestre'!E46</f>
        <v>21750.02</v>
      </c>
      <c r="D44" s="68">
        <f>'Tercer Trimestre'!E45</f>
        <v>45388.2</v>
      </c>
      <c r="E44" s="68">
        <f>'Cuarto Trimestre'!E44</f>
        <v>88065.2</v>
      </c>
      <c r="F44" s="111">
        <f t="shared" si="4"/>
        <v>155203.41999999998</v>
      </c>
      <c r="H44" s="111"/>
      <c r="J44" s="102"/>
    </row>
    <row r="45" spans="1:12" x14ac:dyDescent="0.25">
      <c r="A45" s="115" t="s">
        <v>80</v>
      </c>
      <c r="B45" s="68">
        <f>'Primer Trimestre'!E47</f>
        <v>0</v>
      </c>
      <c r="C45" s="68">
        <f>'Segundo Trimestre'!E47</f>
        <v>79500</v>
      </c>
      <c r="D45" s="68">
        <f>'Tercer Trimestre'!E46</f>
        <v>0</v>
      </c>
      <c r="E45" s="68">
        <f>'Cuarto Trimestre'!E45</f>
        <v>31300</v>
      </c>
      <c r="F45" s="111">
        <f t="shared" si="4"/>
        <v>110800</v>
      </c>
      <c r="G45" s="65"/>
      <c r="I45" s="109"/>
      <c r="J45" s="102"/>
      <c r="K45" s="102"/>
      <c r="L45" s="102"/>
    </row>
    <row r="46" spans="1:12" x14ac:dyDescent="0.25">
      <c r="A46" s="115" t="s">
        <v>81</v>
      </c>
      <c r="B46" s="68">
        <f>'Primer Trimestre'!E48</f>
        <v>0</v>
      </c>
      <c r="C46" s="68">
        <f>'Segundo Trimestre'!E48</f>
        <v>23355</v>
      </c>
      <c r="D46" s="68">
        <f>'Tercer Trimestre'!E47</f>
        <v>0</v>
      </c>
      <c r="E46" s="68">
        <f>'Cuarto Trimestre'!E46</f>
        <v>0</v>
      </c>
      <c r="F46" s="111">
        <f t="shared" si="4"/>
        <v>23355</v>
      </c>
      <c r="G46" s="65"/>
      <c r="J46" s="102"/>
      <c r="K46" s="102"/>
      <c r="L46" s="102"/>
    </row>
    <row r="47" spans="1:12" x14ac:dyDescent="0.25">
      <c r="A47" s="115" t="s">
        <v>82</v>
      </c>
      <c r="B47" s="68">
        <f>'Primer Trimestre'!E49</f>
        <v>696200</v>
      </c>
      <c r="C47" s="68">
        <f>'Segundo Trimestre'!E49</f>
        <v>994150</v>
      </c>
      <c r="D47" s="68">
        <f>'Tercer Trimestre'!E48</f>
        <v>890900</v>
      </c>
      <c r="E47" s="68">
        <f>'Cuarto Trimestre'!E47</f>
        <v>820100</v>
      </c>
      <c r="F47" s="111">
        <f t="shared" si="4"/>
        <v>3401350</v>
      </c>
      <c r="G47" s="65"/>
      <c r="H47" s="72"/>
    </row>
    <row r="48" spans="1:12" x14ac:dyDescent="0.25">
      <c r="A48" s="115" t="s">
        <v>83</v>
      </c>
      <c r="B48" s="68">
        <f>'Primer Trimestre'!E50</f>
        <v>0</v>
      </c>
      <c r="C48" s="68">
        <f>'Segundo Trimestre'!E50</f>
        <v>35990.5</v>
      </c>
      <c r="D48" s="68">
        <f>'Tercer Trimestre'!E49</f>
        <v>0</v>
      </c>
      <c r="E48" s="68">
        <f>'Cuarto Trimestre'!E48</f>
        <v>0</v>
      </c>
      <c r="F48" s="111">
        <f t="shared" si="4"/>
        <v>35990.5</v>
      </c>
      <c r="G48" s="65"/>
      <c r="H48" s="72"/>
    </row>
    <row r="49" spans="1:10" x14ac:dyDescent="0.25">
      <c r="A49" s="115" t="s">
        <v>84</v>
      </c>
      <c r="B49" s="68">
        <f>'Primer Trimestre'!E51</f>
        <v>0</v>
      </c>
      <c r="C49" s="68">
        <f>'Segundo Trimestre'!E51</f>
        <v>0</v>
      </c>
      <c r="D49" s="68">
        <f>'Tercer Trimestre'!E50</f>
        <v>0</v>
      </c>
      <c r="E49" s="68">
        <f>'Cuarto Trimestre'!E49</f>
        <v>0</v>
      </c>
      <c r="F49" s="111">
        <f t="shared" si="4"/>
        <v>0</v>
      </c>
      <c r="G49" s="65"/>
      <c r="H49" s="72"/>
    </row>
    <row r="50" spans="1:10" x14ac:dyDescent="0.25">
      <c r="A50" s="115" t="s">
        <v>85</v>
      </c>
      <c r="B50" s="68">
        <f>'Primer Trimestre'!E52</f>
        <v>24675</v>
      </c>
      <c r="C50" s="68">
        <f>'Segundo Trimestre'!E52</f>
        <v>0</v>
      </c>
      <c r="D50" s="68">
        <f>'Tercer Trimestre'!E51</f>
        <v>0</v>
      </c>
      <c r="E50" s="68">
        <f>'Cuarto Trimestre'!E50</f>
        <v>20257.740000000002</v>
      </c>
      <c r="F50" s="111">
        <f t="shared" si="4"/>
        <v>44932.740000000005</v>
      </c>
      <c r="H50" s="72"/>
      <c r="J50" s="102"/>
    </row>
    <row r="51" spans="1:10" x14ac:dyDescent="0.25">
      <c r="A51" s="115" t="s">
        <v>86</v>
      </c>
      <c r="B51" s="68">
        <f>'Primer Trimestre'!E53</f>
        <v>0</v>
      </c>
      <c r="C51" s="68">
        <f>'Segundo Trimestre'!E53</f>
        <v>31990</v>
      </c>
      <c r="D51" s="68">
        <f>'Tercer Trimestre'!E52</f>
        <v>115804.45999999999</v>
      </c>
      <c r="E51" s="68">
        <f>'Cuarto Trimestre'!E51</f>
        <v>0</v>
      </c>
      <c r="F51" s="111">
        <f t="shared" si="4"/>
        <v>147794.46</v>
      </c>
      <c r="G51" s="65"/>
      <c r="H51" s="72"/>
    </row>
    <row r="52" spans="1:10" x14ac:dyDescent="0.25">
      <c r="A52" s="115" t="s">
        <v>87</v>
      </c>
      <c r="B52" s="68">
        <f>'Primer Trimestre'!E54</f>
        <v>0</v>
      </c>
      <c r="C52" s="68">
        <f>'Segundo Trimestre'!E54</f>
        <v>0</v>
      </c>
      <c r="D52" s="68">
        <f>'Tercer Trimestre'!E53</f>
        <v>0</v>
      </c>
      <c r="E52" s="68">
        <f>'Cuarto Trimestre'!E52</f>
        <v>38000</v>
      </c>
      <c r="F52" s="111">
        <f t="shared" si="4"/>
        <v>38000</v>
      </c>
    </row>
    <row r="53" spans="1:10" x14ac:dyDescent="0.25">
      <c r="A53" s="115" t="s">
        <v>88</v>
      </c>
      <c r="B53" s="68">
        <f>'Primer Trimestre'!E55</f>
        <v>0</v>
      </c>
      <c r="C53" s="68">
        <f>'Segundo Trimestre'!E55</f>
        <v>0</v>
      </c>
      <c r="D53" s="68">
        <f>'Tercer Trimestre'!E54</f>
        <v>0</v>
      </c>
      <c r="E53" s="68">
        <f>'Cuarto Trimestre'!E53</f>
        <v>0</v>
      </c>
      <c r="F53" s="111">
        <f t="shared" si="4"/>
        <v>0</v>
      </c>
    </row>
    <row r="54" spans="1:10" x14ac:dyDescent="0.25">
      <c r="A54" s="115" t="s">
        <v>89</v>
      </c>
      <c r="B54" s="68">
        <f>'Primer Trimestre'!E56</f>
        <v>0</v>
      </c>
      <c r="C54" s="68">
        <f>'Segundo Trimestre'!E56</f>
        <v>0</v>
      </c>
      <c r="D54" s="68">
        <f>'Tercer Trimestre'!E55</f>
        <v>0</v>
      </c>
      <c r="E54" s="68">
        <f>'Cuarto Trimestre'!E54</f>
        <v>0</v>
      </c>
      <c r="F54" s="111">
        <f t="shared" si="4"/>
        <v>0</v>
      </c>
      <c r="G54" s="65"/>
      <c r="H54" s="72"/>
      <c r="I54" s="72"/>
      <c r="J54" s="72"/>
    </row>
    <row r="55" spans="1:10" x14ac:dyDescent="0.25">
      <c r="A55" s="115" t="s">
        <v>90</v>
      </c>
      <c r="B55" s="68">
        <f>'Primer Trimestre'!E57</f>
        <v>0</v>
      </c>
      <c r="C55" s="68">
        <f>'Segundo Trimestre'!E57</f>
        <v>367633.68</v>
      </c>
      <c r="D55" s="68">
        <f>'Tercer Trimestre'!E56</f>
        <v>96956.6</v>
      </c>
      <c r="E55" s="68">
        <f>'Cuarto Trimestre'!E55</f>
        <v>167535</v>
      </c>
      <c r="F55" s="111">
        <f t="shared" si="4"/>
        <v>632125.28</v>
      </c>
      <c r="G55" s="65"/>
      <c r="H55" s="72"/>
      <c r="I55" s="72"/>
      <c r="J55" s="72"/>
    </row>
    <row r="56" spans="1:10" x14ac:dyDescent="0.25">
      <c r="A56" s="115" t="s">
        <v>91</v>
      </c>
      <c r="B56" s="68">
        <f>'Primer Trimestre'!E58</f>
        <v>0</v>
      </c>
      <c r="C56" s="68">
        <f>'Segundo Trimestre'!E58</f>
        <v>2064749.52</v>
      </c>
      <c r="D56" s="68">
        <f>'Tercer Trimestre'!E57</f>
        <v>1348583.92</v>
      </c>
      <c r="E56" s="68">
        <f>'Cuarto Trimestre'!E56</f>
        <v>1342750</v>
      </c>
      <c r="F56" s="111">
        <f t="shared" si="4"/>
        <v>4756083.4399999995</v>
      </c>
      <c r="G56" s="65"/>
      <c r="H56" s="72"/>
      <c r="J56" s="72"/>
    </row>
    <row r="57" spans="1:10" x14ac:dyDescent="0.25">
      <c r="A57" s="115" t="s">
        <v>92</v>
      </c>
      <c r="B57" s="68">
        <f>'Primer Trimestre'!E59</f>
        <v>1124530</v>
      </c>
      <c r="C57" s="68">
        <f>'Segundo Trimestre'!E59</f>
        <v>1429720</v>
      </c>
      <c r="D57" s="68">
        <f>'Tercer Trimestre'!E58</f>
        <v>2958384</v>
      </c>
      <c r="E57" s="68">
        <f>'Cuarto Trimestre'!E57</f>
        <v>1237055</v>
      </c>
      <c r="F57" s="111">
        <f t="shared" si="4"/>
        <v>6749689</v>
      </c>
      <c r="G57" s="65"/>
      <c r="H57" s="72"/>
      <c r="I57" s="72"/>
      <c r="J57" s="72"/>
    </row>
    <row r="58" spans="1:10" x14ac:dyDescent="0.25">
      <c r="A58" s="115" t="s">
        <v>93</v>
      </c>
      <c r="B58" s="68">
        <f>'Primer Trimestre'!E60</f>
        <v>0</v>
      </c>
      <c r="C58" s="68">
        <f>'Segundo Trimestre'!E60</f>
        <v>197652.74</v>
      </c>
      <c r="D58" s="68">
        <f>'Tercer Trimestre'!E59</f>
        <v>400370</v>
      </c>
      <c r="E58" s="68">
        <f>'Cuarto Trimestre'!E58</f>
        <v>15750</v>
      </c>
      <c r="F58" s="111">
        <f t="shared" si="4"/>
        <v>613772.74</v>
      </c>
      <c r="G58" s="65"/>
      <c r="H58" s="72"/>
    </row>
    <row r="59" spans="1:10" x14ac:dyDescent="0.25">
      <c r="A59" s="115" t="s">
        <v>94</v>
      </c>
      <c r="B59" s="68">
        <f>'Primer Trimestre'!E61</f>
        <v>0</v>
      </c>
      <c r="C59" s="68">
        <f>'Segundo Trimestre'!E61</f>
        <v>0</v>
      </c>
      <c r="D59" s="68">
        <f>'Tercer Trimestre'!E60</f>
        <v>44800</v>
      </c>
      <c r="E59" s="68">
        <f>'Cuarto Trimestre'!E59</f>
        <v>0</v>
      </c>
      <c r="F59" s="111">
        <f t="shared" si="4"/>
        <v>44800</v>
      </c>
      <c r="G59" s="65"/>
      <c r="H59" s="72"/>
    </row>
    <row r="60" spans="1:10" x14ac:dyDescent="0.25">
      <c r="A60" s="115" t="s">
        <v>95</v>
      </c>
      <c r="B60" s="68">
        <f>'Primer Trimestre'!E62</f>
        <v>0</v>
      </c>
      <c r="C60" s="68">
        <f>'Segundo Trimestre'!E62</f>
        <v>13920</v>
      </c>
      <c r="D60" s="68">
        <f>'Tercer Trimestre'!E61</f>
        <v>0</v>
      </c>
      <c r="E60" s="68">
        <f>'Cuarto Trimestre'!E60</f>
        <v>0</v>
      </c>
      <c r="F60" s="111">
        <f t="shared" si="4"/>
        <v>13920</v>
      </c>
      <c r="H60" s="72"/>
    </row>
    <row r="61" spans="1:10" x14ac:dyDescent="0.25">
      <c r="A61" s="115" t="s">
        <v>96</v>
      </c>
      <c r="B61" s="68">
        <f>'Primer Trimestre'!E63</f>
        <v>47285</v>
      </c>
      <c r="C61" s="68">
        <f>'Segundo Trimestre'!E63</f>
        <v>80859.989999999991</v>
      </c>
      <c r="D61" s="68">
        <f>'Tercer Trimestre'!E62</f>
        <v>679088.1</v>
      </c>
      <c r="E61" s="68">
        <f>'Cuarto Trimestre'!E61</f>
        <v>0</v>
      </c>
      <c r="F61" s="111">
        <f t="shared" si="4"/>
        <v>807233.09</v>
      </c>
    </row>
    <row r="62" spans="1:10" x14ac:dyDescent="0.25">
      <c r="A62" s="115" t="s">
        <v>97</v>
      </c>
      <c r="B62" s="68">
        <f>'Primer Trimestre'!E64</f>
        <v>0</v>
      </c>
      <c r="C62" s="68">
        <f>'Segundo Trimestre'!E64</f>
        <v>350250</v>
      </c>
      <c r="D62" s="68">
        <f>'Tercer Trimestre'!E63</f>
        <v>49500</v>
      </c>
      <c r="E62" s="68">
        <f>'Cuarto Trimestre'!E62</f>
        <v>600250</v>
      </c>
      <c r="F62" s="111">
        <f t="shared" si="4"/>
        <v>1000000</v>
      </c>
      <c r="G62" s="179"/>
    </row>
    <row r="63" spans="1:10" x14ac:dyDescent="0.25">
      <c r="A63" s="115" t="s">
        <v>101</v>
      </c>
      <c r="B63" s="68">
        <f>'Primer Trimestre'!E65</f>
        <v>0</v>
      </c>
      <c r="C63" s="68">
        <f>'Segundo Trimestre'!E65</f>
        <v>95000</v>
      </c>
      <c r="D63" s="68">
        <f>'Tercer Trimestre'!E64</f>
        <v>0</v>
      </c>
      <c r="E63" s="68">
        <f>'Cuarto Trimestre'!E63</f>
        <v>69298.039999999994</v>
      </c>
      <c r="F63" s="111">
        <f t="shared" si="4"/>
        <v>164298.03999999998</v>
      </c>
      <c r="G63" s="65"/>
      <c r="H63" s="102"/>
    </row>
    <row r="64" spans="1:10" x14ac:dyDescent="0.25">
      <c r="A64" s="156" t="s">
        <v>100</v>
      </c>
      <c r="B64" s="68">
        <f>'Primer Trimestre'!E66</f>
        <v>0</v>
      </c>
      <c r="C64" s="68">
        <f>'Segundo Trimestre'!E66</f>
        <v>0</v>
      </c>
      <c r="D64" s="68">
        <f>'Tercer Trimestre'!E65</f>
        <v>732600</v>
      </c>
      <c r="E64" s="68">
        <f>'Cuarto Trimestre'!E64</f>
        <v>0</v>
      </c>
      <c r="F64" s="111">
        <f t="shared" si="4"/>
        <v>732600</v>
      </c>
      <c r="G64" s="65"/>
      <c r="H64" s="102"/>
    </row>
    <row r="65" spans="1:10" ht="15.75" thickBot="1" x14ac:dyDescent="0.3">
      <c r="A65" s="32" t="s">
        <v>23</v>
      </c>
      <c r="B65" s="77">
        <f>SUM(B35:B64)</f>
        <v>14243984.02</v>
      </c>
      <c r="C65" s="77">
        <f t="shared" ref="C65:F65" si="5">SUM(C35:C64)</f>
        <v>14813025.329999998</v>
      </c>
      <c r="D65" s="77">
        <f t="shared" si="5"/>
        <v>23321410.550000004</v>
      </c>
      <c r="E65" s="77">
        <f t="shared" si="5"/>
        <v>26598080.099999998</v>
      </c>
      <c r="F65" s="77">
        <f t="shared" si="5"/>
        <v>78976500.000000015</v>
      </c>
      <c r="J65" s="71"/>
    </row>
    <row r="66" spans="1:10" ht="15.75" thickTop="1" x14ac:dyDescent="0.25">
      <c r="A66" s="149" t="s">
        <v>104</v>
      </c>
      <c r="B66" s="22"/>
      <c r="J66" s="71"/>
    </row>
    <row r="67" spans="1:10" x14ac:dyDescent="0.25">
      <c r="A67" s="195" t="s">
        <v>30</v>
      </c>
      <c r="B67" s="195"/>
      <c r="C67" s="195"/>
      <c r="D67" s="195"/>
      <c r="E67" s="195"/>
      <c r="F67" s="195"/>
      <c r="J67" s="71"/>
    </row>
    <row r="68" spans="1:10" x14ac:dyDescent="0.25">
      <c r="A68" s="195" t="s">
        <v>31</v>
      </c>
      <c r="B68" s="195"/>
      <c r="C68" s="195"/>
      <c r="D68" s="195"/>
      <c r="E68" s="195"/>
      <c r="F68" s="195"/>
    </row>
    <row r="69" spans="1:10" x14ac:dyDescent="0.25">
      <c r="A69" s="195" t="s">
        <v>47</v>
      </c>
      <c r="B69" s="195"/>
      <c r="C69" s="195"/>
      <c r="D69" s="195"/>
      <c r="E69" s="195"/>
      <c r="F69" s="195"/>
    </row>
    <row r="70" spans="1:10" ht="15.75" thickBot="1" x14ac:dyDescent="0.3">
      <c r="A70" s="56" t="s">
        <v>29</v>
      </c>
      <c r="B70" s="57" t="s">
        <v>37</v>
      </c>
      <c r="C70" s="57" t="s">
        <v>38</v>
      </c>
      <c r="D70" s="57" t="s">
        <v>40</v>
      </c>
      <c r="E70" s="57" t="s">
        <v>41</v>
      </c>
      <c r="F70" s="57" t="s">
        <v>45</v>
      </c>
    </row>
    <row r="71" spans="1:10" x14ac:dyDescent="0.25">
      <c r="A71" s="53" t="s">
        <v>112</v>
      </c>
      <c r="B71" s="73">
        <f>'Primer Trimestre'!E74</f>
        <v>21435215.77</v>
      </c>
      <c r="C71" s="73">
        <f>'Segundo Trimestre'!E74</f>
        <v>36191231.75</v>
      </c>
      <c r="D71" s="175">
        <f>C82</f>
        <v>41799006.420000002</v>
      </c>
      <c r="E71" s="73">
        <f>D82</f>
        <v>25765487.860000003</v>
      </c>
      <c r="F71" s="176">
        <f>+B71</f>
        <v>21435215.77</v>
      </c>
      <c r="H71" s="65"/>
    </row>
    <row r="72" spans="1:10" x14ac:dyDescent="0.25">
      <c r="A72" s="47" t="s">
        <v>59</v>
      </c>
      <c r="B72" s="111"/>
      <c r="C72" s="111"/>
      <c r="D72" s="72"/>
      <c r="E72" s="111"/>
      <c r="F72" s="123"/>
      <c r="H72" s="65"/>
      <c r="I72" s="72"/>
    </row>
    <row r="73" spans="1:10" x14ac:dyDescent="0.25">
      <c r="A73" s="53" t="s">
        <v>32</v>
      </c>
      <c r="B73" s="73">
        <f>'Primer Trimestre'!E75</f>
        <v>29000000</v>
      </c>
      <c r="C73" s="73">
        <f>'Segundo Trimestre'!E75</f>
        <v>20420800</v>
      </c>
      <c r="D73" s="175">
        <f>'Tercer Trimestre'!E74</f>
        <v>28479200</v>
      </c>
      <c r="E73" s="175">
        <f>+'Cuarto Trimestre'!E72</f>
        <v>11815528</v>
      </c>
      <c r="F73" s="176">
        <f>SUM(B73:E73)</f>
        <v>89715528</v>
      </c>
      <c r="H73" s="72"/>
    </row>
    <row r="74" spans="1:10" x14ac:dyDescent="0.25">
      <c r="A74" s="47" t="s">
        <v>110</v>
      </c>
      <c r="B74" s="111">
        <f>'Acumulado Tercer Trimestre'!B74</f>
        <v>0</v>
      </c>
      <c r="C74" s="111">
        <f>+'Segundo Trimestre'!E76</f>
        <v>1820800</v>
      </c>
      <c r="D74" s="72">
        <f>+'Tercer Trimestre'!E75</f>
        <v>10179200</v>
      </c>
      <c r="E74" s="111">
        <f>'Cuarto Trimestre'!E73</f>
        <v>0</v>
      </c>
      <c r="F74" s="123">
        <f>+SUM(B74:E74)</f>
        <v>12000000</v>
      </c>
      <c r="H74" s="72"/>
    </row>
    <row r="75" spans="1:10" x14ac:dyDescent="0.25">
      <c r="A75" s="47" t="s">
        <v>115</v>
      </c>
      <c r="B75" s="111">
        <f>+'Primer Trimestre'!E75</f>
        <v>29000000</v>
      </c>
      <c r="C75" s="111">
        <f>+'Segundo Trimestre'!E77</f>
        <v>18600000</v>
      </c>
      <c r="D75" s="111">
        <f>+'Tercer Trimestre'!E76</f>
        <v>18300000</v>
      </c>
      <c r="E75" s="111">
        <f>'Cuarto Trimestre'!E74</f>
        <v>11815528</v>
      </c>
      <c r="F75" s="123">
        <f>+SUM(B75:E75)</f>
        <v>77715528</v>
      </c>
      <c r="H75" s="72"/>
    </row>
    <row r="76" spans="1:10" ht="87" customHeight="1" x14ac:dyDescent="0.25">
      <c r="A76" s="178" t="s">
        <v>114</v>
      </c>
      <c r="B76" s="111"/>
      <c r="C76" s="111"/>
      <c r="D76" s="111"/>
      <c r="E76" s="72">
        <f>+'Cuarto Trimestre'!D75</f>
        <v>4772503.46</v>
      </c>
      <c r="F76" s="123">
        <f>SUM(B76:E76)</f>
        <v>4772503.46</v>
      </c>
      <c r="H76" s="72"/>
    </row>
    <row r="77" spans="1:10" x14ac:dyDescent="0.25">
      <c r="A77" s="53" t="s">
        <v>33</v>
      </c>
      <c r="B77" s="73">
        <f t="shared" ref="B77:D77" si="6">B71+B73+B76</f>
        <v>50435215.769999996</v>
      </c>
      <c r="C77" s="73">
        <f t="shared" si="6"/>
        <v>56612031.75</v>
      </c>
      <c r="D77" s="73">
        <f t="shared" si="6"/>
        <v>70278206.420000002</v>
      </c>
      <c r="E77" s="73">
        <f>E71+E73+E76</f>
        <v>42353519.32</v>
      </c>
      <c r="F77" s="73">
        <f>F71+F73+F76</f>
        <v>115923247.22999999</v>
      </c>
      <c r="H77" s="72"/>
      <c r="I77" s="109"/>
    </row>
    <row r="78" spans="1:10" x14ac:dyDescent="0.25">
      <c r="A78" s="66" t="s">
        <v>34</v>
      </c>
      <c r="B78" s="71">
        <f>'Primer Trimestre'!E78</f>
        <v>14243984.02</v>
      </c>
      <c r="C78" s="71">
        <f>'Segundo Trimestre'!E79</f>
        <v>14813025.33</v>
      </c>
      <c r="D78" s="72">
        <f>'Tercer Trimestre'!E78</f>
        <v>23321410.550000001</v>
      </c>
      <c r="E78" s="71">
        <f>+'Cuarto Trimestre'!E77</f>
        <v>26598080.099999998</v>
      </c>
      <c r="F78" s="123">
        <f>SUM(B78:E78)</f>
        <v>78976500</v>
      </c>
      <c r="H78" s="72"/>
      <c r="I78" s="109"/>
    </row>
    <row r="79" spans="1:10" x14ac:dyDescent="0.25">
      <c r="A79" s="66" t="s">
        <v>113</v>
      </c>
      <c r="B79" s="111"/>
      <c r="C79" s="111"/>
      <c r="D79" s="72"/>
      <c r="E79" s="111">
        <f>+'Cuarto Trimestre'!D78</f>
        <v>165641.82</v>
      </c>
      <c r="F79" s="123">
        <f>SUM(B79:E79)</f>
        <v>165641.82</v>
      </c>
      <c r="H79" s="72"/>
      <c r="I79" s="109"/>
    </row>
    <row r="80" spans="1:10" x14ac:dyDescent="0.25">
      <c r="A80" s="67" t="s">
        <v>61</v>
      </c>
      <c r="B80" s="71">
        <f>'Primer Trimestre'!E79</f>
        <v>0</v>
      </c>
      <c r="C80" s="71">
        <f>'Segundo Trimestre'!E81</f>
        <v>0</v>
      </c>
      <c r="D80" s="72">
        <f>'Tercer Trimestre'!E80</f>
        <v>21191308.010000002</v>
      </c>
      <c r="E80" s="71">
        <f>'Cuarto Trimestre'!E80</f>
        <v>0</v>
      </c>
      <c r="F80" s="123">
        <f>SUM(B80:E80)</f>
        <v>21191308.010000002</v>
      </c>
      <c r="H80" s="72"/>
      <c r="I80" s="109"/>
    </row>
    <row r="81" spans="1:9" x14ac:dyDescent="0.25">
      <c r="A81" s="133"/>
      <c r="B81" s="111"/>
      <c r="C81" s="111"/>
      <c r="D81" s="72"/>
      <c r="E81" s="111"/>
      <c r="F81" s="123"/>
      <c r="H81" s="72"/>
      <c r="I81" s="109"/>
    </row>
    <row r="82" spans="1:9" ht="15.75" thickBot="1" x14ac:dyDescent="0.3">
      <c r="A82" s="48" t="s">
        <v>35</v>
      </c>
      <c r="B82" s="124">
        <f>B77-B78-B80-B81</f>
        <v>36191231.75</v>
      </c>
      <c r="C82" s="124">
        <f>C77-C78-C80-C81</f>
        <v>41799006.420000002</v>
      </c>
      <c r="D82" s="124">
        <f>D77-D78-D80-D81</f>
        <v>25765487.860000003</v>
      </c>
      <c r="E82" s="124">
        <f>E77-E78-E80-E81-E79</f>
        <v>15589797.400000002</v>
      </c>
      <c r="F82" s="124">
        <f>F77-F78-F80-F81-F79</f>
        <v>15589797.399999987</v>
      </c>
    </row>
    <row r="83" spans="1:9" ht="15.75" thickTop="1" x14ac:dyDescent="0.25">
      <c r="A83" s="149" t="s">
        <v>105</v>
      </c>
    </row>
    <row r="84" spans="1:9" x14ac:dyDescent="0.25">
      <c r="A84" s="47"/>
    </row>
    <row r="85" spans="1:9" x14ac:dyDescent="0.25">
      <c r="F85" s="102"/>
    </row>
    <row r="88" spans="1:9" x14ac:dyDescent="0.25">
      <c r="C88" s="72"/>
      <c r="D88" s="72"/>
      <c r="E88" s="72"/>
      <c r="H88" s="72"/>
    </row>
  </sheetData>
  <mergeCells count="12">
    <mergeCell ref="A68:F68"/>
    <mergeCell ref="A69:F69"/>
    <mergeCell ref="A1:F1"/>
    <mergeCell ref="A22:F22"/>
    <mergeCell ref="A21:F21"/>
    <mergeCell ref="A20:F20"/>
    <mergeCell ref="A31:F31"/>
    <mergeCell ref="A32:F32"/>
    <mergeCell ref="A33:F33"/>
    <mergeCell ref="A67:F67"/>
    <mergeCell ref="A7:G7"/>
    <mergeCell ref="A6:G6"/>
  </mergeCells>
  <printOptions horizontalCentered="1"/>
  <pageMargins left="0" right="0" top="0.19685039370078741" bottom="0.19685039370078741" header="0.31496062992125984" footer="0.9055118110236221"/>
  <pageSetup scale="65" firstPageNumber="25" orientation="portrait" useFirstPageNumber="1" r:id="rId1"/>
  <headerFooter>
    <oddFooter>&amp;R&amp;"-,Negrita"&amp;12&amp;P</oddFooter>
  </headerFooter>
  <ignoredErrors>
    <ignoredError sqref="G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Primer Trimestre</vt:lpstr>
      <vt:lpstr>Segundo Trimestre</vt:lpstr>
      <vt:lpstr>Primer Semestre</vt:lpstr>
      <vt:lpstr>Tercer Trimestre</vt:lpstr>
      <vt:lpstr>Acumulado Tercer Trimestre</vt:lpstr>
      <vt:lpstr>Cuarto Trimestre</vt:lpstr>
      <vt:lpstr>Anual</vt:lpstr>
      <vt:lpstr>'Segundo Trimestre'!Área_de_impresión</vt:lpstr>
      <vt:lpstr>'Primer Semestre'!Títulos_a_imprimir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2019-10-21T14:16:16Z</cp:lastPrinted>
  <dcterms:created xsi:type="dcterms:W3CDTF">2012-03-21T16:41:13Z</dcterms:created>
  <dcterms:modified xsi:type="dcterms:W3CDTF">2020-03-10T16:14:09Z</dcterms:modified>
</cp:coreProperties>
</file>