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IV Trimestre - Anual\Cen - Cinai\"/>
    </mc:Choice>
  </mc:AlternateContent>
  <bookViews>
    <workbookView xWindow="0" yWindow="0" windowWidth="9945" windowHeight="8430" activeTab="6"/>
  </bookViews>
  <sheets>
    <sheet name="1 T" sheetId="14" r:id="rId1"/>
    <sheet name="2 T" sheetId="6" r:id="rId2"/>
    <sheet name="3 T" sheetId="15" r:id="rId3"/>
    <sheet name="4 T" sheetId="16" r:id="rId4"/>
    <sheet name="Semestral" sheetId="9" r:id="rId5"/>
    <sheet name="3 T acumulado" sheetId="10" r:id="rId6"/>
    <sheet name="Anual" sheetId="11" r:id="rId7"/>
  </sheets>
  <externalReferences>
    <externalReference r:id="rId8"/>
    <externalReference r:id="rId9"/>
    <externalReference r:id="rId10"/>
  </externalReferences>
  <definedNames>
    <definedName name="_xlnm._FilterDatabase" localSheetId="3" hidden="1">'4 T'!$A$60:$I$132</definedName>
    <definedName name="_xlnm.Print_Area" localSheetId="2">'3 T'!$A$1:$I$100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5" i="11" l="1"/>
  <c r="F152" i="11" l="1"/>
  <c r="F150" i="11"/>
  <c r="F148" i="11"/>
  <c r="F149" i="11"/>
  <c r="F147" i="11"/>
  <c r="F146" i="11"/>
  <c r="F145" i="11"/>
  <c r="F144" i="11"/>
  <c r="F143" i="11"/>
  <c r="F142" i="11"/>
  <c r="E148" i="11"/>
  <c r="E149" i="11"/>
  <c r="E150" i="11"/>
  <c r="E152" i="11"/>
  <c r="E147" i="11"/>
  <c r="E146" i="11"/>
  <c r="E145" i="11"/>
  <c r="E144" i="11"/>
  <c r="E143" i="11"/>
  <c r="E142" i="11"/>
  <c r="D144" i="11"/>
  <c r="D145" i="11"/>
  <c r="D146" i="11"/>
  <c r="D147" i="11"/>
  <c r="D148" i="11"/>
  <c r="D149" i="11"/>
  <c r="D150" i="11"/>
  <c r="D152" i="11"/>
  <c r="D143" i="11"/>
  <c r="D142" i="11"/>
  <c r="C152" i="11"/>
  <c r="F148" i="14"/>
  <c r="C150" i="11"/>
  <c r="C149" i="11"/>
  <c r="C148" i="11"/>
  <c r="C145" i="11"/>
  <c r="C144" i="11"/>
  <c r="C143" i="11"/>
  <c r="C150" i="10"/>
  <c r="G140" i="11"/>
  <c r="C140" i="11"/>
  <c r="H24" i="11"/>
  <c r="G17" i="11"/>
  <c r="G18" i="11"/>
  <c r="F17" i="11"/>
  <c r="E17" i="11"/>
  <c r="H17" i="11"/>
  <c r="D17" i="11"/>
  <c r="G24" i="16" l="1"/>
  <c r="G15" i="16"/>
  <c r="G16" i="16"/>
  <c r="G17" i="16"/>
  <c r="G18" i="16"/>
  <c r="G19" i="16"/>
  <c r="G20" i="16"/>
  <c r="G21" i="16"/>
  <c r="G22" i="16"/>
  <c r="G23" i="16"/>
  <c r="G25" i="16"/>
  <c r="G14" i="15"/>
  <c r="G15" i="15"/>
  <c r="G16" i="15"/>
  <c r="G17" i="15"/>
  <c r="G18" i="15"/>
  <c r="G19" i="15"/>
  <c r="G20" i="15"/>
  <c r="G21" i="15"/>
  <c r="G22" i="15"/>
  <c r="G23" i="15"/>
  <c r="G24" i="15"/>
  <c r="G25" i="15"/>
  <c r="G26" i="15"/>
  <c r="G14" i="6"/>
  <c r="G15" i="6"/>
  <c r="G16" i="6"/>
  <c r="G17" i="6"/>
  <c r="G18" i="6"/>
  <c r="G19" i="6"/>
  <c r="G20" i="6"/>
  <c r="G21" i="6"/>
  <c r="G22" i="6"/>
  <c r="G23" i="6"/>
  <c r="G24" i="6"/>
  <c r="G25" i="6"/>
  <c r="G14" i="14"/>
  <c r="G15" i="14"/>
  <c r="G16" i="14"/>
  <c r="G17" i="14"/>
  <c r="G18" i="14"/>
  <c r="G19" i="14"/>
  <c r="G20" i="14"/>
  <c r="G21" i="14"/>
  <c r="G22" i="14"/>
  <c r="G23" i="14"/>
  <c r="G24" i="14"/>
  <c r="G25" i="14"/>
  <c r="D41" i="14" l="1"/>
  <c r="D40" i="14"/>
  <c r="E40" i="14"/>
  <c r="C40" i="14"/>
  <c r="F40" i="10" l="1"/>
  <c r="F43" i="10"/>
  <c r="F44" i="10"/>
  <c r="F46" i="10"/>
  <c r="F140" i="10"/>
  <c r="F44" i="11"/>
  <c r="G44" i="11" s="1"/>
  <c r="G43" i="11"/>
  <c r="D62" i="11"/>
  <c r="E62" i="11"/>
  <c r="F62" i="11"/>
  <c r="D63" i="11"/>
  <c r="E63" i="11"/>
  <c r="F63" i="11"/>
  <c r="D64" i="11"/>
  <c r="E64" i="11"/>
  <c r="F64" i="11"/>
  <c r="D65" i="11"/>
  <c r="E65" i="11"/>
  <c r="F65" i="11"/>
  <c r="D66" i="11"/>
  <c r="E66" i="11"/>
  <c r="F66" i="11"/>
  <c r="D67" i="11"/>
  <c r="E67" i="11"/>
  <c r="F67" i="11"/>
  <c r="D68" i="11"/>
  <c r="E68" i="11"/>
  <c r="F68" i="11"/>
  <c r="D69" i="11"/>
  <c r="E69" i="11"/>
  <c r="F69" i="11"/>
  <c r="D70" i="11"/>
  <c r="E70" i="11"/>
  <c r="F70" i="11"/>
  <c r="D71" i="11"/>
  <c r="E71" i="11"/>
  <c r="F71" i="11"/>
  <c r="D72" i="11"/>
  <c r="E72" i="11"/>
  <c r="F72" i="11"/>
  <c r="D73" i="11"/>
  <c r="E73" i="11"/>
  <c r="F73" i="11"/>
  <c r="D74" i="11"/>
  <c r="E74" i="11"/>
  <c r="F74" i="11"/>
  <c r="D75" i="11"/>
  <c r="E75" i="11"/>
  <c r="F75" i="11"/>
  <c r="D76" i="11"/>
  <c r="E76" i="11"/>
  <c r="F76" i="11"/>
  <c r="D77" i="11"/>
  <c r="E77" i="11"/>
  <c r="F77" i="11"/>
  <c r="D78" i="11"/>
  <c r="E78" i="11"/>
  <c r="F78" i="11"/>
  <c r="D79" i="11"/>
  <c r="E79" i="11"/>
  <c r="F79" i="11"/>
  <c r="D80" i="11"/>
  <c r="E80" i="11"/>
  <c r="F80" i="11"/>
  <c r="D81" i="11"/>
  <c r="E81" i="11"/>
  <c r="F81" i="11"/>
  <c r="D82" i="11"/>
  <c r="E82" i="11"/>
  <c r="F82" i="11"/>
  <c r="D83" i="11"/>
  <c r="E83" i="11"/>
  <c r="F83" i="11"/>
  <c r="D84" i="11"/>
  <c r="E84" i="11"/>
  <c r="F84" i="11"/>
  <c r="D85" i="11"/>
  <c r="E85" i="11"/>
  <c r="F85" i="11"/>
  <c r="D86" i="11"/>
  <c r="E86" i="11"/>
  <c r="F86" i="11"/>
  <c r="D87" i="11"/>
  <c r="E87" i="11"/>
  <c r="F87" i="11"/>
  <c r="D88" i="11"/>
  <c r="E88" i="11"/>
  <c r="F88" i="11"/>
  <c r="D89" i="11"/>
  <c r="E89" i="11"/>
  <c r="F89" i="11"/>
  <c r="D90" i="11"/>
  <c r="E90" i="11"/>
  <c r="F90" i="11"/>
  <c r="D91" i="11"/>
  <c r="E91" i="11"/>
  <c r="F91" i="11"/>
  <c r="D92" i="11"/>
  <c r="E92" i="11"/>
  <c r="F92" i="11"/>
  <c r="D93" i="11"/>
  <c r="E93" i="11"/>
  <c r="F93" i="11"/>
  <c r="D94" i="11"/>
  <c r="E94" i="11"/>
  <c r="F94" i="11"/>
  <c r="D95" i="11"/>
  <c r="E95" i="11"/>
  <c r="F95" i="11"/>
  <c r="D96" i="11"/>
  <c r="E96" i="11"/>
  <c r="F96" i="11"/>
  <c r="D97" i="11"/>
  <c r="E97" i="11"/>
  <c r="F97" i="11"/>
  <c r="D98" i="11"/>
  <c r="E98" i="11"/>
  <c r="F98" i="11"/>
  <c r="D99" i="11"/>
  <c r="E99" i="11"/>
  <c r="F99" i="11"/>
  <c r="C100" i="11"/>
  <c r="D100" i="11"/>
  <c r="E100" i="11"/>
  <c r="F100" i="11"/>
  <c r="C101" i="11"/>
  <c r="D101" i="11"/>
  <c r="E101" i="11"/>
  <c r="F101" i="11"/>
  <c r="C102" i="11"/>
  <c r="D102" i="11"/>
  <c r="E102" i="11"/>
  <c r="F102" i="11"/>
  <c r="C103" i="11"/>
  <c r="D103" i="11"/>
  <c r="E103" i="11"/>
  <c r="F103" i="11"/>
  <c r="C104" i="11"/>
  <c r="D104" i="11"/>
  <c r="E104" i="11"/>
  <c r="F104" i="11"/>
  <c r="C105" i="11"/>
  <c r="D105" i="11"/>
  <c r="E105" i="11"/>
  <c r="F105" i="11"/>
  <c r="C106" i="11"/>
  <c r="D106" i="11"/>
  <c r="E106" i="11"/>
  <c r="F106" i="11"/>
  <c r="C107" i="11"/>
  <c r="D107" i="11"/>
  <c r="E107" i="11"/>
  <c r="F107" i="11"/>
  <c r="C108" i="11"/>
  <c r="D108" i="11"/>
  <c r="E108" i="11"/>
  <c r="F108" i="11"/>
  <c r="C109" i="11"/>
  <c r="D109" i="11"/>
  <c r="E109" i="11"/>
  <c r="F109" i="11"/>
  <c r="C110" i="11"/>
  <c r="D110" i="11"/>
  <c r="E110" i="11"/>
  <c r="F110" i="11"/>
  <c r="C111" i="11"/>
  <c r="D111" i="11"/>
  <c r="E111" i="11"/>
  <c r="F111" i="11"/>
  <c r="C112" i="11"/>
  <c r="D112" i="11"/>
  <c r="E112" i="11"/>
  <c r="F112" i="11"/>
  <c r="C113" i="11"/>
  <c r="D113" i="11"/>
  <c r="E113" i="11"/>
  <c r="F113" i="11"/>
  <c r="C114" i="11"/>
  <c r="D114" i="11"/>
  <c r="E114" i="11"/>
  <c r="F114" i="11"/>
  <c r="C115" i="11"/>
  <c r="D115" i="11"/>
  <c r="E115" i="11"/>
  <c r="F115" i="11"/>
  <c r="C116" i="11"/>
  <c r="D116" i="11"/>
  <c r="E116" i="11"/>
  <c r="F116" i="11"/>
  <c r="C117" i="11"/>
  <c r="D117" i="11"/>
  <c r="E117" i="11"/>
  <c r="F117" i="11"/>
  <c r="C118" i="11"/>
  <c r="D118" i="11"/>
  <c r="E118" i="11"/>
  <c r="F118" i="11"/>
  <c r="C119" i="11"/>
  <c r="D119" i="11"/>
  <c r="E119" i="11"/>
  <c r="F119" i="11"/>
  <c r="C120" i="11"/>
  <c r="D120" i="11"/>
  <c r="E120" i="11"/>
  <c r="F120" i="11"/>
  <c r="C121" i="11"/>
  <c r="D121" i="11"/>
  <c r="E121" i="11"/>
  <c r="F121" i="11"/>
  <c r="C122" i="11"/>
  <c r="D122" i="11"/>
  <c r="E122" i="11"/>
  <c r="F122" i="11"/>
  <c r="C123" i="11"/>
  <c r="D123" i="11"/>
  <c r="E123" i="11"/>
  <c r="F123" i="11"/>
  <c r="C124" i="11"/>
  <c r="D124" i="11"/>
  <c r="E124" i="11"/>
  <c r="F124" i="11"/>
  <c r="C125" i="11"/>
  <c r="D125" i="11"/>
  <c r="E125" i="11"/>
  <c r="F125" i="11"/>
  <c r="C126" i="11"/>
  <c r="D126" i="11"/>
  <c r="E126" i="11"/>
  <c r="F126" i="11"/>
  <c r="C127" i="11"/>
  <c r="D127" i="11"/>
  <c r="E127" i="11"/>
  <c r="F127" i="11"/>
  <c r="C128" i="11"/>
  <c r="D128" i="11"/>
  <c r="E128" i="11"/>
  <c r="F128" i="11"/>
  <c r="C129" i="11"/>
  <c r="D129" i="11"/>
  <c r="E129" i="11"/>
  <c r="F129" i="11"/>
  <c r="C41" i="11"/>
  <c r="D41" i="11"/>
  <c r="E41" i="11"/>
  <c r="D42" i="11"/>
  <c r="E42" i="11"/>
  <c r="F42" i="11"/>
  <c r="D45" i="11"/>
  <c r="E45" i="11"/>
  <c r="F45" i="11"/>
  <c r="D47" i="11"/>
  <c r="E47" i="11"/>
  <c r="F47" i="11"/>
  <c r="D48" i="11"/>
  <c r="E48" i="11"/>
  <c r="F48" i="11"/>
  <c r="C49" i="11"/>
  <c r="D49" i="11"/>
  <c r="E49" i="11"/>
  <c r="F49" i="11"/>
  <c r="D50" i="11"/>
  <c r="E50" i="11"/>
  <c r="F50" i="11"/>
  <c r="D51" i="11"/>
  <c r="E51" i="11"/>
  <c r="F51" i="11"/>
  <c r="G40" i="11"/>
  <c r="G46" i="11"/>
  <c r="D99" i="16"/>
  <c r="E99" i="16"/>
  <c r="C99" i="16"/>
  <c r="E44" i="16"/>
  <c r="D44" i="16"/>
  <c r="C44" i="16"/>
  <c r="G49" i="11" l="1"/>
  <c r="D22" i="11"/>
  <c r="E22" i="11"/>
  <c r="G22" i="11"/>
  <c r="D23" i="11"/>
  <c r="E23" i="11"/>
  <c r="F23" i="11"/>
  <c r="G23" i="11"/>
  <c r="D24" i="11"/>
  <c r="E24" i="11"/>
  <c r="G24" i="11"/>
  <c r="E22" i="10"/>
  <c r="E23" i="10"/>
  <c r="E24" i="10"/>
  <c r="D21" i="9"/>
  <c r="F21" i="9" s="1"/>
  <c r="E21" i="9"/>
  <c r="D22" i="9"/>
  <c r="F22" i="9" s="1"/>
  <c r="E22" i="9"/>
  <c r="D23" i="9"/>
  <c r="F23" i="9" s="1"/>
  <c r="G23" i="9" s="1"/>
  <c r="E23" i="9"/>
  <c r="D24" i="9"/>
  <c r="F24" i="9" s="1"/>
  <c r="E24" i="9"/>
  <c r="F22" i="6"/>
  <c r="E22" i="6"/>
  <c r="D22" i="6"/>
  <c r="F24" i="11"/>
  <c r="F23" i="10"/>
  <c r="F22" i="15"/>
  <c r="E22" i="15"/>
  <c r="D22" i="15"/>
  <c r="F22" i="14"/>
  <c r="E22" i="14"/>
  <c r="D22" i="14"/>
  <c r="D24" i="10" l="1"/>
  <c r="D23" i="10"/>
  <c r="G23" i="10" s="1"/>
  <c r="D22" i="10"/>
  <c r="F24" i="10"/>
  <c r="H23" i="11"/>
  <c r="G24" i="9"/>
  <c r="G22" i="9" s="1"/>
  <c r="E22" i="16"/>
  <c r="F22" i="16"/>
  <c r="D22" i="16"/>
  <c r="G24" i="10" l="1"/>
  <c r="F22" i="11"/>
  <c r="H22" i="11" s="1"/>
  <c r="F22" i="10"/>
  <c r="G22" i="10" s="1"/>
  <c r="E130" i="16"/>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F100" i="10" s="1"/>
  <c r="E101" i="10"/>
  <c r="F101" i="10" s="1"/>
  <c r="E102" i="10"/>
  <c r="F102" i="10" s="1"/>
  <c r="E103" i="10"/>
  <c r="F103" i="10" s="1"/>
  <c r="E104" i="10"/>
  <c r="F104" i="10" s="1"/>
  <c r="E105" i="10"/>
  <c r="F105" i="10" s="1"/>
  <c r="E106" i="10"/>
  <c r="F106" i="10" s="1"/>
  <c r="E107" i="10"/>
  <c r="F107" i="10" s="1"/>
  <c r="E108" i="10"/>
  <c r="F108" i="10" s="1"/>
  <c r="E109" i="10"/>
  <c r="F109" i="10" s="1"/>
  <c r="E110" i="10"/>
  <c r="F110" i="10" s="1"/>
  <c r="D111" i="10"/>
  <c r="E111" i="10"/>
  <c r="F111" i="10" s="1"/>
  <c r="E112" i="10"/>
  <c r="F112" i="10" s="1"/>
  <c r="E113" i="10"/>
  <c r="F113" i="10" s="1"/>
  <c r="E114" i="10"/>
  <c r="F114" i="10" s="1"/>
  <c r="E115" i="10"/>
  <c r="F115" i="10" s="1"/>
  <c r="E116" i="10"/>
  <c r="F116" i="10" s="1"/>
  <c r="E117" i="10"/>
  <c r="F117" i="10" s="1"/>
  <c r="E118" i="10"/>
  <c r="F118" i="10" s="1"/>
  <c r="E119" i="10"/>
  <c r="F119" i="10" s="1"/>
  <c r="E120" i="10"/>
  <c r="F120" i="10" s="1"/>
  <c r="E121" i="10"/>
  <c r="F121" i="10" s="1"/>
  <c r="E122" i="10"/>
  <c r="F122" i="10" s="1"/>
  <c r="E123" i="10"/>
  <c r="F123" i="10" s="1"/>
  <c r="E124" i="10"/>
  <c r="F124" i="10" s="1"/>
  <c r="E125" i="10"/>
  <c r="F125" i="10" s="1"/>
  <c r="E126" i="10"/>
  <c r="F126" i="10" s="1"/>
  <c r="E127" i="10"/>
  <c r="F127" i="10" s="1"/>
  <c r="E128" i="10"/>
  <c r="F128" i="10" s="1"/>
  <c r="E129" i="10"/>
  <c r="F129" i="10" s="1"/>
  <c r="C111" i="10"/>
  <c r="D111" i="9"/>
  <c r="C111" i="9"/>
  <c r="D52" i="15"/>
  <c r="A156" i="16" l="1"/>
  <c r="D26" i="16" l="1"/>
  <c r="A155" i="11" l="1"/>
  <c r="C140" i="16"/>
  <c r="F139" i="15"/>
  <c r="C140" i="9" l="1"/>
  <c r="E40" i="9"/>
  <c r="E43" i="9"/>
  <c r="E44" i="9"/>
  <c r="E46" i="9"/>
  <c r="F141" i="16"/>
  <c r="F142" i="16"/>
  <c r="F143" i="16"/>
  <c r="F144" i="16"/>
  <c r="F145" i="16"/>
  <c r="F146" i="16"/>
  <c r="F147" i="16"/>
  <c r="F148" i="16"/>
  <c r="F149" i="16"/>
  <c r="E111" i="9" l="1"/>
  <c r="B40" i="9" l="1"/>
  <c r="F43" i="16" l="1"/>
  <c r="F44" i="16"/>
  <c r="F40" i="16"/>
  <c r="F46" i="16"/>
  <c r="G17" i="10"/>
  <c r="F16" i="16" l="1"/>
  <c r="E16" i="16"/>
  <c r="D16" i="16" l="1"/>
  <c r="G13" i="15" l="1"/>
  <c r="E50" i="16" l="1"/>
  <c r="C47" i="16" l="1"/>
  <c r="C50" i="16" l="1"/>
  <c r="D45" i="16"/>
  <c r="E45" i="16"/>
  <c r="D47" i="16"/>
  <c r="E47" i="16"/>
  <c r="D48" i="16"/>
  <c r="E48" i="16"/>
  <c r="D49" i="16"/>
  <c r="E49" i="16"/>
  <c r="D50" i="16"/>
  <c r="D51" i="16"/>
  <c r="E51" i="16"/>
  <c r="C48" i="16"/>
  <c r="C51" i="16" l="1"/>
  <c r="C49" i="16"/>
  <c r="C45" i="16"/>
  <c r="F45" i="16" s="1"/>
  <c r="F111" i="16" l="1"/>
  <c r="F114" i="16"/>
  <c r="E142" i="10" l="1"/>
  <c r="E143" i="10"/>
  <c r="E144" i="10"/>
  <c r="E145" i="10"/>
  <c r="E146" i="10"/>
  <c r="E147" i="10"/>
  <c r="E148" i="10"/>
  <c r="E149" i="10"/>
  <c r="E150" i="10"/>
  <c r="E61" i="10"/>
  <c r="F150" i="10" l="1"/>
  <c r="F148" i="10"/>
  <c r="F144" i="10"/>
  <c r="F149" i="10"/>
  <c r="F145" i="10"/>
  <c r="F143" i="10"/>
  <c r="F141" i="11" s="1"/>
  <c r="E141" i="10"/>
  <c r="E141" i="11" l="1"/>
  <c r="F26" i="6"/>
  <c r="E26" i="6"/>
  <c r="D26" i="6"/>
  <c r="F26" i="14"/>
  <c r="E26" i="14"/>
  <c r="D26" i="14"/>
  <c r="G26" i="14"/>
  <c r="F16" i="14"/>
  <c r="E16" i="14"/>
  <c r="D16" i="14"/>
  <c r="F13" i="14"/>
  <c r="E13" i="14"/>
  <c r="D13" i="14"/>
  <c r="G13" i="14" l="1"/>
  <c r="G26" i="6"/>
  <c r="G13" i="6"/>
  <c r="E123" i="6"/>
  <c r="E126" i="6" s="1"/>
  <c r="E147" i="6" s="1"/>
  <c r="D140" i="6"/>
  <c r="F140" i="6" s="1"/>
  <c r="D145" i="10" s="1"/>
  <c r="D139" i="6"/>
  <c r="F139" i="6" s="1"/>
  <c r="D144" i="10" s="1"/>
  <c r="D138" i="6"/>
  <c r="F138" i="6" s="1"/>
  <c r="D143" i="10" s="1"/>
  <c r="D137" i="6"/>
  <c r="F137" i="6" s="1"/>
  <c r="D142" i="10" s="1"/>
  <c r="D123" i="6"/>
  <c r="C123" i="6"/>
  <c r="D48" i="6"/>
  <c r="F145" i="6"/>
  <c r="D150" i="10" s="1"/>
  <c r="E136" i="6"/>
  <c r="F141" i="6"/>
  <c r="D146" i="10" s="1"/>
  <c r="F142" i="6"/>
  <c r="D147" i="10" s="1"/>
  <c r="F143" i="6"/>
  <c r="D148" i="10" s="1"/>
  <c r="F144" i="6"/>
  <c r="D149" i="10" s="1"/>
  <c r="C136" i="6"/>
  <c r="F139" i="14"/>
  <c r="C143" i="10" s="1"/>
  <c r="F140" i="14"/>
  <c r="C144" i="10" s="1"/>
  <c r="F141" i="14"/>
  <c r="C145" i="10" s="1"/>
  <c r="F142" i="14"/>
  <c r="F143" i="14"/>
  <c r="F144" i="14"/>
  <c r="C148" i="10" s="1"/>
  <c r="F145" i="14"/>
  <c r="C149" i="10" s="1"/>
  <c r="F138" i="14"/>
  <c r="E146" i="14"/>
  <c r="E137" i="14" s="1"/>
  <c r="C137" i="14"/>
  <c r="D146" i="14"/>
  <c r="D137" i="14" s="1"/>
  <c r="F140" i="16"/>
  <c r="A154" i="16"/>
  <c r="E151" i="16"/>
  <c r="D130" i="16"/>
  <c r="D151" i="16" s="1"/>
  <c r="F129" i="16"/>
  <c r="F128" i="16"/>
  <c r="F127" i="16"/>
  <c r="F126" i="16"/>
  <c r="F125" i="16"/>
  <c r="F124" i="16"/>
  <c r="F123" i="16"/>
  <c r="F122" i="16"/>
  <c r="F121" i="16"/>
  <c r="F120" i="16"/>
  <c r="F119" i="16"/>
  <c r="F118" i="16"/>
  <c r="F117" i="16"/>
  <c r="F116" i="16"/>
  <c r="F115" i="16"/>
  <c r="F113" i="16"/>
  <c r="F112" i="16"/>
  <c r="F110" i="16"/>
  <c r="F109" i="16"/>
  <c r="F108" i="16"/>
  <c r="F107" i="16"/>
  <c r="F106" i="16"/>
  <c r="F105" i="16"/>
  <c r="F104" i="16"/>
  <c r="F103" i="16"/>
  <c r="F102" i="16"/>
  <c r="F101" i="16"/>
  <c r="F100"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D52" i="16"/>
  <c r="F51" i="16"/>
  <c r="F50" i="16"/>
  <c r="F49" i="16"/>
  <c r="F48" i="16"/>
  <c r="F47" i="16"/>
  <c r="F26" i="16"/>
  <c r="E26" i="16"/>
  <c r="G25" i="11"/>
  <c r="G21" i="11"/>
  <c r="G20" i="11"/>
  <c r="G19" i="11"/>
  <c r="G15" i="11"/>
  <c r="G14" i="16"/>
  <c r="G14" i="11" s="1"/>
  <c r="C147" i="10" l="1"/>
  <c r="F147" i="10" s="1"/>
  <c r="C147" i="11"/>
  <c r="C146" i="10"/>
  <c r="F146" i="10" s="1"/>
  <c r="C146" i="11"/>
  <c r="F141" i="10"/>
  <c r="C142" i="10"/>
  <c r="F142" i="10" s="1"/>
  <c r="C142" i="11"/>
  <c r="G13" i="11"/>
  <c r="G26" i="11"/>
  <c r="G16" i="11"/>
  <c r="D131" i="16"/>
  <c r="G146" i="11"/>
  <c r="G145" i="11"/>
  <c r="G147" i="11"/>
  <c r="G144" i="11"/>
  <c r="G143" i="11"/>
  <c r="G149" i="11"/>
  <c r="G148" i="11"/>
  <c r="D141" i="11"/>
  <c r="D141" i="10"/>
  <c r="D143" i="9"/>
  <c r="D145" i="9"/>
  <c r="D144" i="9"/>
  <c r="C142" i="9"/>
  <c r="D142" i="9"/>
  <c r="C149" i="9"/>
  <c r="D149" i="9"/>
  <c r="F146" i="14"/>
  <c r="D148" i="9"/>
  <c r="D150" i="9"/>
  <c r="C147" i="9"/>
  <c r="D147" i="9"/>
  <c r="C148" i="9"/>
  <c r="C146" i="9"/>
  <c r="D146" i="9"/>
  <c r="C145" i="9"/>
  <c r="C144" i="9"/>
  <c r="E144" i="9" s="1"/>
  <c r="C143" i="9"/>
  <c r="D136" i="6"/>
  <c r="F136" i="6"/>
  <c r="G13" i="16"/>
  <c r="G26" i="16"/>
  <c r="G142" i="11" l="1"/>
  <c r="E148" i="9"/>
  <c r="F137" i="14"/>
  <c r="E143" i="9"/>
  <c r="E149" i="9"/>
  <c r="E147" i="9"/>
  <c r="E145" i="9"/>
  <c r="E146" i="9"/>
  <c r="D141" i="9"/>
  <c r="D151" i="9" s="1"/>
  <c r="C150" i="9"/>
  <c r="E150" i="9" s="1"/>
  <c r="E142" i="9"/>
  <c r="E39" i="14"/>
  <c r="E45" i="14"/>
  <c r="E44" i="14"/>
  <c r="E43" i="14"/>
  <c r="E41" i="14"/>
  <c r="D46" i="14"/>
  <c r="D45" i="14"/>
  <c r="D44" i="14"/>
  <c r="G150" i="11" l="1"/>
  <c r="G141" i="11" s="1"/>
  <c r="C141" i="10"/>
  <c r="E141" i="9"/>
  <c r="C141" i="9"/>
  <c r="C151" i="9" s="1"/>
  <c r="E96" i="14"/>
  <c r="E123" i="14"/>
  <c r="E86" i="14"/>
  <c r="E42" i="14" s="1"/>
  <c r="E81" i="14"/>
  <c r="E80" i="14"/>
  <c r="E70" i="14"/>
  <c r="E67" i="14"/>
  <c r="D86" i="14"/>
  <c r="D42" i="14" s="1"/>
  <c r="D73" i="14"/>
  <c r="D67" i="14"/>
  <c r="D116" i="14"/>
  <c r="D43" i="14" s="1"/>
  <c r="D81" i="14"/>
  <c r="D80" i="14"/>
  <c r="C141" i="11" l="1"/>
  <c r="D38" i="14"/>
  <c r="E38" i="14"/>
  <c r="C38" i="14"/>
  <c r="D126" i="14" l="1"/>
  <c r="A131" i="10" l="1"/>
  <c r="A155" i="10" s="1"/>
  <c r="A131" i="9"/>
  <c r="A155" i="9" s="1"/>
  <c r="A127" i="6"/>
  <c r="A150" i="6" s="1"/>
  <c r="D126" i="6"/>
  <c r="C126" i="6"/>
  <c r="F125" i="6"/>
  <c r="F124" i="6"/>
  <c r="F123" i="6"/>
  <c r="F122" i="6"/>
  <c r="F121" i="6"/>
  <c r="F120" i="6"/>
  <c r="F119" i="6"/>
  <c r="F118" i="6"/>
  <c r="F117" i="6"/>
  <c r="F116" i="6"/>
  <c r="F115" i="6"/>
  <c r="F114" i="6"/>
  <c r="F113" i="6"/>
  <c r="F112" i="6"/>
  <c r="F111" i="6"/>
  <c r="F110" i="6"/>
  <c r="F109" i="6"/>
  <c r="F108"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D61" i="9" s="1"/>
  <c r="E48" i="6"/>
  <c r="C48" i="6"/>
  <c r="F47" i="6"/>
  <c r="F46" i="6"/>
  <c r="F45" i="6"/>
  <c r="F44" i="6"/>
  <c r="F43" i="6"/>
  <c r="F42" i="6"/>
  <c r="F41" i="6"/>
  <c r="F40" i="6"/>
  <c r="F39" i="6"/>
  <c r="F58" i="14"/>
  <c r="C62" i="11" s="1"/>
  <c r="F59" i="14"/>
  <c r="C63" i="11" s="1"/>
  <c r="F60" i="14"/>
  <c r="C64" i="11" s="1"/>
  <c r="F61" i="14"/>
  <c r="C65" i="11" s="1"/>
  <c r="F62" i="14"/>
  <c r="C66" i="11" s="1"/>
  <c r="F63" i="14"/>
  <c r="C67" i="11" s="1"/>
  <c r="F64" i="14"/>
  <c r="C68" i="11" s="1"/>
  <c r="F65" i="14"/>
  <c r="C69" i="11" s="1"/>
  <c r="F66" i="14"/>
  <c r="C70" i="11" s="1"/>
  <c r="F67" i="14"/>
  <c r="C71" i="11" s="1"/>
  <c r="F68" i="14"/>
  <c r="C72" i="11" s="1"/>
  <c r="F69" i="14"/>
  <c r="C73" i="11" s="1"/>
  <c r="F70" i="14"/>
  <c r="C74" i="11" s="1"/>
  <c r="F71" i="14"/>
  <c r="C75" i="11" s="1"/>
  <c r="F72" i="14"/>
  <c r="C76" i="11" s="1"/>
  <c r="F73" i="14"/>
  <c r="C77" i="11" s="1"/>
  <c r="F74" i="14"/>
  <c r="C78" i="11" s="1"/>
  <c r="F75" i="14"/>
  <c r="C79" i="11" s="1"/>
  <c r="F76" i="14"/>
  <c r="C80" i="11" s="1"/>
  <c r="F77" i="14"/>
  <c r="C81" i="11" s="1"/>
  <c r="F78" i="14"/>
  <c r="C82" i="11" s="1"/>
  <c r="F79" i="14"/>
  <c r="C83" i="11" s="1"/>
  <c r="F80" i="14"/>
  <c r="C84" i="11" s="1"/>
  <c r="F81" i="14"/>
  <c r="C85" i="11" s="1"/>
  <c r="F82" i="14"/>
  <c r="C86" i="11" s="1"/>
  <c r="F83" i="14"/>
  <c r="C87" i="11" s="1"/>
  <c r="F84" i="14"/>
  <c r="C88" i="11" s="1"/>
  <c r="F85" i="14"/>
  <c r="C89" i="11" s="1"/>
  <c r="F86" i="14"/>
  <c r="C90" i="11" s="1"/>
  <c r="F87" i="14"/>
  <c r="C91" i="11" s="1"/>
  <c r="F88" i="14"/>
  <c r="C92" i="11" s="1"/>
  <c r="F89" i="14"/>
  <c r="C93" i="11" s="1"/>
  <c r="F90" i="14"/>
  <c r="C94" i="11" s="1"/>
  <c r="F91" i="14"/>
  <c r="C95" i="11" s="1"/>
  <c r="F92" i="14"/>
  <c r="C96" i="11" s="1"/>
  <c r="F93" i="14"/>
  <c r="C97" i="11" s="1"/>
  <c r="F94" i="14"/>
  <c r="C98" i="11" s="1"/>
  <c r="F95" i="14"/>
  <c r="C99" i="11" s="1"/>
  <c r="F96" i="14"/>
  <c r="F97" i="14"/>
  <c r="F99" i="14"/>
  <c r="F100" i="14"/>
  <c r="F101" i="14"/>
  <c r="F102" i="14"/>
  <c r="F103" i="14"/>
  <c r="F104" i="14"/>
  <c r="F105" i="14"/>
  <c r="F106" i="14"/>
  <c r="F108" i="14"/>
  <c r="F109" i="14"/>
  <c r="F110" i="14"/>
  <c r="F111" i="14"/>
  <c r="F112" i="14"/>
  <c r="F113" i="14"/>
  <c r="F114" i="14"/>
  <c r="F115" i="14"/>
  <c r="F116" i="14"/>
  <c r="F117" i="14"/>
  <c r="F118" i="14"/>
  <c r="F119" i="14"/>
  <c r="F120" i="14"/>
  <c r="F121" i="14"/>
  <c r="F122" i="14"/>
  <c r="F123" i="14"/>
  <c r="F124" i="14"/>
  <c r="F125" i="14"/>
  <c r="F57" i="14"/>
  <c r="C61" i="10" s="1"/>
  <c r="F61" i="10" s="1"/>
  <c r="C126" i="14"/>
  <c r="A127" i="14"/>
  <c r="F136" i="14"/>
  <c r="C147" i="14"/>
  <c r="D47" i="14"/>
  <c r="D127" i="14" s="1"/>
  <c r="E47" i="14"/>
  <c r="C47" i="14"/>
  <c r="F39" i="14"/>
  <c r="C41" i="10" s="1"/>
  <c r="F40" i="14"/>
  <c r="F41" i="14"/>
  <c r="F42" i="14"/>
  <c r="F43" i="14"/>
  <c r="F44" i="14"/>
  <c r="C49" i="10" s="1"/>
  <c r="F45" i="14"/>
  <c r="F46" i="14"/>
  <c r="F38" i="14"/>
  <c r="C45" i="11" l="1"/>
  <c r="G45" i="11" s="1"/>
  <c r="C45" i="10"/>
  <c r="F45" i="10" s="1"/>
  <c r="C42" i="10"/>
  <c r="C42" i="11"/>
  <c r="G42" i="11" s="1"/>
  <c r="C50" i="10"/>
  <c r="C50" i="11"/>
  <c r="G50" i="11" s="1"/>
  <c r="C48" i="10"/>
  <c r="C48" i="11"/>
  <c r="G48" i="11" s="1"/>
  <c r="C51" i="10"/>
  <c r="C51" i="11"/>
  <c r="G51" i="11" s="1"/>
  <c r="C47" i="10"/>
  <c r="C47" i="11"/>
  <c r="G47" i="11" s="1"/>
  <c r="C39" i="10"/>
  <c r="C39" i="11"/>
  <c r="C129" i="10"/>
  <c r="C129" i="9"/>
  <c r="C127" i="10"/>
  <c r="C127" i="9"/>
  <c r="C125" i="10"/>
  <c r="C125" i="9"/>
  <c r="C123" i="10"/>
  <c r="C123" i="9"/>
  <c r="C121" i="10"/>
  <c r="C121" i="9"/>
  <c r="C119" i="10"/>
  <c r="C119" i="9"/>
  <c r="C117" i="10"/>
  <c r="C117" i="9"/>
  <c r="C115" i="10"/>
  <c r="C115" i="9"/>
  <c r="C113" i="10"/>
  <c r="C113" i="9"/>
  <c r="G110" i="11"/>
  <c r="C110" i="10"/>
  <c r="C110" i="9"/>
  <c r="C108" i="10"/>
  <c r="C108" i="9"/>
  <c r="C106" i="10"/>
  <c r="C106" i="9"/>
  <c r="C104" i="10"/>
  <c r="C104" i="9"/>
  <c r="C101" i="10"/>
  <c r="C101" i="9"/>
  <c r="C99" i="10"/>
  <c r="F99" i="10" s="1"/>
  <c r="C99" i="9"/>
  <c r="C97" i="10"/>
  <c r="F97" i="10" s="1"/>
  <c r="C97" i="9"/>
  <c r="C95" i="10"/>
  <c r="F95" i="10" s="1"/>
  <c r="C95" i="9"/>
  <c r="C93" i="10"/>
  <c r="F93" i="10" s="1"/>
  <c r="C93" i="9"/>
  <c r="C91" i="10"/>
  <c r="F91" i="10" s="1"/>
  <c r="C91" i="9"/>
  <c r="C89" i="10"/>
  <c r="F89" i="10" s="1"/>
  <c r="C89" i="9"/>
  <c r="C87" i="10"/>
  <c r="F87" i="10" s="1"/>
  <c r="C87" i="9"/>
  <c r="C85" i="10"/>
  <c r="F85" i="10" s="1"/>
  <c r="C85" i="9"/>
  <c r="C83" i="10"/>
  <c r="F83" i="10" s="1"/>
  <c r="C83" i="9"/>
  <c r="C81" i="10"/>
  <c r="F81" i="10" s="1"/>
  <c r="C81" i="9"/>
  <c r="C79" i="10"/>
  <c r="F79" i="10" s="1"/>
  <c r="C79" i="9"/>
  <c r="C77" i="10"/>
  <c r="F77" i="10" s="1"/>
  <c r="C77" i="9"/>
  <c r="C75" i="10"/>
  <c r="F75" i="10" s="1"/>
  <c r="C75" i="9"/>
  <c r="C73" i="10"/>
  <c r="F73" i="10" s="1"/>
  <c r="C73" i="9"/>
  <c r="C71" i="10"/>
  <c r="F71" i="10" s="1"/>
  <c r="C71" i="9"/>
  <c r="C69" i="10"/>
  <c r="F69" i="10" s="1"/>
  <c r="C69" i="9"/>
  <c r="C67" i="10"/>
  <c r="F67" i="10" s="1"/>
  <c r="C67" i="9"/>
  <c r="C65" i="10"/>
  <c r="F65" i="10" s="1"/>
  <c r="C65" i="9"/>
  <c r="C63" i="10"/>
  <c r="F63" i="10" s="1"/>
  <c r="C63" i="9"/>
  <c r="D62" i="9"/>
  <c r="D62" i="10"/>
  <c r="D64" i="9"/>
  <c r="D64" i="10"/>
  <c r="D66" i="9"/>
  <c r="D66" i="10"/>
  <c r="D68" i="9"/>
  <c r="D68" i="10"/>
  <c r="D70" i="9"/>
  <c r="D70" i="10"/>
  <c r="D72" i="9"/>
  <c r="D72" i="10"/>
  <c r="D74" i="9"/>
  <c r="D74" i="10"/>
  <c r="D76" i="9"/>
  <c r="D76" i="10"/>
  <c r="D78" i="9"/>
  <c r="D78" i="10"/>
  <c r="D80" i="9"/>
  <c r="D80" i="10"/>
  <c r="D82" i="9"/>
  <c r="D82" i="10"/>
  <c r="D84" i="9"/>
  <c r="D84" i="10"/>
  <c r="D86" i="9"/>
  <c r="D86" i="10"/>
  <c r="D88" i="9"/>
  <c r="D88" i="10"/>
  <c r="D90" i="9"/>
  <c r="D90" i="10"/>
  <c r="D92" i="9"/>
  <c r="D92" i="10"/>
  <c r="D94" i="9"/>
  <c r="D94" i="10"/>
  <c r="D96" i="9"/>
  <c r="D96" i="10"/>
  <c r="D98" i="9"/>
  <c r="D98" i="10"/>
  <c r="D100" i="9"/>
  <c r="D100" i="10"/>
  <c r="D102" i="9"/>
  <c r="D102" i="10"/>
  <c r="D104" i="9"/>
  <c r="D104" i="10"/>
  <c r="D106" i="9"/>
  <c r="D106" i="10"/>
  <c r="D108" i="9"/>
  <c r="D108" i="10"/>
  <c r="D110" i="9"/>
  <c r="D110" i="10"/>
  <c r="D113" i="10"/>
  <c r="D113" i="9"/>
  <c r="D115" i="10"/>
  <c r="D115" i="9"/>
  <c r="D117" i="10"/>
  <c r="D117" i="9"/>
  <c r="D119" i="9"/>
  <c r="D119" i="10"/>
  <c r="D121" i="10"/>
  <c r="D121" i="9"/>
  <c r="D123" i="9"/>
  <c r="D123" i="10"/>
  <c r="D125" i="10"/>
  <c r="D125" i="9"/>
  <c r="D127" i="9"/>
  <c r="D127" i="10"/>
  <c r="D129" i="10"/>
  <c r="D129" i="9"/>
  <c r="C128" i="10"/>
  <c r="C128" i="9"/>
  <c r="C126" i="10"/>
  <c r="C126" i="9"/>
  <c r="C124" i="10"/>
  <c r="C124" i="9"/>
  <c r="C122" i="10"/>
  <c r="C122" i="9"/>
  <c r="C120" i="10"/>
  <c r="C120" i="9"/>
  <c r="C118" i="10"/>
  <c r="C118" i="9"/>
  <c r="C116" i="10"/>
  <c r="C116" i="9"/>
  <c r="C114" i="10"/>
  <c r="C114" i="9"/>
  <c r="C112" i="10"/>
  <c r="C112" i="9"/>
  <c r="C109" i="10"/>
  <c r="C109" i="9"/>
  <c r="C107" i="10"/>
  <c r="C107" i="9"/>
  <c r="C105" i="10"/>
  <c r="C105" i="9"/>
  <c r="C103" i="10"/>
  <c r="C103" i="9"/>
  <c r="C100" i="10"/>
  <c r="C100" i="9"/>
  <c r="C98" i="10"/>
  <c r="F98" i="10" s="1"/>
  <c r="C98" i="9"/>
  <c r="C96" i="10"/>
  <c r="F96" i="10" s="1"/>
  <c r="C96" i="9"/>
  <c r="C94" i="10"/>
  <c r="F94" i="10" s="1"/>
  <c r="C94" i="9"/>
  <c r="C92" i="10"/>
  <c r="F92" i="10" s="1"/>
  <c r="C92" i="9"/>
  <c r="C90" i="10"/>
  <c r="F90" i="10" s="1"/>
  <c r="C90" i="9"/>
  <c r="C88" i="10"/>
  <c r="F88" i="10" s="1"/>
  <c r="C88" i="9"/>
  <c r="C86" i="10"/>
  <c r="F86" i="10" s="1"/>
  <c r="C86" i="9"/>
  <c r="C84" i="10"/>
  <c r="F84" i="10" s="1"/>
  <c r="C84" i="9"/>
  <c r="C82" i="10"/>
  <c r="F82" i="10" s="1"/>
  <c r="C82" i="9"/>
  <c r="C80" i="10"/>
  <c r="F80" i="10" s="1"/>
  <c r="C80" i="9"/>
  <c r="C78" i="10"/>
  <c r="F78" i="10" s="1"/>
  <c r="C78" i="9"/>
  <c r="C76" i="10"/>
  <c r="F76" i="10" s="1"/>
  <c r="C76" i="9"/>
  <c r="C74" i="10"/>
  <c r="F74" i="10" s="1"/>
  <c r="C74" i="9"/>
  <c r="C72" i="10"/>
  <c r="F72" i="10" s="1"/>
  <c r="C72" i="9"/>
  <c r="C70" i="10"/>
  <c r="F70" i="10" s="1"/>
  <c r="C70" i="9"/>
  <c r="C68" i="10"/>
  <c r="F68" i="10" s="1"/>
  <c r="C68" i="9"/>
  <c r="C66" i="10"/>
  <c r="F66" i="10" s="1"/>
  <c r="C66" i="9"/>
  <c r="C64" i="10"/>
  <c r="F64" i="10" s="1"/>
  <c r="C64" i="9"/>
  <c r="C62" i="9"/>
  <c r="C62" i="10"/>
  <c r="F62" i="10" s="1"/>
  <c r="D63" i="9"/>
  <c r="D63" i="10"/>
  <c r="D65" i="10"/>
  <c r="D65" i="9"/>
  <c r="D67" i="9"/>
  <c r="D67" i="10"/>
  <c r="D69" i="10"/>
  <c r="D69" i="9"/>
  <c r="D71" i="9"/>
  <c r="D71" i="10"/>
  <c r="D73" i="10"/>
  <c r="D73" i="9"/>
  <c r="D75" i="9"/>
  <c r="D75" i="10"/>
  <c r="D77" i="10"/>
  <c r="D77" i="9"/>
  <c r="D79" i="9"/>
  <c r="D79" i="10"/>
  <c r="D81" i="10"/>
  <c r="D81" i="9"/>
  <c r="D83" i="9"/>
  <c r="D83" i="10"/>
  <c r="D85" i="10"/>
  <c r="D85" i="9"/>
  <c r="D87" i="9"/>
  <c r="D87" i="10"/>
  <c r="D89" i="10"/>
  <c r="D89" i="9"/>
  <c r="D91" i="9"/>
  <c r="D91" i="10"/>
  <c r="D93" i="10"/>
  <c r="D93" i="9"/>
  <c r="D95" i="10"/>
  <c r="D95" i="9"/>
  <c r="D97" i="10"/>
  <c r="D97" i="9"/>
  <c r="D99" i="10"/>
  <c r="D99" i="9"/>
  <c r="D101" i="10"/>
  <c r="D101" i="9"/>
  <c r="D103" i="10"/>
  <c r="D103" i="9"/>
  <c r="D105" i="10"/>
  <c r="D105" i="9"/>
  <c r="D107" i="10"/>
  <c r="D107" i="9"/>
  <c r="D109" i="10"/>
  <c r="D109" i="9"/>
  <c r="D112" i="9"/>
  <c r="D112" i="10"/>
  <c r="D114" i="9"/>
  <c r="D114" i="10"/>
  <c r="D116" i="9"/>
  <c r="D116" i="10"/>
  <c r="D118" i="9"/>
  <c r="D118" i="10"/>
  <c r="D120" i="9"/>
  <c r="D120" i="10"/>
  <c r="D122" i="9"/>
  <c r="D122" i="10"/>
  <c r="D124" i="9"/>
  <c r="D124" i="10"/>
  <c r="D126" i="9"/>
  <c r="D126" i="10"/>
  <c r="D128" i="9"/>
  <c r="D128" i="10"/>
  <c r="E140" i="9"/>
  <c r="E151" i="9" s="1"/>
  <c r="G151" i="11"/>
  <c r="C140" i="10"/>
  <c r="F126" i="6"/>
  <c r="D147" i="6"/>
  <c r="C147" i="6"/>
  <c r="C148" i="14"/>
  <c r="C41" i="9"/>
  <c r="D50" i="10"/>
  <c r="D50" i="9"/>
  <c r="C51" i="9"/>
  <c r="F48" i="6"/>
  <c r="D39" i="10"/>
  <c r="D39" i="9"/>
  <c r="D39" i="11"/>
  <c r="D51" i="10"/>
  <c r="D51" i="9"/>
  <c r="E112" i="9"/>
  <c r="E50" i="10"/>
  <c r="C39" i="9"/>
  <c r="G111" i="11"/>
  <c r="E49" i="10"/>
  <c r="F49" i="10" s="1"/>
  <c r="C49" i="9"/>
  <c r="C61" i="11"/>
  <c r="C130" i="11" s="1"/>
  <c r="C61" i="9"/>
  <c r="D42" i="9"/>
  <c r="D42" i="10"/>
  <c r="E41" i="10"/>
  <c r="F41" i="10" s="1"/>
  <c r="E51" i="10"/>
  <c r="C48" i="9"/>
  <c r="D45" i="10"/>
  <c r="D45" i="9"/>
  <c r="E42" i="10"/>
  <c r="D47" i="10"/>
  <c r="D47" i="9"/>
  <c r="D61" i="11"/>
  <c r="D61" i="10"/>
  <c r="E45" i="10"/>
  <c r="E39" i="10"/>
  <c r="E39" i="11"/>
  <c r="C47" i="9"/>
  <c r="C45" i="9"/>
  <c r="E45" i="9" s="1"/>
  <c r="D48" i="10"/>
  <c r="D48" i="9"/>
  <c r="E47" i="10"/>
  <c r="E61" i="11"/>
  <c r="C50" i="9"/>
  <c r="D41" i="10"/>
  <c r="D41" i="9"/>
  <c r="C42" i="9"/>
  <c r="D49" i="10"/>
  <c r="D49" i="9"/>
  <c r="E48" i="10"/>
  <c r="F61" i="11"/>
  <c r="F47" i="14"/>
  <c r="F147" i="14"/>
  <c r="C151" i="11" s="1"/>
  <c r="F39" i="10" l="1"/>
  <c r="F47" i="10"/>
  <c r="F51" i="10"/>
  <c r="F48" i="10"/>
  <c r="F50" i="10"/>
  <c r="F42" i="10"/>
  <c r="F52" i="10" s="1"/>
  <c r="F130" i="10"/>
  <c r="G62" i="11"/>
  <c r="G78" i="11"/>
  <c r="G107" i="11"/>
  <c r="G112" i="11"/>
  <c r="G128" i="11"/>
  <c r="G85" i="11"/>
  <c r="G101" i="11"/>
  <c r="E110" i="9"/>
  <c r="G94" i="11"/>
  <c r="G115" i="11"/>
  <c r="E39" i="9"/>
  <c r="G68" i="11"/>
  <c r="G84" i="11"/>
  <c r="G100" i="11"/>
  <c r="G118" i="11"/>
  <c r="G65" i="11"/>
  <c r="G108" i="11"/>
  <c r="G125" i="11"/>
  <c r="G74" i="11"/>
  <c r="G90" i="11"/>
  <c r="G124" i="11"/>
  <c r="G71" i="11"/>
  <c r="G81" i="11"/>
  <c r="G87" i="11"/>
  <c r="G97" i="11"/>
  <c r="G64" i="11"/>
  <c r="G80" i="11"/>
  <c r="G96" i="11"/>
  <c r="G103" i="11"/>
  <c r="G114" i="11"/>
  <c r="G67" i="11"/>
  <c r="G83" i="11"/>
  <c r="G99" i="11"/>
  <c r="G104" i="11"/>
  <c r="G121" i="11"/>
  <c r="G127" i="11"/>
  <c r="G70" i="11"/>
  <c r="G86" i="11"/>
  <c r="G120" i="11"/>
  <c r="G77" i="11"/>
  <c r="G93" i="11"/>
  <c r="G123" i="11"/>
  <c r="G76" i="11"/>
  <c r="G92" i="11"/>
  <c r="G109" i="11"/>
  <c r="G126" i="11"/>
  <c r="G73" i="11"/>
  <c r="G117" i="11"/>
  <c r="G61" i="11"/>
  <c r="G66" i="11"/>
  <c r="G82" i="11"/>
  <c r="G98" i="11"/>
  <c r="G116" i="11"/>
  <c r="G63" i="11"/>
  <c r="G79" i="11"/>
  <c r="G89" i="11"/>
  <c r="G95" i="11"/>
  <c r="G106" i="11"/>
  <c r="G72" i="11"/>
  <c r="G88" i="11"/>
  <c r="G105" i="11"/>
  <c r="G122" i="11"/>
  <c r="G69" i="11"/>
  <c r="G75" i="11"/>
  <c r="G91" i="11"/>
  <c r="G113" i="11"/>
  <c r="G119" i="11"/>
  <c r="G129" i="11"/>
  <c r="E42" i="9"/>
  <c r="E50" i="9"/>
  <c r="C151" i="10"/>
  <c r="E96" i="9"/>
  <c r="E47" i="9"/>
  <c r="E51" i="9"/>
  <c r="E113" i="9"/>
  <c r="E49" i="9"/>
  <c r="E41" i="9"/>
  <c r="E48" i="9"/>
  <c r="E118" i="9"/>
  <c r="E84" i="9"/>
  <c r="E119" i="9"/>
  <c r="E117" i="9"/>
  <c r="E116" i="9"/>
  <c r="E115" i="9"/>
  <c r="E114" i="9"/>
  <c r="F130" i="11"/>
  <c r="E79" i="9"/>
  <c r="E72" i="9"/>
  <c r="E94" i="9"/>
  <c r="E82" i="9"/>
  <c r="E64" i="9"/>
  <c r="E95" i="9"/>
  <c r="E128" i="9"/>
  <c r="E90" i="9"/>
  <c r="C149" i="14"/>
  <c r="D136" i="14" s="1"/>
  <c r="D147" i="14" s="1"/>
  <c r="D149" i="14" s="1"/>
  <c r="E136" i="14" s="1"/>
  <c r="E147" i="14" s="1"/>
  <c r="E87" i="9"/>
  <c r="E120" i="9"/>
  <c r="E127" i="9"/>
  <c r="E125" i="9"/>
  <c r="E104" i="9"/>
  <c r="E97" i="9"/>
  <c r="E67" i="9"/>
  <c r="E99" i="9"/>
  <c r="E123" i="9"/>
  <c r="E63" i="9"/>
  <c r="E71" i="9"/>
  <c r="E103" i="9"/>
  <c r="E70" i="9"/>
  <c r="E69" i="9"/>
  <c r="E93" i="9"/>
  <c r="E126" i="9"/>
  <c r="E62" i="9"/>
  <c r="E129" i="9"/>
  <c r="E89" i="9"/>
  <c r="E122" i="9"/>
  <c r="E106" i="9"/>
  <c r="E91" i="9"/>
  <c r="E124" i="9"/>
  <c r="E100" i="9"/>
  <c r="E85" i="9"/>
  <c r="E98" i="9"/>
  <c r="E86" i="9"/>
  <c r="E88" i="9"/>
  <c r="E121" i="9"/>
  <c r="E92" i="9"/>
  <c r="E73" i="9"/>
  <c r="E81" i="9"/>
  <c r="E74" i="9"/>
  <c r="E83" i="9"/>
  <c r="E101" i="9"/>
  <c r="E77" i="9"/>
  <c r="E109" i="9"/>
  <c r="E78" i="9"/>
  <c r="E76" i="9"/>
  <c r="E108" i="9"/>
  <c r="E80" i="9"/>
  <c r="E66" i="9"/>
  <c r="E65" i="9"/>
  <c r="E105" i="9"/>
  <c r="E61" i="9"/>
  <c r="E68" i="9"/>
  <c r="E75" i="9"/>
  <c r="E107" i="9"/>
  <c r="F147" i="6"/>
  <c r="E52" i="11"/>
  <c r="E130" i="10"/>
  <c r="E152" i="10" s="1"/>
  <c r="C52" i="9"/>
  <c r="D52" i="10"/>
  <c r="E130" i="11"/>
  <c r="E52" i="10"/>
  <c r="D130" i="10"/>
  <c r="C52" i="11"/>
  <c r="D130" i="11"/>
  <c r="D52" i="11"/>
  <c r="D130" i="9"/>
  <c r="C52" i="10"/>
  <c r="D52" i="9"/>
  <c r="E52" i="9" l="1"/>
  <c r="D152" i="10"/>
  <c r="D152" i="9"/>
  <c r="D25" i="9" l="1"/>
  <c r="D25" i="10" l="1"/>
  <c r="D25" i="11" l="1"/>
  <c r="D14" i="9" l="1"/>
  <c r="D14" i="10" l="1"/>
  <c r="D15" i="11"/>
  <c r="D15" i="9"/>
  <c r="D16" i="11"/>
  <c r="D16" i="9"/>
  <c r="D21" i="11"/>
  <c r="D13" i="11"/>
  <c r="D13" i="9"/>
  <c r="D18" i="11"/>
  <c r="D18" i="9"/>
  <c r="D19" i="11"/>
  <c r="D19" i="9"/>
  <c r="D20" i="11"/>
  <c r="D20" i="9"/>
  <c r="D14" i="11"/>
  <c r="D18" i="10" l="1"/>
  <c r="D20" i="10"/>
  <c r="D21" i="10"/>
  <c r="D26" i="10" s="1"/>
  <c r="D15" i="10"/>
  <c r="D19" i="10"/>
  <c r="D13" i="10"/>
  <c r="D16" i="10"/>
  <c r="D26" i="9"/>
  <c r="D26" i="11"/>
  <c r="E19" i="11" l="1"/>
  <c r="E21" i="11"/>
  <c r="E20" i="9"/>
  <c r="F20" i="9" s="1"/>
  <c r="E15" i="11"/>
  <c r="E25" i="10"/>
  <c r="E18" i="9"/>
  <c r="F18" i="9" s="1"/>
  <c r="E13" i="11"/>
  <c r="E14" i="9"/>
  <c r="F14" i="9" s="1"/>
  <c r="E20" i="11" l="1"/>
  <c r="E15" i="10"/>
  <c r="E19" i="9"/>
  <c r="F19" i="9" s="1"/>
  <c r="E15" i="9"/>
  <c r="F15" i="9" s="1"/>
  <c r="E18" i="11"/>
  <c r="E14" i="11"/>
  <c r="E25" i="11"/>
  <c r="E20" i="10"/>
  <c r="E14" i="10"/>
  <c r="E21" i="10"/>
  <c r="E18" i="10"/>
  <c r="E25" i="9"/>
  <c r="F25" i="9" s="1"/>
  <c r="E19" i="10"/>
  <c r="E26" i="9" l="1"/>
  <c r="E16" i="11"/>
  <c r="E16" i="9"/>
  <c r="F16" i="9" s="1"/>
  <c r="F26" i="9"/>
  <c r="E26" i="11"/>
  <c r="E13" i="9"/>
  <c r="F13" i="9" s="1"/>
  <c r="E26" i="10"/>
  <c r="E13" i="10"/>
  <c r="E16" i="10"/>
  <c r="F19" i="11"/>
  <c r="H19" i="11" s="1"/>
  <c r="F14" i="10"/>
  <c r="G14" i="10" s="1"/>
  <c r="F21" i="10"/>
  <c r="G21" i="10" s="1"/>
  <c r="G26" i="10" l="1"/>
  <c r="F14" i="11"/>
  <c r="H14" i="11" s="1"/>
  <c r="F21" i="11"/>
  <c r="H21" i="11" s="1"/>
  <c r="F15" i="10"/>
  <c r="G15" i="10" s="1"/>
  <c r="F15" i="11"/>
  <c r="H15" i="11" s="1"/>
  <c r="F19" i="10"/>
  <c r="G19" i="10" s="1"/>
  <c r="F26" i="10"/>
  <c r="F13" i="11" l="1"/>
  <c r="H13" i="11" s="1"/>
  <c r="F26" i="11"/>
  <c r="H26" i="11" s="1"/>
  <c r="F18" i="10"/>
  <c r="G18" i="10" s="1"/>
  <c r="F18" i="11"/>
  <c r="H18" i="11" s="1"/>
  <c r="F25" i="10"/>
  <c r="G25" i="10" s="1"/>
  <c r="F25" i="11"/>
  <c r="H25" i="11" s="1"/>
  <c r="F20" i="10"/>
  <c r="G20" i="10" s="1"/>
  <c r="F20" i="11"/>
  <c r="H20" i="11" s="1"/>
  <c r="F16" i="11" l="1"/>
  <c r="H16" i="11" s="1"/>
  <c r="F13" i="10"/>
  <c r="G13" i="10" s="1"/>
  <c r="F16" i="10"/>
  <c r="G16" i="10" s="1"/>
  <c r="E126" i="14" l="1"/>
  <c r="E148" i="14" s="1"/>
  <c r="F98" i="14"/>
  <c r="F126" i="14" l="1"/>
  <c r="F128" i="14" s="1"/>
  <c r="G102" i="11"/>
  <c r="G130" i="11" s="1"/>
  <c r="C102" i="10"/>
  <c r="C102" i="9"/>
  <c r="E50" i="14"/>
  <c r="E102" i="9"/>
  <c r="C130" i="9" l="1"/>
  <c r="C130" i="10"/>
  <c r="E130" i="9" l="1"/>
  <c r="C132" i="9"/>
  <c r="E149" i="14"/>
  <c r="F149" i="14" l="1"/>
  <c r="G152" i="11"/>
  <c r="G153" i="11" s="1"/>
  <c r="C152" i="10"/>
  <c r="F152" i="10" s="1"/>
  <c r="C152" i="9"/>
  <c r="E152" i="9" s="1"/>
  <c r="E153" i="9" s="1"/>
  <c r="C153" i="10" l="1"/>
  <c r="D140" i="10" s="1"/>
  <c r="D151" i="10" s="1"/>
  <c r="C153" i="11"/>
  <c r="D140" i="11" s="1"/>
  <c r="C153" i="9"/>
  <c r="C135" i="6"/>
  <c r="D153" i="10" l="1"/>
  <c r="E140" i="10" s="1"/>
  <c r="F135" i="6"/>
  <c r="C146" i="6"/>
  <c r="C148" i="6" s="1"/>
  <c r="D135" i="6" s="1"/>
  <c r="D146" i="6" s="1"/>
  <c r="D148" i="6" s="1"/>
  <c r="E135" i="6" s="1"/>
  <c r="E146" i="6" s="1"/>
  <c r="E148" i="6" s="1"/>
  <c r="E151" i="10" l="1"/>
  <c r="D140" i="9"/>
  <c r="F146" i="6"/>
  <c r="F148" i="6" l="1"/>
  <c r="C138" i="15" s="1"/>
  <c r="F138" i="15" s="1"/>
  <c r="F151" i="15" s="1"/>
  <c r="D151" i="11"/>
  <c r="D153" i="11" s="1"/>
  <c r="E140" i="11" s="1"/>
  <c r="E153" i="10"/>
  <c r="F153" i="15" l="1"/>
  <c r="C139" i="16" s="1"/>
  <c r="E151" i="11"/>
  <c r="E156" i="10"/>
  <c r="F151" i="10"/>
  <c r="D153" i="9"/>
  <c r="C150" i="16" l="1"/>
  <c r="F139" i="16"/>
  <c r="F150" i="16" s="1"/>
  <c r="F151" i="11" s="1"/>
  <c r="E153" i="11"/>
  <c r="F140" i="11" s="1"/>
  <c r="F153" i="11" l="1"/>
  <c r="F41" i="16" l="1"/>
  <c r="F41" i="11" s="1"/>
  <c r="G41" i="11" s="1"/>
  <c r="E52" i="16" l="1"/>
  <c r="E131" i="16" s="1"/>
  <c r="F39" i="16"/>
  <c r="F39" i="11" l="1"/>
  <c r="G39" i="11" s="1"/>
  <c r="F42" i="16" l="1"/>
  <c r="F99" i="16"/>
  <c r="F153" i="10" s="1"/>
  <c r="C130" i="16"/>
  <c r="C52" i="16"/>
  <c r="F130" i="16" l="1"/>
  <c r="C131" i="16"/>
  <c r="F52" i="11"/>
  <c r="G52" i="11" s="1"/>
  <c r="G131" i="11" s="1"/>
  <c r="C151" i="16"/>
  <c r="F52" i="16"/>
  <c r="F151" i="16" l="1"/>
  <c r="F152" i="16" s="1"/>
  <c r="C152" i="16"/>
  <c r="D139" i="16" s="1"/>
  <c r="D150" i="16" s="1"/>
  <c r="D152" i="16" s="1"/>
  <c r="E139" i="16" s="1"/>
  <c r="E150" i="16" s="1"/>
  <c r="E152" i="16" s="1"/>
</calcChain>
</file>

<file path=xl/sharedStrings.xml><?xml version="1.0" encoding="utf-8"?>
<sst xmlns="http://schemas.openxmlformats.org/spreadsheetml/2006/main" count="1784" uniqueCount="287">
  <si>
    <t>N°</t>
  </si>
  <si>
    <t>TOTAL</t>
  </si>
  <si>
    <t>2.02.03.01</t>
  </si>
  <si>
    <t>2.02.03.02</t>
  </si>
  <si>
    <t>Compra de Leche en Polvo</t>
  </si>
  <si>
    <t>Distribución de Alimentos a Familias DAF</t>
  </si>
  <si>
    <t>clientes</t>
  </si>
  <si>
    <t>Beneficiarias</t>
  </si>
  <si>
    <t>Familias</t>
  </si>
  <si>
    <t>Atención Extramuros</t>
  </si>
  <si>
    <t>Abril</t>
  </si>
  <si>
    <t>Mayo</t>
  </si>
  <si>
    <t>Junio</t>
  </si>
  <si>
    <t>Beneficiarios extramuros (1600grs.)</t>
  </si>
  <si>
    <t>Julio</t>
  </si>
  <si>
    <t>Agosto</t>
  </si>
  <si>
    <t>Setiembre</t>
  </si>
  <si>
    <t>I Trimestre</t>
  </si>
  <si>
    <t>II Trimestre</t>
  </si>
  <si>
    <t>III Trimestre</t>
  </si>
  <si>
    <t>Comidas servidas</t>
  </si>
  <si>
    <t xml:space="preserve">Distribución de Leche Integra en Polvo  </t>
  </si>
  <si>
    <t>Beneficiarios Intramuros (800 grs.)</t>
  </si>
  <si>
    <r>
      <t xml:space="preserve">clientes </t>
    </r>
    <r>
      <rPr>
        <vertAlign val="superscript"/>
        <sz val="11"/>
        <color indexed="8"/>
        <rFont val="Calibri"/>
        <family val="2"/>
      </rPr>
      <t>2</t>
    </r>
  </si>
  <si>
    <t>1/ Se refiere al promedio mensual de beneficiarios.</t>
  </si>
  <si>
    <t>3/ Para no duplicar se cuentan los beneficiarios de comidas servidas intramuros y los que reciben bolsa de 1600 grs de leche (extramuros).</t>
  </si>
  <si>
    <t>Paquetes de alimentos (DAF)</t>
  </si>
  <si>
    <t>Leche en Polvo</t>
  </si>
  <si>
    <t>FODESAF</t>
  </si>
  <si>
    <t xml:space="preserve">Período: </t>
  </si>
  <si>
    <t xml:space="preserve">Unidad Ejecutora: </t>
  </si>
  <si>
    <t>Cuadro N° 1</t>
  </si>
  <si>
    <t>Producto</t>
  </si>
  <si>
    <t>Unidad</t>
  </si>
  <si>
    <t>Enero</t>
  </si>
  <si>
    <t>Febrero</t>
  </si>
  <si>
    <t>Marzo</t>
  </si>
  <si>
    <t>Código</t>
  </si>
  <si>
    <t>Concepto</t>
  </si>
  <si>
    <t>Cuadro N° 2</t>
  </si>
  <si>
    <t>Cuadro N° 3</t>
  </si>
  <si>
    <t>Reporte de gastos efectivos por producto, financiados por el FODESAF</t>
  </si>
  <si>
    <t>Reporte de gastos efectivos por rubro, financiados por el FODESAF</t>
  </si>
  <si>
    <t>Saldo inicial de caja</t>
  </si>
  <si>
    <t>Ingresos efectivos</t>
  </si>
  <si>
    <t>Recursos disponibles</t>
  </si>
  <si>
    <t>Egresos efectivos</t>
  </si>
  <si>
    <t>Saldo final de caja</t>
  </si>
  <si>
    <t>IV Trimestre</t>
  </si>
  <si>
    <t>Reporte de ingresos efectivos, financiados por el  FODESAF</t>
  </si>
  <si>
    <t>Cuadro N° 4</t>
  </si>
  <si>
    <t>Reporte de beneficiarios efectivos por producto financiados por el FODESAF</t>
  </si>
  <si>
    <r>
      <t>Total beneficiarios</t>
    </r>
    <r>
      <rPr>
        <sz val="11"/>
        <color indexed="8"/>
        <rFont val="Calibri"/>
        <family val="2"/>
      </rPr>
      <t>³</t>
    </r>
  </si>
  <si>
    <r>
      <t>II Trimestre</t>
    </r>
    <r>
      <rPr>
        <b/>
        <sz val="11"/>
        <color indexed="8"/>
        <rFont val="Calibri"/>
        <family val="2"/>
      </rPr>
      <t>¹</t>
    </r>
  </si>
  <si>
    <r>
      <t>I Semestre</t>
    </r>
    <r>
      <rPr>
        <b/>
        <sz val="11"/>
        <color indexed="8"/>
        <rFont val="Calibri"/>
        <family val="2"/>
      </rPr>
      <t>¹</t>
    </r>
  </si>
  <si>
    <r>
      <t>ACUMULADO</t>
    </r>
    <r>
      <rPr>
        <b/>
        <sz val="11"/>
        <color indexed="8"/>
        <rFont val="Calibri"/>
        <family val="2"/>
      </rPr>
      <t>¹</t>
    </r>
  </si>
  <si>
    <r>
      <t>Anual</t>
    </r>
    <r>
      <rPr>
        <b/>
        <sz val="11"/>
        <color indexed="8"/>
        <rFont val="Calibri"/>
        <family val="2"/>
      </rPr>
      <t>¹</t>
    </r>
  </si>
  <si>
    <t>Beneficio</t>
  </si>
  <si>
    <t>Unidad: Colones</t>
  </si>
  <si>
    <t xml:space="preserve">Fecha de actualización: </t>
  </si>
  <si>
    <t xml:space="preserve">Fuente: </t>
  </si>
  <si>
    <t>Beneficiarios Intramuros (320 grs.)</t>
  </si>
  <si>
    <t>Beneficiarios Intramuros (640 grs.)</t>
  </si>
  <si>
    <t xml:space="preserve">Nota: </t>
  </si>
  <si>
    <t>Atención Intramuros
(niños y niñas de 3 meses a menos de 13 años y Madres en período de gestación o lactancia)</t>
  </si>
  <si>
    <t>Edificios</t>
  </si>
  <si>
    <t>2.01.02</t>
  </si>
  <si>
    <t>2.99.02</t>
  </si>
  <si>
    <t>5.02.99</t>
  </si>
  <si>
    <t>1.08.01</t>
  </si>
  <si>
    <t>Otras construcciones, adiciones y mejoras</t>
  </si>
  <si>
    <t>Fuente: Informe de ejecución al 30 de junio del 2016</t>
  </si>
  <si>
    <r>
      <rPr>
        <b/>
        <sz val="11"/>
        <color indexed="8"/>
        <rFont val="Calibri"/>
        <family val="2"/>
      </rPr>
      <t>Fuente</t>
    </r>
    <r>
      <rPr>
        <sz val="11"/>
        <color indexed="8"/>
        <rFont val="Calibri"/>
        <family val="2"/>
      </rPr>
      <t>:  Información suministrada por Dirección Nacional CEN CINAI.</t>
    </r>
  </si>
  <si>
    <t>III Trimestre¹</t>
  </si>
  <si>
    <t>2/ Los beneficiarios de 800 grs son los mismos que reciben 320 grs o 640 g. por lo que se cuentan solo una vez.</t>
  </si>
  <si>
    <t>2/ Los beneficiarios de 800 grs son los mismos que reciben 320 grs 0 640g. por lo que se cuentan solo una vez.</t>
  </si>
  <si>
    <t>2/ Los beneficiarios de 800 grs son los mismos que reciben 320 grs o 640 g.  por lo que se cuentan solo una vez.</t>
  </si>
  <si>
    <t>2/ Los beneficiarios de 800 grs son los mismos que reciben 320 grs. o 640 g.  por lo que se cuentan solo una vez.</t>
  </si>
  <si>
    <t xml:space="preserve"> Dirección Nacional de CEN CINAI</t>
  </si>
  <si>
    <t xml:space="preserve"> Dirección Nacional CEN CINAI</t>
  </si>
  <si>
    <t xml:space="preserve">  Dirección Nacional CEN CINAI</t>
  </si>
  <si>
    <t>Atención preventiva en Salud Oral</t>
  </si>
  <si>
    <t>controles</t>
  </si>
  <si>
    <t>1.03.03</t>
  </si>
  <si>
    <t>Impresión, encuadernación y otros</t>
  </si>
  <si>
    <t>Compra de Raciones de Alimentos (DAF)</t>
  </si>
  <si>
    <t>2.04.02</t>
  </si>
  <si>
    <t>6.01.03</t>
  </si>
  <si>
    <t>Institución</t>
  </si>
  <si>
    <t>Dirección Nacional de CEN CINAI</t>
  </si>
  <si>
    <t>Programa</t>
  </si>
  <si>
    <t>Nutrición y Desarrollo Infantil</t>
  </si>
  <si>
    <r>
      <t>I Trimestre</t>
    </r>
    <r>
      <rPr>
        <b/>
        <sz val="12"/>
        <color indexed="8"/>
        <rFont val="Calibri"/>
        <family val="2"/>
      </rPr>
      <t>¹</t>
    </r>
  </si>
  <si>
    <r>
      <t xml:space="preserve">clientes </t>
    </r>
    <r>
      <rPr>
        <vertAlign val="superscript"/>
        <sz val="12"/>
        <color indexed="8"/>
        <rFont val="Calibri"/>
        <family val="2"/>
      </rPr>
      <t>2</t>
    </r>
  </si>
  <si>
    <r>
      <t>Total beneficiarios</t>
    </r>
    <r>
      <rPr>
        <sz val="12"/>
        <color indexed="8"/>
        <rFont val="Calibri"/>
        <family val="2"/>
      </rPr>
      <t>³</t>
    </r>
  </si>
  <si>
    <t>1.01.01</t>
  </si>
  <si>
    <t>1.02.02</t>
  </si>
  <si>
    <t>1.08.05</t>
  </si>
  <si>
    <t>5.01.02</t>
  </si>
  <si>
    <t>2.99.04</t>
  </si>
  <si>
    <t>5.01.05</t>
  </si>
  <si>
    <t>5.01.06</t>
  </si>
  <si>
    <t>5.01.07</t>
  </si>
  <si>
    <t>Equipo sanitario, de laboratorio e investigación</t>
  </si>
  <si>
    <t>5.02.02</t>
  </si>
  <si>
    <t>5.02.07</t>
  </si>
  <si>
    <t>Vías de comunicación terrestre</t>
  </si>
  <si>
    <t>Instalaciones</t>
  </si>
  <si>
    <t>5.02.01</t>
  </si>
  <si>
    <t>6.01.02</t>
  </si>
  <si>
    <t>Costo Atención Intramuros</t>
  </si>
  <si>
    <t xml:space="preserve">Fuente:   </t>
  </si>
  <si>
    <t>Costo Atención Extramuros</t>
  </si>
  <si>
    <t>Construcciones</t>
  </si>
  <si>
    <t>Reparaciones menores</t>
  </si>
  <si>
    <t>Equipamiento</t>
  </si>
  <si>
    <t>Digitadores</t>
  </si>
  <si>
    <t>Matenimiento y Reparación</t>
  </si>
  <si>
    <t>0.01.01</t>
  </si>
  <si>
    <t>Sueldos para Cargos Fijos</t>
  </si>
  <si>
    <t>0.01.05</t>
  </si>
  <si>
    <t>Suplencias</t>
  </si>
  <si>
    <t>0.03.01</t>
  </si>
  <si>
    <t>Retribución por años servidos</t>
  </si>
  <si>
    <t>0.03.03</t>
  </si>
  <si>
    <t>Décimotercer Mes</t>
  </si>
  <si>
    <t>0.03.99</t>
  </si>
  <si>
    <t>Otros Incentivos Salariales</t>
  </si>
  <si>
    <t>0.04.01</t>
  </si>
  <si>
    <t>0.04.05</t>
  </si>
  <si>
    <t>0.05.01</t>
  </si>
  <si>
    <t>0.05.02</t>
  </si>
  <si>
    <t>Aporte Patronal al Régimen Obligatorio de Pensiones Complementarias</t>
  </si>
  <si>
    <t>Aporte Patronal al Fondo de Capitalización Laboral</t>
  </si>
  <si>
    <t>Alquileres</t>
  </si>
  <si>
    <t>1.01.99</t>
  </si>
  <si>
    <t>Otros Alquileres</t>
  </si>
  <si>
    <t>1.02.01</t>
  </si>
  <si>
    <t>Servicio de agua y alcantarillado</t>
  </si>
  <si>
    <t>Servicio de energía eléctrica</t>
  </si>
  <si>
    <t>1.02.04</t>
  </si>
  <si>
    <t>Servicio de Telecomunicaciones</t>
  </si>
  <si>
    <t>1.02.99</t>
  </si>
  <si>
    <t>Otros Servicios Básicos</t>
  </si>
  <si>
    <t>1.03.01</t>
  </si>
  <si>
    <t>Información</t>
  </si>
  <si>
    <t>1.03.07</t>
  </si>
  <si>
    <t>Servicios de transferencia electrónica de información</t>
  </si>
  <si>
    <t>1.04.01</t>
  </si>
  <si>
    <t>Servicios en ciencias de la salud</t>
  </si>
  <si>
    <t>1.04.03</t>
  </si>
  <si>
    <t>Servicios de Ingeniería</t>
  </si>
  <si>
    <t>1.04.06</t>
  </si>
  <si>
    <t>Servicios Generales</t>
  </si>
  <si>
    <t>1.04.99</t>
  </si>
  <si>
    <t>Otros Servicios de Gestión y Apoyo</t>
  </si>
  <si>
    <t>1.05.01</t>
  </si>
  <si>
    <t>Transporte dentro del país</t>
  </si>
  <si>
    <t>1.05.02</t>
  </si>
  <si>
    <t>Viáticos dentro del País</t>
  </si>
  <si>
    <t>1.06.01</t>
  </si>
  <si>
    <t>Seguros</t>
  </si>
  <si>
    <t>1.07.01</t>
  </si>
  <si>
    <t>Actividades de capacitación</t>
  </si>
  <si>
    <t>Mantenimiento de edificios y locales</t>
  </si>
  <si>
    <t>1.08.03</t>
  </si>
  <si>
    <t>Mantenimiento de instalaciones y otras obras</t>
  </si>
  <si>
    <t>Mantenimiento y reparación de equipo y transporte</t>
  </si>
  <si>
    <t>1.08.07</t>
  </si>
  <si>
    <t>Mantenimiento y reparación de equipo y mobiliario de oficina</t>
  </si>
  <si>
    <t>1.08.08</t>
  </si>
  <si>
    <t>Mantenimiento y reparación de equipo de computo y sistemas de información.</t>
  </si>
  <si>
    <t>1.09.99</t>
  </si>
  <si>
    <t>Otros impuestos</t>
  </si>
  <si>
    <t>1.99.05</t>
  </si>
  <si>
    <t>Deducibles</t>
  </si>
  <si>
    <t>2.01.01</t>
  </si>
  <si>
    <t>combustible y lubricantes</t>
  </si>
  <si>
    <t>Productos farmaceúticos y medicinales</t>
  </si>
  <si>
    <t>2.01.04</t>
  </si>
  <si>
    <t>Tintas, pinturas y diluyentes</t>
  </si>
  <si>
    <t>2.02.03.03</t>
  </si>
  <si>
    <t>Alimentos y bebidas</t>
  </si>
  <si>
    <t>2.03.04</t>
  </si>
  <si>
    <t>Mat.y prod. Eléct., telefónicos y de cómputo</t>
  </si>
  <si>
    <t>2.04.01</t>
  </si>
  <si>
    <t>Herramientas e instrumentos</t>
  </si>
  <si>
    <t>Repuestos y accesorios</t>
  </si>
  <si>
    <t>2.99.01</t>
  </si>
  <si>
    <t>Útiles y materiales de oficina y cómputo</t>
  </si>
  <si>
    <t>Útiles y materiales médico, hospitalario y de investigación</t>
  </si>
  <si>
    <t>2.99.03</t>
  </si>
  <si>
    <t>Productos de papel y cartón</t>
  </si>
  <si>
    <t>Textiles y vestuarios</t>
  </si>
  <si>
    <t>2.99.05</t>
  </si>
  <si>
    <t>Útiles y materiales de limpieza</t>
  </si>
  <si>
    <t>2.99.06</t>
  </si>
  <si>
    <t>Útiles y materiales de resguardo y seguridad</t>
  </si>
  <si>
    <t>2.99.09</t>
  </si>
  <si>
    <t>Otros Utililes, Materiales y Suministros</t>
  </si>
  <si>
    <t>5.01.01</t>
  </si>
  <si>
    <t>Maquinaria y equipo de Producción</t>
  </si>
  <si>
    <t>Equipo de transporte</t>
  </si>
  <si>
    <t>5.01.03</t>
  </si>
  <si>
    <t>Equipo de comunicación</t>
  </si>
  <si>
    <t>5.01.04</t>
  </si>
  <si>
    <t>Equipo y mobiliario de oficina</t>
  </si>
  <si>
    <t>Equipo y programa de cómputo</t>
  </si>
  <si>
    <t>Equipo y mobiliario educacional, deportivo y recreativo</t>
  </si>
  <si>
    <t>5.01.99</t>
  </si>
  <si>
    <t>Maquinaria, Equipo y Mobiliario Diverso</t>
  </si>
  <si>
    <t>5.03.01</t>
  </si>
  <si>
    <t>Terrenos</t>
  </si>
  <si>
    <t>5.03.02</t>
  </si>
  <si>
    <t>Edificios Preexistentes</t>
  </si>
  <si>
    <t>Transferencias corrientes a Órganos desconcentrados (FODESAF)</t>
  </si>
  <si>
    <t>Transferencias corrientes a Comités de CEN CINAI</t>
  </si>
  <si>
    <t>6.03.01</t>
  </si>
  <si>
    <t>Prestaciones Legales</t>
  </si>
  <si>
    <t>6.03.99</t>
  </si>
  <si>
    <t xml:space="preserve">Otras Prestaciones </t>
  </si>
  <si>
    <t>Contribución Patronal al Seguro de Salud (Carga Patronal-CCSS 9.25%)</t>
  </si>
  <si>
    <t>Contribución Patronal al Banco Popular</t>
  </si>
  <si>
    <t>Contribución Patronal al Seguro de Pensiones</t>
  </si>
  <si>
    <t>Primer trimestre 2019</t>
  </si>
  <si>
    <t>Segundo trimestre 2019</t>
  </si>
  <si>
    <t>Tercer trimestre 2019</t>
  </si>
  <si>
    <t>Tercer Trimestre Acumulado 2019</t>
  </si>
  <si>
    <t>Primer Semestre 2019</t>
  </si>
  <si>
    <t>Contribución Patronal al Seguro de Pensiones de la Caja Costarricense del Seguro</t>
  </si>
  <si>
    <t>Beneficiarios Intramuros (60 grs.)</t>
  </si>
  <si>
    <t>0.05.03</t>
  </si>
  <si>
    <t>Fuente: Informe de Ejecución Presupuestaria al 31 de marzo de 2019, SIF. Y Estado de Cuenta Caja Unica FODESAF.</t>
  </si>
  <si>
    <t>Fecha de actualización:  31 /3/2019</t>
  </si>
  <si>
    <r>
      <t>Nota:</t>
    </r>
    <r>
      <rPr>
        <sz val="11"/>
        <color indexed="8"/>
        <rFont val="Calibri"/>
        <family val="2"/>
      </rPr>
      <t xml:space="preserve">  La diferencia en el saldo final de caja con respecto al Estado de Cuenta de CU FODESAF, en tesorería Nacional, obedece los depósitos realizados por los Cómites de CEN CINAI superávit 2018 y una transferencia pendiente de realizar por concepto de remuneraciones.</t>
    </r>
  </si>
  <si>
    <t>Cuarto  trimestre 2019</t>
  </si>
  <si>
    <t>Otros (superavit  y intereses)</t>
  </si>
  <si>
    <t xml:space="preserve">Construcciones </t>
  </si>
  <si>
    <t>DAF</t>
  </si>
  <si>
    <t>Leche</t>
  </si>
  <si>
    <t>Extramuros</t>
  </si>
  <si>
    <t>Intramuros</t>
  </si>
  <si>
    <t>Mantenimiento y Reparación</t>
  </si>
  <si>
    <t>Fecha de actualización:  30 de junio de 2019</t>
  </si>
  <si>
    <t>Otros (superavit, garantias en efectivo e intereses)</t>
  </si>
  <si>
    <t>Informe de Ejecución Presupuestaria 30 06 2019, SIF. En las actividades de inversion no se encuentra incluida la transferencia a FODESAF por la suma de ¢3,278,575,995,</t>
  </si>
  <si>
    <t>Fuente:   La diferencia entre las actividades de inversion versUs lo ejecutado a  la transferencia que se realizo a FODESAF.</t>
  </si>
  <si>
    <t>2.99.99</t>
  </si>
  <si>
    <t>   Otros útiles- materiales y suministros diversos</t>
  </si>
  <si>
    <t>Otros útiles- materiales y suministros diversos</t>
  </si>
  <si>
    <t>Otros (superavit , litigio y intereses)</t>
  </si>
  <si>
    <t>Fecha de actualización:  30 de setiembre 2019</t>
  </si>
  <si>
    <t>Informe de Ejecución Presupuestaria 30 de setiembre 2019, SIF</t>
  </si>
  <si>
    <t>Fuente:</t>
  </si>
  <si>
    <t>Beneficiarios leche para madres (0.800kg)</t>
  </si>
  <si>
    <t>Beneficiarios leche en polvo fortificada inst. para madres (1,6 kg)</t>
  </si>
  <si>
    <t>Leche para madres (0,800 kg)</t>
  </si>
  <si>
    <t>Leche en polvo fortificada inst. para madres (1,6 kg)</t>
  </si>
  <si>
    <t>Octubre</t>
  </si>
  <si>
    <t>Noviembre</t>
  </si>
  <si>
    <t>Diciembre</t>
  </si>
  <si>
    <t>2.99.07</t>
  </si>
  <si>
    <t>   Útiles y materiales de cocina y comedor</t>
  </si>
  <si>
    <t>Reparaciones mayores</t>
  </si>
  <si>
    <t>IV Trimestre¹</t>
  </si>
  <si>
    <t>Ajuste alimentos y bebidas</t>
  </si>
  <si>
    <t>Ajustes Beneficiarios leche para madres (0.800kg)</t>
  </si>
  <si>
    <t>Ajustes Beneficiarios leche en polvo fortificada inst. para madres (1,6 kg)</t>
  </si>
  <si>
    <t>Ajustes DAF</t>
  </si>
  <si>
    <t>Útiles y materiales de cocina y comedor</t>
  </si>
  <si>
    <t>Fecha de actualización: 24 de enero 2020</t>
  </si>
  <si>
    <t>Nota: En las actividades de inversion no se encuentra incluida la transferencia a FODESAF por la suma de ¢3,278,575,995.</t>
  </si>
  <si>
    <t>Fuente:  Informe de Ejecución Presupuestaria 31 diciembre 2019, SIF.</t>
  </si>
  <si>
    <t>Nota: Se corrige en I Trimestre el monto de ejecución de la subpartida 5-01-01 a 5-01-99 por un monto de ¢141.302.575.00.</t>
  </si>
  <si>
    <t>Fecha de actualización:  24 enero 2020.</t>
  </si>
  <si>
    <t xml:space="preserve"> Distribución de Leche Especial para Madres</t>
  </si>
  <si>
    <r>
      <rPr>
        <b/>
        <sz val="11"/>
        <color indexed="8"/>
        <rFont val="Calibri"/>
        <family val="2"/>
      </rPr>
      <t>Fuente</t>
    </r>
    <r>
      <rPr>
        <sz val="11"/>
        <color indexed="8"/>
        <rFont val="Calibri"/>
        <family val="2"/>
      </rPr>
      <t xml:space="preserve">:  Información suministrada por Dirección Nacional CEN CINAI. Sistema SIAC </t>
    </r>
  </si>
  <si>
    <t xml:space="preserve">4/ Beneficiarios leche para madres (0.800kg) no se reportan ya que el proveedor no entrego toda la catidad de leche especial para madres. </t>
  </si>
  <si>
    <t>2.1.</t>
  </si>
  <si>
    <t>2.2</t>
  </si>
  <si>
    <t>Beneficiarios leche en polvo fortificada inst. diferenciada especial  para madres (1,6 kg)</t>
  </si>
  <si>
    <t>Leche en Polvo Integra de vaca (Clàsica)</t>
  </si>
  <si>
    <t>(*) Ajuste alimentos y bebidas</t>
  </si>
  <si>
    <t>Nota:   (*)  El ajuste alimentos y bebidas se realizo en la modificación programática 05-2019.</t>
  </si>
  <si>
    <t>Fuente: Informe de Ejecuciòn Presuuestaria  IV Trimestre 2020.</t>
  </si>
  <si>
    <r>
      <t xml:space="preserve"> 3 T ACUMULADO</t>
    </r>
    <r>
      <rPr>
        <b/>
        <sz val="11"/>
        <color indexed="8"/>
        <rFont val="Calibri"/>
        <family val="2"/>
      </rPr>
      <t>¹</t>
    </r>
  </si>
  <si>
    <t>En el mes de octubre 2020, en DAF no hay pagos porque los mismos fueron tramitados y pagados en los meses de noviembre y 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</si>
</sst>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 #,##0_);_(* \(#,##0\);_(* &quot;-&quot;??_);_(@_)"/>
  </numFmts>
  <fonts count="27" x14ac:knownFonts="1">
    <font>
      <sz val="11"/>
      <color theme="1"/>
      <name val="Calibri"/>
      <family val="2"/>
      <scheme val="minor"/>
    </font>
    <font>
      <sz val="11"/>
      <color indexed="8"/>
      <name val="Calibri"/>
      <family val="2"/>
    </font>
    <font>
      <sz val="8"/>
      <name val="Calibri"/>
      <family val="2"/>
    </font>
    <font>
      <sz val="11"/>
      <color indexed="8"/>
      <name val="Calibri"/>
      <family val="2"/>
    </font>
    <font>
      <sz val="11"/>
      <name val="Calibri"/>
      <family val="2"/>
    </font>
    <font>
      <b/>
      <sz val="11"/>
      <color indexed="8"/>
      <name val="Calibri"/>
      <family val="2"/>
    </font>
    <font>
      <sz val="10"/>
      <name val="Arial"/>
      <family val="2"/>
    </font>
    <font>
      <vertAlign val="superscript"/>
      <sz val="11"/>
      <color indexed="8"/>
      <name val="Calibri"/>
      <family val="2"/>
    </font>
    <font>
      <b/>
      <sz val="12"/>
      <color indexed="8"/>
      <name val="Calibri"/>
      <family val="2"/>
    </font>
    <font>
      <b/>
      <sz val="12"/>
      <name val="Calibri"/>
      <family val="2"/>
    </font>
    <font>
      <sz val="12"/>
      <color indexed="8"/>
      <name val="Calibri"/>
      <family val="2"/>
    </font>
    <font>
      <sz val="11"/>
      <color indexed="8"/>
      <name val="Times New Roman"/>
      <family val="1"/>
    </font>
    <font>
      <sz val="11"/>
      <color theme="1"/>
      <name val="Calibri"/>
      <family val="2"/>
      <scheme val="minor"/>
    </font>
    <font>
      <b/>
      <sz val="11"/>
      <color theme="1"/>
      <name val="Calibri"/>
      <family val="2"/>
      <scheme val="minor"/>
    </font>
    <font>
      <sz val="11"/>
      <color rgb="FFFF0000"/>
      <name val="Calibri"/>
      <family val="2"/>
    </font>
    <font>
      <b/>
      <sz val="12"/>
      <color theme="1"/>
      <name val="Calibri"/>
      <family val="2"/>
      <scheme val="minor"/>
    </font>
    <font>
      <sz val="12"/>
      <name val="Calibri"/>
      <family val="2"/>
    </font>
    <font>
      <vertAlign val="superscript"/>
      <sz val="12"/>
      <color indexed="8"/>
      <name val="Calibri"/>
      <family val="2"/>
    </font>
    <font>
      <sz val="12"/>
      <color theme="1"/>
      <name val="Calibri"/>
      <family val="2"/>
      <scheme val="minor"/>
    </font>
    <font>
      <sz val="12"/>
      <color theme="1"/>
      <name val="Arial"/>
      <family val="2"/>
    </font>
    <font>
      <b/>
      <sz val="12"/>
      <color rgb="FFFF0000"/>
      <name val="Calibri"/>
      <family val="2"/>
    </font>
    <font>
      <b/>
      <sz val="12"/>
      <color theme="1"/>
      <name val="Calibri"/>
      <family val="2"/>
    </font>
    <font>
      <sz val="11"/>
      <color theme="1"/>
      <name val="Calibri"/>
      <family val="2"/>
    </font>
    <font>
      <sz val="12"/>
      <color rgb="FFFF0000"/>
      <name val="Calibri"/>
      <family val="2"/>
    </font>
    <font>
      <sz val="12"/>
      <color theme="1"/>
      <name val="Calibri"/>
      <family val="2"/>
    </font>
    <font>
      <sz val="11"/>
      <color theme="1"/>
      <name val="Times New Roman"/>
      <family val="1"/>
    </font>
    <font>
      <b/>
      <sz val="11"/>
      <color rgb="FFFF000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0" fontId="3" fillId="0" borderId="0"/>
    <xf numFmtId="164" fontId="12" fillId="0" borderId="0" applyFont="0" applyFill="0" applyBorder="0" applyAlignment="0" applyProtection="0"/>
    <xf numFmtId="0" fontId="12" fillId="0" borderId="0" applyFont="0" applyFill="0" applyBorder="0" applyAlignment="0" applyProtection="0"/>
    <xf numFmtId="0" fontId="6" fillId="0" borderId="0"/>
    <xf numFmtId="0" fontId="1" fillId="0" borderId="0"/>
    <xf numFmtId="43" fontId="12" fillId="0" borderId="0" applyFont="0" applyFill="0" applyBorder="0" applyAlignment="0" applyProtection="0"/>
  </cellStyleXfs>
  <cellXfs count="278">
    <xf numFmtId="0" fontId="0" fillId="0" borderId="0" xfId="0"/>
    <xf numFmtId="165" fontId="3" fillId="2" borderId="0" xfId="2" applyNumberFormat="1" applyFont="1" applyFill="1" applyAlignment="1">
      <alignment horizontal="left"/>
    </xf>
    <xf numFmtId="165" fontId="1" fillId="2" borderId="0" xfId="2" applyNumberFormat="1" applyFont="1" applyFill="1" applyBorder="1" applyAlignment="1"/>
    <xf numFmtId="165" fontId="3" fillId="2" borderId="0" xfId="2" applyNumberFormat="1" applyFont="1" applyFill="1" applyBorder="1" applyAlignment="1"/>
    <xf numFmtId="164" fontId="18" fillId="2" borderId="2" xfId="2" applyFont="1" applyFill="1" applyBorder="1" applyAlignment="1">
      <alignment horizontal="center" vertical="center" wrapText="1"/>
    </xf>
    <xf numFmtId="165" fontId="10" fillId="2" borderId="0" xfId="2" applyNumberFormat="1" applyFont="1" applyFill="1" applyBorder="1" applyAlignment="1"/>
    <xf numFmtId="165" fontId="3" fillId="2" borderId="0" xfId="2" applyNumberFormat="1" applyFont="1" applyFill="1"/>
    <xf numFmtId="0" fontId="8" fillId="2" borderId="0" xfId="0" applyFont="1" applyFill="1" applyAlignment="1"/>
    <xf numFmtId="0" fontId="8" fillId="2" borderId="0" xfId="0" applyFont="1" applyFill="1" applyAlignment="1">
      <alignment horizontal="right"/>
    </xf>
    <xf numFmtId="165" fontId="3" fillId="2" borderId="0" xfId="2" applyNumberFormat="1" applyFont="1" applyFill="1" applyAlignment="1"/>
    <xf numFmtId="165" fontId="10" fillId="2" borderId="0" xfId="2" applyNumberFormat="1" applyFont="1" applyFill="1" applyAlignment="1">
      <alignment horizontal="left"/>
    </xf>
    <xf numFmtId="165" fontId="10" fillId="2" borderId="0" xfId="2" applyNumberFormat="1" applyFont="1" applyFill="1" applyAlignment="1"/>
    <xf numFmtId="165" fontId="10" fillId="2" borderId="0" xfId="2" applyNumberFormat="1" applyFont="1" applyFill="1"/>
    <xf numFmtId="165" fontId="15" fillId="2" borderId="1" xfId="2" applyNumberFormat="1" applyFont="1" applyFill="1" applyBorder="1" applyAlignment="1">
      <alignment horizontal="center"/>
    </xf>
    <xf numFmtId="165" fontId="3" fillId="2" borderId="0" xfId="2" applyNumberFormat="1" applyFont="1" applyFill="1" applyAlignment="1">
      <alignment horizontal="center"/>
    </xf>
    <xf numFmtId="165" fontId="10" fillId="2" borderId="0" xfId="2" applyNumberFormat="1" applyFont="1" applyFill="1" applyBorder="1" applyAlignment="1">
      <alignment horizontal="left"/>
    </xf>
    <xf numFmtId="165" fontId="10" fillId="2" borderId="0" xfId="2" applyNumberFormat="1" applyFont="1" applyFill="1" applyBorder="1" applyAlignment="1">
      <alignment horizontal="center"/>
    </xf>
    <xf numFmtId="165" fontId="10" fillId="2" borderId="0" xfId="2" applyNumberFormat="1" applyFont="1" applyFill="1" applyBorder="1" applyAlignment="1">
      <alignment horizontal="right"/>
    </xf>
    <xf numFmtId="165" fontId="8" fillId="2" borderId="0" xfId="2" applyNumberFormat="1" applyFont="1" applyFill="1" applyBorder="1" applyAlignment="1"/>
    <xf numFmtId="165" fontId="10" fillId="2" borderId="0" xfId="2" applyNumberFormat="1" applyFont="1" applyFill="1" applyBorder="1"/>
    <xf numFmtId="165" fontId="10" fillId="2" borderId="0" xfId="2" applyNumberFormat="1" applyFont="1" applyFill="1" applyBorder="1" applyAlignment="1">
      <alignment horizontal="left" wrapText="1" indent="2"/>
    </xf>
    <xf numFmtId="165" fontId="16" fillId="2" borderId="0" xfId="2" applyNumberFormat="1" applyFont="1" applyFill="1" applyBorder="1" applyAlignment="1">
      <alignment horizontal="left" vertical="center" wrapText="1" indent="2"/>
    </xf>
    <xf numFmtId="0" fontId="9" fillId="2" borderId="0" xfId="0" applyFont="1" applyFill="1" applyBorder="1" applyAlignment="1">
      <alignment horizontal="left" vertical="center" wrapText="1"/>
    </xf>
    <xf numFmtId="4" fontId="10" fillId="2" borderId="0" xfId="0" applyNumberFormat="1" applyFont="1" applyFill="1" applyBorder="1"/>
    <xf numFmtId="0" fontId="16" fillId="2" borderId="0" xfId="0" applyFont="1" applyFill="1" applyBorder="1" applyAlignment="1">
      <alignment horizontal="left" vertical="center" wrapText="1" indent="2"/>
    </xf>
    <xf numFmtId="3" fontId="10" fillId="2" borderId="0" xfId="2" applyNumberFormat="1" applyFont="1" applyFill="1"/>
    <xf numFmtId="165" fontId="10" fillId="2" borderId="0" xfId="2" applyNumberFormat="1" applyFont="1" applyFill="1" applyBorder="1" applyAlignment="1">
      <alignment horizontal="center" vertical="center" wrapText="1"/>
    </xf>
    <xf numFmtId="0" fontId="9" fillId="2" borderId="0" xfId="0" applyFont="1" applyFill="1" applyBorder="1" applyAlignment="1">
      <alignment vertical="center" wrapText="1"/>
    </xf>
    <xf numFmtId="165" fontId="15" fillId="2" borderId="2" xfId="2" applyNumberFormat="1" applyFont="1" applyFill="1" applyBorder="1" applyAlignment="1">
      <alignment horizontal="left" vertical="center" wrapText="1"/>
    </xf>
    <xf numFmtId="165" fontId="18" fillId="2" borderId="2" xfId="2" applyNumberFormat="1" applyFont="1" applyFill="1" applyBorder="1" applyAlignment="1">
      <alignment vertical="center" wrapText="1"/>
    </xf>
    <xf numFmtId="165" fontId="18" fillId="2" borderId="2" xfId="2" applyNumberFormat="1" applyFont="1" applyFill="1" applyBorder="1" applyAlignment="1">
      <alignment horizontal="center" vertical="center" wrapText="1"/>
    </xf>
    <xf numFmtId="165" fontId="18" fillId="2" borderId="2" xfId="2" applyNumberFormat="1" applyFont="1" applyFill="1" applyBorder="1"/>
    <xf numFmtId="165" fontId="18" fillId="2" borderId="2" xfId="2" applyNumberFormat="1" applyFont="1" applyFill="1" applyBorder="1" applyAlignment="1">
      <alignment horizontal="left" vertical="center" wrapText="1"/>
    </xf>
    <xf numFmtId="165" fontId="3" fillId="2" borderId="0" xfId="2" applyNumberFormat="1" applyFont="1" applyFill="1" applyBorder="1" applyAlignment="1">
      <alignment horizontal="center"/>
    </xf>
    <xf numFmtId="4" fontId="3" fillId="2" borderId="0" xfId="2" applyNumberFormat="1" applyFont="1" applyFill="1"/>
    <xf numFmtId="4" fontId="5" fillId="2" borderId="0" xfId="0" applyNumberFormat="1" applyFont="1" applyFill="1" applyAlignment="1"/>
    <xf numFmtId="0" fontId="5" fillId="2" borderId="0" xfId="0" applyFont="1" applyFill="1" applyAlignment="1"/>
    <xf numFmtId="39" fontId="10" fillId="2" borderId="0" xfId="2" applyNumberFormat="1" applyFont="1" applyFill="1"/>
    <xf numFmtId="164" fontId="10" fillId="2" borderId="0" xfId="2" applyFont="1" applyFill="1"/>
    <xf numFmtId="0" fontId="10" fillId="2" borderId="0" xfId="2" applyNumberFormat="1" applyFont="1" applyFill="1" applyBorder="1" applyAlignment="1"/>
    <xf numFmtId="0" fontId="3" fillId="2" borderId="0" xfId="2" applyNumberFormat="1" applyFont="1" applyFill="1" applyBorder="1" applyAlignment="1"/>
    <xf numFmtId="0" fontId="10" fillId="2" borderId="0" xfId="2" applyNumberFormat="1" applyFont="1" applyFill="1"/>
    <xf numFmtId="0" fontId="3" fillId="2" borderId="0" xfId="2" applyNumberFormat="1" applyFont="1" applyFill="1"/>
    <xf numFmtId="165" fontId="10" fillId="2" borderId="0" xfId="2" applyNumberFormat="1" applyFont="1" applyFill="1" applyBorder="1" applyAlignment="1">
      <alignment vertical="center"/>
    </xf>
    <xf numFmtId="0" fontId="10" fillId="2" borderId="0" xfId="2" applyNumberFormat="1" applyFont="1" applyFill="1" applyBorder="1" applyAlignment="1">
      <alignment horizontal="right"/>
    </xf>
    <xf numFmtId="0" fontId="10" fillId="2" borderId="0" xfId="0" applyFont="1" applyFill="1" applyBorder="1" applyAlignment="1"/>
    <xf numFmtId="164" fontId="10" fillId="2" borderId="0" xfId="2" applyFont="1" applyFill="1" applyBorder="1"/>
    <xf numFmtId="165" fontId="14" fillId="2" borderId="0" xfId="2" applyNumberFormat="1" applyFont="1" applyFill="1"/>
    <xf numFmtId="0" fontId="10" fillId="2" borderId="0" xfId="0" applyFont="1" applyFill="1" applyBorder="1" applyAlignment="1">
      <alignment horizontal="right"/>
    </xf>
    <xf numFmtId="3" fontId="10" fillId="2" borderId="0" xfId="0" applyNumberFormat="1" applyFont="1" applyFill="1" applyBorder="1"/>
    <xf numFmtId="4" fontId="11" fillId="2" borderId="0" xfId="1" applyNumberFormat="1" applyFont="1" applyFill="1"/>
    <xf numFmtId="0" fontId="10" fillId="2" borderId="0" xfId="0" applyFont="1" applyFill="1" applyBorder="1" applyAlignment="1">
      <alignment horizontal="left"/>
    </xf>
    <xf numFmtId="165" fontId="0" fillId="2" borderId="0" xfId="2" applyNumberFormat="1" applyFont="1" applyFill="1" applyAlignment="1">
      <alignment horizontal="left"/>
    </xf>
    <xf numFmtId="165" fontId="12" fillId="2" borderId="0" xfId="3" applyNumberFormat="1" applyFont="1" applyFill="1"/>
    <xf numFmtId="164" fontId="3" fillId="2" borderId="0" xfId="2" applyFont="1" applyFill="1"/>
    <xf numFmtId="0" fontId="5" fillId="2" borderId="0" xfId="0" applyFont="1" applyFill="1" applyAlignment="1">
      <alignment horizontal="right"/>
    </xf>
    <xf numFmtId="165" fontId="13" fillId="2" borderId="1" xfId="2" applyNumberFormat="1" applyFont="1" applyFill="1" applyBorder="1" applyAlignment="1">
      <alignment horizontal="center"/>
    </xf>
    <xf numFmtId="165" fontId="3" fillId="2" borderId="0" xfId="2" applyNumberFormat="1" applyFont="1" applyFill="1" applyBorder="1" applyAlignment="1">
      <alignment horizontal="left"/>
    </xf>
    <xf numFmtId="165" fontId="3" fillId="2" borderId="0" xfId="2" applyNumberFormat="1" applyFont="1" applyFill="1" applyBorder="1" applyAlignment="1">
      <alignment horizontal="right"/>
    </xf>
    <xf numFmtId="165" fontId="3" fillId="2" borderId="0" xfId="2" applyNumberFormat="1" applyFont="1" applyFill="1" applyBorder="1"/>
    <xf numFmtId="165" fontId="1" fillId="2" borderId="0" xfId="2" applyNumberFormat="1" applyFont="1" applyFill="1" applyBorder="1" applyAlignment="1">
      <alignment horizontal="left" wrapText="1" indent="2"/>
    </xf>
    <xf numFmtId="165" fontId="4" fillId="2" borderId="0" xfId="2" applyNumberFormat="1" applyFont="1" applyFill="1" applyBorder="1" applyAlignment="1">
      <alignment horizontal="left" vertical="center" wrapText="1" indent="2"/>
    </xf>
    <xf numFmtId="4" fontId="3" fillId="2" borderId="0" xfId="0" applyNumberFormat="1" applyFont="1" applyFill="1" applyBorder="1"/>
    <xf numFmtId="0" fontId="4" fillId="2" borderId="0" xfId="0" applyFont="1" applyFill="1" applyBorder="1" applyAlignment="1">
      <alignment horizontal="left" vertical="center" wrapText="1" indent="2"/>
    </xf>
    <xf numFmtId="4" fontId="1" fillId="2" borderId="0" xfId="0" applyNumberFormat="1" applyFont="1" applyFill="1" applyBorder="1"/>
    <xf numFmtId="165" fontId="13" fillId="2" borderId="2" xfId="2" applyNumberFormat="1" applyFont="1" applyFill="1" applyBorder="1" applyAlignment="1">
      <alignment horizontal="left" vertical="center" wrapText="1"/>
    </xf>
    <xf numFmtId="165" fontId="12" fillId="2" borderId="2" xfId="2" applyNumberFormat="1" applyFont="1" applyFill="1" applyBorder="1" applyAlignment="1">
      <alignment vertical="center" wrapText="1"/>
    </xf>
    <xf numFmtId="165" fontId="12" fillId="2" borderId="2" xfId="2" applyNumberFormat="1" applyFont="1" applyFill="1" applyBorder="1" applyAlignment="1">
      <alignment horizontal="center" vertical="center" wrapText="1"/>
    </xf>
    <xf numFmtId="165" fontId="12" fillId="2" borderId="2" xfId="2" applyNumberFormat="1" applyFont="1" applyFill="1" applyBorder="1"/>
    <xf numFmtId="165" fontId="1" fillId="2" borderId="0" xfId="2" applyNumberFormat="1" applyFont="1" applyFill="1" applyAlignment="1"/>
    <xf numFmtId="165" fontId="5" fillId="2" borderId="0" xfId="2" applyNumberFormat="1" applyFont="1" applyFill="1"/>
    <xf numFmtId="165" fontId="1" fillId="2" borderId="0" xfId="2" applyNumberFormat="1" applyFont="1" applyFill="1"/>
    <xf numFmtId="165" fontId="1" fillId="2" borderId="0" xfId="2" applyNumberFormat="1" applyFont="1" applyFill="1" applyAlignment="1">
      <alignment horizontal="left"/>
    </xf>
    <xf numFmtId="164" fontId="13" fillId="2" borderId="1" xfId="2" applyFont="1" applyFill="1" applyBorder="1" applyAlignment="1">
      <alignment horizontal="center"/>
    </xf>
    <xf numFmtId="165" fontId="1" fillId="2" borderId="0" xfId="2" applyNumberFormat="1" applyFont="1" applyFill="1" applyAlignment="1">
      <alignment horizontal="center"/>
    </xf>
    <xf numFmtId="165" fontId="1" fillId="2" borderId="0" xfId="2" applyNumberFormat="1" applyFont="1" applyFill="1" applyBorder="1" applyAlignment="1">
      <alignment horizontal="center"/>
    </xf>
    <xf numFmtId="165" fontId="1" fillId="2" borderId="0" xfId="2" applyNumberFormat="1" applyFont="1" applyFill="1" applyBorder="1"/>
    <xf numFmtId="165" fontId="1" fillId="2" borderId="0" xfId="2" applyNumberFormat="1" applyFont="1" applyFill="1" applyBorder="1" applyAlignment="1">
      <alignment horizontal="right"/>
    </xf>
    <xf numFmtId="165" fontId="0" fillId="2" borderId="2" xfId="2" applyNumberFormat="1" applyFont="1" applyFill="1" applyBorder="1" applyAlignment="1">
      <alignment vertical="center" wrapText="1"/>
    </xf>
    <xf numFmtId="165" fontId="0" fillId="2" borderId="2" xfId="2" applyNumberFormat="1" applyFont="1" applyFill="1" applyBorder="1" applyAlignment="1">
      <alignment horizontal="center" vertical="center" wrapText="1"/>
    </xf>
    <xf numFmtId="165" fontId="0" fillId="2" borderId="2" xfId="2" applyNumberFormat="1" applyFont="1" applyFill="1" applyBorder="1" applyAlignment="1">
      <alignment vertical="center"/>
    </xf>
    <xf numFmtId="164" fontId="1" fillId="2" borderId="0" xfId="2" applyFont="1" applyFill="1"/>
    <xf numFmtId="164" fontId="1" fillId="2" borderId="0" xfId="2" applyFont="1" applyFill="1" applyBorder="1"/>
    <xf numFmtId="165" fontId="5" fillId="2" borderId="0" xfId="2" applyNumberFormat="1" applyFont="1" applyFill="1" applyAlignment="1">
      <alignment horizontal="left"/>
    </xf>
    <xf numFmtId="165" fontId="5" fillId="2" borderId="0" xfId="2" applyNumberFormat="1" applyFont="1" applyFill="1" applyAlignment="1"/>
    <xf numFmtId="165" fontId="4" fillId="2" borderId="0" xfId="2" applyNumberFormat="1" applyFont="1" applyFill="1" applyBorder="1" applyAlignment="1">
      <alignment horizontal="center" vertical="center" wrapText="1"/>
    </xf>
    <xf numFmtId="165" fontId="12" fillId="2" borderId="0" xfId="2" applyNumberFormat="1" applyFont="1" applyFill="1" applyAlignment="1">
      <alignment horizontal="left"/>
    </xf>
    <xf numFmtId="165" fontId="12" fillId="2" borderId="0" xfId="2" applyNumberFormat="1" applyFont="1" applyFill="1" applyAlignment="1"/>
    <xf numFmtId="165" fontId="12" fillId="2" borderId="0" xfId="2" applyNumberFormat="1" applyFont="1" applyFill="1"/>
    <xf numFmtId="165" fontId="1" fillId="2" borderId="0" xfId="2" applyNumberFormat="1" applyFont="1" applyFill="1" applyBorder="1" applyAlignment="1">
      <alignment horizontal="left" vertical="center" wrapText="1" indent="2"/>
    </xf>
    <xf numFmtId="165" fontId="13" fillId="2" borderId="2" xfId="2" applyNumberFormat="1" applyFont="1" applyFill="1" applyBorder="1" applyAlignment="1">
      <alignment vertical="center" wrapText="1"/>
    </xf>
    <xf numFmtId="165" fontId="15" fillId="2" borderId="2" xfId="2" applyNumberFormat="1" applyFont="1" applyFill="1" applyBorder="1"/>
    <xf numFmtId="164" fontId="5" fillId="2" borderId="0" xfId="2" applyFont="1" applyFill="1" applyAlignment="1"/>
    <xf numFmtId="164" fontId="1" fillId="2" borderId="0" xfId="2" applyFont="1" applyFill="1" applyBorder="1" applyAlignment="1">
      <alignment horizontal="center"/>
    </xf>
    <xf numFmtId="165" fontId="1" fillId="0" borderId="0" xfId="2" applyNumberFormat="1" applyFont="1" applyFill="1" applyAlignment="1">
      <alignment horizontal="left"/>
    </xf>
    <xf numFmtId="165" fontId="1" fillId="0" borderId="0" xfId="2" applyNumberFormat="1" applyFont="1" applyFill="1"/>
    <xf numFmtId="165" fontId="1" fillId="0" borderId="0" xfId="2" applyNumberFormat="1" applyFont="1" applyFill="1" applyAlignment="1"/>
    <xf numFmtId="164" fontId="8" fillId="2" borderId="0" xfId="2" applyFont="1" applyFill="1"/>
    <xf numFmtId="39" fontId="8" fillId="2" borderId="0" xfId="2" applyNumberFormat="1" applyFont="1" applyFill="1"/>
    <xf numFmtId="4" fontId="5" fillId="2" borderId="0" xfId="2" applyNumberFormat="1" applyFont="1" applyFill="1"/>
    <xf numFmtId="164" fontId="5" fillId="2" borderId="0" xfId="2" applyFont="1" applyFill="1"/>
    <xf numFmtId="164" fontId="3" fillId="2" borderId="0" xfId="0" applyNumberFormat="1" applyFont="1" applyFill="1"/>
    <xf numFmtId="164" fontId="3" fillId="2" borderId="0" xfId="2" applyFont="1" applyFill="1" applyAlignment="1">
      <alignment horizontal="center"/>
    </xf>
    <xf numFmtId="164" fontId="3" fillId="2" borderId="0" xfId="2" applyFont="1" applyFill="1" applyBorder="1" applyAlignment="1"/>
    <xf numFmtId="164" fontId="3" fillId="2" borderId="0" xfId="2" applyFont="1" applyFill="1" applyBorder="1" applyAlignment="1">
      <alignment horizontal="left"/>
    </xf>
    <xf numFmtId="0" fontId="10" fillId="2" borderId="0" xfId="2" applyNumberFormat="1" applyFont="1" applyFill="1" applyBorder="1" applyAlignment="1">
      <alignment horizontal="left"/>
    </xf>
    <xf numFmtId="0" fontId="1" fillId="2" borderId="0" xfId="0" applyFont="1" applyFill="1" applyBorder="1" applyAlignment="1">
      <alignment horizontal="left"/>
    </xf>
    <xf numFmtId="0" fontId="3" fillId="2" borderId="0" xfId="0" applyFont="1" applyFill="1" applyBorder="1" applyAlignment="1">
      <alignment horizontal="left"/>
    </xf>
    <xf numFmtId="165" fontId="3" fillId="2" borderId="0" xfId="2" applyNumberFormat="1" applyFont="1" applyFill="1" applyAlignment="1">
      <alignment horizontal="center"/>
    </xf>
    <xf numFmtId="164" fontId="3" fillId="2" borderId="0" xfId="0" applyNumberFormat="1" applyFont="1" applyFill="1" applyBorder="1" applyAlignment="1">
      <alignment horizontal="left"/>
    </xf>
    <xf numFmtId="165" fontId="8" fillId="2" borderId="0" xfId="0" applyNumberFormat="1" applyFont="1" applyFill="1" applyAlignment="1"/>
    <xf numFmtId="165" fontId="8" fillId="2" borderId="0" xfId="2" applyNumberFormat="1" applyFont="1" applyFill="1" applyAlignment="1"/>
    <xf numFmtId="165" fontId="8" fillId="2" borderId="0" xfId="2" applyNumberFormat="1" applyFont="1" applyFill="1"/>
    <xf numFmtId="165" fontId="19" fillId="2" borderId="0" xfId="2" applyNumberFormat="1" applyFont="1" applyFill="1"/>
    <xf numFmtId="165" fontId="3" fillId="2" borderId="0" xfId="0" applyNumberFormat="1" applyFont="1" applyFill="1" applyBorder="1" applyAlignment="1">
      <alignment horizontal="left"/>
    </xf>
    <xf numFmtId="165" fontId="0" fillId="0" borderId="0" xfId="0" applyNumberFormat="1" applyAlignment="1">
      <alignment horizontal="right" vertical="top"/>
    </xf>
    <xf numFmtId="0" fontId="10" fillId="2" borderId="0" xfId="2" applyNumberFormat="1" applyFont="1" applyFill="1" applyBorder="1" applyAlignment="1">
      <alignment horizontal="left"/>
    </xf>
    <xf numFmtId="165" fontId="3" fillId="2" borderId="0" xfId="2" applyNumberFormat="1" applyFont="1" applyFill="1" applyAlignment="1">
      <alignment horizontal="center"/>
    </xf>
    <xf numFmtId="0" fontId="1" fillId="2" borderId="0" xfId="0" applyFont="1" applyFill="1" applyBorder="1" applyAlignment="1">
      <alignment horizontal="left"/>
    </xf>
    <xf numFmtId="165" fontId="1" fillId="2" borderId="0" xfId="2" applyNumberFormat="1" applyFont="1" applyFill="1" applyAlignment="1">
      <alignment horizontal="center"/>
    </xf>
    <xf numFmtId="165" fontId="15" fillId="2" borderId="2" xfId="2" applyNumberFormat="1" applyFont="1" applyFill="1" applyBorder="1" applyAlignment="1">
      <alignment vertical="center" wrapText="1"/>
    </xf>
    <xf numFmtId="4" fontId="5" fillId="2" borderId="0" xfId="2" applyNumberFormat="1" applyFont="1" applyFill="1" applyAlignment="1">
      <alignment horizontal="right"/>
    </xf>
    <xf numFmtId="4" fontId="13" fillId="2" borderId="1" xfId="2" applyNumberFormat="1" applyFont="1" applyFill="1" applyBorder="1" applyAlignment="1">
      <alignment horizontal="right"/>
    </xf>
    <xf numFmtId="4" fontId="3" fillId="2" borderId="0" xfId="2" applyNumberFormat="1" applyFont="1" applyFill="1" applyBorder="1" applyAlignment="1">
      <alignment horizontal="right"/>
    </xf>
    <xf numFmtId="4" fontId="10" fillId="2" borderId="0" xfId="2" applyNumberFormat="1" applyFont="1" applyFill="1" applyBorder="1" applyAlignment="1">
      <alignment horizontal="right"/>
    </xf>
    <xf numFmtId="4" fontId="10" fillId="2" borderId="0" xfId="2" applyNumberFormat="1" applyFont="1" applyFill="1" applyAlignment="1">
      <alignment horizontal="right"/>
    </xf>
    <xf numFmtId="4" fontId="3" fillId="2" borderId="0" xfId="2" applyNumberFormat="1" applyFont="1" applyFill="1" applyAlignment="1">
      <alignment horizontal="right"/>
    </xf>
    <xf numFmtId="4" fontId="15" fillId="2" borderId="1" xfId="2" applyNumberFormat="1" applyFont="1" applyFill="1" applyBorder="1" applyAlignment="1">
      <alignment horizontal="right"/>
    </xf>
    <xf numFmtId="4" fontId="1" fillId="2" borderId="0" xfId="2" applyNumberFormat="1" applyFont="1" applyFill="1" applyAlignment="1">
      <alignment horizontal="right"/>
    </xf>
    <xf numFmtId="4" fontId="15" fillId="2" borderId="2" xfId="2" applyNumberFormat="1" applyFont="1" applyFill="1" applyBorder="1" applyAlignment="1">
      <alignment horizontal="right" vertical="center" wrapText="1"/>
    </xf>
    <xf numFmtId="4" fontId="18" fillId="2" borderId="2" xfId="2" applyNumberFormat="1" applyFont="1" applyFill="1" applyBorder="1" applyAlignment="1">
      <alignment horizontal="right" vertical="center" wrapText="1"/>
    </xf>
    <xf numFmtId="4" fontId="10" fillId="2" borderId="0" xfId="2" applyNumberFormat="1" applyFont="1" applyFill="1" applyBorder="1" applyAlignment="1">
      <alignment horizontal="right" vertical="center"/>
    </xf>
    <xf numFmtId="4" fontId="18" fillId="2" borderId="2" xfId="2" applyNumberFormat="1" applyFont="1" applyFill="1" applyBorder="1" applyAlignment="1">
      <alignment horizontal="right"/>
    </xf>
    <xf numFmtId="4" fontId="3" fillId="2" borderId="0" xfId="0" applyNumberFormat="1" applyFont="1" applyFill="1" applyBorder="1" applyAlignment="1">
      <alignment horizontal="left"/>
    </xf>
    <xf numFmtId="164" fontId="3" fillId="2" borderId="0" xfId="2" applyFont="1" applyFill="1" applyAlignment="1"/>
    <xf numFmtId="164" fontId="14" fillId="2" borderId="0" xfId="2" applyFont="1" applyFill="1"/>
    <xf numFmtId="0" fontId="1" fillId="2" borderId="0" xfId="0" applyFont="1" applyFill="1" applyBorder="1" applyAlignment="1"/>
    <xf numFmtId="165" fontId="1" fillId="2" borderId="0" xfId="2" applyNumberFormat="1" applyFont="1" applyFill="1" applyBorder="1" applyAlignment="1">
      <alignment horizontal="left"/>
    </xf>
    <xf numFmtId="4" fontId="10" fillId="2" borderId="0" xfId="2" applyNumberFormat="1" applyFont="1" applyFill="1" applyBorder="1" applyAlignment="1">
      <alignment horizontal="center"/>
    </xf>
    <xf numFmtId="4" fontId="10" fillId="2" borderId="0" xfId="2" applyNumberFormat="1" applyFont="1" applyFill="1"/>
    <xf numFmtId="4" fontId="8" fillId="2" borderId="0" xfId="2" applyNumberFormat="1" applyFont="1" applyFill="1"/>
    <xf numFmtId="0" fontId="10" fillId="2" borderId="0" xfId="2" applyNumberFormat="1" applyFont="1" applyFill="1" applyBorder="1" applyAlignment="1">
      <alignment horizontal="left"/>
    </xf>
    <xf numFmtId="164" fontId="10" fillId="2" borderId="0" xfId="2" applyFont="1" applyFill="1" applyBorder="1" applyAlignment="1">
      <alignment horizontal="center"/>
    </xf>
    <xf numFmtId="164" fontId="10" fillId="2" borderId="0" xfId="2" applyNumberFormat="1" applyFont="1" applyFill="1" applyBorder="1" applyAlignment="1">
      <alignment horizontal="left"/>
    </xf>
    <xf numFmtId="164" fontId="1" fillId="2" borderId="0" xfId="2" applyFont="1" applyFill="1" applyBorder="1" applyAlignment="1">
      <alignment horizontal="right"/>
    </xf>
    <xf numFmtId="164" fontId="0" fillId="2" borderId="2" xfId="2" applyFont="1" applyFill="1" applyBorder="1" applyAlignment="1">
      <alignment vertical="center"/>
    </xf>
    <xf numFmtId="164" fontId="10" fillId="2" borderId="0" xfId="2" applyFont="1" applyFill="1" applyBorder="1" applyAlignment="1">
      <alignment horizontal="left"/>
    </xf>
    <xf numFmtId="164" fontId="18" fillId="2" borderId="2" xfId="2" applyFont="1" applyFill="1" applyBorder="1" applyAlignment="1">
      <alignment horizontal="left" vertical="center" wrapText="1"/>
    </xf>
    <xf numFmtId="4" fontId="10" fillId="2" borderId="0" xfId="0" applyNumberFormat="1" applyFont="1" applyFill="1" applyBorder="1" applyAlignment="1">
      <alignment vertical="center"/>
    </xf>
    <xf numFmtId="164" fontId="10" fillId="2" borderId="0" xfId="2" applyFont="1" applyFill="1" applyBorder="1" applyAlignment="1">
      <alignment horizontal="right"/>
    </xf>
    <xf numFmtId="39" fontId="20" fillId="2" borderId="0" xfId="2" applyNumberFormat="1" applyFont="1" applyFill="1"/>
    <xf numFmtId="165" fontId="8" fillId="2" borderId="0" xfId="2" applyNumberFormat="1" applyFont="1" applyFill="1" applyBorder="1" applyAlignment="1">
      <alignment horizontal="right"/>
    </xf>
    <xf numFmtId="165" fontId="10" fillId="2" borderId="0" xfId="2" applyNumberFormat="1" applyFont="1" applyFill="1" applyBorder="1" applyAlignment="1">
      <alignment horizontal="center" vertical="center"/>
    </xf>
    <xf numFmtId="165" fontId="10" fillId="2" borderId="0" xfId="2" applyNumberFormat="1" applyFont="1" applyFill="1" applyBorder="1" applyAlignment="1">
      <alignment horizontal="left" vertical="center" wrapText="1"/>
    </xf>
    <xf numFmtId="165" fontId="10" fillId="2" borderId="0" xfId="2" applyNumberFormat="1" applyFont="1" applyFill="1" applyBorder="1" applyAlignment="1">
      <alignment horizontal="right" vertical="center"/>
    </xf>
    <xf numFmtId="165" fontId="3" fillId="2" borderId="0" xfId="2" applyNumberFormat="1" applyFont="1" applyFill="1" applyAlignment="1">
      <alignment horizontal="center" vertical="center"/>
    </xf>
    <xf numFmtId="165" fontId="16" fillId="2" borderId="0" xfId="2" applyNumberFormat="1" applyFont="1" applyFill="1" applyBorder="1" applyAlignment="1">
      <alignment horizontal="left" vertical="center" wrapText="1"/>
    </xf>
    <xf numFmtId="165" fontId="3" fillId="2" borderId="0" xfId="2" applyNumberFormat="1" applyFont="1" applyFill="1" applyAlignment="1">
      <alignment vertical="center"/>
    </xf>
    <xf numFmtId="164" fontId="3" fillId="2" borderId="0" xfId="2"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165" fontId="5" fillId="2" borderId="0" xfId="2" applyNumberFormat="1" applyFont="1" applyFill="1" applyAlignment="1">
      <alignment horizontal="left" vertical="center"/>
    </xf>
    <xf numFmtId="165" fontId="5" fillId="2" borderId="0" xfId="2" applyNumberFormat="1" applyFont="1" applyFill="1" applyAlignment="1">
      <alignment vertical="center"/>
    </xf>
    <xf numFmtId="165" fontId="13" fillId="2" borderId="1" xfId="2" applyNumberFormat="1" applyFont="1" applyFill="1" applyBorder="1" applyAlignment="1">
      <alignment horizontal="center" vertical="center"/>
    </xf>
    <xf numFmtId="165" fontId="3" fillId="2" borderId="0" xfId="2" applyNumberFormat="1" applyFont="1" applyFill="1" applyBorder="1" applyAlignment="1">
      <alignment horizontal="center" vertical="center"/>
    </xf>
    <xf numFmtId="165" fontId="3" fillId="2" borderId="0" xfId="2" applyNumberFormat="1" applyFont="1" applyFill="1" applyBorder="1" applyAlignment="1">
      <alignment vertical="center"/>
    </xf>
    <xf numFmtId="165" fontId="8" fillId="2" borderId="0" xfId="2" applyNumberFormat="1" applyFont="1" applyFill="1" applyBorder="1" applyAlignment="1">
      <alignment vertical="center"/>
    </xf>
    <xf numFmtId="165" fontId="3" fillId="2" borderId="0" xfId="2" applyNumberFormat="1" applyFont="1" applyFill="1" applyBorder="1" applyAlignment="1">
      <alignment horizontal="right" vertical="center"/>
    </xf>
    <xf numFmtId="165" fontId="1" fillId="2" borderId="0" xfId="2" applyNumberFormat="1" applyFont="1" applyFill="1" applyBorder="1" applyAlignment="1">
      <alignment horizontal="left" vertical="center" wrapText="1"/>
    </xf>
    <xf numFmtId="165" fontId="4" fillId="2" borderId="0" xfId="2" applyNumberFormat="1" applyFont="1" applyFill="1" applyBorder="1" applyAlignment="1">
      <alignment horizontal="left" vertical="center" wrapText="1"/>
    </xf>
    <xf numFmtId="165" fontId="1" fillId="2" borderId="0" xfId="2" applyNumberFormat="1" applyFont="1" applyFill="1" applyBorder="1" applyAlignment="1">
      <alignment vertical="center"/>
    </xf>
    <xf numFmtId="0" fontId="4" fillId="2" borderId="0" xfId="0" applyFont="1" applyFill="1" applyBorder="1" applyAlignment="1">
      <alignment horizontal="left" vertical="center" wrapText="1"/>
    </xf>
    <xf numFmtId="4" fontId="3" fillId="2" borderId="0" xfId="0" applyNumberFormat="1" applyFont="1" applyFill="1" applyBorder="1" applyAlignment="1">
      <alignment vertical="center"/>
    </xf>
    <xf numFmtId="165" fontId="12" fillId="2" borderId="2" xfId="2" applyNumberFormat="1" applyFont="1" applyFill="1" applyBorder="1" applyAlignment="1">
      <alignment vertical="center"/>
    </xf>
    <xf numFmtId="165" fontId="3" fillId="2" borderId="0" xfId="2" applyNumberFormat="1" applyFont="1" applyFill="1" applyAlignment="1">
      <alignment horizontal="left" vertical="center"/>
    </xf>
    <xf numFmtId="165" fontId="10" fillId="2" borderId="0" xfId="2" applyNumberFormat="1" applyFont="1" applyFill="1" applyAlignment="1">
      <alignment vertical="center"/>
    </xf>
    <xf numFmtId="4" fontId="3" fillId="2" borderId="0" xfId="2" applyNumberFormat="1" applyFont="1" applyFill="1" applyAlignment="1">
      <alignment vertical="center"/>
    </xf>
    <xf numFmtId="0" fontId="8" fillId="2" borderId="0" xfId="0" applyFont="1" applyFill="1" applyAlignment="1">
      <alignment vertical="center"/>
    </xf>
    <xf numFmtId="4" fontId="5" fillId="2" borderId="0" xfId="0" applyNumberFormat="1" applyFont="1" applyFill="1" applyAlignment="1">
      <alignment vertical="center"/>
    </xf>
    <xf numFmtId="164" fontId="5" fillId="2" borderId="0" xfId="2" applyFont="1" applyFill="1" applyAlignment="1">
      <alignment vertical="center"/>
    </xf>
    <xf numFmtId="165" fontId="10" fillId="2" borderId="0" xfId="2" applyNumberFormat="1" applyFont="1" applyFill="1" applyAlignment="1">
      <alignment horizontal="left" vertical="center"/>
    </xf>
    <xf numFmtId="165" fontId="15" fillId="2" borderId="1" xfId="2" applyNumberFormat="1" applyFont="1" applyFill="1" applyBorder="1" applyAlignment="1">
      <alignment horizontal="center" vertical="center"/>
    </xf>
    <xf numFmtId="165" fontId="10" fillId="2" borderId="0" xfId="2" applyNumberFormat="1" applyFont="1" applyFill="1" applyBorder="1" applyAlignment="1">
      <alignment horizontal="left" vertical="center"/>
    </xf>
    <xf numFmtId="39" fontId="10" fillId="2" borderId="0" xfId="2" applyNumberFormat="1" applyFont="1" applyFill="1" applyAlignment="1">
      <alignment vertical="center"/>
    </xf>
    <xf numFmtId="39" fontId="8" fillId="2" borderId="0" xfId="2" applyNumberFormat="1" applyFont="1" applyFill="1" applyAlignment="1">
      <alignment vertical="center"/>
    </xf>
    <xf numFmtId="4" fontId="5" fillId="2" borderId="0" xfId="2" applyNumberFormat="1" applyFont="1" applyFill="1" applyAlignment="1">
      <alignment vertical="center"/>
    </xf>
    <xf numFmtId="0" fontId="10" fillId="2" borderId="0" xfId="2" applyNumberFormat="1" applyFont="1" applyFill="1" applyBorder="1" applyAlignment="1">
      <alignment vertical="center"/>
    </xf>
    <xf numFmtId="0" fontId="3" fillId="2" borderId="0" xfId="2" applyNumberFormat="1" applyFont="1" applyFill="1" applyBorder="1" applyAlignment="1">
      <alignment vertical="center"/>
    </xf>
    <xf numFmtId="164" fontId="3" fillId="2" borderId="0" xfId="2" applyFont="1" applyFill="1" applyBorder="1" applyAlignment="1">
      <alignment vertical="center"/>
    </xf>
    <xf numFmtId="0" fontId="10" fillId="2" borderId="0" xfId="2" applyNumberFormat="1" applyFont="1" applyFill="1" applyBorder="1" applyAlignment="1">
      <alignment horizontal="left" vertical="center"/>
    </xf>
    <xf numFmtId="0" fontId="10" fillId="2" borderId="0" xfId="2" applyNumberFormat="1" applyFont="1" applyFill="1" applyAlignment="1">
      <alignment vertical="center"/>
    </xf>
    <xf numFmtId="0" fontId="3" fillId="2" borderId="0" xfId="2" applyNumberFormat="1" applyFont="1" applyFill="1" applyAlignment="1">
      <alignment vertical="center"/>
    </xf>
    <xf numFmtId="0" fontId="10" fillId="2" borderId="0" xfId="2" applyNumberFormat="1" applyFont="1" applyFill="1" applyBorder="1" applyAlignment="1">
      <alignment horizontal="right" vertical="center"/>
    </xf>
    <xf numFmtId="0" fontId="10" fillId="2" borderId="0" xfId="0" applyFont="1" applyFill="1" applyBorder="1" applyAlignment="1">
      <alignment vertical="center"/>
    </xf>
    <xf numFmtId="164" fontId="10" fillId="2" borderId="0" xfId="2" applyFont="1" applyFill="1" applyBorder="1" applyAlignment="1">
      <alignment vertical="center"/>
    </xf>
    <xf numFmtId="165" fontId="14" fillId="2" borderId="0" xfId="2" applyNumberFormat="1" applyFont="1" applyFill="1" applyAlignment="1">
      <alignment vertical="center"/>
    </xf>
    <xf numFmtId="0" fontId="10" fillId="2" borderId="0" xfId="0" applyFont="1" applyFill="1" applyBorder="1" applyAlignment="1">
      <alignment horizontal="right" vertical="center"/>
    </xf>
    <xf numFmtId="3" fontId="10" fillId="2" borderId="0" xfId="0" applyNumberFormat="1" applyFont="1" applyFill="1" applyBorder="1" applyAlignment="1">
      <alignment vertical="center"/>
    </xf>
    <xf numFmtId="4" fontId="11" fillId="2" borderId="0" xfId="1" applyNumberFormat="1" applyFont="1" applyFill="1" applyAlignment="1">
      <alignment vertical="center"/>
    </xf>
    <xf numFmtId="0" fontId="10" fillId="2" borderId="0" xfId="0" applyFont="1" applyFill="1" applyBorder="1" applyAlignment="1">
      <alignment horizontal="left" vertical="center"/>
    </xf>
    <xf numFmtId="165" fontId="18" fillId="2" borderId="2" xfId="2" applyNumberFormat="1" applyFont="1" applyFill="1" applyBorder="1" applyAlignment="1">
      <alignment vertical="center"/>
    </xf>
    <xf numFmtId="164" fontId="3" fillId="2" borderId="0" xfId="0" applyNumberFormat="1" applyFont="1" applyFill="1" applyAlignment="1">
      <alignment vertical="center"/>
    </xf>
    <xf numFmtId="0" fontId="1" fillId="2" borderId="0" xfId="0" applyFont="1" applyFill="1" applyBorder="1" applyAlignment="1">
      <alignment horizontal="left" vertical="center"/>
    </xf>
    <xf numFmtId="0" fontId="3" fillId="2" borderId="0" xfId="0" applyFont="1" applyFill="1" applyBorder="1" applyAlignment="1">
      <alignment horizontal="left" vertical="center"/>
    </xf>
    <xf numFmtId="164" fontId="3" fillId="2" borderId="0" xfId="2" applyFont="1" applyFill="1" applyBorder="1" applyAlignment="1">
      <alignment horizontal="left" vertical="center"/>
    </xf>
    <xf numFmtId="165" fontId="0" fillId="2" borderId="0" xfId="2" applyNumberFormat="1" applyFont="1" applyFill="1" applyAlignment="1">
      <alignment horizontal="left" vertical="center"/>
    </xf>
    <xf numFmtId="165" fontId="12" fillId="2" borderId="0" xfId="2" applyNumberFormat="1" applyFont="1" applyFill="1" applyAlignment="1">
      <alignment horizontal="left" vertical="center"/>
    </xf>
    <xf numFmtId="165" fontId="12" fillId="2" borderId="0" xfId="2" applyNumberFormat="1" applyFont="1" applyFill="1" applyAlignment="1">
      <alignment vertical="center"/>
    </xf>
    <xf numFmtId="164" fontId="9" fillId="2" borderId="0" xfId="2" applyFont="1" applyFill="1" applyBorder="1" applyAlignment="1">
      <alignment vertical="center"/>
    </xf>
    <xf numFmtId="165" fontId="16" fillId="2" borderId="0" xfId="2" applyNumberFormat="1" applyFont="1" applyFill="1" applyBorder="1" applyAlignment="1">
      <alignment horizontal="center" vertical="center"/>
    </xf>
    <xf numFmtId="164" fontId="16" fillId="2" borderId="0" xfId="2" applyFont="1" applyFill="1" applyBorder="1" applyAlignment="1">
      <alignment vertical="center"/>
    </xf>
    <xf numFmtId="165" fontId="16" fillId="2" borderId="0" xfId="2" applyNumberFormat="1" applyFont="1" applyFill="1" applyBorder="1" applyAlignment="1"/>
    <xf numFmtId="165" fontId="16" fillId="2" borderId="0" xfId="2" applyNumberFormat="1" applyFont="1" applyFill="1" applyBorder="1" applyAlignment="1">
      <alignment vertical="center"/>
    </xf>
    <xf numFmtId="165" fontId="15" fillId="2" borderId="3" xfId="2" applyNumberFormat="1" applyFont="1" applyFill="1" applyBorder="1" applyAlignment="1">
      <alignment horizontal="center"/>
    </xf>
    <xf numFmtId="165" fontId="15" fillId="2" borderId="4" xfId="2" applyNumberFormat="1" applyFont="1" applyFill="1" applyBorder="1" applyAlignment="1">
      <alignment horizontal="center"/>
    </xf>
    <xf numFmtId="4" fontId="10" fillId="2" borderId="0" xfId="2" applyNumberFormat="1" applyFont="1" applyFill="1" applyBorder="1" applyAlignment="1">
      <alignment horizontal="left"/>
    </xf>
    <xf numFmtId="0" fontId="8" fillId="2" borderId="0" xfId="0" applyFont="1" applyFill="1" applyBorder="1" applyAlignment="1">
      <alignment horizontal="right"/>
    </xf>
    <xf numFmtId="0" fontId="8" fillId="2" borderId="0" xfId="0" applyFont="1" applyFill="1" applyBorder="1" applyAlignment="1"/>
    <xf numFmtId="164" fontId="8" fillId="2" borderId="0" xfId="2" applyFont="1" applyFill="1" applyBorder="1"/>
    <xf numFmtId="0" fontId="8" fillId="2" borderId="0" xfId="0" applyFont="1" applyFill="1" applyBorder="1" applyAlignment="1">
      <alignment horizontal="left"/>
    </xf>
    <xf numFmtId="0" fontId="8" fillId="2" borderId="0" xfId="2" applyNumberFormat="1" applyFont="1" applyFill="1" applyBorder="1" applyAlignment="1">
      <alignment horizontal="right"/>
    </xf>
    <xf numFmtId="4" fontId="21" fillId="2" borderId="0" xfId="2" applyNumberFormat="1" applyFont="1" applyFill="1" applyBorder="1" applyAlignment="1">
      <alignment horizontal="right"/>
    </xf>
    <xf numFmtId="43" fontId="10" fillId="2" borderId="0" xfId="2" applyNumberFormat="1" applyFont="1" applyFill="1" applyBorder="1" applyAlignment="1">
      <alignment horizontal="left"/>
    </xf>
    <xf numFmtId="164" fontId="3" fillId="2" borderId="0" xfId="0" applyNumberFormat="1" applyFont="1" applyFill="1" applyBorder="1" applyAlignment="1">
      <alignment horizontal="left" vertical="center"/>
    </xf>
    <xf numFmtId="4" fontId="10" fillId="2" borderId="0" xfId="2" applyNumberFormat="1" applyFont="1" applyFill="1" applyBorder="1" applyAlignment="1"/>
    <xf numFmtId="0" fontId="9" fillId="2" borderId="0" xfId="0" applyFont="1" applyFill="1" applyBorder="1" applyAlignment="1">
      <alignment horizontal="left" vertical="center" wrapText="1" indent="2"/>
    </xf>
    <xf numFmtId="0" fontId="10" fillId="2" borderId="0" xfId="2" applyNumberFormat="1" applyFont="1" applyFill="1" applyBorder="1" applyAlignment="1">
      <alignment horizontal="left"/>
    </xf>
    <xf numFmtId="43" fontId="3" fillId="2" borderId="0" xfId="2" applyNumberFormat="1" applyFont="1" applyFill="1"/>
    <xf numFmtId="165" fontId="5" fillId="2" borderId="0" xfId="0" applyNumberFormat="1" applyFont="1" applyFill="1" applyAlignment="1"/>
    <xf numFmtId="165" fontId="5" fillId="2" borderId="0" xfId="0" applyNumberFormat="1" applyFont="1" applyFill="1" applyAlignment="1">
      <alignment horizontal="left"/>
    </xf>
    <xf numFmtId="165" fontId="3" fillId="2" borderId="0" xfId="0" applyNumberFormat="1" applyFont="1" applyFill="1" applyBorder="1"/>
    <xf numFmtId="165" fontId="10" fillId="2" borderId="0" xfId="0" applyNumberFormat="1" applyFont="1" applyFill="1" applyBorder="1"/>
    <xf numFmtId="43" fontId="10" fillId="2" borderId="0" xfId="2" applyNumberFormat="1" applyFont="1" applyFill="1" applyBorder="1" applyAlignment="1">
      <alignment horizontal="left" vertical="center"/>
    </xf>
    <xf numFmtId="165" fontId="8" fillId="0" borderId="0" xfId="2" applyNumberFormat="1" applyFont="1" applyFill="1" applyBorder="1" applyAlignment="1">
      <alignment horizontal="right"/>
    </xf>
    <xf numFmtId="165" fontId="22" fillId="2" borderId="0" xfId="2" applyNumberFormat="1" applyFont="1" applyFill="1" applyBorder="1" applyAlignment="1">
      <alignment horizontal="right"/>
    </xf>
    <xf numFmtId="165" fontId="24" fillId="2" borderId="0" xfId="2" applyNumberFormat="1" applyFont="1" applyFill="1" applyBorder="1"/>
    <xf numFmtId="0" fontId="24" fillId="2" borderId="0" xfId="0" applyFont="1" applyFill="1" applyBorder="1" applyAlignment="1">
      <alignment horizontal="right"/>
    </xf>
    <xf numFmtId="0" fontId="24" fillId="2" borderId="0" xfId="0" applyFont="1" applyFill="1" applyBorder="1" applyAlignment="1"/>
    <xf numFmtId="3" fontId="24" fillId="2" borderId="0" xfId="0" applyNumberFormat="1" applyFont="1" applyFill="1" applyBorder="1"/>
    <xf numFmtId="165" fontId="22" fillId="2" borderId="0" xfId="2" applyNumberFormat="1" applyFont="1" applyFill="1"/>
    <xf numFmtId="164" fontId="22" fillId="2" borderId="0" xfId="2" applyFont="1" applyFill="1"/>
    <xf numFmtId="4" fontId="25" fillId="2" borderId="0" xfId="1" applyNumberFormat="1" applyFont="1" applyFill="1"/>
    <xf numFmtId="0" fontId="24" fillId="2" borderId="0" xfId="2" applyNumberFormat="1" applyFont="1" applyFill="1" applyBorder="1" applyAlignment="1">
      <alignment horizontal="right"/>
    </xf>
    <xf numFmtId="4" fontId="24" fillId="2" borderId="0" xfId="2" applyNumberFormat="1" applyFont="1" applyFill="1" applyBorder="1" applyAlignment="1">
      <alignment horizontal="right"/>
    </xf>
    <xf numFmtId="165" fontId="24" fillId="2" borderId="0" xfId="2" applyNumberFormat="1" applyFont="1" applyFill="1"/>
    <xf numFmtId="0" fontId="24" fillId="2" borderId="0" xfId="0" applyFont="1" applyFill="1" applyBorder="1" applyAlignment="1">
      <alignment horizontal="left"/>
    </xf>
    <xf numFmtId="164" fontId="24" fillId="2" borderId="0" xfId="2" applyFont="1" applyFill="1" applyBorder="1" applyAlignment="1">
      <alignment horizontal="center"/>
    </xf>
    <xf numFmtId="164" fontId="24" fillId="2" borderId="0" xfId="2" applyFont="1" applyFill="1" applyBorder="1"/>
    <xf numFmtId="164" fontId="24" fillId="2" borderId="0" xfId="2" applyFont="1" applyFill="1"/>
    <xf numFmtId="164" fontId="24" fillId="2" borderId="0" xfId="2" applyFont="1" applyFill="1" applyBorder="1" applyAlignment="1"/>
    <xf numFmtId="165" fontId="8" fillId="2" borderId="0" xfId="2" applyNumberFormat="1" applyFont="1" applyFill="1" applyAlignment="1">
      <alignment horizontal="center"/>
    </xf>
    <xf numFmtId="0" fontId="8" fillId="2" borderId="0" xfId="0" applyFont="1" applyFill="1" applyAlignment="1">
      <alignment horizontal="center"/>
    </xf>
    <xf numFmtId="165" fontId="10" fillId="2" borderId="0" xfId="2" applyNumberFormat="1" applyFont="1" applyFill="1" applyAlignment="1">
      <alignment horizontal="center"/>
    </xf>
    <xf numFmtId="0" fontId="5" fillId="2" borderId="0" xfId="0" applyFont="1" applyFill="1" applyBorder="1" applyAlignment="1">
      <alignment horizontal="left" vertical="top" wrapText="1"/>
    </xf>
    <xf numFmtId="0" fontId="10" fillId="2" borderId="0" xfId="2" applyNumberFormat="1" applyFont="1" applyFill="1" applyBorder="1" applyAlignment="1">
      <alignment horizontal="left"/>
    </xf>
    <xf numFmtId="0" fontId="5" fillId="2" borderId="0" xfId="0" applyFont="1" applyFill="1" applyAlignment="1">
      <alignment horizontal="center"/>
    </xf>
    <xf numFmtId="165" fontId="3" fillId="2" borderId="0" xfId="2" applyNumberFormat="1" applyFont="1" applyFill="1" applyAlignment="1">
      <alignment horizontal="center"/>
    </xf>
    <xf numFmtId="165" fontId="5" fillId="2" borderId="0" xfId="2" applyNumberFormat="1" applyFont="1" applyFill="1" applyAlignment="1">
      <alignment horizontal="center"/>
    </xf>
    <xf numFmtId="165" fontId="1" fillId="2" borderId="0" xfId="2" applyNumberFormat="1" applyFont="1" applyFill="1" applyAlignment="1">
      <alignment horizontal="center"/>
    </xf>
    <xf numFmtId="0" fontId="1" fillId="2" borderId="0" xfId="0" applyFont="1" applyFill="1" applyBorder="1" applyAlignment="1">
      <alignment horizontal="left"/>
    </xf>
    <xf numFmtId="165" fontId="8" fillId="2" borderId="0" xfId="2" applyNumberFormat="1" applyFont="1" applyFill="1" applyAlignment="1">
      <alignment horizontal="center" vertical="center"/>
    </xf>
    <xf numFmtId="0" fontId="8" fillId="2" borderId="0" xfId="0" applyFont="1" applyFill="1" applyAlignment="1">
      <alignment horizontal="center" vertical="center"/>
    </xf>
    <xf numFmtId="0" fontId="1"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0" xfId="0" applyFont="1" applyFill="1" applyAlignment="1">
      <alignment horizontal="center" vertical="center"/>
    </xf>
    <xf numFmtId="0" fontId="10" fillId="2" borderId="0" xfId="2" applyNumberFormat="1" applyFont="1" applyFill="1" applyBorder="1" applyAlignment="1">
      <alignment horizontal="left" vertical="center"/>
    </xf>
    <xf numFmtId="165" fontId="5" fillId="2" borderId="0" xfId="2" applyNumberFormat="1" applyFont="1" applyFill="1" applyAlignment="1">
      <alignment horizontal="center" vertical="center"/>
    </xf>
    <xf numFmtId="0" fontId="10" fillId="2" borderId="0" xfId="0" applyFont="1" applyFill="1" applyBorder="1" applyAlignment="1">
      <alignment horizontal="left"/>
    </xf>
    <xf numFmtId="0" fontId="24" fillId="0" borderId="0" xfId="0" applyFont="1" applyFill="1" applyBorder="1" applyAlignment="1">
      <alignment horizontal="right"/>
    </xf>
    <xf numFmtId="0" fontId="24" fillId="0" borderId="0" xfId="0" applyFont="1" applyFill="1" applyBorder="1" applyAlignment="1"/>
    <xf numFmtId="165" fontId="24" fillId="0" borderId="0" xfId="2" applyNumberFormat="1" applyFont="1" applyFill="1" applyBorder="1"/>
    <xf numFmtId="3" fontId="24" fillId="0" borderId="0" xfId="0" applyNumberFormat="1" applyFont="1" applyFill="1" applyBorder="1"/>
    <xf numFmtId="165" fontId="22" fillId="0" borderId="0" xfId="2" applyNumberFormat="1" applyFont="1" applyFill="1"/>
    <xf numFmtId="164" fontId="22" fillId="0" borderId="0" xfId="2" applyFont="1" applyFill="1"/>
    <xf numFmtId="4" fontId="25" fillId="0" borderId="0" xfId="1" applyNumberFormat="1" applyFont="1" applyFill="1"/>
    <xf numFmtId="0" fontId="23" fillId="0" borderId="0" xfId="0" applyFont="1" applyFill="1" applyBorder="1" applyAlignment="1"/>
    <xf numFmtId="165" fontId="23" fillId="0" borderId="0" xfId="2" applyNumberFormat="1" applyFont="1" applyFill="1" applyBorder="1"/>
    <xf numFmtId="165" fontId="26" fillId="3" borderId="0" xfId="2" applyNumberFormat="1" applyFont="1" applyFill="1"/>
  </cellXfs>
  <cellStyles count="7">
    <cellStyle name="Excel Built-in Normal" xfId="1"/>
    <cellStyle name="Excel Built-in Normal 2" xfId="5"/>
    <cellStyle name="Millares" xfId="2" builtinId="3"/>
    <cellStyle name="Millares 2" xfId="3"/>
    <cellStyle name="Millares 3" xfId="6"/>
    <cellStyle name="Normal" xfId="0" builtinId="0"/>
    <cellStyle name="Normal 2" xfId="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INFORMES%20I%20TRIMESTRE%202019%20DNCC\fodesaf%20%20I%20t\ejecucion%20presupuestaria%2031%2003%202019%20FODESAF%20PRESUPUE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zuni\Downloads\OriApliRecEjec%20-%202020-04-07T190153.71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19"/>
      <sheetName val="Enero 2019 "/>
      <sheetName val="Febrero 2019"/>
      <sheetName val="Marzo 2019"/>
    </sheetNames>
    <sheetDataSet>
      <sheetData sheetId="0"/>
      <sheetData sheetId="1"/>
      <sheetData sheetId="2">
        <row r="18">
          <cell r="C18">
            <v>11385000</v>
          </cell>
        </row>
        <row r="26">
          <cell r="C26">
            <v>0</v>
          </cell>
        </row>
        <row r="29">
          <cell r="C29">
            <v>1312332</v>
          </cell>
        </row>
        <row r="30">
          <cell r="C30">
            <v>5169700</v>
          </cell>
        </row>
        <row r="35">
          <cell r="C35">
            <v>8854113.2200000007</v>
          </cell>
        </row>
        <row r="54">
          <cell r="C54">
            <v>62384244.700000003</v>
          </cell>
        </row>
      </sheetData>
      <sheetData sheetId="3">
        <row r="17">
          <cell r="E17">
            <v>4777420</v>
          </cell>
        </row>
        <row r="21">
          <cell r="E21">
            <v>3588848.11</v>
          </cell>
        </row>
        <row r="27">
          <cell r="E27">
            <v>1562455</v>
          </cell>
        </row>
        <row r="28">
          <cell r="E28">
            <v>6962274</v>
          </cell>
        </row>
        <row r="31">
          <cell r="E31">
            <v>219950</v>
          </cell>
        </row>
        <row r="34">
          <cell r="E34">
            <v>203676633.91999999</v>
          </cell>
          <cell r="F34">
            <v>199603101.24159998</v>
          </cell>
          <cell r="G34">
            <v>4073532.6783999996</v>
          </cell>
        </row>
        <row r="54">
          <cell r="E54">
            <v>200550783</v>
          </cell>
          <cell r="F54">
            <v>186512228.19</v>
          </cell>
          <cell r="G54">
            <v>14038554.810000001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ApliRecEjec - 2020-04-07T190"/>
    </sheetNames>
    <sheetDataSet>
      <sheetData sheetId="0">
        <row r="448">
          <cell r="L448">
            <v>6023442702.8899994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s>
    <sheetDataSet>
      <sheetData sheetId="0">
        <row r="3">
          <cell r="A3" t="str">
            <v>Etiquetas de fila</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156"/>
  <sheetViews>
    <sheetView showGridLines="0" zoomScale="80" zoomScaleNormal="80" workbookViewId="0">
      <selection sqref="A1:G1"/>
    </sheetView>
  </sheetViews>
  <sheetFormatPr baseColWidth="10" defaultColWidth="11.42578125" defaultRowHeight="15" x14ac:dyDescent="0.25"/>
  <cols>
    <col min="1" max="1" width="10.85546875" style="1" customWidth="1"/>
    <col min="2" max="2" width="43.85546875" style="9" customWidth="1"/>
    <col min="3" max="3" width="21.42578125" style="6" customWidth="1"/>
    <col min="4" max="4" width="16.7109375" style="6" customWidth="1"/>
    <col min="5" max="6" width="18.140625" style="6" bestFit="1" customWidth="1"/>
    <col min="7" max="7" width="20" style="6" customWidth="1"/>
    <col min="8" max="8" width="15.28515625" style="6" customWidth="1"/>
    <col min="9" max="9" width="16.85546875" style="54" bestFit="1" customWidth="1"/>
    <col min="10" max="10" width="15.140625" style="6" bestFit="1" customWidth="1"/>
    <col min="11" max="11" width="15" style="6" customWidth="1"/>
    <col min="12" max="16384" width="11.42578125" style="6"/>
  </cols>
  <sheetData>
    <row r="1" spans="1:8" ht="15.75" x14ac:dyDescent="0.25">
      <c r="A1" s="251" t="s">
        <v>28</v>
      </c>
      <c r="B1" s="251"/>
      <c r="C1" s="251"/>
      <c r="D1" s="251"/>
      <c r="E1" s="251"/>
      <c r="F1" s="251"/>
      <c r="G1" s="251"/>
    </row>
    <row r="2" spans="1:8" ht="15.75" x14ac:dyDescent="0.25">
      <c r="A2" s="7"/>
      <c r="B2" s="8" t="s">
        <v>88</v>
      </c>
      <c r="C2" s="110" t="s">
        <v>89</v>
      </c>
      <c r="D2" s="111"/>
      <c r="E2" s="110"/>
      <c r="F2" s="110"/>
      <c r="G2" s="7"/>
    </row>
    <row r="3" spans="1:8" ht="15.75" x14ac:dyDescent="0.25">
      <c r="A3" s="7"/>
      <c r="B3" s="8" t="s">
        <v>90</v>
      </c>
      <c r="C3" s="110" t="s">
        <v>91</v>
      </c>
      <c r="D3" s="111"/>
      <c r="E3" s="110"/>
      <c r="F3" s="110"/>
      <c r="G3" s="7"/>
      <c r="H3" s="9"/>
    </row>
    <row r="4" spans="1:8" ht="15.75" x14ac:dyDescent="0.25">
      <c r="A4" s="7"/>
      <c r="B4" s="8" t="s">
        <v>30</v>
      </c>
      <c r="C4" s="110" t="s">
        <v>80</v>
      </c>
      <c r="D4" s="111"/>
      <c r="E4" s="110"/>
      <c r="F4" s="110"/>
      <c r="G4" s="7"/>
    </row>
    <row r="5" spans="1:8" ht="15.75" x14ac:dyDescent="0.25">
      <c r="A5" s="7"/>
      <c r="B5" s="8" t="s">
        <v>29</v>
      </c>
      <c r="C5" s="110" t="s">
        <v>224</v>
      </c>
      <c r="D5" s="111"/>
      <c r="E5" s="110"/>
      <c r="F5" s="110"/>
      <c r="G5" s="7"/>
    </row>
    <row r="6" spans="1:8" ht="15.75" x14ac:dyDescent="0.25">
      <c r="A6" s="252"/>
      <c r="B6" s="252"/>
      <c r="C6" s="252"/>
      <c r="D6" s="252"/>
      <c r="E6" s="252"/>
      <c r="F6" s="252"/>
      <c r="G6" s="252"/>
    </row>
    <row r="7" spans="1:8" ht="15.75" x14ac:dyDescent="0.25">
      <c r="A7" s="10"/>
      <c r="B7" s="11"/>
      <c r="C7" s="12"/>
      <c r="D7" s="12"/>
      <c r="E7" s="12"/>
      <c r="F7" s="12"/>
      <c r="G7" s="12"/>
    </row>
    <row r="8" spans="1:8" s="71" customFormat="1" ht="15.75" x14ac:dyDescent="0.25">
      <c r="A8" s="250" t="s">
        <v>31</v>
      </c>
      <c r="B8" s="250"/>
      <c r="C8" s="250"/>
      <c r="D8" s="250"/>
      <c r="E8" s="250"/>
      <c r="F8" s="250"/>
      <c r="G8" s="250"/>
    </row>
    <row r="9" spans="1:8" s="71" customFormat="1" ht="15.75" x14ac:dyDescent="0.25">
      <c r="A9" s="250" t="s">
        <v>51</v>
      </c>
      <c r="B9" s="250"/>
      <c r="C9" s="250"/>
      <c r="D9" s="250"/>
      <c r="E9" s="250"/>
      <c r="F9" s="250"/>
      <c r="G9" s="250"/>
    </row>
    <row r="10" spans="1:8" s="71" customFormat="1" ht="15.75" x14ac:dyDescent="0.25">
      <c r="A10" s="10"/>
      <c r="B10" s="11"/>
      <c r="C10" s="12"/>
      <c r="D10" s="12"/>
      <c r="E10" s="12"/>
      <c r="F10" s="12"/>
      <c r="G10" s="12"/>
    </row>
    <row r="11" spans="1:8" s="119" customFormat="1" ht="16.5" thickBot="1" x14ac:dyDescent="0.3">
      <c r="A11" s="13" t="s">
        <v>0</v>
      </c>
      <c r="B11" s="13" t="s">
        <v>57</v>
      </c>
      <c r="C11" s="13" t="s">
        <v>33</v>
      </c>
      <c r="D11" s="13" t="s">
        <v>34</v>
      </c>
      <c r="E11" s="13" t="s">
        <v>35</v>
      </c>
      <c r="F11" s="13" t="s">
        <v>36</v>
      </c>
      <c r="G11" s="13" t="s">
        <v>92</v>
      </c>
    </row>
    <row r="12" spans="1:8" s="119" customFormat="1" ht="15.75" x14ac:dyDescent="0.25">
      <c r="A12" s="15"/>
      <c r="B12" s="5"/>
      <c r="C12" s="16"/>
      <c r="D12" s="16"/>
      <c r="E12" s="16"/>
      <c r="F12" s="16"/>
      <c r="G12" s="17"/>
    </row>
    <row r="13" spans="1:8" s="119" customFormat="1" ht="15.75" x14ac:dyDescent="0.25">
      <c r="A13" s="16">
        <v>1</v>
      </c>
      <c r="B13" s="18" t="s">
        <v>20</v>
      </c>
      <c r="C13" s="19" t="s">
        <v>6</v>
      </c>
      <c r="D13" s="17">
        <f>D14+D15</f>
        <v>14204</v>
      </c>
      <c r="E13" s="17">
        <f>E14+E15</f>
        <v>34320</v>
      </c>
      <c r="F13" s="17">
        <f>F14+F15</f>
        <v>45444</v>
      </c>
      <c r="G13" s="17">
        <f>AVERAGE(D13:F13)</f>
        <v>31322.666666666668</v>
      </c>
    </row>
    <row r="14" spans="1:8" s="119" customFormat="1" ht="63" x14ac:dyDescent="0.25">
      <c r="A14" s="16"/>
      <c r="B14" s="20" t="s">
        <v>64</v>
      </c>
      <c r="C14" s="19" t="s">
        <v>6</v>
      </c>
      <c r="D14" s="17">
        <v>11371</v>
      </c>
      <c r="E14" s="17">
        <v>20142</v>
      </c>
      <c r="F14" s="17">
        <v>25466</v>
      </c>
      <c r="G14" s="17">
        <f t="shared" ref="G14:G25" si="0">AVERAGE(D14:F14)</f>
        <v>18993</v>
      </c>
    </row>
    <row r="15" spans="1:8" s="71" customFormat="1" ht="15.75" x14ac:dyDescent="0.25">
      <c r="A15" s="16"/>
      <c r="B15" s="21" t="s">
        <v>9</v>
      </c>
      <c r="C15" s="19" t="s">
        <v>6</v>
      </c>
      <c r="D15" s="17">
        <v>2833</v>
      </c>
      <c r="E15" s="17">
        <v>14178</v>
      </c>
      <c r="F15" s="17">
        <v>19978</v>
      </c>
      <c r="G15" s="17">
        <f t="shared" si="0"/>
        <v>12329.666666666666</v>
      </c>
    </row>
    <row r="16" spans="1:8" s="71" customFormat="1" ht="18" x14ac:dyDescent="0.25">
      <c r="A16" s="16">
        <v>2</v>
      </c>
      <c r="B16" s="22" t="s">
        <v>21</v>
      </c>
      <c r="C16" s="23" t="s">
        <v>93</v>
      </c>
      <c r="D16" s="17">
        <f>D17+D18+D20+D21</f>
        <v>115397</v>
      </c>
      <c r="E16" s="17">
        <f t="shared" ref="E16:F16" si="1">E17+E18+E20+E21</f>
        <v>134591</v>
      </c>
      <c r="F16" s="17">
        <f t="shared" si="1"/>
        <v>139104</v>
      </c>
      <c r="G16" s="17">
        <f t="shared" si="0"/>
        <v>129697.33333333333</v>
      </c>
    </row>
    <row r="17" spans="1:9" s="71" customFormat="1" ht="15.75" x14ac:dyDescent="0.25">
      <c r="A17" s="16"/>
      <c r="B17" s="24" t="s">
        <v>230</v>
      </c>
      <c r="C17" s="23" t="s">
        <v>6</v>
      </c>
      <c r="D17" s="17">
        <v>6926</v>
      </c>
      <c r="E17" s="17">
        <v>10163</v>
      </c>
      <c r="F17" s="17">
        <v>10939</v>
      </c>
      <c r="G17" s="17">
        <f t="shared" si="0"/>
        <v>9342.6666666666661</v>
      </c>
    </row>
    <row r="18" spans="1:9" s="71" customFormat="1" ht="15.75" x14ac:dyDescent="0.25">
      <c r="A18" s="16"/>
      <c r="B18" s="24" t="s">
        <v>61</v>
      </c>
      <c r="C18" s="23" t="s">
        <v>6</v>
      </c>
      <c r="D18" s="17">
        <v>10976</v>
      </c>
      <c r="E18" s="17">
        <v>13584</v>
      </c>
      <c r="F18" s="17">
        <v>14879</v>
      </c>
      <c r="G18" s="17">
        <f t="shared" si="0"/>
        <v>13146.333333333334</v>
      </c>
    </row>
    <row r="19" spans="1:9" s="71" customFormat="1" ht="15.75" x14ac:dyDescent="0.25">
      <c r="A19" s="16"/>
      <c r="B19" s="24" t="s">
        <v>22</v>
      </c>
      <c r="C19" s="23" t="s">
        <v>6</v>
      </c>
      <c r="D19" s="25">
        <v>23570</v>
      </c>
      <c r="E19" s="25">
        <v>30031</v>
      </c>
      <c r="F19" s="25">
        <v>31928</v>
      </c>
      <c r="G19" s="17">
        <f t="shared" si="0"/>
        <v>28509.666666666668</v>
      </c>
    </row>
    <row r="20" spans="1:9" s="71" customFormat="1" ht="15.75" x14ac:dyDescent="0.25">
      <c r="A20" s="16"/>
      <c r="B20" s="24" t="s">
        <v>62</v>
      </c>
      <c r="C20" s="23" t="s">
        <v>6</v>
      </c>
      <c r="D20" s="17">
        <v>7165</v>
      </c>
      <c r="E20" s="17">
        <v>8587</v>
      </c>
      <c r="F20" s="17">
        <v>9460</v>
      </c>
      <c r="G20" s="17">
        <f t="shared" si="0"/>
        <v>8404</v>
      </c>
    </row>
    <row r="21" spans="1:9" s="71" customFormat="1" ht="15.75" x14ac:dyDescent="0.25">
      <c r="A21" s="26"/>
      <c r="B21" s="24" t="s">
        <v>13</v>
      </c>
      <c r="C21" s="23" t="s">
        <v>6</v>
      </c>
      <c r="D21" s="17">
        <v>90330</v>
      </c>
      <c r="E21" s="17">
        <v>102257</v>
      </c>
      <c r="F21" s="17">
        <v>103826</v>
      </c>
      <c r="G21" s="17">
        <f t="shared" si="0"/>
        <v>98804.333333333328</v>
      </c>
    </row>
    <row r="22" spans="1:9" ht="31.5" x14ac:dyDescent="0.25">
      <c r="A22" s="26" t="s">
        <v>279</v>
      </c>
      <c r="B22" s="225" t="s">
        <v>275</v>
      </c>
      <c r="C22" s="23" t="s">
        <v>6</v>
      </c>
      <c r="D22" s="233">
        <f>D23+D24</f>
        <v>0</v>
      </c>
      <c r="E22" s="233">
        <f t="shared" ref="E22:F22" si="2">E23+E24</f>
        <v>0</v>
      </c>
      <c r="F22" s="233">
        <f t="shared" si="2"/>
        <v>0</v>
      </c>
      <c r="G22" s="17">
        <f t="shared" si="0"/>
        <v>0</v>
      </c>
      <c r="I22" s="6"/>
    </row>
    <row r="23" spans="1:9" ht="15.75" x14ac:dyDescent="0.25">
      <c r="A23" s="26"/>
      <c r="B23" s="24" t="s">
        <v>254</v>
      </c>
      <c r="C23" s="23" t="s">
        <v>6</v>
      </c>
      <c r="D23" s="17">
        <v>0</v>
      </c>
      <c r="E23" s="17">
        <v>0</v>
      </c>
      <c r="F23" s="17">
        <v>0</v>
      </c>
      <c r="G23" s="17">
        <f t="shared" si="0"/>
        <v>0</v>
      </c>
      <c r="I23" s="6"/>
    </row>
    <row r="24" spans="1:9" ht="31.5" x14ac:dyDescent="0.25">
      <c r="A24" s="26"/>
      <c r="B24" s="24" t="s">
        <v>255</v>
      </c>
      <c r="C24" s="23" t="s">
        <v>6</v>
      </c>
      <c r="D24" s="17">
        <v>0</v>
      </c>
      <c r="E24" s="17">
        <v>0</v>
      </c>
      <c r="F24" s="17">
        <v>0</v>
      </c>
      <c r="G24" s="17">
        <f t="shared" si="0"/>
        <v>0</v>
      </c>
      <c r="I24" s="6"/>
    </row>
    <row r="25" spans="1:9" s="71" customFormat="1" ht="15.75" x14ac:dyDescent="0.25">
      <c r="A25" s="16">
        <v>3</v>
      </c>
      <c r="B25" s="27" t="s">
        <v>5</v>
      </c>
      <c r="C25" s="23" t="s">
        <v>8</v>
      </c>
      <c r="D25" s="12">
        <v>7295</v>
      </c>
      <c r="E25" s="12">
        <v>8677</v>
      </c>
      <c r="F25" s="12">
        <v>8575</v>
      </c>
      <c r="G25" s="17">
        <f t="shared" si="0"/>
        <v>8182.333333333333</v>
      </c>
    </row>
    <row r="26" spans="1:9" s="71" customFormat="1" ht="15.75" customHeight="1" thickBot="1" x14ac:dyDescent="0.3">
      <c r="A26" s="28"/>
      <c r="B26" s="29" t="s">
        <v>94</v>
      </c>
      <c r="C26" s="30" t="s">
        <v>6</v>
      </c>
      <c r="D26" s="91">
        <f>+D14+D21</f>
        <v>101701</v>
      </c>
      <c r="E26" s="91">
        <f>+E14+E21</f>
        <v>122399</v>
      </c>
      <c r="F26" s="91">
        <f>+F14+F21</f>
        <v>129292</v>
      </c>
      <c r="G26" s="91">
        <f>+G14+G21</f>
        <v>117797.33333333333</v>
      </c>
    </row>
    <row r="27" spans="1:9" s="71" customFormat="1" ht="15.75" customHeight="1" thickTop="1" x14ac:dyDescent="0.25">
      <c r="A27" s="5" t="s">
        <v>24</v>
      </c>
      <c r="B27" s="11"/>
      <c r="C27" s="19"/>
      <c r="D27" s="19"/>
      <c r="E27" s="19"/>
      <c r="F27" s="19"/>
      <c r="G27" s="19"/>
    </row>
    <row r="28" spans="1:9" s="71" customFormat="1" ht="15.75" customHeight="1" x14ac:dyDescent="0.25">
      <c r="A28" s="5" t="s">
        <v>75</v>
      </c>
      <c r="B28" s="11"/>
      <c r="C28" s="19"/>
      <c r="D28" s="19"/>
      <c r="E28" s="19"/>
      <c r="F28" s="19"/>
      <c r="G28" s="19"/>
      <c r="H28" s="75"/>
    </row>
    <row r="29" spans="1:9" s="71" customFormat="1" ht="15.75" customHeight="1" x14ac:dyDescent="0.25">
      <c r="A29" s="5" t="s">
        <v>25</v>
      </c>
      <c r="B29" s="11"/>
      <c r="C29" s="19"/>
      <c r="D29" s="19"/>
      <c r="E29" s="19"/>
      <c r="F29" s="19"/>
      <c r="G29" s="19"/>
      <c r="H29" s="75"/>
    </row>
    <row r="30" spans="1:9" ht="15.75" x14ac:dyDescent="0.25">
      <c r="A30" s="5"/>
      <c r="B30" s="11"/>
      <c r="C30" s="19"/>
      <c r="D30" s="19"/>
      <c r="E30" s="19"/>
      <c r="F30" s="19"/>
      <c r="G30" s="19"/>
      <c r="H30" s="33"/>
    </row>
    <row r="31" spans="1:9" ht="15.75" x14ac:dyDescent="0.25">
      <c r="A31" s="5"/>
      <c r="B31" s="11"/>
      <c r="C31" s="19"/>
      <c r="D31" s="19"/>
      <c r="E31" s="19"/>
      <c r="F31" s="19"/>
      <c r="G31" s="19"/>
      <c r="H31" s="33"/>
    </row>
    <row r="32" spans="1:9" ht="15.75" x14ac:dyDescent="0.25">
      <c r="A32" s="5"/>
      <c r="B32" s="11"/>
      <c r="C32" s="19"/>
      <c r="D32" s="19"/>
      <c r="E32" s="19"/>
      <c r="F32" s="19"/>
      <c r="G32" s="19"/>
      <c r="H32" s="33"/>
    </row>
    <row r="33" spans="1:9" ht="15.75" x14ac:dyDescent="0.25">
      <c r="A33" s="250" t="s">
        <v>39</v>
      </c>
      <c r="B33" s="250"/>
      <c r="C33" s="250"/>
      <c r="D33" s="250"/>
      <c r="E33" s="250"/>
      <c r="F33" s="250"/>
      <c r="G33" s="12"/>
      <c r="H33" s="34"/>
    </row>
    <row r="34" spans="1:9" ht="15.75" x14ac:dyDescent="0.25">
      <c r="A34" s="250" t="s">
        <v>41</v>
      </c>
      <c r="B34" s="250"/>
      <c r="C34" s="250"/>
      <c r="D34" s="250"/>
      <c r="E34" s="250"/>
      <c r="F34" s="250"/>
      <c r="G34" s="12"/>
      <c r="H34" s="34"/>
    </row>
    <row r="35" spans="1:9" ht="15.75" x14ac:dyDescent="0.25">
      <c r="A35" s="251" t="s">
        <v>58</v>
      </c>
      <c r="B35" s="251"/>
      <c r="C35" s="251"/>
      <c r="D35" s="251"/>
      <c r="E35" s="251"/>
      <c r="F35" s="251"/>
      <c r="G35" s="7"/>
      <c r="H35" s="35"/>
      <c r="I35" s="92"/>
    </row>
    <row r="36" spans="1:9" ht="15.75" x14ac:dyDescent="0.25">
      <c r="A36" s="10"/>
      <c r="B36" s="11"/>
      <c r="C36" s="12"/>
      <c r="D36" s="12"/>
      <c r="E36" s="12"/>
      <c r="F36" s="12"/>
      <c r="G36" s="12"/>
      <c r="H36" s="34"/>
    </row>
    <row r="37" spans="1:9" ht="16.5" thickBot="1" x14ac:dyDescent="0.3">
      <c r="A37" s="13" t="s">
        <v>0</v>
      </c>
      <c r="B37" s="13" t="s">
        <v>57</v>
      </c>
      <c r="C37" s="13" t="s">
        <v>34</v>
      </c>
      <c r="D37" s="13" t="s">
        <v>35</v>
      </c>
      <c r="E37" s="13" t="s">
        <v>36</v>
      </c>
      <c r="F37" s="13" t="s">
        <v>17</v>
      </c>
      <c r="G37" s="12"/>
      <c r="H37" s="34"/>
    </row>
    <row r="38" spans="1:9" ht="15.75" x14ac:dyDescent="0.25">
      <c r="A38" s="15">
        <v>1</v>
      </c>
      <c r="B38" s="5" t="s">
        <v>110</v>
      </c>
      <c r="C38" s="16">
        <f>652365065.87-C41</f>
        <v>652365065.87</v>
      </c>
      <c r="D38" s="16">
        <f>+D57+D58+D59+D60+D61+D62+D63+D64+D65+D66+D67+D68+D69+D70+D71+D72+D73+D76+D74+D78+D125+D80+D81+D82+D83+D89+D90+D92+D93+D102+D103+D105+D109+D110+D113+D117+D118+D120+D122+D124+D91</f>
        <v>316069772.40000004</v>
      </c>
      <c r="E38" s="16">
        <f>+E57+E58+E59+E60+E61+E62+E63+E64+E65+E66+E67+E68+E69+E70+E71+E72+E73+E74+E76+E78+E80+E81+E82+E83+E89+E90+E91+E92+E93+E102+E103+E105+E109+E110+E113+E117+E118+E120+E122+E124+E125+'[1]Marzo 2019'!$F$34+'[1]Marzo 2019'!$F$54</f>
        <v>684774040.99159992</v>
      </c>
      <c r="F38" s="16">
        <f>SUM(C38:E38)</f>
        <v>1653208879.2616</v>
      </c>
      <c r="G38" s="37"/>
      <c r="H38" s="34"/>
    </row>
    <row r="39" spans="1:9" ht="15.75" x14ac:dyDescent="0.25">
      <c r="A39" s="15">
        <v>2</v>
      </c>
      <c r="B39" s="5" t="s">
        <v>112</v>
      </c>
      <c r="C39" s="16">
        <v>0</v>
      </c>
      <c r="D39" s="16">
        <v>0</v>
      </c>
      <c r="E39" s="16">
        <f>+'[1]Marzo 2019'!$G$34+'[1]Marzo 2019'!$G$54</f>
        <v>18112087.488400001</v>
      </c>
      <c r="F39" s="16">
        <f t="shared" ref="F39:F46" si="3">SUM(C39:E39)</f>
        <v>18112087.488400001</v>
      </c>
      <c r="G39" s="34"/>
      <c r="H39" s="34"/>
    </row>
    <row r="40" spans="1:9" ht="15.75" x14ac:dyDescent="0.25">
      <c r="A40" s="15">
        <v>3</v>
      </c>
      <c r="B40" s="5" t="s">
        <v>27</v>
      </c>
      <c r="C40" s="12">
        <f>+C95</f>
        <v>411205644</v>
      </c>
      <c r="D40" s="12">
        <f t="shared" ref="D40:E40" si="4">+D95</f>
        <v>735240141</v>
      </c>
      <c r="E40" s="12">
        <f t="shared" si="4"/>
        <v>0</v>
      </c>
      <c r="F40" s="16">
        <f t="shared" si="3"/>
        <v>1146445785</v>
      </c>
      <c r="G40" s="34"/>
      <c r="H40" s="34"/>
    </row>
    <row r="41" spans="1:9" ht="15.75" x14ac:dyDescent="0.25">
      <c r="A41" s="15">
        <v>4</v>
      </c>
      <c r="B41" s="5" t="s">
        <v>26</v>
      </c>
      <c r="C41" s="12">
        <v>0</v>
      </c>
      <c r="D41" s="12">
        <f>+D94</f>
        <v>86170511.310000002</v>
      </c>
      <c r="E41" s="16">
        <f>+E94</f>
        <v>0</v>
      </c>
      <c r="F41" s="16">
        <f t="shared" si="3"/>
        <v>86170511.310000002</v>
      </c>
      <c r="G41" s="37"/>
      <c r="H41" s="34"/>
    </row>
    <row r="42" spans="1:9" ht="15.75" x14ac:dyDescent="0.25">
      <c r="A42" s="15">
        <v>5</v>
      </c>
      <c r="B42" s="5" t="s">
        <v>117</v>
      </c>
      <c r="C42" s="12">
        <v>0</v>
      </c>
      <c r="D42" s="12">
        <f>+D84+D85+D86+D87+D88</f>
        <v>20710982.850000001</v>
      </c>
      <c r="E42" s="16">
        <f>+E84+E85+E86+E87+E88</f>
        <v>22608601.940000001</v>
      </c>
      <c r="F42" s="16">
        <f t="shared" si="3"/>
        <v>43319584.790000007</v>
      </c>
      <c r="G42" s="37"/>
      <c r="H42" s="34"/>
    </row>
    <row r="43" spans="1:9" s="70" customFormat="1" ht="15.75" x14ac:dyDescent="0.25">
      <c r="A43" s="15">
        <v>6</v>
      </c>
      <c r="B43" s="5" t="s">
        <v>113</v>
      </c>
      <c r="C43" s="112">
        <v>0</v>
      </c>
      <c r="D43" s="12">
        <f>+D77+D116</f>
        <v>62384244.700000003</v>
      </c>
      <c r="E43" s="16">
        <f>+E77+E116</f>
        <v>151930444.69999999</v>
      </c>
      <c r="F43" s="16">
        <f t="shared" si="3"/>
        <v>214314689.39999998</v>
      </c>
      <c r="G43" s="98"/>
      <c r="H43" s="99"/>
      <c r="I43" s="100"/>
    </row>
    <row r="44" spans="1:9" s="70" customFormat="1" ht="15.75" x14ac:dyDescent="0.25">
      <c r="A44" s="15">
        <v>7</v>
      </c>
      <c r="B44" s="5" t="s">
        <v>114</v>
      </c>
      <c r="C44" s="112">
        <v>0</v>
      </c>
      <c r="D44" s="12">
        <f>+D119+D121</f>
        <v>0</v>
      </c>
      <c r="E44" s="16">
        <f>+E119+E121</f>
        <v>18754363.5</v>
      </c>
      <c r="F44" s="16">
        <f t="shared" si="3"/>
        <v>18754363.5</v>
      </c>
      <c r="G44" s="98"/>
      <c r="H44" s="99"/>
      <c r="I44" s="100"/>
    </row>
    <row r="45" spans="1:9" s="70" customFormat="1" ht="18" customHeight="1" x14ac:dyDescent="0.25">
      <c r="A45" s="15">
        <v>8</v>
      </c>
      <c r="B45" s="5" t="s">
        <v>115</v>
      </c>
      <c r="C45" s="112">
        <v>0</v>
      </c>
      <c r="D45" s="12">
        <f>+D75+D97+D98+D99+D100+D101+D104+D106+D108+D111+D112+D114+D115</f>
        <v>256832148.18000001</v>
      </c>
      <c r="E45" s="16">
        <f>+E75+E97+E98+E99+E100+E101+E104+E106+E108+E111+E112</f>
        <v>243789</v>
      </c>
      <c r="F45" s="16">
        <f t="shared" si="3"/>
        <v>257075937.18000001</v>
      </c>
      <c r="G45" s="98"/>
      <c r="H45" s="99"/>
      <c r="I45" s="100"/>
    </row>
    <row r="46" spans="1:9" s="70" customFormat="1" ht="17.25" customHeight="1" x14ac:dyDescent="0.25">
      <c r="A46" s="15">
        <v>9</v>
      </c>
      <c r="B46" s="5" t="s">
        <v>116</v>
      </c>
      <c r="C46" s="112">
        <v>0</v>
      </c>
      <c r="D46" s="112">
        <f>+D79</f>
        <v>0</v>
      </c>
      <c r="E46" s="16">
        <v>0</v>
      </c>
      <c r="F46" s="16">
        <f t="shared" si="3"/>
        <v>0</v>
      </c>
      <c r="G46" s="98"/>
      <c r="H46" s="99"/>
      <c r="I46" s="100"/>
    </row>
    <row r="47" spans="1:9" ht="16.5" thickBot="1" x14ac:dyDescent="0.3">
      <c r="A47" s="28"/>
      <c r="B47" s="29" t="s">
        <v>1</v>
      </c>
      <c r="C47" s="30">
        <f>SUM(C38:C46)</f>
        <v>1063570709.87</v>
      </c>
      <c r="D47" s="30">
        <f t="shared" ref="D47:F47" si="5">SUM(D38:D46)</f>
        <v>1477407800.4400001</v>
      </c>
      <c r="E47" s="30">
        <f t="shared" si="5"/>
        <v>896423327.61999989</v>
      </c>
      <c r="F47" s="30">
        <f t="shared" si="5"/>
        <v>3437401837.9299998</v>
      </c>
      <c r="G47" s="12"/>
    </row>
    <row r="48" spans="1:9" ht="16.5" thickTop="1" x14ac:dyDescent="0.25">
      <c r="A48" s="254" t="s">
        <v>111</v>
      </c>
      <c r="B48" s="254" t="s">
        <v>71</v>
      </c>
      <c r="C48" s="254" t="s">
        <v>71</v>
      </c>
      <c r="D48" s="254" t="s">
        <v>71</v>
      </c>
      <c r="E48" s="254" t="s">
        <v>71</v>
      </c>
      <c r="F48" s="254" t="s">
        <v>71</v>
      </c>
      <c r="G48" s="39"/>
      <c r="H48" s="40"/>
      <c r="I48" s="103"/>
    </row>
    <row r="49" spans="1:9" ht="15.75" x14ac:dyDescent="0.25">
      <c r="A49" s="10"/>
      <c r="B49" s="11"/>
      <c r="C49" s="12"/>
      <c r="D49" s="12"/>
      <c r="E49" s="12"/>
      <c r="F49" s="12"/>
      <c r="G49" s="12"/>
    </row>
    <row r="50" spans="1:9" ht="15.75" x14ac:dyDescent="0.25">
      <c r="A50" s="10"/>
      <c r="B50" s="10"/>
      <c r="C50" s="10"/>
      <c r="D50" s="10"/>
      <c r="E50" s="12">
        <f>+E47-E126</f>
        <v>0</v>
      </c>
      <c r="F50" s="10"/>
      <c r="G50" s="12"/>
    </row>
    <row r="51" spans="1:9" ht="15.75" x14ac:dyDescent="0.25">
      <c r="A51" s="250" t="s">
        <v>40</v>
      </c>
      <c r="B51" s="250"/>
      <c r="C51" s="250"/>
      <c r="D51" s="250"/>
      <c r="E51" s="250"/>
      <c r="F51" s="250"/>
      <c r="G51" s="12"/>
    </row>
    <row r="52" spans="1:9" ht="15.75" x14ac:dyDescent="0.25">
      <c r="A52" s="250" t="s">
        <v>42</v>
      </c>
      <c r="B52" s="250"/>
      <c r="C52" s="250"/>
      <c r="D52" s="250"/>
      <c r="E52" s="250"/>
      <c r="F52" s="250"/>
      <c r="G52" s="12"/>
    </row>
    <row r="53" spans="1:9" ht="15.75" x14ac:dyDescent="0.25">
      <c r="A53" s="251" t="s">
        <v>58</v>
      </c>
      <c r="B53" s="251"/>
      <c r="C53" s="251"/>
      <c r="D53" s="251"/>
      <c r="E53" s="251"/>
      <c r="F53" s="251"/>
      <c r="G53" s="7"/>
      <c r="H53" s="36"/>
      <c r="I53" s="92"/>
    </row>
    <row r="54" spans="1:9" ht="15.75" x14ac:dyDescent="0.25">
      <c r="A54" s="10"/>
      <c r="B54" s="11"/>
      <c r="C54" s="12"/>
      <c r="D54" s="12"/>
      <c r="E54" s="12"/>
      <c r="F54" s="12"/>
      <c r="G54" s="12"/>
    </row>
    <row r="55" spans="1:9" ht="15.75" x14ac:dyDescent="0.25">
      <c r="A55" s="10"/>
      <c r="B55" s="11"/>
      <c r="C55" s="12"/>
      <c r="D55" s="12"/>
      <c r="E55" s="12"/>
      <c r="F55" s="12"/>
      <c r="G55" s="12"/>
    </row>
    <row r="56" spans="1:9" ht="16.5" thickBot="1" x14ac:dyDescent="0.3">
      <c r="A56" s="13" t="s">
        <v>37</v>
      </c>
      <c r="B56" s="13" t="s">
        <v>38</v>
      </c>
      <c r="C56" s="13" t="s">
        <v>34</v>
      </c>
      <c r="D56" s="13" t="s">
        <v>35</v>
      </c>
      <c r="E56" s="13" t="s">
        <v>36</v>
      </c>
      <c r="F56" s="13" t="s">
        <v>17</v>
      </c>
      <c r="G56" s="12"/>
    </row>
    <row r="57" spans="1:9" ht="15.75" x14ac:dyDescent="0.25">
      <c r="A57" s="15" t="s">
        <v>118</v>
      </c>
      <c r="B57" s="5" t="s">
        <v>119</v>
      </c>
      <c r="C57" s="12">
        <v>124610923.43000001</v>
      </c>
      <c r="D57" s="16">
        <v>121229777.89</v>
      </c>
      <c r="E57" s="16">
        <v>157082027.56</v>
      </c>
      <c r="F57" s="16">
        <f>SUM(C57:E57)</f>
        <v>402922728.88</v>
      </c>
      <c r="H57" s="34"/>
    </row>
    <row r="58" spans="1:9" ht="15.75" x14ac:dyDescent="0.25">
      <c r="A58" s="15" t="s">
        <v>120</v>
      </c>
      <c r="B58" s="5" t="s">
        <v>121</v>
      </c>
      <c r="C58" s="12">
        <v>1849525.78</v>
      </c>
      <c r="D58" s="16">
        <v>9564842.8900000006</v>
      </c>
      <c r="E58" s="16">
        <v>16258966.17</v>
      </c>
      <c r="F58" s="16">
        <f t="shared" ref="F58:F120" si="6">SUM(C58:E58)</f>
        <v>27673334.84</v>
      </c>
      <c r="H58" s="34"/>
    </row>
    <row r="59" spans="1:9" ht="15.75" x14ac:dyDescent="0.25">
      <c r="A59" s="15" t="s">
        <v>122</v>
      </c>
      <c r="B59" s="5" t="s">
        <v>123</v>
      </c>
      <c r="C59" s="12">
        <v>37582237.759999998</v>
      </c>
      <c r="D59" s="16">
        <v>36818461.5</v>
      </c>
      <c r="E59" s="16">
        <v>36073539.740000002</v>
      </c>
      <c r="F59" s="16">
        <f t="shared" si="6"/>
        <v>110474239</v>
      </c>
      <c r="G59" s="37"/>
      <c r="H59" s="34"/>
    </row>
    <row r="60" spans="1:9" ht="15.75" x14ac:dyDescent="0.25">
      <c r="A60" s="15" t="s">
        <v>124</v>
      </c>
      <c r="B60" s="5" t="s">
        <v>125</v>
      </c>
      <c r="C60" s="12">
        <v>0</v>
      </c>
      <c r="D60" s="16">
        <v>0</v>
      </c>
      <c r="E60" s="16">
        <v>0</v>
      </c>
      <c r="F60" s="16">
        <f t="shared" si="6"/>
        <v>0</v>
      </c>
      <c r="G60" s="37"/>
      <c r="H60" s="34"/>
    </row>
    <row r="61" spans="1:9" ht="15.75" x14ac:dyDescent="0.25">
      <c r="A61" s="15" t="s">
        <v>126</v>
      </c>
      <c r="B61" s="5" t="s">
        <v>127</v>
      </c>
      <c r="D61" s="16">
        <v>0</v>
      </c>
      <c r="E61" s="16">
        <v>0</v>
      </c>
      <c r="F61" s="16">
        <f t="shared" si="6"/>
        <v>0</v>
      </c>
      <c r="G61" s="37"/>
      <c r="H61" s="34"/>
    </row>
    <row r="62" spans="1:9" ht="15.75" x14ac:dyDescent="0.25">
      <c r="A62" s="15" t="s">
        <v>128</v>
      </c>
      <c r="B62" s="5" t="s">
        <v>221</v>
      </c>
      <c r="C62" s="12">
        <v>30297736.129999999</v>
      </c>
      <c r="D62" s="16">
        <v>14656975.810000001</v>
      </c>
      <c r="E62" s="16">
        <v>14438047.359999999</v>
      </c>
      <c r="F62" s="16">
        <f t="shared" si="6"/>
        <v>59392759.299999997</v>
      </c>
      <c r="G62" s="37"/>
      <c r="H62" s="34"/>
    </row>
    <row r="63" spans="1:9" ht="15.75" x14ac:dyDescent="0.25">
      <c r="A63" s="15" t="s">
        <v>129</v>
      </c>
      <c r="B63" s="5" t="s">
        <v>222</v>
      </c>
      <c r="C63" s="12">
        <v>1637716.59</v>
      </c>
      <c r="D63" s="16">
        <v>792270.02</v>
      </c>
      <c r="E63" s="16">
        <v>780435.9</v>
      </c>
      <c r="F63" s="16">
        <f>SUM(C63:E63)</f>
        <v>3210422.5100000002</v>
      </c>
      <c r="G63" s="37"/>
      <c r="H63" s="34"/>
    </row>
    <row r="64" spans="1:9" ht="15.75" x14ac:dyDescent="0.25">
      <c r="A64" s="15" t="s">
        <v>130</v>
      </c>
      <c r="B64" s="5" t="s">
        <v>229</v>
      </c>
      <c r="C64" s="12">
        <v>16639189.029999999</v>
      </c>
      <c r="D64" s="16">
        <v>8049452.5999999996</v>
      </c>
      <c r="E64" s="16">
        <v>7929219.3899999997</v>
      </c>
      <c r="F64" s="16">
        <f>SUM(C64:E64)</f>
        <v>32617861.02</v>
      </c>
      <c r="G64" s="37"/>
      <c r="H64" s="34"/>
    </row>
    <row r="65" spans="1:8" ht="15.75" x14ac:dyDescent="0.25">
      <c r="A65" s="15" t="s">
        <v>131</v>
      </c>
      <c r="B65" s="5" t="s">
        <v>223</v>
      </c>
      <c r="C65" s="12">
        <v>4913145.9800000004</v>
      </c>
      <c r="D65" s="16">
        <v>2376806.44</v>
      </c>
      <c r="E65" s="16">
        <v>2341304.5499999998</v>
      </c>
      <c r="F65" s="16">
        <f>SUM(C65:E65)</f>
        <v>9631256.9699999988</v>
      </c>
      <c r="G65" s="37"/>
      <c r="H65" s="34"/>
    </row>
    <row r="66" spans="1:8" ht="15.75" x14ac:dyDescent="0.25">
      <c r="A66" s="15" t="s">
        <v>231</v>
      </c>
      <c r="B66" s="5" t="s">
        <v>133</v>
      </c>
      <c r="C66" s="12">
        <v>9826294.5</v>
      </c>
      <c r="D66" s="16">
        <v>4753615.59</v>
      </c>
      <c r="E66" s="16">
        <v>4682611.67</v>
      </c>
      <c r="F66" s="16">
        <f>SUM(C66:E66)</f>
        <v>19262521.759999998</v>
      </c>
      <c r="G66" s="37"/>
      <c r="H66" s="34"/>
    </row>
    <row r="67" spans="1:8" ht="15.75" x14ac:dyDescent="0.25">
      <c r="A67" s="15" t="s">
        <v>95</v>
      </c>
      <c r="B67" s="5" t="s">
        <v>134</v>
      </c>
      <c r="C67" s="16">
        <v>0</v>
      </c>
      <c r="D67" s="16">
        <f>+'[1]Febrero 2019'!$C$18</f>
        <v>11385000</v>
      </c>
      <c r="E67" s="16">
        <f>+'[1]Marzo 2019'!$E$17</f>
        <v>4777420</v>
      </c>
      <c r="F67" s="16">
        <f t="shared" si="6"/>
        <v>16162420</v>
      </c>
      <c r="G67" s="37"/>
      <c r="H67" s="34"/>
    </row>
    <row r="68" spans="1:8" ht="15.75" x14ac:dyDescent="0.25">
      <c r="A68" s="15" t="s">
        <v>135</v>
      </c>
      <c r="B68" s="5" t="s">
        <v>136</v>
      </c>
      <c r="C68" s="16">
        <v>0</v>
      </c>
      <c r="D68" s="16">
        <v>40127780</v>
      </c>
      <c r="E68" s="16">
        <v>20674220.989999998</v>
      </c>
      <c r="F68" s="16">
        <f t="shared" si="6"/>
        <v>60802000.989999995</v>
      </c>
      <c r="G68" s="37"/>
      <c r="H68" s="34"/>
    </row>
    <row r="69" spans="1:8" ht="15.75" x14ac:dyDescent="0.25">
      <c r="A69" s="15" t="s">
        <v>137</v>
      </c>
      <c r="B69" s="5" t="s">
        <v>138</v>
      </c>
      <c r="C69" s="16">
        <v>1858700</v>
      </c>
      <c r="D69" s="16">
        <v>2903099.16</v>
      </c>
      <c r="E69" s="16">
        <v>879157.95</v>
      </c>
      <c r="F69" s="16">
        <f t="shared" si="6"/>
        <v>5640957.1100000003</v>
      </c>
      <c r="G69" s="37"/>
      <c r="H69" s="34"/>
    </row>
    <row r="70" spans="1:8" ht="15.75" x14ac:dyDescent="0.25">
      <c r="A70" s="15" t="s">
        <v>96</v>
      </c>
      <c r="B70" s="5" t="s">
        <v>139</v>
      </c>
      <c r="C70" s="16">
        <v>5621922.4199999999</v>
      </c>
      <c r="D70" s="16">
        <v>5060345.24</v>
      </c>
      <c r="E70" s="16">
        <f>+'[1]Marzo 2019'!$E$21</f>
        <v>3588848.11</v>
      </c>
      <c r="F70" s="16">
        <f t="shared" si="6"/>
        <v>14271115.77</v>
      </c>
      <c r="G70" s="37"/>
      <c r="H70" s="34"/>
    </row>
    <row r="71" spans="1:8" ht="15.75" x14ac:dyDescent="0.25">
      <c r="A71" s="15" t="s">
        <v>140</v>
      </c>
      <c r="B71" s="5" t="s">
        <v>141</v>
      </c>
      <c r="C71" s="16">
        <v>620301.81999999995</v>
      </c>
      <c r="D71" s="16">
        <v>9653139.2599999998</v>
      </c>
      <c r="E71" s="16">
        <v>15859347.640000001</v>
      </c>
      <c r="F71" s="16">
        <f t="shared" si="6"/>
        <v>26132788.719999999</v>
      </c>
      <c r="G71" s="37"/>
      <c r="H71" s="34"/>
    </row>
    <row r="72" spans="1:8" ht="15.75" x14ac:dyDescent="0.25">
      <c r="A72" s="15" t="s">
        <v>142</v>
      </c>
      <c r="B72" s="5" t="s">
        <v>143</v>
      </c>
      <c r="C72" s="16">
        <v>715488.6</v>
      </c>
      <c r="D72" s="16">
        <v>289258.02</v>
      </c>
      <c r="E72" s="16">
        <v>3634.7</v>
      </c>
      <c r="F72" s="16">
        <f t="shared" si="6"/>
        <v>1008381.32</v>
      </c>
      <c r="G72" s="37"/>
      <c r="H72" s="34"/>
    </row>
    <row r="73" spans="1:8" ht="15.75" x14ac:dyDescent="0.25">
      <c r="A73" s="15" t="s">
        <v>144</v>
      </c>
      <c r="B73" s="5" t="s">
        <v>145</v>
      </c>
      <c r="C73" s="16">
        <v>0</v>
      </c>
      <c r="D73" s="16">
        <f>+'[1]Febrero 2019'!$C$26</f>
        <v>0</v>
      </c>
      <c r="E73" s="16">
        <v>0</v>
      </c>
      <c r="F73" s="16">
        <f t="shared" si="6"/>
        <v>0</v>
      </c>
      <c r="G73" s="37"/>
      <c r="H73" s="34"/>
    </row>
    <row r="74" spans="1:8" ht="15.75" x14ac:dyDescent="0.25">
      <c r="A74" s="15" t="s">
        <v>83</v>
      </c>
      <c r="B74" s="5" t="s">
        <v>84</v>
      </c>
      <c r="C74" s="16">
        <v>0</v>
      </c>
      <c r="D74" s="16">
        <v>0</v>
      </c>
      <c r="E74" s="16">
        <v>0</v>
      </c>
      <c r="F74" s="16">
        <f t="shared" si="6"/>
        <v>0</v>
      </c>
      <c r="G74" s="37"/>
      <c r="H74" s="34"/>
    </row>
    <row r="75" spans="1:8" ht="15.75" x14ac:dyDescent="0.25">
      <c r="A75" s="15" t="s">
        <v>146</v>
      </c>
      <c r="B75" s="5" t="s">
        <v>147</v>
      </c>
      <c r="C75" s="16">
        <v>0</v>
      </c>
      <c r="D75" s="16">
        <v>0</v>
      </c>
      <c r="E75" s="16">
        <v>0</v>
      </c>
      <c r="F75" s="16">
        <f t="shared" si="6"/>
        <v>0</v>
      </c>
      <c r="G75" s="37"/>
      <c r="H75" s="34"/>
    </row>
    <row r="76" spans="1:8" ht="15.75" x14ac:dyDescent="0.25">
      <c r="A76" s="15" t="s">
        <v>148</v>
      </c>
      <c r="B76" s="5" t="s">
        <v>149</v>
      </c>
      <c r="C76" s="16">
        <v>0</v>
      </c>
      <c r="D76" s="16">
        <v>0</v>
      </c>
      <c r="E76" s="16">
        <v>0</v>
      </c>
      <c r="F76" s="16">
        <f t="shared" si="6"/>
        <v>0</v>
      </c>
      <c r="G76" s="37"/>
      <c r="H76" s="34"/>
    </row>
    <row r="77" spans="1:8" ht="15.75" x14ac:dyDescent="0.25">
      <c r="A77" s="15" t="s">
        <v>150</v>
      </c>
      <c r="B77" s="5" t="s">
        <v>151</v>
      </c>
      <c r="C77" s="16">
        <v>0</v>
      </c>
      <c r="D77" s="16">
        <v>0</v>
      </c>
      <c r="E77" s="16">
        <v>0</v>
      </c>
      <c r="F77" s="16">
        <f t="shared" si="6"/>
        <v>0</v>
      </c>
      <c r="G77" s="37"/>
      <c r="H77" s="34"/>
    </row>
    <row r="78" spans="1:8" ht="15.75" x14ac:dyDescent="0.25">
      <c r="A78" s="15" t="s">
        <v>152</v>
      </c>
      <c r="B78" s="5" t="s">
        <v>153</v>
      </c>
      <c r="C78" s="16">
        <v>0</v>
      </c>
      <c r="D78" s="16">
        <v>0</v>
      </c>
      <c r="E78" s="16">
        <v>0</v>
      </c>
      <c r="F78" s="16">
        <f t="shared" si="6"/>
        <v>0</v>
      </c>
      <c r="G78" s="37"/>
      <c r="H78" s="34"/>
    </row>
    <row r="79" spans="1:8" ht="15.75" x14ac:dyDescent="0.25">
      <c r="A79" s="15" t="s">
        <v>154</v>
      </c>
      <c r="B79" s="5" t="s">
        <v>155</v>
      </c>
      <c r="C79" s="16">
        <v>0</v>
      </c>
      <c r="D79" s="16">
        <v>0</v>
      </c>
      <c r="E79" s="16">
        <v>0</v>
      </c>
      <c r="F79" s="16">
        <f t="shared" si="6"/>
        <v>0</v>
      </c>
      <c r="G79" s="37"/>
      <c r="H79" s="34"/>
    </row>
    <row r="80" spans="1:8" ht="15.75" x14ac:dyDescent="0.25">
      <c r="A80" s="15" t="s">
        <v>156</v>
      </c>
      <c r="B80" s="5" t="s">
        <v>157</v>
      </c>
      <c r="C80" s="16">
        <v>0</v>
      </c>
      <c r="D80" s="16">
        <f>+'[1]Febrero 2019'!$C$29</f>
        <v>1312332</v>
      </c>
      <c r="E80" s="16">
        <f>+'[1]Marzo 2019'!$E$27</f>
        <v>1562455</v>
      </c>
      <c r="F80" s="16">
        <f t="shared" si="6"/>
        <v>2874787</v>
      </c>
      <c r="G80" s="37"/>
      <c r="H80" s="34"/>
    </row>
    <row r="81" spans="1:8" ht="15.75" x14ac:dyDescent="0.25">
      <c r="A81" s="15" t="s">
        <v>158</v>
      </c>
      <c r="B81" s="5" t="s">
        <v>159</v>
      </c>
      <c r="C81" s="16">
        <v>0</v>
      </c>
      <c r="D81" s="16">
        <f>+'[1]Febrero 2019'!$C$30</f>
        <v>5169700</v>
      </c>
      <c r="E81" s="16">
        <f>+'[1]Marzo 2019'!$E$28</f>
        <v>6962274</v>
      </c>
      <c r="F81" s="16">
        <f t="shared" si="6"/>
        <v>12131974</v>
      </c>
      <c r="G81" s="37"/>
      <c r="H81" s="34"/>
    </row>
    <row r="82" spans="1:8" ht="15.75" x14ac:dyDescent="0.25">
      <c r="A82" s="15" t="s">
        <v>160</v>
      </c>
      <c r="B82" s="5" t="s">
        <v>161</v>
      </c>
      <c r="C82" s="16">
        <v>0</v>
      </c>
      <c r="D82" s="16">
        <v>35263470</v>
      </c>
      <c r="E82" s="16">
        <v>0</v>
      </c>
      <c r="F82" s="16">
        <f t="shared" si="6"/>
        <v>35263470</v>
      </c>
      <c r="G82" s="37"/>
      <c r="H82" s="34"/>
    </row>
    <row r="83" spans="1:8" ht="15.75" x14ac:dyDescent="0.25">
      <c r="A83" s="15" t="s">
        <v>162</v>
      </c>
      <c r="B83" s="5" t="s">
        <v>163</v>
      </c>
      <c r="C83" s="16">
        <v>0</v>
      </c>
      <c r="D83" s="16">
        <v>0</v>
      </c>
      <c r="E83" s="16">
        <v>0</v>
      </c>
      <c r="F83" s="16">
        <f t="shared" si="6"/>
        <v>0</v>
      </c>
      <c r="G83" s="37"/>
      <c r="H83" s="34"/>
    </row>
    <row r="84" spans="1:8" ht="15.75" x14ac:dyDescent="0.25">
      <c r="A84" s="15" t="s">
        <v>69</v>
      </c>
      <c r="B84" s="5" t="s">
        <v>164</v>
      </c>
      <c r="C84" s="16">
        <v>0</v>
      </c>
      <c r="D84" s="16">
        <v>11856869.630000001</v>
      </c>
      <c r="E84" s="16">
        <v>22388651.940000001</v>
      </c>
      <c r="F84" s="16">
        <f t="shared" si="6"/>
        <v>34245521.57</v>
      </c>
      <c r="G84" s="37"/>
      <c r="H84" s="34"/>
    </row>
    <row r="85" spans="1:8" ht="15.75" x14ac:dyDescent="0.25">
      <c r="A85" s="15" t="s">
        <v>165</v>
      </c>
      <c r="B85" s="5" t="s">
        <v>166</v>
      </c>
      <c r="C85" s="16">
        <v>0</v>
      </c>
      <c r="D85" s="16">
        <v>0</v>
      </c>
      <c r="E85" s="16">
        <v>0</v>
      </c>
      <c r="F85" s="16">
        <f t="shared" si="6"/>
        <v>0</v>
      </c>
      <c r="G85" s="37"/>
      <c r="H85" s="34"/>
    </row>
    <row r="86" spans="1:8" ht="15.75" x14ac:dyDescent="0.25">
      <c r="A86" s="15" t="s">
        <v>97</v>
      </c>
      <c r="B86" s="5" t="s">
        <v>167</v>
      </c>
      <c r="C86" s="16">
        <v>0</v>
      </c>
      <c r="D86" s="16">
        <f>+'[1]Febrero 2019'!$C$35</f>
        <v>8854113.2200000007</v>
      </c>
      <c r="E86" s="16">
        <f>+'[1]Marzo 2019'!$E$31</f>
        <v>219950</v>
      </c>
      <c r="F86" s="16">
        <f t="shared" si="6"/>
        <v>9074063.2200000007</v>
      </c>
      <c r="G86" s="37"/>
      <c r="H86" s="34"/>
    </row>
    <row r="87" spans="1:8" ht="15.75" x14ac:dyDescent="0.25">
      <c r="A87" s="15" t="s">
        <v>168</v>
      </c>
      <c r="B87" s="5" t="s">
        <v>169</v>
      </c>
      <c r="C87" s="16">
        <v>0</v>
      </c>
      <c r="D87" s="16">
        <v>0</v>
      </c>
      <c r="E87" s="16">
        <v>0</v>
      </c>
      <c r="F87" s="16">
        <f t="shared" si="6"/>
        <v>0</v>
      </c>
      <c r="G87" s="37"/>
      <c r="H87" s="34"/>
    </row>
    <row r="88" spans="1:8" ht="15.75" x14ac:dyDescent="0.25">
      <c r="A88" s="15" t="s">
        <v>170</v>
      </c>
      <c r="B88" s="5" t="s">
        <v>171</v>
      </c>
      <c r="C88" s="16">
        <v>0</v>
      </c>
      <c r="D88" s="16">
        <v>0</v>
      </c>
      <c r="E88" s="16">
        <v>0</v>
      </c>
      <c r="F88" s="16">
        <f t="shared" si="6"/>
        <v>0</v>
      </c>
      <c r="G88" s="37"/>
      <c r="H88" s="34"/>
    </row>
    <row r="89" spans="1:8" ht="15.75" x14ac:dyDescent="0.25">
      <c r="A89" s="15" t="s">
        <v>172</v>
      </c>
      <c r="B89" s="5" t="s">
        <v>173</v>
      </c>
      <c r="C89" s="16">
        <v>0</v>
      </c>
      <c r="D89" s="16">
        <v>0</v>
      </c>
      <c r="E89" s="16">
        <v>0</v>
      </c>
      <c r="F89" s="16">
        <f t="shared" si="6"/>
        <v>0</v>
      </c>
      <c r="G89" s="37"/>
      <c r="H89" s="34"/>
    </row>
    <row r="90" spans="1:8" ht="15.75" x14ac:dyDescent="0.25">
      <c r="A90" s="15" t="s">
        <v>174</v>
      </c>
      <c r="B90" s="5" t="s">
        <v>175</v>
      </c>
      <c r="C90" s="16">
        <v>0</v>
      </c>
      <c r="D90" s="16">
        <v>0</v>
      </c>
      <c r="E90" s="16">
        <v>0</v>
      </c>
      <c r="F90" s="16">
        <f t="shared" si="6"/>
        <v>0</v>
      </c>
      <c r="G90" s="37"/>
      <c r="H90" s="34"/>
    </row>
    <row r="91" spans="1:8" ht="15.75" x14ac:dyDescent="0.25">
      <c r="A91" s="15" t="s">
        <v>176</v>
      </c>
      <c r="B91" s="5" t="s">
        <v>177</v>
      </c>
      <c r="C91" s="16">
        <v>3369558.74</v>
      </c>
      <c r="D91" s="16">
        <v>4068600.8</v>
      </c>
      <c r="E91" s="16">
        <v>0</v>
      </c>
      <c r="F91" s="16">
        <f t="shared" si="6"/>
        <v>7438159.54</v>
      </c>
      <c r="G91" s="37"/>
      <c r="H91" s="34"/>
    </row>
    <row r="92" spans="1:8" ht="15.75" x14ac:dyDescent="0.25">
      <c r="A92" s="15" t="s">
        <v>66</v>
      </c>
      <c r="B92" s="5" t="s">
        <v>178</v>
      </c>
      <c r="C92" s="16">
        <v>0</v>
      </c>
      <c r="D92" s="16">
        <v>0</v>
      </c>
      <c r="E92" s="16">
        <v>0</v>
      </c>
      <c r="F92" s="16">
        <f t="shared" si="6"/>
        <v>0</v>
      </c>
      <c r="G92" s="37"/>
      <c r="H92" s="34"/>
    </row>
    <row r="93" spans="1:8" ht="15.75" x14ac:dyDescent="0.25">
      <c r="A93" s="15" t="s">
        <v>179</v>
      </c>
      <c r="B93" s="5" t="s">
        <v>180</v>
      </c>
      <c r="C93" s="16">
        <v>0</v>
      </c>
      <c r="D93" s="16">
        <v>0</v>
      </c>
      <c r="E93" s="16">
        <v>0</v>
      </c>
      <c r="F93" s="16">
        <f t="shared" si="6"/>
        <v>0</v>
      </c>
      <c r="G93" s="37"/>
      <c r="H93" s="34"/>
    </row>
    <row r="94" spans="1:8" ht="15.75" x14ac:dyDescent="0.25">
      <c r="A94" s="15" t="s">
        <v>2</v>
      </c>
      <c r="B94" s="5" t="s">
        <v>85</v>
      </c>
      <c r="C94" s="16">
        <v>0</v>
      </c>
      <c r="D94" s="16">
        <v>86170511.310000002</v>
      </c>
      <c r="E94" s="16">
        <v>0</v>
      </c>
      <c r="F94" s="16">
        <f t="shared" si="6"/>
        <v>86170511.310000002</v>
      </c>
      <c r="G94" s="37"/>
      <c r="H94" s="34"/>
    </row>
    <row r="95" spans="1:8" ht="15.75" x14ac:dyDescent="0.25">
      <c r="A95" s="15" t="s">
        <v>3</v>
      </c>
      <c r="B95" s="5" t="s">
        <v>4</v>
      </c>
      <c r="C95" s="16">
        <v>411205644</v>
      </c>
      <c r="D95" s="16">
        <v>735240141</v>
      </c>
      <c r="E95" s="16">
        <v>0</v>
      </c>
      <c r="F95" s="16">
        <f t="shared" si="6"/>
        <v>1146445785</v>
      </c>
      <c r="G95" s="37"/>
      <c r="H95" s="34"/>
    </row>
    <row r="96" spans="1:8" ht="15.75" x14ac:dyDescent="0.25">
      <c r="A96" s="15" t="s">
        <v>181</v>
      </c>
      <c r="B96" s="5" t="s">
        <v>182</v>
      </c>
      <c r="C96" s="16">
        <v>0</v>
      </c>
      <c r="D96" s="16">
        <v>0</v>
      </c>
      <c r="E96" s="16">
        <f>+'[1]Marzo 2019'!$E$34</f>
        <v>203676633.91999999</v>
      </c>
      <c r="F96" s="16">
        <f t="shared" si="6"/>
        <v>203676633.91999999</v>
      </c>
      <c r="H96" s="34"/>
    </row>
    <row r="97" spans="1:8" ht="15.75" x14ac:dyDescent="0.25">
      <c r="A97" s="15" t="s">
        <v>183</v>
      </c>
      <c r="B97" s="5" t="s">
        <v>184</v>
      </c>
      <c r="C97" s="16">
        <v>0</v>
      </c>
      <c r="D97" s="16">
        <v>0</v>
      </c>
      <c r="E97" s="16">
        <v>0</v>
      </c>
      <c r="F97" s="16">
        <f t="shared" si="6"/>
        <v>0</v>
      </c>
      <c r="G97" s="37"/>
      <c r="H97" s="34"/>
    </row>
    <row r="98" spans="1:8" ht="15.75" x14ac:dyDescent="0.25">
      <c r="A98" s="15" t="s">
        <v>185</v>
      </c>
      <c r="B98" s="5" t="s">
        <v>186</v>
      </c>
      <c r="C98" s="16">
        <v>0</v>
      </c>
      <c r="D98" s="16">
        <v>0</v>
      </c>
      <c r="E98" s="16">
        <v>243789</v>
      </c>
      <c r="F98" s="16">
        <f>SUM(C98:E98)</f>
        <v>243789</v>
      </c>
      <c r="G98" s="37"/>
      <c r="H98" s="34"/>
    </row>
    <row r="99" spans="1:8" ht="15.75" x14ac:dyDescent="0.25">
      <c r="A99" s="15" t="s">
        <v>86</v>
      </c>
      <c r="B99" s="5" t="s">
        <v>187</v>
      </c>
      <c r="C99" s="16">
        <v>0</v>
      </c>
      <c r="D99" s="16">
        <v>4641300</v>
      </c>
      <c r="E99" s="16">
        <v>0</v>
      </c>
      <c r="F99" s="16">
        <f t="shared" si="6"/>
        <v>4641300</v>
      </c>
      <c r="G99" s="37"/>
      <c r="H99" s="34"/>
    </row>
    <row r="100" spans="1:8" ht="15.75" x14ac:dyDescent="0.25">
      <c r="A100" s="15" t="s">
        <v>188</v>
      </c>
      <c r="B100" s="5" t="s">
        <v>189</v>
      </c>
      <c r="C100" s="16">
        <v>0</v>
      </c>
      <c r="D100" s="16">
        <v>0</v>
      </c>
      <c r="E100" s="16">
        <v>0</v>
      </c>
      <c r="F100" s="16">
        <f t="shared" si="6"/>
        <v>0</v>
      </c>
      <c r="G100" s="37"/>
      <c r="H100" s="34"/>
    </row>
    <row r="101" spans="1:8" ht="15.75" x14ac:dyDescent="0.25">
      <c r="A101" s="15" t="s">
        <v>67</v>
      </c>
      <c r="B101" s="5" t="s">
        <v>190</v>
      </c>
      <c r="C101" s="16">
        <v>0</v>
      </c>
      <c r="D101" s="16">
        <v>0</v>
      </c>
      <c r="E101" s="16">
        <v>0</v>
      </c>
      <c r="F101" s="16">
        <f t="shared" si="6"/>
        <v>0</v>
      </c>
      <c r="G101" s="37"/>
      <c r="H101" s="34"/>
    </row>
    <row r="102" spans="1:8" ht="15.75" x14ac:dyDescent="0.25">
      <c r="A102" s="15" t="s">
        <v>191</v>
      </c>
      <c r="B102" s="5" t="s">
        <v>192</v>
      </c>
      <c r="C102" s="16">
        <v>0</v>
      </c>
      <c r="D102" s="16">
        <v>0</v>
      </c>
      <c r="E102" s="16">
        <v>0</v>
      </c>
      <c r="F102" s="16">
        <f t="shared" si="6"/>
        <v>0</v>
      </c>
      <c r="G102" s="37"/>
      <c r="H102" s="34"/>
    </row>
    <row r="103" spans="1:8" ht="15.75" x14ac:dyDescent="0.25">
      <c r="A103" s="15" t="s">
        <v>99</v>
      </c>
      <c r="B103" s="5" t="s">
        <v>193</v>
      </c>
      <c r="C103" s="16">
        <v>0</v>
      </c>
      <c r="D103" s="16">
        <v>0</v>
      </c>
      <c r="E103" s="16">
        <v>0</v>
      </c>
      <c r="F103" s="16">
        <f t="shared" si="6"/>
        <v>0</v>
      </c>
      <c r="G103" s="37"/>
      <c r="H103" s="34"/>
    </row>
    <row r="104" spans="1:8" ht="15.75" x14ac:dyDescent="0.25">
      <c r="A104" s="15" t="s">
        <v>194</v>
      </c>
      <c r="B104" s="5" t="s">
        <v>195</v>
      </c>
      <c r="C104" s="16">
        <v>0</v>
      </c>
      <c r="D104" s="16">
        <v>22013403</v>
      </c>
      <c r="E104" s="16">
        <v>0</v>
      </c>
      <c r="F104" s="16">
        <f t="shared" si="6"/>
        <v>22013403</v>
      </c>
      <c r="G104" s="37"/>
      <c r="H104" s="34"/>
    </row>
    <row r="105" spans="1:8" ht="15.75" x14ac:dyDescent="0.25">
      <c r="A105" s="15" t="s">
        <v>196</v>
      </c>
      <c r="B105" s="5" t="s">
        <v>197</v>
      </c>
      <c r="C105" s="16">
        <v>0</v>
      </c>
      <c r="D105" s="16">
        <v>0</v>
      </c>
      <c r="E105" s="16">
        <v>0</v>
      </c>
      <c r="F105" s="16">
        <f t="shared" si="6"/>
        <v>0</v>
      </c>
      <c r="G105" s="37"/>
      <c r="H105" s="34"/>
    </row>
    <row r="106" spans="1:8" ht="15.75" x14ac:dyDescent="0.25">
      <c r="A106" s="15" t="s">
        <v>198</v>
      </c>
      <c r="B106" s="5" t="s">
        <v>199</v>
      </c>
      <c r="C106" s="16">
        <v>0</v>
      </c>
      <c r="D106" s="16">
        <v>88874870.180000007</v>
      </c>
      <c r="E106" s="16">
        <v>0</v>
      </c>
      <c r="F106" s="16">
        <f t="shared" si="6"/>
        <v>88874870.180000007</v>
      </c>
      <c r="G106" s="37"/>
      <c r="H106" s="34"/>
    </row>
    <row r="107" spans="1:8" ht="15.75" x14ac:dyDescent="0.25">
      <c r="A107" s="15" t="s">
        <v>247</v>
      </c>
      <c r="B107" s="5" t="s">
        <v>248</v>
      </c>
      <c r="C107" s="16"/>
      <c r="D107" s="16"/>
      <c r="E107" s="16"/>
      <c r="F107" s="16"/>
      <c r="G107" s="37"/>
      <c r="H107" s="34"/>
    </row>
    <row r="108" spans="1:8" ht="15.75" x14ac:dyDescent="0.25">
      <c r="A108" s="15" t="s">
        <v>200</v>
      </c>
      <c r="B108" s="5" t="s">
        <v>201</v>
      </c>
      <c r="C108" s="16">
        <v>0</v>
      </c>
      <c r="D108" s="16">
        <v>0</v>
      </c>
      <c r="E108" s="16"/>
      <c r="F108" s="16">
        <f>SUM(C108:E108)</f>
        <v>0</v>
      </c>
      <c r="G108" s="37"/>
      <c r="H108" s="34"/>
    </row>
    <row r="109" spans="1:8" ht="15.75" x14ac:dyDescent="0.25">
      <c r="A109" s="15" t="s">
        <v>98</v>
      </c>
      <c r="B109" s="5" t="s">
        <v>202</v>
      </c>
      <c r="C109" s="16">
        <v>0</v>
      </c>
      <c r="D109" s="16">
        <v>0</v>
      </c>
      <c r="E109" s="16">
        <v>0</v>
      </c>
      <c r="F109" s="16">
        <f t="shared" si="6"/>
        <v>0</v>
      </c>
      <c r="G109" s="37"/>
      <c r="H109" s="34"/>
    </row>
    <row r="110" spans="1:8" ht="15.75" x14ac:dyDescent="0.25">
      <c r="A110" s="15" t="s">
        <v>203</v>
      </c>
      <c r="B110" s="5" t="s">
        <v>204</v>
      </c>
      <c r="C110" s="16">
        <v>0</v>
      </c>
      <c r="D110" s="16">
        <v>0</v>
      </c>
      <c r="E110" s="16">
        <v>0</v>
      </c>
      <c r="F110" s="16">
        <f t="shared" si="6"/>
        <v>0</v>
      </c>
      <c r="G110" s="37"/>
      <c r="H110" s="34"/>
    </row>
    <row r="111" spans="1:8" ht="15.75" x14ac:dyDescent="0.25">
      <c r="A111" s="15" t="s">
        <v>205</v>
      </c>
      <c r="B111" s="5" t="s">
        <v>206</v>
      </c>
      <c r="C111" s="16">
        <v>0</v>
      </c>
      <c r="D111" s="16">
        <v>0</v>
      </c>
      <c r="E111" s="16">
        <v>0</v>
      </c>
      <c r="F111" s="16">
        <f t="shared" si="6"/>
        <v>0</v>
      </c>
      <c r="G111" s="37"/>
      <c r="H111" s="34"/>
    </row>
    <row r="112" spans="1:8" ht="15.75" x14ac:dyDescent="0.25">
      <c r="A112" s="15" t="s">
        <v>100</v>
      </c>
      <c r="B112" s="5" t="s">
        <v>207</v>
      </c>
      <c r="C112" s="16">
        <v>0</v>
      </c>
      <c r="D112" s="16">
        <v>0</v>
      </c>
      <c r="E112" s="16">
        <v>0</v>
      </c>
      <c r="F112" s="16">
        <f t="shared" si="6"/>
        <v>0</v>
      </c>
      <c r="G112" s="37"/>
      <c r="H112" s="34"/>
    </row>
    <row r="113" spans="1:8" ht="15.75" x14ac:dyDescent="0.25">
      <c r="A113" s="15" t="s">
        <v>101</v>
      </c>
      <c r="B113" s="5" t="s">
        <v>103</v>
      </c>
      <c r="C113" s="16">
        <v>0</v>
      </c>
      <c r="D113" s="16">
        <v>0</v>
      </c>
      <c r="E113" s="16">
        <v>0</v>
      </c>
      <c r="F113" s="16">
        <f t="shared" si="6"/>
        <v>0</v>
      </c>
      <c r="G113" s="37"/>
      <c r="H113" s="34"/>
    </row>
    <row r="114" spans="1:8" ht="15.75" x14ac:dyDescent="0.25">
      <c r="A114" s="15" t="s">
        <v>102</v>
      </c>
      <c r="B114" s="5" t="s">
        <v>208</v>
      </c>
      <c r="C114" s="16">
        <v>0</v>
      </c>
      <c r="D114" s="16">
        <v>0</v>
      </c>
      <c r="E114" s="16">
        <v>0</v>
      </c>
      <c r="F114" s="16">
        <f t="shared" si="6"/>
        <v>0</v>
      </c>
      <c r="G114" s="37"/>
      <c r="H114" s="34"/>
    </row>
    <row r="115" spans="1:8" ht="15.75" x14ac:dyDescent="0.25">
      <c r="A115" s="15" t="s">
        <v>209</v>
      </c>
      <c r="B115" s="5" t="s">
        <v>210</v>
      </c>
      <c r="C115" s="16">
        <v>0</v>
      </c>
      <c r="D115" s="16">
        <v>141302575</v>
      </c>
      <c r="E115" s="16">
        <v>0</v>
      </c>
      <c r="F115" s="16">
        <f t="shared" si="6"/>
        <v>141302575</v>
      </c>
      <c r="G115" s="37"/>
      <c r="H115" s="34"/>
    </row>
    <row r="116" spans="1:8" ht="15.75" x14ac:dyDescent="0.25">
      <c r="A116" s="15" t="s">
        <v>108</v>
      </c>
      <c r="B116" s="5" t="s">
        <v>65</v>
      </c>
      <c r="C116" s="16">
        <v>0</v>
      </c>
      <c r="D116" s="16">
        <f>+'[1]Febrero 2019'!$C$54</f>
        <v>62384244.700000003</v>
      </c>
      <c r="E116" s="16">
        <v>151930444.69999999</v>
      </c>
      <c r="F116" s="16">
        <f t="shared" si="6"/>
        <v>214314689.39999998</v>
      </c>
      <c r="G116" s="37"/>
      <c r="H116" s="34"/>
    </row>
    <row r="117" spans="1:8" ht="15.75" x14ac:dyDescent="0.25">
      <c r="A117" s="15" t="s">
        <v>104</v>
      </c>
      <c r="B117" s="5" t="s">
        <v>106</v>
      </c>
      <c r="C117" s="16">
        <v>0</v>
      </c>
      <c r="D117" s="16">
        <v>0</v>
      </c>
      <c r="E117" s="16">
        <v>0</v>
      </c>
      <c r="F117" s="16">
        <f t="shared" si="6"/>
        <v>0</v>
      </c>
      <c r="G117" s="37"/>
      <c r="H117" s="34"/>
    </row>
    <row r="118" spans="1:8" ht="15.75" x14ac:dyDescent="0.25">
      <c r="A118" s="15" t="s">
        <v>105</v>
      </c>
      <c r="B118" s="5" t="s">
        <v>107</v>
      </c>
      <c r="C118" s="16">
        <v>0</v>
      </c>
      <c r="D118" s="16">
        <v>0</v>
      </c>
      <c r="E118" s="16">
        <v>0</v>
      </c>
      <c r="F118" s="16">
        <f t="shared" si="6"/>
        <v>0</v>
      </c>
      <c r="G118" s="37"/>
      <c r="H118" s="34"/>
    </row>
    <row r="119" spans="1:8" ht="15.75" x14ac:dyDescent="0.25">
      <c r="A119" s="15" t="s">
        <v>68</v>
      </c>
      <c r="B119" s="5" t="s">
        <v>70</v>
      </c>
      <c r="C119" s="16">
        <v>0</v>
      </c>
      <c r="D119" s="16">
        <v>0</v>
      </c>
      <c r="E119" s="16">
        <v>18754363.5</v>
      </c>
      <c r="F119" s="16">
        <f t="shared" si="6"/>
        <v>18754363.5</v>
      </c>
      <c r="G119" s="37"/>
      <c r="H119" s="34"/>
    </row>
    <row r="120" spans="1:8" ht="15.75" x14ac:dyDescent="0.25">
      <c r="A120" s="15" t="s">
        <v>211</v>
      </c>
      <c r="B120" s="5" t="s">
        <v>212</v>
      </c>
      <c r="C120" s="16">
        <v>0</v>
      </c>
      <c r="D120" s="16">
        <v>0</v>
      </c>
      <c r="E120" s="16">
        <v>0</v>
      </c>
      <c r="F120" s="16">
        <f t="shared" si="6"/>
        <v>0</v>
      </c>
      <c r="G120" s="37"/>
      <c r="H120" s="34"/>
    </row>
    <row r="121" spans="1:8" ht="15.75" x14ac:dyDescent="0.25">
      <c r="A121" s="15" t="s">
        <v>213</v>
      </c>
      <c r="B121" s="5" t="s">
        <v>214</v>
      </c>
      <c r="C121" s="16">
        <v>0</v>
      </c>
      <c r="D121" s="16">
        <v>0</v>
      </c>
      <c r="E121" s="16">
        <v>0</v>
      </c>
      <c r="F121" s="16">
        <f t="shared" ref="F121:F125" si="7">SUM(C121:E121)</f>
        <v>0</v>
      </c>
      <c r="G121" s="37"/>
      <c r="H121" s="34"/>
    </row>
    <row r="122" spans="1:8" ht="15.75" x14ac:dyDescent="0.25">
      <c r="A122" s="15" t="s">
        <v>109</v>
      </c>
      <c r="B122" s="5" t="s">
        <v>215</v>
      </c>
      <c r="C122" s="16">
        <v>0</v>
      </c>
      <c r="D122" s="16">
        <v>0</v>
      </c>
      <c r="E122" s="16">
        <v>0</v>
      </c>
      <c r="F122" s="16">
        <f t="shared" si="7"/>
        <v>0</v>
      </c>
      <c r="G122" s="37"/>
      <c r="H122" s="34"/>
    </row>
    <row r="123" spans="1:8" ht="15.75" x14ac:dyDescent="0.25">
      <c r="A123" s="15" t="s">
        <v>87</v>
      </c>
      <c r="B123" s="5" t="s">
        <v>216</v>
      </c>
      <c r="C123" s="16">
        <v>0</v>
      </c>
      <c r="D123" s="113">
        <v>0</v>
      </c>
      <c r="E123" s="6">
        <f>+'[1]Marzo 2019'!$E$54</f>
        <v>200550783</v>
      </c>
      <c r="F123" s="16">
        <f t="shared" si="7"/>
        <v>200550783</v>
      </c>
      <c r="G123" s="16"/>
      <c r="H123" s="34"/>
    </row>
    <row r="124" spans="1:8" ht="15.75" x14ac:dyDescent="0.25">
      <c r="A124" s="15" t="s">
        <v>217</v>
      </c>
      <c r="B124" s="5" t="s">
        <v>218</v>
      </c>
      <c r="C124" s="16">
        <v>0</v>
      </c>
      <c r="D124" s="16">
        <v>0</v>
      </c>
      <c r="E124" s="16">
        <v>0</v>
      </c>
      <c r="F124" s="16">
        <f t="shared" si="7"/>
        <v>0</v>
      </c>
      <c r="G124" s="37"/>
    </row>
    <row r="125" spans="1:8" ht="15.75" x14ac:dyDescent="0.25">
      <c r="A125" s="15" t="s">
        <v>219</v>
      </c>
      <c r="B125" s="5" t="s">
        <v>220</v>
      </c>
      <c r="C125" s="16">
        <v>1616681.09</v>
      </c>
      <c r="D125" s="16">
        <v>2594845.1800000002</v>
      </c>
      <c r="E125" s="16">
        <v>4765200.83</v>
      </c>
      <c r="F125" s="16">
        <f t="shared" si="7"/>
        <v>8976727.1000000015</v>
      </c>
      <c r="G125" s="37"/>
    </row>
    <row r="126" spans="1:8" ht="16.5" thickBot="1" x14ac:dyDescent="0.3">
      <c r="A126" s="28"/>
      <c r="B126" s="29" t="s">
        <v>1</v>
      </c>
      <c r="C126" s="30">
        <f>SUM(C57:C125)</f>
        <v>652365065.87</v>
      </c>
      <c r="D126" s="30">
        <f>SUM(D57:D125)</f>
        <v>1477407800.4400003</v>
      </c>
      <c r="E126" s="30">
        <f>SUM(E57:E125)</f>
        <v>896423327.62</v>
      </c>
      <c r="F126" s="30">
        <f>SUM(F57:F125)</f>
        <v>3026196193.9299998</v>
      </c>
      <c r="G126" s="12"/>
    </row>
    <row r="127" spans="1:8" ht="16.5" thickTop="1" x14ac:dyDescent="0.25">
      <c r="A127" s="105" t="str">
        <f>+A48</f>
        <v xml:space="preserve">Fuente:   </v>
      </c>
      <c r="B127" s="105"/>
      <c r="C127" s="15"/>
      <c r="D127" s="15">
        <f>+D126-D47</f>
        <v>0</v>
      </c>
      <c r="E127" s="15"/>
      <c r="F127" s="15"/>
      <c r="G127" s="38"/>
      <c r="H127" s="42"/>
    </row>
    <row r="128" spans="1:8" ht="15.75" x14ac:dyDescent="0.25">
      <c r="A128" s="39"/>
      <c r="B128" s="39"/>
      <c r="C128" s="12"/>
      <c r="D128" s="15"/>
      <c r="E128" s="12"/>
      <c r="F128" s="12">
        <f>+F126-F47</f>
        <v>-411205644</v>
      </c>
      <c r="G128" s="12"/>
    </row>
    <row r="129" spans="1:10" ht="15.75" x14ac:dyDescent="0.25">
      <c r="A129" s="10"/>
      <c r="B129" s="11"/>
      <c r="C129" s="12"/>
      <c r="D129" s="12"/>
      <c r="E129" s="12"/>
      <c r="F129" s="12"/>
      <c r="G129" s="12"/>
    </row>
    <row r="130" spans="1:10" ht="15.75" x14ac:dyDescent="0.25">
      <c r="A130" s="250" t="s">
        <v>50</v>
      </c>
      <c r="B130" s="250"/>
      <c r="C130" s="250"/>
      <c r="D130" s="250"/>
      <c r="E130" s="250"/>
      <c r="F130" s="250"/>
      <c r="G130" s="12"/>
    </row>
    <row r="131" spans="1:10" ht="15.75" x14ac:dyDescent="0.25">
      <c r="A131" s="250" t="s">
        <v>49</v>
      </c>
      <c r="B131" s="250"/>
      <c r="C131" s="250"/>
      <c r="D131" s="250"/>
      <c r="E131" s="250"/>
      <c r="F131" s="250"/>
      <c r="G131" s="12"/>
    </row>
    <row r="132" spans="1:10" ht="15.75" x14ac:dyDescent="0.25">
      <c r="A132" s="251" t="s">
        <v>58</v>
      </c>
      <c r="B132" s="251"/>
      <c r="C132" s="251"/>
      <c r="D132" s="251"/>
      <c r="E132" s="251"/>
      <c r="F132" s="251"/>
      <c r="G132" s="7"/>
      <c r="H132" s="36"/>
      <c r="I132" s="92"/>
    </row>
    <row r="133" spans="1:10" ht="15.75" x14ac:dyDescent="0.25">
      <c r="A133" s="10"/>
      <c r="B133" s="11"/>
      <c r="C133" s="12"/>
      <c r="D133" s="12"/>
      <c r="E133" s="12"/>
      <c r="F133" s="12"/>
      <c r="G133" s="12"/>
    </row>
    <row r="134" spans="1:10" ht="16.5" thickBot="1" x14ac:dyDescent="0.3">
      <c r="A134" s="13" t="s">
        <v>0</v>
      </c>
      <c r="B134" s="13" t="s">
        <v>32</v>
      </c>
      <c r="C134" s="13" t="s">
        <v>34</v>
      </c>
      <c r="D134" s="13" t="s">
        <v>35</v>
      </c>
      <c r="E134" s="13" t="s">
        <v>36</v>
      </c>
      <c r="F134" s="13" t="s">
        <v>17</v>
      </c>
      <c r="G134" s="12"/>
    </row>
    <row r="135" spans="1:10" ht="15.75" x14ac:dyDescent="0.25">
      <c r="A135" s="15"/>
      <c r="B135" s="5"/>
      <c r="C135" s="19"/>
      <c r="D135" s="19"/>
      <c r="E135" s="19"/>
      <c r="F135" s="19"/>
      <c r="G135" s="12"/>
    </row>
    <row r="136" spans="1:10" ht="15.75" x14ac:dyDescent="0.25">
      <c r="A136" s="44">
        <v>1</v>
      </c>
      <c r="B136" s="45" t="s">
        <v>43</v>
      </c>
      <c r="C136" s="19">
        <v>7082664379.6000004</v>
      </c>
      <c r="D136" s="19">
        <f>+C149</f>
        <v>6430299313.7300005</v>
      </c>
      <c r="E136" s="19">
        <f>+D149</f>
        <v>7865860805.6500006</v>
      </c>
      <c r="F136" s="19">
        <f>C136</f>
        <v>7082664379.6000004</v>
      </c>
      <c r="G136" s="12"/>
      <c r="H136" s="47"/>
    </row>
    <row r="137" spans="1:10" ht="15.75" x14ac:dyDescent="0.25">
      <c r="A137" s="48">
        <v>2</v>
      </c>
      <c r="B137" s="45" t="s">
        <v>44</v>
      </c>
      <c r="C137" s="19">
        <f>SUM(C138:C146)</f>
        <v>0</v>
      </c>
      <c r="D137" s="19">
        <f>SUM(D138:D146)</f>
        <v>2912969292.5599999</v>
      </c>
      <c r="E137" s="19">
        <f t="shared" ref="E137:F137" si="8">SUM(E138:E146)</f>
        <v>8848370353.1900005</v>
      </c>
      <c r="F137" s="19">
        <f t="shared" si="8"/>
        <v>11761339645.75</v>
      </c>
      <c r="G137" s="49"/>
      <c r="J137" s="50"/>
    </row>
    <row r="138" spans="1:10" s="272" customFormat="1" ht="15.75" x14ac:dyDescent="0.25">
      <c r="A138" s="268"/>
      <c r="B138" s="269" t="s">
        <v>241</v>
      </c>
      <c r="C138" s="270"/>
      <c r="D138" s="270">
        <v>1809881973</v>
      </c>
      <c r="E138" s="270">
        <v>4758242632</v>
      </c>
      <c r="F138" s="270">
        <f>+C138+D138+E138</f>
        <v>6568124605</v>
      </c>
      <c r="G138" s="271"/>
      <c r="I138" s="273"/>
      <c r="J138" s="274"/>
    </row>
    <row r="139" spans="1:10" s="272" customFormat="1" ht="15.75" x14ac:dyDescent="0.25">
      <c r="A139" s="268"/>
      <c r="B139" s="269" t="s">
        <v>240</v>
      </c>
      <c r="C139" s="270"/>
      <c r="D139" s="270">
        <v>19949918</v>
      </c>
      <c r="E139" s="270">
        <v>243159945</v>
      </c>
      <c r="F139" s="270">
        <f t="shared" ref="F139:F145" si="9">+C139+D139+E139</f>
        <v>263109863</v>
      </c>
      <c r="G139" s="271"/>
      <c r="I139" s="273"/>
      <c r="J139" s="274"/>
    </row>
    <row r="140" spans="1:10" s="272" customFormat="1" ht="15.75" x14ac:dyDescent="0.25">
      <c r="A140" s="268"/>
      <c r="B140" s="269" t="s">
        <v>239</v>
      </c>
      <c r="C140" s="270"/>
      <c r="D140" s="270">
        <v>802970352</v>
      </c>
      <c r="E140" s="270">
        <v>713750561</v>
      </c>
      <c r="F140" s="270">
        <f t="shared" si="9"/>
        <v>1516720913</v>
      </c>
      <c r="G140" s="271"/>
      <c r="I140" s="273"/>
      <c r="J140" s="274"/>
    </row>
    <row r="141" spans="1:10" s="272" customFormat="1" ht="15.75" x14ac:dyDescent="0.25">
      <c r="A141" s="268"/>
      <c r="B141" s="269" t="s">
        <v>238</v>
      </c>
      <c r="C141" s="270"/>
      <c r="D141" s="270">
        <v>231303175</v>
      </c>
      <c r="E141" s="270">
        <v>205602822</v>
      </c>
      <c r="F141" s="270">
        <f t="shared" si="9"/>
        <v>436905997</v>
      </c>
      <c r="G141" s="271"/>
      <c r="I141" s="273"/>
      <c r="J141" s="274"/>
    </row>
    <row r="142" spans="1:10" s="272" customFormat="1" ht="15.75" x14ac:dyDescent="0.25">
      <c r="A142" s="268"/>
      <c r="B142" s="269" t="s">
        <v>242</v>
      </c>
      <c r="C142" s="270"/>
      <c r="D142" s="270"/>
      <c r="E142" s="270"/>
      <c r="F142" s="270">
        <f t="shared" si="9"/>
        <v>0</v>
      </c>
      <c r="G142" s="271"/>
      <c r="I142" s="273"/>
      <c r="J142" s="274"/>
    </row>
    <row r="143" spans="1:10" s="272" customFormat="1" ht="15.75" x14ac:dyDescent="0.25">
      <c r="A143" s="268"/>
      <c r="B143" s="269" t="s">
        <v>237</v>
      </c>
      <c r="C143" s="270"/>
      <c r="D143" s="270"/>
      <c r="E143" s="270">
        <v>2858386539</v>
      </c>
      <c r="F143" s="270">
        <f t="shared" si="9"/>
        <v>2858386539</v>
      </c>
      <c r="G143" s="271"/>
      <c r="I143" s="273"/>
      <c r="J143" s="274"/>
    </row>
    <row r="144" spans="1:10" s="272" customFormat="1" ht="15.75" x14ac:dyDescent="0.25">
      <c r="A144" s="268"/>
      <c r="B144" s="269" t="s">
        <v>115</v>
      </c>
      <c r="C144" s="270"/>
      <c r="D144" s="270"/>
      <c r="E144" s="270"/>
      <c r="F144" s="270">
        <f t="shared" si="9"/>
        <v>0</v>
      </c>
      <c r="G144" s="271"/>
      <c r="I144" s="273"/>
      <c r="J144" s="274"/>
    </row>
    <row r="145" spans="1:10" s="272" customFormat="1" ht="15.75" x14ac:dyDescent="0.25">
      <c r="A145" s="268"/>
      <c r="B145" s="269" t="s">
        <v>116</v>
      </c>
      <c r="C145" s="270"/>
      <c r="D145" s="270"/>
      <c r="E145" s="270"/>
      <c r="F145" s="270">
        <f t="shared" si="9"/>
        <v>0</v>
      </c>
      <c r="G145" s="271"/>
      <c r="I145" s="273"/>
      <c r="J145" s="274"/>
    </row>
    <row r="146" spans="1:10" s="239" customFormat="1" ht="15.75" x14ac:dyDescent="0.25">
      <c r="A146" s="236"/>
      <c r="B146" s="237" t="s">
        <v>236</v>
      </c>
      <c r="C146" s="235"/>
      <c r="D146" s="235">
        <f>48371305.84+492568.72</f>
        <v>48863874.560000002</v>
      </c>
      <c r="E146" s="235">
        <f>64954354.19+4273500</f>
        <v>69227854.189999998</v>
      </c>
      <c r="F146" s="235">
        <f>+C146+D146+E146</f>
        <v>118091728.75</v>
      </c>
      <c r="G146" s="238"/>
      <c r="I146" s="240"/>
      <c r="J146" s="241"/>
    </row>
    <row r="147" spans="1:10" ht="15.75" x14ac:dyDescent="0.25">
      <c r="A147" s="48">
        <v>3</v>
      </c>
      <c r="B147" s="51" t="s">
        <v>45</v>
      </c>
      <c r="C147" s="19">
        <f>+C136+C137</f>
        <v>7082664379.6000004</v>
      </c>
      <c r="D147" s="19">
        <f t="shared" ref="D147" si="10">+D136+D137</f>
        <v>9343268606.2900009</v>
      </c>
      <c r="E147" s="19">
        <f>+E136+E137</f>
        <v>16714231158.84</v>
      </c>
      <c r="F147" s="19">
        <f>+F136+F137</f>
        <v>18844004025.349998</v>
      </c>
      <c r="G147" s="49"/>
      <c r="J147" s="50"/>
    </row>
    <row r="148" spans="1:10" ht="15.75" x14ac:dyDescent="0.25">
      <c r="A148" s="48">
        <v>4</v>
      </c>
      <c r="B148" s="51" t="s">
        <v>46</v>
      </c>
      <c r="C148" s="19">
        <f>+C126</f>
        <v>652365065.87</v>
      </c>
      <c r="D148" s="19">
        <v>1477407800.6400001</v>
      </c>
      <c r="E148" s="19">
        <f>+E126</f>
        <v>896423327.62</v>
      </c>
      <c r="F148" s="19">
        <f>SUM(C148:E148)</f>
        <v>3026196194.1300001</v>
      </c>
      <c r="G148" s="49"/>
    </row>
    <row r="149" spans="1:10" ht="15.75" x14ac:dyDescent="0.25">
      <c r="A149" s="48">
        <v>5</v>
      </c>
      <c r="B149" s="45" t="s">
        <v>47</v>
      </c>
      <c r="C149" s="19">
        <f>+C147-C148</f>
        <v>6430299313.7300005</v>
      </c>
      <c r="D149" s="19">
        <f>+D147-D148</f>
        <v>7865860805.6500006</v>
      </c>
      <c r="E149" s="19">
        <f>+E147-E148</f>
        <v>15817807831.219999</v>
      </c>
      <c r="F149" s="19">
        <f>+F147-F148</f>
        <v>15817807831.219997</v>
      </c>
      <c r="G149" s="49"/>
    </row>
    <row r="150" spans="1:10" ht="16.5" thickBot="1" x14ac:dyDescent="0.3">
      <c r="A150" s="28"/>
      <c r="B150" s="29"/>
      <c r="C150" s="30"/>
      <c r="D150" s="31"/>
      <c r="E150" s="32"/>
      <c r="F150" s="29"/>
      <c r="G150" s="23"/>
      <c r="H150" s="101"/>
    </row>
    <row r="151" spans="1:10" ht="15.75" thickTop="1" x14ac:dyDescent="0.25">
      <c r="A151" s="106" t="s">
        <v>232</v>
      </c>
      <c r="B151" s="107"/>
      <c r="C151" s="114"/>
      <c r="D151" s="57"/>
      <c r="E151" s="114"/>
      <c r="F151" s="114"/>
      <c r="G151" s="109"/>
      <c r="H151" s="107"/>
      <c r="I151" s="104"/>
    </row>
    <row r="152" spans="1:10" ht="51.75" customHeight="1" x14ac:dyDescent="0.25">
      <c r="A152" s="253" t="s">
        <v>234</v>
      </c>
      <c r="B152" s="253"/>
      <c r="C152" s="253"/>
      <c r="D152" s="253"/>
      <c r="E152" s="253"/>
      <c r="F152" s="253"/>
      <c r="G152" s="107"/>
      <c r="H152" s="107"/>
      <c r="I152" s="104"/>
    </row>
    <row r="153" spans="1:10" x14ac:dyDescent="0.25">
      <c r="A153" s="52" t="s">
        <v>233</v>
      </c>
    </row>
    <row r="154" spans="1:10" x14ac:dyDescent="0.25">
      <c r="A154" s="53"/>
    </row>
    <row r="155" spans="1:10" x14ac:dyDescent="0.25">
      <c r="A155" s="53"/>
      <c r="C155" s="115"/>
    </row>
    <row r="156" spans="1:10" x14ac:dyDescent="0.25">
      <c r="A156" s="53"/>
    </row>
  </sheetData>
  <mergeCells count="15">
    <mergeCell ref="A152:F152"/>
    <mergeCell ref="A35:F35"/>
    <mergeCell ref="A48:F48"/>
    <mergeCell ref="A51:F51"/>
    <mergeCell ref="A52:F52"/>
    <mergeCell ref="A53:F53"/>
    <mergeCell ref="A130:F130"/>
    <mergeCell ref="A131:F131"/>
    <mergeCell ref="A132:F132"/>
    <mergeCell ref="A34:F34"/>
    <mergeCell ref="A1:G1"/>
    <mergeCell ref="A6:G6"/>
    <mergeCell ref="A8:G8"/>
    <mergeCell ref="A9:G9"/>
    <mergeCell ref="A33:F33"/>
  </mergeCells>
  <pageMargins left="0.5" right="0.28000000000000003" top="0.74803149606299213" bottom="0.74803149606299213" header="0.31496062992125984" footer="0.31496062992125984"/>
  <pageSetup scale="20" orientation="landscape" r:id="rId1"/>
  <ignoredErrors>
    <ignoredError sqref="F14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153"/>
  <sheetViews>
    <sheetView topLeftCell="B1" zoomScale="80" zoomScaleNormal="80" workbookViewId="0">
      <selection sqref="A1:G1"/>
    </sheetView>
  </sheetViews>
  <sheetFormatPr baseColWidth="10" defaultColWidth="11.42578125" defaultRowHeight="15" x14ac:dyDescent="0.25"/>
  <cols>
    <col min="1" max="1" width="12.28515625" style="1" customWidth="1"/>
    <col min="2" max="2" width="37.85546875" style="9" customWidth="1"/>
    <col min="3" max="3" width="30.28515625" style="126" bestFit="1" customWidth="1"/>
    <col min="4" max="4" width="19.85546875" style="126" bestFit="1" customWidth="1"/>
    <col min="5" max="5" width="19.85546875" style="126" customWidth="1"/>
    <col min="6" max="6" width="19.85546875" style="126" bestFit="1" customWidth="1"/>
    <col min="7" max="7" width="18.28515625" style="6" bestFit="1" customWidth="1"/>
    <col min="8" max="8" width="17.85546875" style="54" bestFit="1" customWidth="1"/>
    <col min="9" max="10" width="17.42578125" style="6" bestFit="1" customWidth="1"/>
    <col min="11" max="11" width="16" style="6" bestFit="1" customWidth="1"/>
    <col min="12" max="13" width="14.85546875" style="6" bestFit="1" customWidth="1"/>
    <col min="14" max="16384" width="11.42578125" style="6"/>
  </cols>
  <sheetData>
    <row r="1" spans="1:8" x14ac:dyDescent="0.25">
      <c r="A1" s="255" t="s">
        <v>28</v>
      </c>
      <c r="B1" s="255"/>
      <c r="C1" s="255"/>
      <c r="D1" s="255"/>
      <c r="E1" s="255"/>
      <c r="F1" s="255"/>
      <c r="G1" s="255"/>
    </row>
    <row r="2" spans="1:8" x14ac:dyDescent="0.25">
      <c r="A2" s="36"/>
      <c r="B2" s="55" t="s">
        <v>88</v>
      </c>
      <c r="C2" s="121" t="s">
        <v>89</v>
      </c>
      <c r="D2" s="121"/>
      <c r="E2" s="121"/>
      <c r="F2" s="121"/>
      <c r="G2" s="36"/>
    </row>
    <row r="3" spans="1:8" x14ac:dyDescent="0.25">
      <c r="A3" s="36"/>
      <c r="B3" s="55" t="s">
        <v>90</v>
      </c>
      <c r="C3" s="121" t="s">
        <v>91</v>
      </c>
      <c r="D3" s="121"/>
      <c r="E3" s="121"/>
      <c r="F3" s="121"/>
      <c r="G3" s="36"/>
      <c r="H3" s="134"/>
    </row>
    <row r="4" spans="1:8" x14ac:dyDescent="0.25">
      <c r="A4" s="36"/>
      <c r="B4" s="55" t="s">
        <v>30</v>
      </c>
      <c r="C4" s="121" t="s">
        <v>80</v>
      </c>
      <c r="D4" s="121"/>
      <c r="E4" s="121"/>
      <c r="F4" s="121"/>
      <c r="G4" s="36"/>
    </row>
    <row r="5" spans="1:8" x14ac:dyDescent="0.25">
      <c r="A5" s="36"/>
      <c r="B5" s="55" t="s">
        <v>29</v>
      </c>
      <c r="C5" s="121" t="s">
        <v>225</v>
      </c>
      <c r="D5" s="121"/>
      <c r="E5" s="121"/>
      <c r="F5" s="121"/>
      <c r="G5" s="36"/>
    </row>
    <row r="6" spans="1:8" x14ac:dyDescent="0.25">
      <c r="A6" s="256"/>
      <c r="B6" s="256"/>
      <c r="C6" s="256"/>
      <c r="D6" s="256"/>
      <c r="E6" s="256"/>
      <c r="F6" s="256"/>
      <c r="G6" s="256"/>
    </row>
    <row r="8" spans="1:8" s="71" customFormat="1" x14ac:dyDescent="0.25">
      <c r="A8" s="257" t="s">
        <v>31</v>
      </c>
      <c r="B8" s="257"/>
      <c r="C8" s="257"/>
      <c r="D8" s="257"/>
      <c r="E8" s="257"/>
      <c r="F8" s="257"/>
      <c r="G8" s="257"/>
    </row>
    <row r="9" spans="1:8" s="71" customFormat="1" x14ac:dyDescent="0.25">
      <c r="A9" s="257" t="s">
        <v>51</v>
      </c>
      <c r="B9" s="257"/>
      <c r="C9" s="257"/>
      <c r="D9" s="257"/>
      <c r="E9" s="257"/>
      <c r="F9" s="257"/>
      <c r="G9" s="257"/>
    </row>
    <row r="10" spans="1:8" s="71" customFormat="1" x14ac:dyDescent="0.25">
      <c r="A10" s="72"/>
      <c r="B10" s="69"/>
    </row>
    <row r="11" spans="1:8" s="119" customFormat="1" ht="15.75" thickBot="1" x14ac:dyDescent="0.3">
      <c r="A11" s="56" t="s">
        <v>0</v>
      </c>
      <c r="B11" s="56" t="s">
        <v>57</v>
      </c>
      <c r="C11" s="56" t="s">
        <v>33</v>
      </c>
      <c r="D11" s="56" t="s">
        <v>10</v>
      </c>
      <c r="E11" s="56" t="s">
        <v>11</v>
      </c>
      <c r="F11" s="56" t="s">
        <v>12</v>
      </c>
      <c r="G11" s="56" t="s">
        <v>53</v>
      </c>
    </row>
    <row r="12" spans="1:8" s="119" customFormat="1" x14ac:dyDescent="0.25">
      <c r="A12" s="137"/>
      <c r="B12" s="2"/>
      <c r="C12" s="75"/>
      <c r="D12" s="75"/>
      <c r="E12" s="75"/>
      <c r="F12" s="75"/>
      <c r="G12" s="77"/>
    </row>
    <row r="13" spans="1:8" s="119" customFormat="1" ht="15.75" x14ac:dyDescent="0.25">
      <c r="A13" s="16">
        <v>1</v>
      </c>
      <c r="B13" s="18" t="s">
        <v>20</v>
      </c>
      <c r="C13" s="76" t="s">
        <v>6</v>
      </c>
      <c r="D13" s="77">
        <v>45565</v>
      </c>
      <c r="E13" s="77">
        <v>49827</v>
      </c>
      <c r="F13" s="77">
        <v>49015</v>
      </c>
      <c r="G13" s="77">
        <f>AVERAGE(D13:F13)</f>
        <v>48135.666666666664</v>
      </c>
    </row>
    <row r="14" spans="1:8" s="119" customFormat="1" ht="60" x14ac:dyDescent="0.25">
      <c r="A14" s="16"/>
      <c r="B14" s="60" t="s">
        <v>64</v>
      </c>
      <c r="C14" s="76" t="s">
        <v>6</v>
      </c>
      <c r="D14" s="77">
        <v>26070</v>
      </c>
      <c r="E14" s="77">
        <v>27350</v>
      </c>
      <c r="F14" s="77">
        <v>27796</v>
      </c>
      <c r="G14" s="77">
        <f t="shared" ref="G14:G25" si="0">AVERAGE(D14:F14)</f>
        <v>27072</v>
      </c>
    </row>
    <row r="15" spans="1:8" s="71" customFormat="1" ht="15.75" x14ac:dyDescent="0.25">
      <c r="A15" s="16"/>
      <c r="B15" s="61" t="s">
        <v>9</v>
      </c>
      <c r="C15" s="76" t="s">
        <v>6</v>
      </c>
      <c r="D15" s="77">
        <v>19495</v>
      </c>
      <c r="E15" s="77">
        <v>22477</v>
      </c>
      <c r="F15" s="77">
        <v>21219</v>
      </c>
      <c r="G15" s="77">
        <f t="shared" si="0"/>
        <v>21063.666666666668</v>
      </c>
    </row>
    <row r="16" spans="1:8" s="71" customFormat="1" ht="31.5" x14ac:dyDescent="0.25">
      <c r="A16" s="16">
        <v>2</v>
      </c>
      <c r="B16" s="22" t="s">
        <v>21</v>
      </c>
      <c r="C16" s="64" t="s">
        <v>23</v>
      </c>
      <c r="D16" s="77">
        <v>139375</v>
      </c>
      <c r="E16" s="77">
        <v>141215</v>
      </c>
      <c r="F16" s="77">
        <v>147141</v>
      </c>
      <c r="G16" s="77">
        <f t="shared" si="0"/>
        <v>142577</v>
      </c>
    </row>
    <row r="17" spans="1:8" s="71" customFormat="1" ht="15.75" x14ac:dyDescent="0.25">
      <c r="A17" s="16"/>
      <c r="B17" s="63" t="s">
        <v>230</v>
      </c>
      <c r="C17" s="64" t="s">
        <v>6</v>
      </c>
      <c r="D17" s="77">
        <v>10731</v>
      </c>
      <c r="E17" s="77">
        <v>10775</v>
      </c>
      <c r="F17" s="77">
        <v>11000</v>
      </c>
      <c r="G17" s="77">
        <f t="shared" si="0"/>
        <v>10835.333333333334</v>
      </c>
    </row>
    <row r="18" spans="1:8" s="71" customFormat="1" ht="15.75" x14ac:dyDescent="0.25">
      <c r="A18" s="16"/>
      <c r="B18" s="63" t="s">
        <v>61</v>
      </c>
      <c r="C18" s="64" t="s">
        <v>6</v>
      </c>
      <c r="D18" s="77">
        <v>15060</v>
      </c>
      <c r="E18" s="77">
        <v>15555</v>
      </c>
      <c r="F18" s="77">
        <v>15703</v>
      </c>
      <c r="G18" s="77">
        <f t="shared" si="0"/>
        <v>15439.333333333334</v>
      </c>
    </row>
    <row r="19" spans="1:8" s="71" customFormat="1" ht="15.75" x14ac:dyDescent="0.25">
      <c r="A19" s="16"/>
      <c r="B19" s="63" t="s">
        <v>22</v>
      </c>
      <c r="C19" s="64" t="s">
        <v>6</v>
      </c>
      <c r="D19" s="77">
        <v>32793</v>
      </c>
      <c r="E19" s="77">
        <v>33101</v>
      </c>
      <c r="F19" s="77">
        <v>34680</v>
      </c>
      <c r="G19" s="77">
        <f t="shared" si="0"/>
        <v>33524.666666666664</v>
      </c>
    </row>
    <row r="20" spans="1:8" s="71" customFormat="1" ht="15.75" x14ac:dyDescent="0.25">
      <c r="A20" s="16"/>
      <c r="B20" s="63" t="s">
        <v>62</v>
      </c>
      <c r="C20" s="64" t="s">
        <v>6</v>
      </c>
      <c r="D20" s="77">
        <v>9931</v>
      </c>
      <c r="E20" s="77">
        <v>10185</v>
      </c>
      <c r="F20" s="77">
        <v>10477</v>
      </c>
      <c r="G20" s="77">
        <f t="shared" si="0"/>
        <v>10197.666666666666</v>
      </c>
    </row>
    <row r="21" spans="1:8" s="71" customFormat="1" ht="15.75" x14ac:dyDescent="0.25">
      <c r="A21" s="26"/>
      <c r="B21" s="63" t="s">
        <v>13</v>
      </c>
      <c r="C21" s="64" t="s">
        <v>6</v>
      </c>
      <c r="D21" s="77">
        <v>103653</v>
      </c>
      <c r="E21" s="77">
        <v>104700</v>
      </c>
      <c r="F21" s="77">
        <v>109961</v>
      </c>
      <c r="G21" s="77">
        <f t="shared" si="0"/>
        <v>106104.66666666667</v>
      </c>
    </row>
    <row r="22" spans="1:8" ht="31.5" x14ac:dyDescent="0.25">
      <c r="A22" s="26" t="s">
        <v>279</v>
      </c>
      <c r="B22" s="225" t="s">
        <v>275</v>
      </c>
      <c r="C22" s="23" t="s">
        <v>6</v>
      </c>
      <c r="D22" s="233">
        <f>D23+D24</f>
        <v>0</v>
      </c>
      <c r="E22" s="233">
        <f t="shared" ref="E22:F22" si="1">E23+E24</f>
        <v>0</v>
      </c>
      <c r="F22" s="233">
        <f t="shared" si="1"/>
        <v>0</v>
      </c>
      <c r="G22" s="77">
        <f t="shared" si="0"/>
        <v>0</v>
      </c>
      <c r="H22" s="6"/>
    </row>
    <row r="23" spans="1:8" ht="31.5" x14ac:dyDescent="0.25">
      <c r="A23" s="26"/>
      <c r="B23" s="24" t="s">
        <v>254</v>
      </c>
      <c r="C23" s="23" t="s">
        <v>6</v>
      </c>
      <c r="D23" s="17">
        <v>0</v>
      </c>
      <c r="E23" s="17">
        <v>0</v>
      </c>
      <c r="F23" s="17">
        <v>0</v>
      </c>
      <c r="G23" s="77">
        <f t="shared" si="0"/>
        <v>0</v>
      </c>
      <c r="H23" s="6"/>
    </row>
    <row r="24" spans="1:8" ht="47.25" x14ac:dyDescent="0.25">
      <c r="A24" s="26"/>
      <c r="B24" s="24" t="s">
        <v>255</v>
      </c>
      <c r="C24" s="23" t="s">
        <v>6</v>
      </c>
      <c r="D24" s="17">
        <v>0</v>
      </c>
      <c r="E24" s="17">
        <v>0</v>
      </c>
      <c r="F24" s="17">
        <v>0</v>
      </c>
      <c r="G24" s="77">
        <f t="shared" si="0"/>
        <v>0</v>
      </c>
      <c r="H24" s="6"/>
    </row>
    <row r="25" spans="1:8" s="71" customFormat="1" ht="31.5" x14ac:dyDescent="0.25">
      <c r="A25" s="16">
        <v>3</v>
      </c>
      <c r="B25" s="27" t="s">
        <v>5</v>
      </c>
      <c r="C25" s="64" t="s">
        <v>8</v>
      </c>
      <c r="D25" s="77">
        <v>9029</v>
      </c>
      <c r="E25" s="77">
        <v>9105</v>
      </c>
      <c r="F25" s="77">
        <v>9439</v>
      </c>
      <c r="G25" s="77">
        <f t="shared" si="0"/>
        <v>9191</v>
      </c>
    </row>
    <row r="26" spans="1:8" s="71" customFormat="1" ht="15.75" customHeight="1" thickBot="1" x14ac:dyDescent="0.3">
      <c r="A26" s="65"/>
      <c r="B26" s="66" t="s">
        <v>52</v>
      </c>
      <c r="C26" s="67" t="s">
        <v>6</v>
      </c>
      <c r="D26" s="68">
        <f>D14+D21</f>
        <v>129723</v>
      </c>
      <c r="E26" s="68">
        <f>E14+E21</f>
        <v>132050</v>
      </c>
      <c r="F26" s="68">
        <f>F14+F21</f>
        <v>137757</v>
      </c>
      <c r="G26" s="65">
        <f>AVERAGE(D26:F26)</f>
        <v>133176.66666666666</v>
      </c>
    </row>
    <row r="27" spans="1:8" s="71" customFormat="1" ht="15.75" customHeight="1" thickTop="1" x14ac:dyDescent="0.25">
      <c r="A27" s="2" t="s">
        <v>24</v>
      </c>
      <c r="B27" s="69"/>
      <c r="C27" s="76"/>
      <c r="D27" s="76"/>
      <c r="E27" s="76"/>
      <c r="F27" s="76"/>
      <c r="G27" s="76"/>
    </row>
    <row r="28" spans="1:8" s="71" customFormat="1" ht="15.75" customHeight="1" x14ac:dyDescent="0.25">
      <c r="A28" s="2" t="s">
        <v>74</v>
      </c>
      <c r="B28" s="69"/>
      <c r="C28" s="76"/>
      <c r="D28" s="76"/>
      <c r="E28" s="76"/>
      <c r="F28" s="76"/>
      <c r="G28" s="76"/>
      <c r="H28" s="75"/>
    </row>
    <row r="29" spans="1:8" s="71" customFormat="1" ht="15.75" customHeight="1" x14ac:dyDescent="0.25">
      <c r="A29" s="2" t="s">
        <v>25</v>
      </c>
      <c r="B29" s="69"/>
      <c r="C29" s="76"/>
      <c r="D29" s="76"/>
      <c r="E29" s="76"/>
      <c r="F29" s="76"/>
      <c r="G29" s="76"/>
      <c r="H29" s="75"/>
    </row>
    <row r="30" spans="1:8" s="71" customFormat="1" x14ac:dyDescent="0.25">
      <c r="A30" s="72"/>
      <c r="B30" s="69"/>
    </row>
    <row r="31" spans="1:8" s="71" customFormat="1" x14ac:dyDescent="0.25">
      <c r="A31" s="69" t="s">
        <v>72</v>
      </c>
      <c r="B31" s="69"/>
    </row>
    <row r="33" spans="1:9" x14ac:dyDescent="0.25">
      <c r="C33" s="123"/>
    </row>
    <row r="34" spans="1:9" ht="15.75" x14ac:dyDescent="0.25">
      <c r="A34" s="250" t="s">
        <v>39</v>
      </c>
      <c r="B34" s="250"/>
      <c r="C34" s="250"/>
      <c r="D34" s="250"/>
      <c r="E34" s="250"/>
      <c r="F34" s="250"/>
      <c r="G34" s="12"/>
      <c r="I34" s="54"/>
    </row>
    <row r="35" spans="1:9" ht="15.75" x14ac:dyDescent="0.25">
      <c r="A35" s="250" t="s">
        <v>41</v>
      </c>
      <c r="B35" s="250"/>
      <c r="C35" s="250"/>
      <c r="D35" s="250"/>
      <c r="E35" s="250"/>
      <c r="F35" s="250"/>
      <c r="G35" s="12"/>
      <c r="I35" s="54"/>
    </row>
    <row r="36" spans="1:9" ht="15.75" x14ac:dyDescent="0.25">
      <c r="A36" s="251" t="s">
        <v>58</v>
      </c>
      <c r="B36" s="251"/>
      <c r="C36" s="251"/>
      <c r="D36" s="251"/>
      <c r="E36" s="251"/>
      <c r="F36" s="251"/>
      <c r="G36" s="7"/>
      <c r="H36" s="92"/>
      <c r="I36" s="92"/>
    </row>
    <row r="37" spans="1:9" ht="15.75" x14ac:dyDescent="0.25">
      <c r="A37" s="10"/>
      <c r="B37" s="11"/>
      <c r="C37" s="125"/>
      <c r="D37" s="125"/>
      <c r="E37" s="125"/>
      <c r="F37" s="125"/>
      <c r="G37" s="12"/>
      <c r="I37" s="54"/>
    </row>
    <row r="38" spans="1:9" ht="16.5" thickBot="1" x14ac:dyDescent="0.3">
      <c r="A38" s="13" t="s">
        <v>0</v>
      </c>
      <c r="B38" s="13" t="s">
        <v>57</v>
      </c>
      <c r="C38" s="122" t="s">
        <v>10</v>
      </c>
      <c r="D38" s="122" t="s">
        <v>11</v>
      </c>
      <c r="E38" s="122" t="s">
        <v>12</v>
      </c>
      <c r="F38" s="127" t="s">
        <v>18</v>
      </c>
      <c r="G38" s="12"/>
      <c r="I38" s="54"/>
    </row>
    <row r="39" spans="1:9" ht="15.75" x14ac:dyDescent="0.25">
      <c r="A39" s="15">
        <v>1</v>
      </c>
      <c r="B39" s="5" t="s">
        <v>110</v>
      </c>
      <c r="C39" s="124">
        <v>1655853542.1199999</v>
      </c>
      <c r="D39" s="124">
        <v>2104981412.0899999</v>
      </c>
      <c r="E39" s="124">
        <v>1410053528.54</v>
      </c>
      <c r="F39" s="124">
        <f>SUM(C39:E39)</f>
        <v>5170888482.75</v>
      </c>
      <c r="G39" s="37"/>
      <c r="I39" s="54"/>
    </row>
    <row r="40" spans="1:9" ht="15.75" x14ac:dyDescent="0.25">
      <c r="A40" s="15">
        <v>2</v>
      </c>
      <c r="B40" s="5" t="s">
        <v>112</v>
      </c>
      <c r="C40" s="128">
        <v>103570674.48</v>
      </c>
      <c r="D40" s="124">
        <v>87957904.299999997</v>
      </c>
      <c r="E40" s="124">
        <v>79909293.239999995</v>
      </c>
      <c r="F40" s="124">
        <f t="shared" ref="F40:F47" si="2">SUM(C40:E40)</f>
        <v>271437872.01999998</v>
      </c>
      <c r="G40" s="37"/>
      <c r="I40" s="54"/>
    </row>
    <row r="41" spans="1:9" ht="15.75" x14ac:dyDescent="0.25">
      <c r="A41" s="15">
        <v>3</v>
      </c>
      <c r="B41" s="5" t="s">
        <v>27</v>
      </c>
      <c r="C41" s="125">
        <v>0</v>
      </c>
      <c r="D41" s="125">
        <v>735972219</v>
      </c>
      <c r="E41" s="125">
        <v>771728574</v>
      </c>
      <c r="F41" s="124">
        <f t="shared" si="2"/>
        <v>1507700793</v>
      </c>
      <c r="G41" s="37"/>
      <c r="I41" s="54"/>
    </row>
    <row r="42" spans="1:9" ht="15.75" x14ac:dyDescent="0.25">
      <c r="A42" s="15">
        <v>4</v>
      </c>
      <c r="B42" s="5" t="s">
        <v>26</v>
      </c>
      <c r="C42" s="125"/>
      <c r="D42" s="125">
        <v>344462702.5</v>
      </c>
      <c r="E42" s="125">
        <v>345958992</v>
      </c>
      <c r="F42" s="124">
        <f t="shared" si="2"/>
        <v>690421694.5</v>
      </c>
      <c r="G42" s="37"/>
      <c r="I42" s="54"/>
    </row>
    <row r="43" spans="1:9" ht="15.75" x14ac:dyDescent="0.25">
      <c r="A43" s="15">
        <v>5</v>
      </c>
      <c r="B43" s="5" t="s">
        <v>117</v>
      </c>
      <c r="C43" s="125"/>
      <c r="D43" s="125">
        <v>2494575</v>
      </c>
      <c r="E43" s="125"/>
      <c r="F43" s="124">
        <f t="shared" si="2"/>
        <v>2494575</v>
      </c>
      <c r="G43" s="37"/>
      <c r="I43" s="54"/>
    </row>
    <row r="44" spans="1:9" s="70" customFormat="1" ht="15.75" x14ac:dyDescent="0.25">
      <c r="A44" s="15">
        <v>6</v>
      </c>
      <c r="B44" s="5" t="s">
        <v>113</v>
      </c>
      <c r="C44" s="125">
        <v>30663198</v>
      </c>
      <c r="D44" s="125">
        <v>195398564.52000001</v>
      </c>
      <c r="E44" s="125">
        <v>38996059.799999997</v>
      </c>
      <c r="F44" s="124">
        <f t="shared" si="2"/>
        <v>265057822.31999999</v>
      </c>
      <c r="G44" s="98"/>
      <c r="H44" s="100"/>
      <c r="I44" s="100"/>
    </row>
    <row r="45" spans="1:9" s="70" customFormat="1" ht="15.75" x14ac:dyDescent="0.25">
      <c r="A45" s="15">
        <v>7</v>
      </c>
      <c r="B45" s="5" t="s">
        <v>114</v>
      </c>
      <c r="C45" s="125"/>
      <c r="D45" s="125">
        <v>71145636.5</v>
      </c>
      <c r="E45" s="125"/>
      <c r="F45" s="124">
        <f t="shared" si="2"/>
        <v>71145636.5</v>
      </c>
      <c r="G45" s="98"/>
      <c r="H45" s="100"/>
      <c r="I45" s="100"/>
    </row>
    <row r="46" spans="1:9" s="70" customFormat="1" ht="15.75" x14ac:dyDescent="0.25">
      <c r="A46" s="15">
        <v>8</v>
      </c>
      <c r="B46" s="5" t="s">
        <v>115</v>
      </c>
      <c r="C46" s="125">
        <v>784836</v>
      </c>
      <c r="D46" s="125">
        <v>51911610</v>
      </c>
      <c r="E46" s="125"/>
      <c r="F46" s="124">
        <f t="shared" si="2"/>
        <v>52696446</v>
      </c>
      <c r="G46" s="98"/>
      <c r="H46" s="100"/>
      <c r="I46" s="100"/>
    </row>
    <row r="47" spans="1:9" s="70" customFormat="1" ht="15.75" x14ac:dyDescent="0.25">
      <c r="A47" s="15">
        <v>9</v>
      </c>
      <c r="B47" s="5" t="s">
        <v>116</v>
      </c>
      <c r="C47" s="125"/>
      <c r="D47" s="125"/>
      <c r="E47" s="125"/>
      <c r="F47" s="124">
        <f t="shared" si="2"/>
        <v>0</v>
      </c>
      <c r="G47" s="98"/>
      <c r="H47" s="100"/>
      <c r="I47" s="100"/>
    </row>
    <row r="48" spans="1:9" s="70" customFormat="1" ht="16.5" thickBot="1" x14ac:dyDescent="0.3">
      <c r="A48" s="28"/>
      <c r="B48" s="120" t="s">
        <v>1</v>
      </c>
      <c r="C48" s="129">
        <f>SUM(C39:C47)</f>
        <v>1790872250.5999999</v>
      </c>
      <c r="D48" s="129">
        <f>SUM(D39:D47)</f>
        <v>3594324623.9099998</v>
      </c>
      <c r="E48" s="129">
        <f t="shared" ref="E48:F48" si="3">SUM(E39:E47)</f>
        <v>2646646447.5799999</v>
      </c>
      <c r="F48" s="129">
        <f t="shared" si="3"/>
        <v>8031843322.0900002</v>
      </c>
      <c r="G48" s="112"/>
      <c r="H48" s="100"/>
      <c r="I48" s="100"/>
    </row>
    <row r="49" spans="1:9" ht="16.5" thickTop="1" x14ac:dyDescent="0.25">
      <c r="A49" s="254" t="s">
        <v>111</v>
      </c>
      <c r="B49" s="254" t="s">
        <v>71</v>
      </c>
      <c r="C49" s="254" t="s">
        <v>71</v>
      </c>
      <c r="D49" s="254" t="s">
        <v>71</v>
      </c>
      <c r="E49" s="254" t="s">
        <v>71</v>
      </c>
      <c r="F49" s="254" t="s">
        <v>71</v>
      </c>
      <c r="G49" s="39"/>
      <c r="H49" s="103"/>
      <c r="I49" s="103"/>
    </row>
    <row r="50" spans="1:9" ht="15.75" x14ac:dyDescent="0.25">
      <c r="A50" s="10"/>
      <c r="B50" s="11"/>
      <c r="C50" s="125"/>
      <c r="D50" s="125"/>
      <c r="E50" s="125"/>
      <c r="F50" s="125"/>
      <c r="G50" s="12"/>
      <c r="I50" s="54"/>
    </row>
    <row r="51" spans="1:9" ht="15.75" x14ac:dyDescent="0.25">
      <c r="A51" s="10"/>
      <c r="B51" s="10"/>
      <c r="C51" s="125"/>
      <c r="D51" s="125"/>
      <c r="E51" s="125"/>
      <c r="F51" s="125"/>
      <c r="G51" s="12"/>
      <c r="I51" s="54"/>
    </row>
    <row r="52" spans="1:9" ht="15.75" x14ac:dyDescent="0.25">
      <c r="A52" s="250" t="s">
        <v>40</v>
      </c>
      <c r="B52" s="250"/>
      <c r="C52" s="250"/>
      <c r="D52" s="250"/>
      <c r="E52" s="250"/>
      <c r="F52" s="250"/>
      <c r="G52" s="12"/>
      <c r="I52" s="54"/>
    </row>
    <row r="53" spans="1:9" ht="15.75" x14ac:dyDescent="0.25">
      <c r="A53" s="250" t="s">
        <v>42</v>
      </c>
      <c r="B53" s="250"/>
      <c r="C53" s="250"/>
      <c r="D53" s="250"/>
      <c r="E53" s="250"/>
      <c r="F53" s="250"/>
      <c r="G53" s="12"/>
      <c r="I53" s="54"/>
    </row>
    <row r="54" spans="1:9" ht="15.75" x14ac:dyDescent="0.25">
      <c r="A54" s="251" t="s">
        <v>58</v>
      </c>
      <c r="B54" s="251"/>
      <c r="C54" s="251"/>
      <c r="D54" s="251"/>
      <c r="E54" s="251"/>
      <c r="F54" s="251"/>
      <c r="G54" s="7"/>
      <c r="H54" s="92"/>
      <c r="I54" s="92"/>
    </row>
    <row r="55" spans="1:9" ht="15.75" x14ac:dyDescent="0.25">
      <c r="A55" s="10"/>
      <c r="B55" s="11"/>
      <c r="C55" s="125"/>
      <c r="D55" s="125"/>
      <c r="E55" s="125"/>
      <c r="F55" s="125"/>
      <c r="G55" s="12"/>
      <c r="I55" s="54"/>
    </row>
    <row r="56" spans="1:9" ht="16.5" thickBot="1" x14ac:dyDescent="0.3">
      <c r="A56" s="13" t="s">
        <v>37</v>
      </c>
      <c r="B56" s="13" t="s">
        <v>38</v>
      </c>
      <c r="C56" s="122" t="s">
        <v>10</v>
      </c>
      <c r="D56" s="122" t="s">
        <v>11</v>
      </c>
      <c r="E56" s="122" t="s">
        <v>12</v>
      </c>
      <c r="F56" s="127" t="s">
        <v>18</v>
      </c>
      <c r="G56" s="12"/>
      <c r="I56" s="54"/>
    </row>
    <row r="57" spans="1:9" ht="15.75" x14ac:dyDescent="0.25">
      <c r="A57" s="15" t="s">
        <v>118</v>
      </c>
      <c r="B57" s="5" t="s">
        <v>119</v>
      </c>
      <c r="C57" s="124">
        <v>126005778.39</v>
      </c>
      <c r="D57" s="124">
        <v>119696134.44</v>
      </c>
      <c r="E57" s="124">
        <v>120286870.8</v>
      </c>
      <c r="F57" s="124">
        <f>SUM(C57:E57)</f>
        <v>365988783.63</v>
      </c>
      <c r="G57" s="37"/>
      <c r="I57" s="54"/>
    </row>
    <row r="58" spans="1:9" ht="15.75" x14ac:dyDescent="0.25">
      <c r="A58" s="15" t="s">
        <v>120</v>
      </c>
      <c r="B58" s="5" t="s">
        <v>121</v>
      </c>
      <c r="C58" s="124">
        <v>17265210.329999998</v>
      </c>
      <c r="D58" s="124">
        <v>16936639.280000001</v>
      </c>
      <c r="E58" s="124">
        <v>16398455.25</v>
      </c>
      <c r="F58" s="124">
        <f t="shared" ref="F58:F120" si="4">SUM(C58:E58)</f>
        <v>50600304.859999999</v>
      </c>
      <c r="G58" s="37"/>
      <c r="I58" s="54"/>
    </row>
    <row r="59" spans="1:9" ht="15.75" x14ac:dyDescent="0.25">
      <c r="A59" s="15" t="s">
        <v>122</v>
      </c>
      <c r="B59" s="5" t="s">
        <v>123</v>
      </c>
      <c r="C59" s="124">
        <v>35724668</v>
      </c>
      <c r="D59" s="124">
        <v>35080862.960000001</v>
      </c>
      <c r="E59" s="124">
        <v>36695376.829999998</v>
      </c>
      <c r="F59" s="124">
        <f t="shared" si="4"/>
        <v>107500907.79000001</v>
      </c>
      <c r="G59" s="37"/>
      <c r="I59" s="54"/>
    </row>
    <row r="60" spans="1:9" ht="15.75" x14ac:dyDescent="0.25">
      <c r="A60" s="15" t="s">
        <v>124</v>
      </c>
      <c r="B60" s="5" t="s">
        <v>125</v>
      </c>
      <c r="C60" s="124">
        <v>0</v>
      </c>
      <c r="D60" s="124">
        <v>0</v>
      </c>
      <c r="E60" s="124">
        <v>0</v>
      </c>
      <c r="F60" s="124">
        <f t="shared" si="4"/>
        <v>0</v>
      </c>
      <c r="G60" s="37"/>
      <c r="I60" s="54"/>
    </row>
    <row r="61" spans="1:9" ht="15.75" x14ac:dyDescent="0.25">
      <c r="A61" s="15" t="s">
        <v>126</v>
      </c>
      <c r="B61" s="5" t="s">
        <v>127</v>
      </c>
      <c r="C61" s="124">
        <v>0</v>
      </c>
      <c r="D61" s="124">
        <v>0</v>
      </c>
      <c r="E61" s="124">
        <v>0</v>
      </c>
      <c r="F61" s="124">
        <f t="shared" si="4"/>
        <v>0</v>
      </c>
      <c r="G61" s="37"/>
      <c r="I61" s="54"/>
    </row>
    <row r="62" spans="1:9" ht="15.75" x14ac:dyDescent="0.25">
      <c r="A62" s="15" t="s">
        <v>128</v>
      </c>
      <c r="B62" s="5" t="s">
        <v>221</v>
      </c>
      <c r="C62" s="124">
        <v>14982731.75</v>
      </c>
      <c r="D62" s="124">
        <v>14337410.539999999</v>
      </c>
      <c r="E62" s="124">
        <v>14528702.57</v>
      </c>
      <c r="F62" s="124">
        <f t="shared" si="4"/>
        <v>43848844.859999999</v>
      </c>
      <c r="G62" s="37"/>
      <c r="I62" s="54"/>
    </row>
    <row r="63" spans="1:9" ht="15.75" x14ac:dyDescent="0.25">
      <c r="A63" s="15" t="s">
        <v>129</v>
      </c>
      <c r="B63" s="5" t="s">
        <v>222</v>
      </c>
      <c r="C63" s="124">
        <v>809878.31</v>
      </c>
      <c r="D63" s="124">
        <v>774995.95</v>
      </c>
      <c r="E63" s="124">
        <v>785335.97</v>
      </c>
      <c r="F63" s="124">
        <f t="shared" si="4"/>
        <v>2370210.23</v>
      </c>
      <c r="G63" s="37"/>
      <c r="I63" s="54"/>
    </row>
    <row r="64" spans="1:9" ht="15.75" x14ac:dyDescent="0.25">
      <c r="A64" s="15" t="s">
        <v>130</v>
      </c>
      <c r="B64" s="5" t="s">
        <v>229</v>
      </c>
      <c r="C64" s="124">
        <v>8228354.0599999996</v>
      </c>
      <c r="D64" s="124">
        <v>7873950.5300000003</v>
      </c>
      <c r="E64" s="124">
        <v>7979006.1299999999</v>
      </c>
      <c r="F64" s="124">
        <f t="shared" si="4"/>
        <v>24081310.719999999</v>
      </c>
      <c r="G64" s="37"/>
      <c r="I64" s="54"/>
    </row>
    <row r="65" spans="1:9" ht="15.75" x14ac:dyDescent="0.25">
      <c r="A65" s="15" t="s">
        <v>131</v>
      </c>
      <c r="B65" s="5" t="s">
        <v>132</v>
      </c>
      <c r="C65" s="124">
        <v>2429633.38</v>
      </c>
      <c r="D65" s="124">
        <v>2324986.6800000002</v>
      </c>
      <c r="E65" s="124">
        <v>2356006.81</v>
      </c>
      <c r="F65" s="124">
        <f t="shared" si="4"/>
        <v>7110626.870000001</v>
      </c>
      <c r="G65" s="37"/>
      <c r="I65" s="54"/>
    </row>
    <row r="66" spans="1:9" ht="15.75" x14ac:dyDescent="0.25">
      <c r="A66" s="15" t="s">
        <v>128</v>
      </c>
      <c r="B66" s="5" t="s">
        <v>133</v>
      </c>
      <c r="C66" s="124">
        <v>4859266.09</v>
      </c>
      <c r="D66" s="124">
        <v>4649972.4800000004</v>
      </c>
      <c r="E66" s="124">
        <v>4712013.21</v>
      </c>
      <c r="F66" s="124">
        <f t="shared" si="4"/>
        <v>14221251.780000001</v>
      </c>
      <c r="G66" s="37"/>
      <c r="I66" s="54"/>
    </row>
    <row r="67" spans="1:9" ht="15.75" x14ac:dyDescent="0.25">
      <c r="A67" s="15" t="s">
        <v>95</v>
      </c>
      <c r="B67" s="5" t="s">
        <v>134</v>
      </c>
      <c r="C67" s="124">
        <v>5400000</v>
      </c>
      <c r="D67" s="124">
        <v>17445000</v>
      </c>
      <c r="E67" s="124">
        <v>3750000</v>
      </c>
      <c r="F67" s="124">
        <f t="shared" si="4"/>
        <v>26595000</v>
      </c>
      <c r="G67" s="37"/>
      <c r="I67" s="54"/>
    </row>
    <row r="68" spans="1:9" ht="15.75" x14ac:dyDescent="0.25">
      <c r="A68" s="15" t="s">
        <v>135</v>
      </c>
      <c r="B68" s="5" t="s">
        <v>136</v>
      </c>
      <c r="C68" s="124">
        <v>0</v>
      </c>
      <c r="D68" s="124">
        <v>54576101.939999998</v>
      </c>
      <c r="E68" s="124">
        <v>-149163.01</v>
      </c>
      <c r="F68" s="124">
        <f t="shared" si="4"/>
        <v>54426938.93</v>
      </c>
      <c r="G68" s="37"/>
      <c r="I68" s="54"/>
    </row>
    <row r="69" spans="1:9" ht="15.75" x14ac:dyDescent="0.25">
      <c r="A69" s="15" t="s">
        <v>137</v>
      </c>
      <c r="B69" s="5" t="s">
        <v>138</v>
      </c>
      <c r="C69" s="124">
        <v>2037918.96</v>
      </c>
      <c r="D69" s="124">
        <v>7662866.6399999997</v>
      </c>
      <c r="E69" s="124">
        <v>2123042.7000000002</v>
      </c>
      <c r="F69" s="124">
        <f t="shared" si="4"/>
        <v>11823828.300000001</v>
      </c>
      <c r="G69" s="37"/>
      <c r="I69" s="54"/>
    </row>
    <row r="70" spans="1:9" ht="15.75" x14ac:dyDescent="0.25">
      <c r="A70" s="15" t="s">
        <v>96</v>
      </c>
      <c r="B70" s="5" t="s">
        <v>139</v>
      </c>
      <c r="C70" s="124">
        <v>4487339.88</v>
      </c>
      <c r="D70" s="124">
        <v>40198041.289999999</v>
      </c>
      <c r="E70" s="124">
        <v>1822803.61</v>
      </c>
      <c r="F70" s="124">
        <f t="shared" si="4"/>
        <v>46508184.780000001</v>
      </c>
      <c r="G70" s="37"/>
      <c r="I70" s="54"/>
    </row>
    <row r="71" spans="1:9" ht="15.75" x14ac:dyDescent="0.25">
      <c r="A71" s="15" t="s">
        <v>140</v>
      </c>
      <c r="B71" s="5" t="s">
        <v>141</v>
      </c>
      <c r="C71" s="124">
        <v>7451187.1399999997</v>
      </c>
      <c r="D71" s="124">
        <v>8698575.7799999993</v>
      </c>
      <c r="E71" s="124">
        <v>9622682.7200000007</v>
      </c>
      <c r="F71" s="124">
        <f t="shared" si="4"/>
        <v>25772445.640000001</v>
      </c>
      <c r="G71" s="37"/>
      <c r="I71" s="54"/>
    </row>
    <row r="72" spans="1:9" ht="15.75" x14ac:dyDescent="0.25">
      <c r="A72" s="15" t="s">
        <v>142</v>
      </c>
      <c r="B72" s="5" t="s">
        <v>143</v>
      </c>
      <c r="C72" s="124">
        <v>243713.61</v>
      </c>
      <c r="D72" s="124">
        <v>458297.7</v>
      </c>
      <c r="E72" s="124">
        <v>17194.7</v>
      </c>
      <c r="F72" s="124">
        <f t="shared" si="4"/>
        <v>719206.01</v>
      </c>
      <c r="G72" s="37"/>
      <c r="I72" s="54"/>
    </row>
    <row r="73" spans="1:9" ht="15.75" x14ac:dyDescent="0.25">
      <c r="A73" s="15" t="s">
        <v>144</v>
      </c>
      <c r="B73" s="5" t="s">
        <v>145</v>
      </c>
      <c r="C73" s="124">
        <v>0</v>
      </c>
      <c r="D73" s="124">
        <v>77490</v>
      </c>
      <c r="E73" s="124">
        <v>0</v>
      </c>
      <c r="F73" s="124">
        <f t="shared" si="4"/>
        <v>77490</v>
      </c>
      <c r="G73" s="37"/>
      <c r="I73" s="54"/>
    </row>
    <row r="74" spans="1:9" ht="15.75" x14ac:dyDescent="0.25">
      <c r="A74" s="15" t="s">
        <v>83</v>
      </c>
      <c r="B74" s="5" t="s">
        <v>84</v>
      </c>
      <c r="C74" s="124">
        <v>897000</v>
      </c>
      <c r="D74" s="124">
        <v>0</v>
      </c>
      <c r="E74" s="124">
        <v>1496000</v>
      </c>
      <c r="F74" s="124">
        <f t="shared" si="4"/>
        <v>2393000</v>
      </c>
      <c r="G74" s="37"/>
      <c r="I74" s="54"/>
    </row>
    <row r="75" spans="1:9" ht="15.75" x14ac:dyDescent="0.25">
      <c r="A75" s="15" t="s">
        <v>146</v>
      </c>
      <c r="B75" s="5" t="s">
        <v>147</v>
      </c>
      <c r="C75" s="124">
        <v>0</v>
      </c>
      <c r="D75" s="124">
        <v>0</v>
      </c>
      <c r="E75" s="124">
        <v>0</v>
      </c>
      <c r="F75" s="124">
        <f t="shared" si="4"/>
        <v>0</v>
      </c>
      <c r="G75" s="37"/>
      <c r="I75" s="54"/>
    </row>
    <row r="76" spans="1:9" ht="15.75" x14ac:dyDescent="0.25">
      <c r="A76" s="15" t="s">
        <v>148</v>
      </c>
      <c r="B76" s="5" t="s">
        <v>149</v>
      </c>
      <c r="C76" s="124">
        <v>0</v>
      </c>
      <c r="D76" s="124">
        <v>0</v>
      </c>
      <c r="E76" s="124">
        <v>0</v>
      </c>
      <c r="F76" s="124">
        <f t="shared" si="4"/>
        <v>0</v>
      </c>
      <c r="G76" s="37"/>
      <c r="I76" s="54"/>
    </row>
    <row r="77" spans="1:9" ht="15.75" x14ac:dyDescent="0.25">
      <c r="A77" s="15" t="s">
        <v>150</v>
      </c>
      <c r="B77" s="5" t="s">
        <v>151</v>
      </c>
      <c r="C77" s="124">
        <v>0</v>
      </c>
      <c r="D77" s="124">
        <v>0</v>
      </c>
      <c r="E77" s="124">
        <v>0</v>
      </c>
      <c r="F77" s="124">
        <f t="shared" si="4"/>
        <v>0</v>
      </c>
      <c r="G77" s="37"/>
      <c r="I77" s="54"/>
    </row>
    <row r="78" spans="1:9" ht="15.75" x14ac:dyDescent="0.25">
      <c r="A78" s="15" t="s">
        <v>152</v>
      </c>
      <c r="B78" s="5" t="s">
        <v>153</v>
      </c>
      <c r="C78" s="124">
        <v>0</v>
      </c>
      <c r="D78" s="124">
        <v>0</v>
      </c>
      <c r="E78" s="124">
        <v>0</v>
      </c>
      <c r="F78" s="124">
        <f t="shared" si="4"/>
        <v>0</v>
      </c>
      <c r="G78" s="37"/>
      <c r="I78" s="54"/>
    </row>
    <row r="79" spans="1:9" ht="15.75" x14ac:dyDescent="0.25">
      <c r="A79" s="15" t="s">
        <v>154</v>
      </c>
      <c r="B79" s="5" t="s">
        <v>155</v>
      </c>
      <c r="C79" s="124">
        <v>0</v>
      </c>
      <c r="D79" s="124">
        <v>0</v>
      </c>
      <c r="E79" s="124">
        <v>0</v>
      </c>
      <c r="F79" s="124">
        <f t="shared" si="4"/>
        <v>0</v>
      </c>
      <c r="G79" s="37"/>
      <c r="I79" s="54"/>
    </row>
    <row r="80" spans="1:9" ht="15.75" x14ac:dyDescent="0.25">
      <c r="A80" s="15" t="s">
        <v>156</v>
      </c>
      <c r="B80" s="5" t="s">
        <v>157</v>
      </c>
      <c r="C80" s="124">
        <v>3194140</v>
      </c>
      <c r="D80" s="124">
        <v>5335330</v>
      </c>
      <c r="E80" s="124">
        <v>1338595</v>
      </c>
      <c r="F80" s="124">
        <f t="shared" si="4"/>
        <v>9868065</v>
      </c>
      <c r="G80" s="37"/>
      <c r="I80" s="54"/>
    </row>
    <row r="81" spans="1:9" ht="15.75" x14ac:dyDescent="0.25">
      <c r="A81" s="15" t="s">
        <v>158</v>
      </c>
      <c r="B81" s="5" t="s">
        <v>159</v>
      </c>
      <c r="C81" s="124">
        <v>11085096.279999999</v>
      </c>
      <c r="D81" s="124">
        <v>21636660</v>
      </c>
      <c r="E81" s="124">
        <v>5625360</v>
      </c>
      <c r="F81" s="124">
        <f t="shared" si="4"/>
        <v>38347116.280000001</v>
      </c>
      <c r="G81" s="37"/>
      <c r="I81" s="54"/>
    </row>
    <row r="82" spans="1:9" ht="15.75" x14ac:dyDescent="0.25">
      <c r="A82" s="15" t="s">
        <v>160</v>
      </c>
      <c r="B82" s="5" t="s">
        <v>161</v>
      </c>
      <c r="C82" s="124">
        <v>0</v>
      </c>
      <c r="D82" s="124">
        <v>0</v>
      </c>
      <c r="E82" s="124">
        <v>0</v>
      </c>
      <c r="F82" s="124">
        <f t="shared" si="4"/>
        <v>0</v>
      </c>
      <c r="G82" s="37"/>
      <c r="I82" s="54"/>
    </row>
    <row r="83" spans="1:9" ht="15.75" x14ac:dyDescent="0.25">
      <c r="A83" s="15" t="s">
        <v>162</v>
      </c>
      <c r="B83" s="5" t="s">
        <v>163</v>
      </c>
      <c r="C83" s="124">
        <v>0</v>
      </c>
      <c r="D83" s="124">
        <v>0</v>
      </c>
      <c r="E83" s="124">
        <v>0</v>
      </c>
      <c r="F83" s="124">
        <f t="shared" si="4"/>
        <v>0</v>
      </c>
      <c r="G83" s="37"/>
      <c r="I83" s="54"/>
    </row>
    <row r="84" spans="1:9" ht="15.75" x14ac:dyDescent="0.25">
      <c r="A84" s="15" t="s">
        <v>69</v>
      </c>
      <c r="B84" s="5" t="s">
        <v>164</v>
      </c>
      <c r="C84" s="124">
        <v>0</v>
      </c>
      <c r="D84" s="124">
        <v>0</v>
      </c>
      <c r="E84" s="124">
        <v>0</v>
      </c>
      <c r="F84" s="124">
        <f t="shared" si="4"/>
        <v>0</v>
      </c>
      <c r="G84" s="37"/>
      <c r="I84" s="54"/>
    </row>
    <row r="85" spans="1:9" ht="15.75" x14ac:dyDescent="0.25">
      <c r="A85" s="15" t="s">
        <v>165</v>
      </c>
      <c r="B85" s="5" t="s">
        <v>166</v>
      </c>
      <c r="C85" s="124">
        <v>0</v>
      </c>
      <c r="D85" s="124">
        <v>0</v>
      </c>
      <c r="E85" s="124">
        <v>0</v>
      </c>
      <c r="F85" s="124">
        <f t="shared" si="4"/>
        <v>0</v>
      </c>
      <c r="G85" s="37"/>
      <c r="I85" s="54"/>
    </row>
    <row r="86" spans="1:9" ht="15.75" x14ac:dyDescent="0.25">
      <c r="A86" s="15" t="s">
        <v>97</v>
      </c>
      <c r="B86" s="5" t="s">
        <v>167</v>
      </c>
      <c r="C86" s="124">
        <v>0</v>
      </c>
      <c r="D86" s="124">
        <v>925200</v>
      </c>
      <c r="E86" s="124">
        <v>0</v>
      </c>
      <c r="F86" s="124">
        <f t="shared" si="4"/>
        <v>925200</v>
      </c>
      <c r="G86" s="37"/>
      <c r="I86" s="54"/>
    </row>
    <row r="87" spans="1:9" ht="15.75" x14ac:dyDescent="0.25">
      <c r="A87" s="15" t="s">
        <v>168</v>
      </c>
      <c r="B87" s="5" t="s">
        <v>169</v>
      </c>
      <c r="C87" s="124">
        <v>0</v>
      </c>
      <c r="D87" s="124">
        <v>0</v>
      </c>
      <c r="E87" s="124">
        <v>0</v>
      </c>
      <c r="F87" s="124">
        <f t="shared" si="4"/>
        <v>0</v>
      </c>
      <c r="G87" s="37"/>
      <c r="I87" s="54"/>
    </row>
    <row r="88" spans="1:9" ht="15.75" x14ac:dyDescent="0.25">
      <c r="A88" s="15" t="s">
        <v>170</v>
      </c>
      <c r="B88" s="5" t="s">
        <v>171</v>
      </c>
      <c r="C88" s="124">
        <v>0</v>
      </c>
      <c r="D88" s="124">
        <v>1569375</v>
      </c>
      <c r="E88" s="124">
        <v>0</v>
      </c>
      <c r="F88" s="124">
        <f t="shared" si="4"/>
        <v>1569375</v>
      </c>
      <c r="G88" s="37"/>
      <c r="I88" s="54"/>
    </row>
    <row r="89" spans="1:9" ht="15.75" x14ac:dyDescent="0.25">
      <c r="A89" s="15" t="s">
        <v>172</v>
      </c>
      <c r="B89" s="5" t="s">
        <v>173</v>
      </c>
      <c r="C89" s="124">
        <v>0</v>
      </c>
      <c r="D89" s="124">
        <v>2852401</v>
      </c>
      <c r="E89" s="124">
        <v>-662953</v>
      </c>
      <c r="F89" s="124">
        <f t="shared" si="4"/>
        <v>2189448</v>
      </c>
      <c r="G89" s="37"/>
      <c r="I89" s="54"/>
    </row>
    <row r="90" spans="1:9" ht="15.75" x14ac:dyDescent="0.25">
      <c r="A90" s="15" t="s">
        <v>174</v>
      </c>
      <c r="B90" s="5" t="s">
        <v>175</v>
      </c>
      <c r="C90" s="124">
        <v>0</v>
      </c>
      <c r="D90" s="124">
        <v>0</v>
      </c>
      <c r="E90" s="124">
        <v>0</v>
      </c>
      <c r="F90" s="124">
        <f t="shared" si="4"/>
        <v>0</v>
      </c>
      <c r="G90" s="37"/>
      <c r="I90" s="54"/>
    </row>
    <row r="91" spans="1:9" ht="15.75" x14ac:dyDescent="0.25">
      <c r="A91" s="15" t="s">
        <v>176</v>
      </c>
      <c r="B91" s="5" t="s">
        <v>177</v>
      </c>
      <c r="C91" s="124">
        <v>4528711.26</v>
      </c>
      <c r="D91" s="124">
        <v>8426952.0299999993</v>
      </c>
      <c r="E91" s="124">
        <v>0</v>
      </c>
      <c r="F91" s="124">
        <f t="shared" si="4"/>
        <v>12955663.289999999</v>
      </c>
      <c r="G91" s="37"/>
      <c r="I91" s="54"/>
    </row>
    <row r="92" spans="1:9" ht="15.75" x14ac:dyDescent="0.25">
      <c r="A92" s="15" t="s">
        <v>66</v>
      </c>
      <c r="B92" s="5" t="s">
        <v>178</v>
      </c>
      <c r="C92" s="124">
        <v>0</v>
      </c>
      <c r="D92" s="124">
        <v>0</v>
      </c>
      <c r="E92" s="124">
        <v>0</v>
      </c>
      <c r="F92" s="124">
        <f t="shared" si="4"/>
        <v>0</v>
      </c>
      <c r="G92" s="37"/>
      <c r="I92" s="54"/>
    </row>
    <row r="93" spans="1:9" ht="15.75" x14ac:dyDescent="0.25">
      <c r="A93" s="15" t="s">
        <v>179</v>
      </c>
      <c r="B93" s="5" t="s">
        <v>180</v>
      </c>
      <c r="C93" s="124">
        <v>0</v>
      </c>
      <c r="D93" s="124">
        <v>0</v>
      </c>
      <c r="E93" s="124">
        <v>0</v>
      </c>
      <c r="F93" s="124">
        <f t="shared" si="4"/>
        <v>0</v>
      </c>
      <c r="G93" s="37"/>
      <c r="I93" s="54"/>
    </row>
    <row r="94" spans="1:9" ht="15.75" x14ac:dyDescent="0.25">
      <c r="A94" s="15" t="s">
        <v>2</v>
      </c>
      <c r="B94" s="5" t="s">
        <v>85</v>
      </c>
      <c r="C94" s="124">
        <v>0</v>
      </c>
      <c r="D94" s="124">
        <v>344462702.5</v>
      </c>
      <c r="E94" s="124">
        <v>345958992</v>
      </c>
      <c r="F94" s="124">
        <f t="shared" si="4"/>
        <v>690421694.5</v>
      </c>
      <c r="G94" s="37"/>
      <c r="I94" s="54"/>
    </row>
    <row r="95" spans="1:9" ht="15.75" x14ac:dyDescent="0.25">
      <c r="A95" s="15" t="s">
        <v>3</v>
      </c>
      <c r="B95" s="5" t="s">
        <v>4</v>
      </c>
      <c r="C95" s="124">
        <v>0</v>
      </c>
      <c r="D95" s="124">
        <v>735972219</v>
      </c>
      <c r="E95" s="124">
        <v>771728574</v>
      </c>
      <c r="F95" s="124">
        <f t="shared" si="4"/>
        <v>1507700793</v>
      </c>
      <c r="G95" s="37"/>
      <c r="I95" s="54"/>
    </row>
    <row r="96" spans="1:9" ht="15.75" x14ac:dyDescent="0.25">
      <c r="A96" s="15" t="s">
        <v>181</v>
      </c>
      <c r="B96" s="5" t="s">
        <v>182</v>
      </c>
      <c r="C96" s="124">
        <v>27492197.41</v>
      </c>
      <c r="D96" s="124">
        <v>560508399.88999999</v>
      </c>
      <c r="E96" s="124">
        <v>109642962.90000001</v>
      </c>
      <c r="F96" s="124">
        <f t="shared" si="4"/>
        <v>697643560.19999993</v>
      </c>
      <c r="G96" s="37"/>
      <c r="I96" s="54"/>
    </row>
    <row r="97" spans="1:9" ht="15.75" x14ac:dyDescent="0.25">
      <c r="A97" s="15" t="s">
        <v>183</v>
      </c>
      <c r="B97" s="5" t="s">
        <v>184</v>
      </c>
      <c r="C97" s="124">
        <v>0</v>
      </c>
      <c r="D97" s="124">
        <v>0</v>
      </c>
      <c r="E97" s="124">
        <v>0</v>
      </c>
      <c r="F97" s="124">
        <f t="shared" si="4"/>
        <v>0</v>
      </c>
      <c r="G97" s="37"/>
      <c r="I97" s="54"/>
    </row>
    <row r="98" spans="1:9" ht="15.75" x14ac:dyDescent="0.25">
      <c r="A98" s="15" t="s">
        <v>185</v>
      </c>
      <c r="B98" s="5" t="s">
        <v>186</v>
      </c>
      <c r="C98" s="124">
        <v>0</v>
      </c>
      <c r="D98" s="124">
        <v>0</v>
      </c>
      <c r="E98" s="124">
        <v>0</v>
      </c>
      <c r="F98" s="124">
        <f t="shared" si="4"/>
        <v>0</v>
      </c>
      <c r="G98" s="37"/>
      <c r="I98" s="54"/>
    </row>
    <row r="99" spans="1:9" ht="15.75" x14ac:dyDescent="0.25">
      <c r="A99" s="15" t="s">
        <v>86</v>
      </c>
      <c r="B99" s="5" t="s">
        <v>187</v>
      </c>
      <c r="C99" s="124">
        <v>0</v>
      </c>
      <c r="D99" s="124">
        <v>0</v>
      </c>
      <c r="E99" s="124">
        <v>0</v>
      </c>
      <c r="F99" s="124">
        <f t="shared" si="4"/>
        <v>0</v>
      </c>
      <c r="G99" s="37"/>
      <c r="I99" s="54"/>
    </row>
    <row r="100" spans="1:9" ht="15.75" x14ac:dyDescent="0.25">
      <c r="A100" s="15" t="s">
        <v>188</v>
      </c>
      <c r="B100" s="5" t="s">
        <v>189</v>
      </c>
      <c r="C100" s="124">
        <v>0</v>
      </c>
      <c r="D100" s="124">
        <v>0</v>
      </c>
      <c r="E100" s="124">
        <v>0</v>
      </c>
      <c r="F100" s="124">
        <f t="shared" si="4"/>
        <v>0</v>
      </c>
      <c r="G100" s="37"/>
      <c r="I100" s="54"/>
    </row>
    <row r="101" spans="1:9" ht="15.75" x14ac:dyDescent="0.25">
      <c r="A101" s="15" t="s">
        <v>67</v>
      </c>
      <c r="B101" s="5" t="s">
        <v>190</v>
      </c>
      <c r="C101" s="124">
        <v>0</v>
      </c>
      <c r="D101" s="124">
        <v>0</v>
      </c>
      <c r="E101" s="124">
        <v>0</v>
      </c>
      <c r="F101" s="124">
        <f t="shared" si="4"/>
        <v>0</v>
      </c>
      <c r="G101" s="37"/>
      <c r="I101" s="54"/>
    </row>
    <row r="102" spans="1:9" ht="15.75" x14ac:dyDescent="0.25">
      <c r="A102" s="15" t="s">
        <v>191</v>
      </c>
      <c r="B102" s="5" t="s">
        <v>192</v>
      </c>
      <c r="C102" s="124">
        <v>0</v>
      </c>
      <c r="D102" s="124">
        <v>0</v>
      </c>
      <c r="E102" s="124">
        <v>0</v>
      </c>
      <c r="F102" s="124">
        <f t="shared" si="4"/>
        <v>0</v>
      </c>
      <c r="G102" s="37"/>
      <c r="I102" s="54"/>
    </row>
    <row r="103" spans="1:9" ht="15.75" x14ac:dyDescent="0.25">
      <c r="A103" s="15" t="s">
        <v>99</v>
      </c>
      <c r="B103" s="5" t="s">
        <v>193</v>
      </c>
      <c r="C103" s="124">
        <v>0</v>
      </c>
      <c r="D103" s="124">
        <v>0</v>
      </c>
      <c r="E103" s="124">
        <v>0</v>
      </c>
      <c r="F103" s="124">
        <f t="shared" si="4"/>
        <v>0</v>
      </c>
      <c r="G103" s="37"/>
      <c r="I103" s="54"/>
    </row>
    <row r="104" spans="1:9" ht="15.75" x14ac:dyDescent="0.25">
      <c r="A104" s="15" t="s">
        <v>194</v>
      </c>
      <c r="B104" s="5" t="s">
        <v>195</v>
      </c>
      <c r="C104" s="124">
        <v>0</v>
      </c>
      <c r="D104" s="124">
        <v>0</v>
      </c>
      <c r="E104" s="124">
        <v>0</v>
      </c>
      <c r="F104" s="124">
        <f t="shared" si="4"/>
        <v>0</v>
      </c>
      <c r="G104" s="37"/>
      <c r="I104" s="54"/>
    </row>
    <row r="105" spans="1:9" ht="15.75" x14ac:dyDescent="0.25">
      <c r="A105" s="15" t="s">
        <v>196</v>
      </c>
      <c r="B105" s="5" t="s">
        <v>197</v>
      </c>
      <c r="C105" s="124">
        <v>0</v>
      </c>
      <c r="D105" s="124">
        <v>0</v>
      </c>
      <c r="E105" s="124">
        <v>0</v>
      </c>
      <c r="F105" s="124">
        <f t="shared" si="4"/>
        <v>0</v>
      </c>
      <c r="G105" s="37"/>
      <c r="I105" s="54"/>
    </row>
    <row r="106" spans="1:9" ht="15.75" x14ac:dyDescent="0.25">
      <c r="A106" s="15" t="s">
        <v>198</v>
      </c>
      <c r="B106" s="5" t="s">
        <v>199</v>
      </c>
      <c r="C106" s="124">
        <v>0</v>
      </c>
      <c r="D106" s="124">
        <v>0</v>
      </c>
      <c r="E106" s="124">
        <v>0</v>
      </c>
      <c r="F106" s="124">
        <f t="shared" si="4"/>
        <v>0</v>
      </c>
      <c r="G106" s="37"/>
      <c r="I106" s="54"/>
    </row>
    <row r="107" spans="1:9" ht="15.75" x14ac:dyDescent="0.25">
      <c r="A107" s="15" t="s">
        <v>247</v>
      </c>
      <c r="B107" s="5" t="s">
        <v>249</v>
      </c>
      <c r="C107" s="124"/>
      <c r="D107" s="124"/>
      <c r="E107" s="124"/>
      <c r="F107" s="124"/>
      <c r="G107" s="37"/>
      <c r="I107" s="54"/>
    </row>
    <row r="108" spans="1:9" ht="15.75" x14ac:dyDescent="0.25">
      <c r="A108" s="15" t="s">
        <v>200</v>
      </c>
      <c r="B108" s="5" t="s">
        <v>201</v>
      </c>
      <c r="C108" s="124">
        <v>0</v>
      </c>
      <c r="D108" s="124">
        <v>0</v>
      </c>
      <c r="E108" s="124">
        <v>0</v>
      </c>
      <c r="F108" s="124">
        <f t="shared" si="4"/>
        <v>0</v>
      </c>
      <c r="G108" s="37"/>
      <c r="I108" s="54"/>
    </row>
    <row r="109" spans="1:9" ht="15.75" x14ac:dyDescent="0.25">
      <c r="A109" s="15" t="s">
        <v>98</v>
      </c>
      <c r="B109" s="5" t="s">
        <v>202</v>
      </c>
      <c r="C109" s="124">
        <v>0</v>
      </c>
      <c r="D109" s="124">
        <v>0</v>
      </c>
      <c r="E109" s="124">
        <v>0</v>
      </c>
      <c r="F109" s="124">
        <f t="shared" si="4"/>
        <v>0</v>
      </c>
      <c r="G109" s="37"/>
      <c r="I109" s="54"/>
    </row>
    <row r="110" spans="1:9" ht="15.75" x14ac:dyDescent="0.25">
      <c r="A110" s="15" t="s">
        <v>203</v>
      </c>
      <c r="B110" s="5" t="s">
        <v>204</v>
      </c>
      <c r="C110" s="124">
        <v>0</v>
      </c>
      <c r="D110" s="124">
        <v>0</v>
      </c>
      <c r="E110" s="124">
        <v>0</v>
      </c>
      <c r="F110" s="124">
        <f t="shared" si="4"/>
        <v>0</v>
      </c>
      <c r="G110" s="37"/>
      <c r="I110" s="54"/>
    </row>
    <row r="111" spans="1:9" ht="15.75" x14ac:dyDescent="0.25">
      <c r="A111" s="15" t="s">
        <v>205</v>
      </c>
      <c r="B111" s="5" t="s">
        <v>206</v>
      </c>
      <c r="C111" s="124">
        <v>0</v>
      </c>
      <c r="D111" s="124">
        <v>0</v>
      </c>
      <c r="E111" s="124">
        <v>0</v>
      </c>
      <c r="F111" s="124">
        <f t="shared" si="4"/>
        <v>0</v>
      </c>
      <c r="G111" s="37"/>
      <c r="I111" s="54"/>
    </row>
    <row r="112" spans="1:9" ht="15.75" x14ac:dyDescent="0.25">
      <c r="A112" s="15" t="s">
        <v>100</v>
      </c>
      <c r="B112" s="5" t="s">
        <v>207</v>
      </c>
      <c r="C112" s="124">
        <v>0</v>
      </c>
      <c r="D112" s="124">
        <v>51911610</v>
      </c>
      <c r="E112" s="124">
        <v>0</v>
      </c>
      <c r="F112" s="124">
        <f t="shared" si="4"/>
        <v>51911610</v>
      </c>
      <c r="G112" s="37"/>
      <c r="I112" s="54"/>
    </row>
    <row r="113" spans="1:9" ht="15.75" x14ac:dyDescent="0.25">
      <c r="A113" s="15" t="s">
        <v>101</v>
      </c>
      <c r="B113" s="5" t="s">
        <v>103</v>
      </c>
      <c r="C113" s="124">
        <v>0</v>
      </c>
      <c r="D113" s="124">
        <v>0</v>
      </c>
      <c r="E113" s="124">
        <v>0</v>
      </c>
      <c r="F113" s="124">
        <f t="shared" si="4"/>
        <v>0</v>
      </c>
      <c r="G113" s="37"/>
      <c r="I113" s="54"/>
    </row>
    <row r="114" spans="1:9" ht="15.75" x14ac:dyDescent="0.25">
      <c r="A114" s="15" t="s">
        <v>102</v>
      </c>
      <c r="B114" s="5" t="s">
        <v>208</v>
      </c>
      <c r="C114" s="124">
        <v>0</v>
      </c>
      <c r="D114" s="124">
        <v>0</v>
      </c>
      <c r="E114" s="124">
        <v>0</v>
      </c>
      <c r="F114" s="124">
        <f t="shared" si="4"/>
        <v>0</v>
      </c>
      <c r="G114" s="37"/>
      <c r="I114" s="54"/>
    </row>
    <row r="115" spans="1:9" ht="15.75" x14ac:dyDescent="0.25">
      <c r="A115" s="15" t="s">
        <v>209</v>
      </c>
      <c r="B115" s="5" t="s">
        <v>210</v>
      </c>
      <c r="C115" s="124">
        <v>784836</v>
      </c>
      <c r="D115" s="124">
        <v>0</v>
      </c>
      <c r="E115" s="124">
        <v>0</v>
      </c>
      <c r="F115" s="124">
        <f t="shared" si="4"/>
        <v>784836</v>
      </c>
      <c r="G115" s="37"/>
      <c r="I115" s="54"/>
    </row>
    <row r="116" spans="1:9" ht="15.75" x14ac:dyDescent="0.25">
      <c r="A116" s="15" t="s">
        <v>108</v>
      </c>
      <c r="B116" s="5" t="s">
        <v>65</v>
      </c>
      <c r="C116" s="124">
        <v>30663198</v>
      </c>
      <c r="D116" s="124">
        <v>166579987.19</v>
      </c>
      <c r="E116" s="124">
        <v>38996059.799999997</v>
      </c>
      <c r="F116" s="124">
        <f t="shared" si="4"/>
        <v>236239244.99000001</v>
      </c>
      <c r="G116" s="37"/>
      <c r="I116" s="54"/>
    </row>
    <row r="117" spans="1:9" ht="15.75" x14ac:dyDescent="0.25">
      <c r="A117" s="15" t="s">
        <v>104</v>
      </c>
      <c r="B117" s="5" t="s">
        <v>106</v>
      </c>
      <c r="C117" s="124">
        <v>0</v>
      </c>
      <c r="D117" s="124">
        <v>28818577.329999998</v>
      </c>
      <c r="E117" s="124">
        <v>0</v>
      </c>
      <c r="F117" s="124">
        <f t="shared" si="4"/>
        <v>28818577.329999998</v>
      </c>
      <c r="G117" s="37"/>
      <c r="I117" s="54"/>
    </row>
    <row r="118" spans="1:9" ht="15.75" x14ac:dyDescent="0.25">
      <c r="A118" s="15" t="s">
        <v>105</v>
      </c>
      <c r="B118" s="5" t="s">
        <v>107</v>
      </c>
      <c r="C118" s="124">
        <v>0</v>
      </c>
      <c r="D118" s="124">
        <v>0</v>
      </c>
      <c r="E118" s="124">
        <v>0</v>
      </c>
      <c r="F118" s="124">
        <f t="shared" si="4"/>
        <v>0</v>
      </c>
      <c r="G118" s="37"/>
      <c r="I118" s="54"/>
    </row>
    <row r="119" spans="1:9" ht="15.75" x14ac:dyDescent="0.25">
      <c r="A119" s="15" t="s">
        <v>68</v>
      </c>
      <c r="B119" s="5" t="s">
        <v>70</v>
      </c>
      <c r="C119" s="124">
        <v>0</v>
      </c>
      <c r="D119" s="124">
        <v>71145636.5</v>
      </c>
      <c r="E119" s="124">
        <v>0</v>
      </c>
      <c r="F119" s="124">
        <f t="shared" si="4"/>
        <v>71145636.5</v>
      </c>
      <c r="G119" s="37"/>
      <c r="I119" s="54"/>
    </row>
    <row r="120" spans="1:9" ht="15.75" x14ac:dyDescent="0.25">
      <c r="A120" s="15" t="s">
        <v>211</v>
      </c>
      <c r="B120" s="5" t="s">
        <v>212</v>
      </c>
      <c r="C120" s="124">
        <v>0</v>
      </c>
      <c r="D120" s="124">
        <v>0</v>
      </c>
      <c r="E120" s="124">
        <v>0</v>
      </c>
      <c r="F120" s="124">
        <f t="shared" si="4"/>
        <v>0</v>
      </c>
      <c r="G120" s="37"/>
      <c r="I120" s="54"/>
    </row>
    <row r="121" spans="1:9" ht="15.75" x14ac:dyDescent="0.25">
      <c r="A121" s="15" t="s">
        <v>213</v>
      </c>
      <c r="B121" s="5" t="s">
        <v>214</v>
      </c>
      <c r="C121" s="124">
        <v>0</v>
      </c>
      <c r="D121" s="124">
        <v>0</v>
      </c>
      <c r="E121" s="124">
        <v>0</v>
      </c>
      <c r="F121" s="124">
        <f t="shared" ref="F121:F125" si="5">SUM(C121:E121)</f>
        <v>0</v>
      </c>
      <c r="G121" s="37"/>
      <c r="I121" s="54"/>
    </row>
    <row r="122" spans="1:9" ht="15.75" x14ac:dyDescent="0.25">
      <c r="A122" s="15" t="s">
        <v>109</v>
      </c>
      <c r="B122" s="5" t="s">
        <v>215</v>
      </c>
      <c r="C122" s="124">
        <v>0</v>
      </c>
      <c r="D122" s="124">
        <v>0</v>
      </c>
      <c r="E122" s="124">
        <v>0</v>
      </c>
      <c r="F122" s="124">
        <f t="shared" si="5"/>
        <v>0</v>
      </c>
      <c r="G122" s="37"/>
      <c r="I122" s="54"/>
    </row>
    <row r="123" spans="1:9" ht="15.75" x14ac:dyDescent="0.25">
      <c r="A123" s="15" t="s">
        <v>87</v>
      </c>
      <c r="B123" s="5" t="s">
        <v>216</v>
      </c>
      <c r="C123" s="124">
        <f>103570674.48+1376010389.52</f>
        <v>1479581064</v>
      </c>
      <c r="D123" s="124">
        <f>87957904.3+1168583585.7</f>
        <v>1256541490</v>
      </c>
      <c r="E123" s="124">
        <f>79909293.24+1061652038.76</f>
        <v>1141561332</v>
      </c>
      <c r="F123" s="124">
        <f t="shared" si="5"/>
        <v>3877683886</v>
      </c>
      <c r="G123" s="37"/>
      <c r="I123" s="54"/>
    </row>
    <row r="124" spans="1:9" ht="15.75" x14ac:dyDescent="0.25">
      <c r="A124" s="15" t="s">
        <v>217</v>
      </c>
      <c r="B124" s="5" t="s">
        <v>218</v>
      </c>
      <c r="C124" s="124">
        <v>0</v>
      </c>
      <c r="D124" s="124">
        <v>5135631.2699999996</v>
      </c>
      <c r="E124" s="124">
        <v>6186261.7999999998</v>
      </c>
      <c r="F124" s="124">
        <f t="shared" si="5"/>
        <v>11321893.07</v>
      </c>
      <c r="G124" s="37"/>
      <c r="I124" s="54"/>
    </row>
    <row r="125" spans="1:9" ht="15.75" x14ac:dyDescent="0.25">
      <c r="A125" s="15" t="s">
        <v>219</v>
      </c>
      <c r="B125" s="5" t="s">
        <v>220</v>
      </c>
      <c r="C125" s="124">
        <v>2720327.75</v>
      </c>
      <c r="D125" s="124">
        <v>1711125.99</v>
      </c>
      <c r="E125" s="124">
        <v>3846934.79</v>
      </c>
      <c r="F125" s="124">
        <f t="shared" si="5"/>
        <v>8278388.5300000003</v>
      </c>
      <c r="G125" s="37"/>
      <c r="I125" s="54"/>
    </row>
    <row r="126" spans="1:9" ht="16.5" thickBot="1" x14ac:dyDescent="0.3">
      <c r="A126" s="28"/>
      <c r="B126" s="29" t="s">
        <v>1</v>
      </c>
      <c r="C126" s="130">
        <f>SUM(C57:C125)</f>
        <v>1790872250.5999999</v>
      </c>
      <c r="D126" s="130">
        <f>SUM(D57:D125)</f>
        <v>3594324623.9099994</v>
      </c>
      <c r="E126" s="130">
        <f>SUM(E57:E125)</f>
        <v>2646646447.5799999</v>
      </c>
      <c r="F126" s="130">
        <f>SUM(F57:F125)</f>
        <v>8031843322.0899992</v>
      </c>
      <c r="G126" s="12"/>
      <c r="I126" s="54"/>
    </row>
    <row r="127" spans="1:9" ht="16.5" thickTop="1" x14ac:dyDescent="0.25">
      <c r="A127" s="105" t="str">
        <f>+A49</f>
        <v xml:space="preserve">Fuente:   </v>
      </c>
      <c r="B127" s="105"/>
      <c r="C127" s="124"/>
      <c r="D127" s="124"/>
      <c r="E127" s="124"/>
      <c r="F127" s="124"/>
      <c r="I127" s="54"/>
    </row>
    <row r="128" spans="1:9" ht="15.75" customHeight="1" x14ac:dyDescent="0.25">
      <c r="A128" s="39"/>
      <c r="B128" s="39"/>
      <c r="C128" s="125"/>
      <c r="D128" s="131"/>
      <c r="E128" s="125"/>
      <c r="F128" s="125"/>
      <c r="G128" s="12"/>
      <c r="H128" s="38"/>
      <c r="I128" s="54"/>
    </row>
    <row r="129" spans="1:10" ht="15.75" x14ac:dyDescent="0.25">
      <c r="A129" s="10"/>
      <c r="B129" s="11"/>
      <c r="C129" s="125"/>
      <c r="D129" s="125"/>
      <c r="E129" s="125"/>
      <c r="F129" s="125"/>
      <c r="G129" s="12"/>
      <c r="I129" s="54"/>
    </row>
    <row r="130" spans="1:10" ht="15.75" x14ac:dyDescent="0.25">
      <c r="A130" s="250" t="s">
        <v>50</v>
      </c>
      <c r="B130" s="250"/>
      <c r="C130" s="250"/>
      <c r="D130" s="250"/>
      <c r="E130" s="250"/>
      <c r="F130" s="250"/>
      <c r="G130" s="12"/>
      <c r="I130" s="54"/>
    </row>
    <row r="131" spans="1:10" ht="15.75" x14ac:dyDescent="0.25">
      <c r="A131" s="250" t="s">
        <v>49</v>
      </c>
      <c r="B131" s="250"/>
      <c r="C131" s="250"/>
      <c r="D131" s="250"/>
      <c r="E131" s="250"/>
      <c r="F131" s="250"/>
      <c r="G131" s="12"/>
      <c r="I131" s="54"/>
    </row>
    <row r="132" spans="1:10" ht="15.75" x14ac:dyDescent="0.25">
      <c r="A132" s="251" t="s">
        <v>58</v>
      </c>
      <c r="B132" s="251"/>
      <c r="C132" s="251"/>
      <c r="D132" s="251"/>
      <c r="E132" s="251"/>
      <c r="F132" s="251"/>
      <c r="G132" s="7"/>
      <c r="H132" s="92"/>
      <c r="I132" s="92"/>
    </row>
    <row r="133" spans="1:10" ht="16.5" thickBot="1" x14ac:dyDescent="0.3">
      <c r="A133" s="13" t="s">
        <v>0</v>
      </c>
      <c r="B133" s="13" t="s">
        <v>32</v>
      </c>
      <c r="C133" s="122" t="s">
        <v>10</v>
      </c>
      <c r="D133" s="122" t="s">
        <v>11</v>
      </c>
      <c r="E133" s="122" t="s">
        <v>12</v>
      </c>
      <c r="F133" s="127" t="s">
        <v>18</v>
      </c>
      <c r="G133" s="12"/>
      <c r="I133" s="54"/>
    </row>
    <row r="134" spans="1:10" ht="15.75" x14ac:dyDescent="0.25">
      <c r="A134" s="15"/>
      <c r="B134" s="5"/>
      <c r="C134" s="124"/>
      <c r="D134" s="124"/>
      <c r="E134" s="124"/>
      <c r="F134" s="124"/>
      <c r="G134" s="12"/>
      <c r="I134" s="54"/>
    </row>
    <row r="135" spans="1:10" ht="15.75" x14ac:dyDescent="0.25">
      <c r="A135" s="44">
        <v>1</v>
      </c>
      <c r="B135" s="45" t="s">
        <v>43</v>
      </c>
      <c r="C135" s="124">
        <f>+'1 T'!F149</f>
        <v>15817807831.219997</v>
      </c>
      <c r="D135" s="124">
        <f>+C148</f>
        <v>14036743977.079996</v>
      </c>
      <c r="E135" s="124">
        <f>+D148</f>
        <v>15714513344.209995</v>
      </c>
      <c r="F135" s="124">
        <f>C135</f>
        <v>15817807831.219997</v>
      </c>
      <c r="G135" s="12"/>
      <c r="H135" s="135"/>
      <c r="I135" s="54"/>
    </row>
    <row r="136" spans="1:10" ht="15.75" x14ac:dyDescent="0.25">
      <c r="A136" s="48">
        <v>2</v>
      </c>
      <c r="B136" s="45" t="s">
        <v>44</v>
      </c>
      <c r="C136" s="124">
        <f>SUM(C137:C145)</f>
        <v>9808396.4600000009</v>
      </c>
      <c r="D136" s="124">
        <f t="shared" ref="D136" si="6">SUM(D137:D145)</f>
        <v>5272093991.04</v>
      </c>
      <c r="E136" s="124">
        <f>SUM(E137:E145)</f>
        <v>3232434404</v>
      </c>
      <c r="F136" s="124">
        <f>SUM(F137:F145)</f>
        <v>8514336791.5</v>
      </c>
      <c r="G136" s="49"/>
      <c r="I136" s="54"/>
      <c r="J136" s="50"/>
    </row>
    <row r="137" spans="1:10" s="239" customFormat="1" ht="15.75" x14ac:dyDescent="0.25">
      <c r="A137" s="242"/>
      <c r="B137" s="237" t="s">
        <v>241</v>
      </c>
      <c r="C137" s="243">
        <v>0</v>
      </c>
      <c r="D137" s="243">
        <f>153369020+2228676076</f>
        <v>2382045096</v>
      </c>
      <c r="E137" s="243">
        <v>2228676076</v>
      </c>
      <c r="F137" s="243">
        <f t="shared" ref="F137:F144" si="7">SUM(C137:E137)</f>
        <v>4610721172</v>
      </c>
      <c r="G137" s="244"/>
      <c r="H137" s="240"/>
      <c r="I137" s="240"/>
    </row>
    <row r="138" spans="1:10" s="239" customFormat="1" ht="15.75" x14ac:dyDescent="0.25">
      <c r="A138" s="242"/>
      <c r="B138" s="237" t="s">
        <v>240</v>
      </c>
      <c r="C138" s="243">
        <v>0</v>
      </c>
      <c r="D138" s="243">
        <f>84399945*2</f>
        <v>168799890</v>
      </c>
      <c r="E138" s="243">
        <v>84399945</v>
      </c>
      <c r="F138" s="243">
        <f t="shared" si="7"/>
        <v>253199835</v>
      </c>
      <c r="G138" s="244"/>
      <c r="H138" s="240"/>
      <c r="I138" s="240"/>
    </row>
    <row r="139" spans="1:10" s="239" customFormat="1" ht="15.75" x14ac:dyDescent="0.25">
      <c r="A139" s="242"/>
      <c r="B139" s="237" t="s">
        <v>239</v>
      </c>
      <c r="C139" s="243">
        <v>0</v>
      </c>
      <c r="D139" s="243">
        <f>713750561*2</f>
        <v>1427501122</v>
      </c>
      <c r="E139" s="243">
        <v>713750561</v>
      </c>
      <c r="F139" s="243">
        <f t="shared" si="7"/>
        <v>2141251683</v>
      </c>
      <c r="G139" s="244"/>
      <c r="H139" s="240"/>
      <c r="I139" s="240"/>
    </row>
    <row r="140" spans="1:10" s="239" customFormat="1" ht="15.75" x14ac:dyDescent="0.25">
      <c r="A140" s="242"/>
      <c r="B140" s="237" t="s">
        <v>238</v>
      </c>
      <c r="C140" s="243">
        <v>0</v>
      </c>
      <c r="D140" s="243">
        <f>205602822*2</f>
        <v>411205644</v>
      </c>
      <c r="E140" s="243">
        <v>205602822</v>
      </c>
      <c r="F140" s="243">
        <f t="shared" si="7"/>
        <v>616808466</v>
      </c>
      <c r="G140" s="244"/>
      <c r="H140" s="240"/>
      <c r="I140" s="240"/>
    </row>
    <row r="141" spans="1:10" s="239" customFormat="1" ht="15.75" x14ac:dyDescent="0.25">
      <c r="A141" s="242"/>
      <c r="B141" s="237" t="s">
        <v>242</v>
      </c>
      <c r="C141" s="243">
        <v>0</v>
      </c>
      <c r="D141" s="243">
        <v>882500000</v>
      </c>
      <c r="E141" s="243">
        <v>0</v>
      </c>
      <c r="F141" s="243">
        <f t="shared" si="7"/>
        <v>882500000</v>
      </c>
      <c r="G141" s="244"/>
      <c r="H141" s="240"/>
      <c r="I141" s="240"/>
    </row>
    <row r="142" spans="1:10" s="239" customFormat="1" ht="15.75" x14ac:dyDescent="0.25">
      <c r="A142" s="242"/>
      <c r="B142" s="237" t="s">
        <v>237</v>
      </c>
      <c r="C142" s="243">
        <v>0</v>
      </c>
      <c r="D142" s="243">
        <v>0</v>
      </c>
      <c r="E142" s="243">
        <v>0</v>
      </c>
      <c r="F142" s="243">
        <f t="shared" si="7"/>
        <v>0</v>
      </c>
      <c r="G142" s="244"/>
      <c r="H142" s="240"/>
      <c r="I142" s="240"/>
    </row>
    <row r="143" spans="1:10" s="239" customFormat="1" ht="15.75" x14ac:dyDescent="0.25">
      <c r="A143" s="242"/>
      <c r="B143" s="237" t="s">
        <v>115</v>
      </c>
      <c r="C143" s="243">
        <v>0</v>
      </c>
      <c r="D143" s="243">
        <v>0</v>
      </c>
      <c r="E143" s="243">
        <v>0</v>
      </c>
      <c r="F143" s="243">
        <f t="shared" si="7"/>
        <v>0</v>
      </c>
      <c r="G143" s="244"/>
      <c r="H143" s="240"/>
      <c r="I143" s="240"/>
    </row>
    <row r="144" spans="1:10" s="239" customFormat="1" ht="15.75" x14ac:dyDescent="0.25">
      <c r="A144" s="242"/>
      <c r="B144" s="237" t="s">
        <v>116</v>
      </c>
      <c r="C144" s="243">
        <v>0</v>
      </c>
      <c r="D144" s="243">
        <v>0</v>
      </c>
      <c r="E144" s="243">
        <v>0</v>
      </c>
      <c r="F144" s="243">
        <f t="shared" si="7"/>
        <v>0</v>
      </c>
      <c r="G144" s="244"/>
      <c r="H144" s="240"/>
      <c r="I144" s="240"/>
    </row>
    <row r="145" spans="1:10" s="239" customFormat="1" ht="15.75" x14ac:dyDescent="0.25">
      <c r="A145" s="242"/>
      <c r="B145" s="237" t="s">
        <v>244</v>
      </c>
      <c r="C145" s="243">
        <v>9808396.4600000009</v>
      </c>
      <c r="D145" s="243">
        <v>42239.040000000001</v>
      </c>
      <c r="E145" s="243">
        <v>5000</v>
      </c>
      <c r="F145" s="243">
        <f>SUM(C145:E145)</f>
        <v>9855635.5</v>
      </c>
      <c r="G145" s="244"/>
      <c r="H145" s="240"/>
      <c r="I145" s="240"/>
    </row>
    <row r="146" spans="1:10" s="239" customFormat="1" ht="15.75" x14ac:dyDescent="0.25">
      <c r="A146" s="236">
        <v>3</v>
      </c>
      <c r="B146" s="245" t="s">
        <v>45</v>
      </c>
      <c r="C146" s="243">
        <f>+C135+C136</f>
        <v>15827616227.679996</v>
      </c>
      <c r="D146" s="243">
        <f>+D135+D136</f>
        <v>19308837968.119995</v>
      </c>
      <c r="E146" s="243">
        <f>+E135+E136</f>
        <v>18946947748.209995</v>
      </c>
      <c r="F146" s="243">
        <f>+F135+F136</f>
        <v>24332144622.719997</v>
      </c>
      <c r="G146" s="238"/>
      <c r="H146" s="240"/>
      <c r="I146" s="240"/>
      <c r="J146" s="241"/>
    </row>
    <row r="147" spans="1:10" s="239" customFormat="1" ht="15.75" x14ac:dyDescent="0.25">
      <c r="A147" s="236">
        <v>4</v>
      </c>
      <c r="B147" s="245" t="s">
        <v>46</v>
      </c>
      <c r="C147" s="243">
        <f>+C126</f>
        <v>1790872250.5999999</v>
      </c>
      <c r="D147" s="243">
        <f t="shared" ref="D147" si="8">+D126</f>
        <v>3594324623.9099994</v>
      </c>
      <c r="E147" s="243">
        <f>+E126</f>
        <v>2646646447.5799999</v>
      </c>
      <c r="F147" s="243">
        <f>SUM(C147:E147)</f>
        <v>8031843322.0899992</v>
      </c>
      <c r="G147" s="238"/>
      <c r="H147" s="240"/>
      <c r="I147" s="240"/>
    </row>
    <row r="148" spans="1:10" s="239" customFormat="1" ht="15.75" x14ac:dyDescent="0.25">
      <c r="A148" s="236">
        <v>5</v>
      </c>
      <c r="B148" s="237" t="s">
        <v>47</v>
      </c>
      <c r="C148" s="243">
        <f>+C146-C147</f>
        <v>14036743977.079996</v>
      </c>
      <c r="D148" s="243">
        <f>+D146-D147</f>
        <v>15714513344.209995</v>
      </c>
      <c r="E148" s="243">
        <f>+E146-E147</f>
        <v>16300301300.629995</v>
      </c>
      <c r="F148" s="221">
        <f>+F146-F147</f>
        <v>16300301300.629997</v>
      </c>
      <c r="H148" s="240"/>
      <c r="I148" s="240"/>
    </row>
    <row r="149" spans="1:10" ht="16.5" thickBot="1" x14ac:dyDescent="0.3">
      <c r="A149" s="28"/>
      <c r="B149" s="29"/>
      <c r="C149" s="130"/>
      <c r="D149" s="132"/>
      <c r="E149" s="130"/>
      <c r="F149" s="130"/>
      <c r="G149" s="23"/>
      <c r="I149" s="54"/>
    </row>
    <row r="150" spans="1:10" ht="15.75" thickTop="1" x14ac:dyDescent="0.25">
      <c r="A150" s="136" t="str">
        <f>+A127</f>
        <v xml:space="preserve">Fuente:   </v>
      </c>
      <c r="B150" s="136" t="s">
        <v>245</v>
      </c>
      <c r="C150" s="136"/>
      <c r="D150" s="136"/>
      <c r="E150" s="136"/>
      <c r="F150" s="136"/>
      <c r="G150" s="136"/>
      <c r="H150" s="136"/>
      <c r="I150" s="136"/>
    </row>
    <row r="151" spans="1:10" x14ac:dyDescent="0.25">
      <c r="A151" s="106"/>
      <c r="B151" s="107"/>
      <c r="C151" s="123"/>
      <c r="D151" s="123"/>
      <c r="E151" s="123"/>
      <c r="F151" s="123"/>
      <c r="G151" s="133"/>
      <c r="H151" s="104"/>
      <c r="I151" s="104"/>
    </row>
    <row r="152" spans="1:10" x14ac:dyDescent="0.25">
      <c r="A152" s="253" t="s">
        <v>63</v>
      </c>
      <c r="B152" s="253"/>
      <c r="C152" s="253"/>
      <c r="D152" s="253"/>
      <c r="E152" s="253"/>
      <c r="F152" s="253"/>
      <c r="G152" s="107"/>
      <c r="H152" s="104"/>
      <c r="I152" s="104"/>
    </row>
    <row r="153" spans="1:10" x14ac:dyDescent="0.25">
      <c r="A153" s="52" t="s">
        <v>243</v>
      </c>
      <c r="I153" s="54"/>
    </row>
  </sheetData>
  <mergeCells count="15">
    <mergeCell ref="A130:F130"/>
    <mergeCell ref="A131:F131"/>
    <mergeCell ref="A132:F132"/>
    <mergeCell ref="A152:F152"/>
    <mergeCell ref="A1:G1"/>
    <mergeCell ref="A6:G6"/>
    <mergeCell ref="A8:G8"/>
    <mergeCell ref="A34:F34"/>
    <mergeCell ref="A35:F35"/>
    <mergeCell ref="A54:F54"/>
    <mergeCell ref="A36:F36"/>
    <mergeCell ref="A49:F49"/>
    <mergeCell ref="A52:F52"/>
    <mergeCell ref="A9:G9"/>
    <mergeCell ref="A53:F53"/>
  </mergeCells>
  <phoneticPr fontId="2" type="noConversion"/>
  <pageMargins left="0.5" right="0.28000000000000003" top="0.74803149606299213" bottom="0.74803149606299213" header="0.31496062992125984" footer="0.31496062992125984"/>
  <pageSetup scale="22" orientation="landscape" r:id="rId1"/>
  <ignoredErrors>
    <ignoredError sqref="F1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J158"/>
  <sheetViews>
    <sheetView zoomScale="80" zoomScaleNormal="80" workbookViewId="0">
      <selection sqref="A1:G1"/>
    </sheetView>
  </sheetViews>
  <sheetFormatPr baseColWidth="10" defaultColWidth="11.42578125" defaultRowHeight="15" x14ac:dyDescent="0.25"/>
  <cols>
    <col min="1" max="1" width="12.28515625" style="1" customWidth="1"/>
    <col min="2" max="2" width="64.28515625" style="9" customWidth="1"/>
    <col min="3" max="3" width="22" style="6" customWidth="1"/>
    <col min="4" max="4" width="21.28515625" style="6" bestFit="1" customWidth="1"/>
    <col min="5" max="5" width="22.85546875" style="54" customWidth="1"/>
    <col min="6" max="6" width="22.140625" style="6" customWidth="1"/>
    <col min="7" max="7" width="21.7109375" style="54" bestFit="1" customWidth="1"/>
    <col min="8" max="8" width="17" style="6" customWidth="1"/>
    <col min="9" max="9" width="16.85546875" style="6" bestFit="1" customWidth="1"/>
    <col min="10" max="10" width="15.140625" style="6" bestFit="1" customWidth="1"/>
    <col min="11" max="11" width="15" style="6" customWidth="1"/>
    <col min="12" max="16384" width="11.42578125" style="6"/>
  </cols>
  <sheetData>
    <row r="1" spans="1:9" x14ac:dyDescent="0.25">
      <c r="A1" s="255" t="s">
        <v>28</v>
      </c>
      <c r="B1" s="255"/>
      <c r="C1" s="255"/>
      <c r="D1" s="255"/>
      <c r="E1" s="255"/>
      <c r="F1" s="255"/>
      <c r="G1" s="255"/>
      <c r="H1" s="71"/>
      <c r="I1" s="71"/>
    </row>
    <row r="2" spans="1:9" x14ac:dyDescent="0.25">
      <c r="A2" s="36"/>
      <c r="B2" s="55" t="s">
        <v>88</v>
      </c>
      <c r="C2" s="36" t="s">
        <v>89</v>
      </c>
      <c r="D2" s="36"/>
      <c r="E2" s="92"/>
      <c r="F2" s="36"/>
      <c r="G2" s="92"/>
      <c r="H2" s="71"/>
      <c r="I2" s="71"/>
    </row>
    <row r="3" spans="1:9" x14ac:dyDescent="0.25">
      <c r="A3" s="36"/>
      <c r="B3" s="55" t="s">
        <v>90</v>
      </c>
      <c r="C3" s="36" t="s">
        <v>91</v>
      </c>
      <c r="D3" s="36"/>
      <c r="E3" s="92"/>
      <c r="F3" s="36"/>
      <c r="G3" s="92"/>
      <c r="H3" s="69"/>
      <c r="I3" s="71"/>
    </row>
    <row r="4" spans="1:9" x14ac:dyDescent="0.25">
      <c r="A4" s="36"/>
      <c r="B4" s="55" t="s">
        <v>30</v>
      </c>
      <c r="C4" s="36" t="s">
        <v>79</v>
      </c>
      <c r="D4" s="36"/>
      <c r="E4" s="92"/>
      <c r="F4" s="36"/>
      <c r="G4" s="92"/>
      <c r="H4" s="71"/>
      <c r="I4" s="71"/>
    </row>
    <row r="5" spans="1:9" x14ac:dyDescent="0.25">
      <c r="A5" s="36"/>
      <c r="B5" s="55" t="s">
        <v>29</v>
      </c>
      <c r="C5" s="36" t="s">
        <v>226</v>
      </c>
      <c r="D5" s="36"/>
      <c r="E5" s="92"/>
      <c r="F5" s="36"/>
      <c r="G5" s="92"/>
      <c r="H5" s="71"/>
      <c r="I5" s="71"/>
    </row>
    <row r="6" spans="1:9" x14ac:dyDescent="0.25">
      <c r="A6" s="258"/>
      <c r="B6" s="258"/>
      <c r="C6" s="258"/>
      <c r="D6" s="258"/>
      <c r="E6" s="258"/>
      <c r="F6" s="258"/>
      <c r="G6" s="258"/>
      <c r="H6" s="71"/>
      <c r="I6" s="71"/>
    </row>
    <row r="7" spans="1:9" x14ac:dyDescent="0.25">
      <c r="A7" s="72"/>
      <c r="B7" s="69"/>
      <c r="C7" s="71"/>
      <c r="D7" s="71"/>
      <c r="E7" s="81"/>
      <c r="F7" s="71"/>
      <c r="G7" s="81"/>
      <c r="H7" s="71"/>
      <c r="I7" s="71"/>
    </row>
    <row r="8" spans="1:9" x14ac:dyDescent="0.25">
      <c r="A8" s="257" t="s">
        <v>31</v>
      </c>
      <c r="B8" s="257"/>
      <c r="C8" s="257"/>
      <c r="D8" s="257"/>
      <c r="E8" s="257"/>
      <c r="F8" s="257"/>
      <c r="G8" s="257"/>
      <c r="H8" s="71"/>
      <c r="I8" s="71"/>
    </row>
    <row r="9" spans="1:9" x14ac:dyDescent="0.25">
      <c r="A9" s="257" t="s">
        <v>51</v>
      </c>
      <c r="B9" s="257"/>
      <c r="C9" s="257"/>
      <c r="D9" s="257"/>
      <c r="E9" s="257"/>
      <c r="F9" s="257"/>
      <c r="G9" s="257"/>
      <c r="H9" s="71"/>
      <c r="I9" s="71"/>
    </row>
    <row r="10" spans="1:9" x14ac:dyDescent="0.25">
      <c r="A10" s="72"/>
      <c r="B10" s="69"/>
      <c r="C10" s="71"/>
      <c r="D10" s="71"/>
      <c r="E10" s="81"/>
      <c r="F10" s="71"/>
      <c r="G10" s="81"/>
      <c r="H10" s="71"/>
      <c r="I10" s="71"/>
    </row>
    <row r="11" spans="1:9" s="14" customFormat="1" ht="15.75" thickBot="1" x14ac:dyDescent="0.3">
      <c r="A11" s="56" t="s">
        <v>0</v>
      </c>
      <c r="B11" s="56" t="s">
        <v>57</v>
      </c>
      <c r="C11" s="56" t="s">
        <v>33</v>
      </c>
      <c r="D11" s="73" t="s">
        <v>14</v>
      </c>
      <c r="E11" s="73" t="s">
        <v>15</v>
      </c>
      <c r="F11" s="73" t="s">
        <v>16</v>
      </c>
      <c r="G11" s="73" t="s">
        <v>73</v>
      </c>
      <c r="H11" s="74"/>
      <c r="I11" s="74"/>
    </row>
    <row r="12" spans="1:9" s="14" customFormat="1" x14ac:dyDescent="0.25">
      <c r="A12" s="75"/>
      <c r="B12" s="2"/>
      <c r="C12" s="75"/>
      <c r="D12" s="75"/>
      <c r="E12" s="93"/>
      <c r="F12" s="75"/>
      <c r="G12" s="93"/>
      <c r="H12" s="74"/>
      <c r="I12" s="74"/>
    </row>
    <row r="13" spans="1:9" s="108" customFormat="1" ht="15.75" x14ac:dyDescent="0.25">
      <c r="A13" s="16">
        <v>1</v>
      </c>
      <c r="B13" s="18" t="s">
        <v>20</v>
      </c>
      <c r="C13" s="19" t="s">
        <v>6</v>
      </c>
      <c r="D13" s="77">
        <v>43976</v>
      </c>
      <c r="E13" s="144">
        <v>50433</v>
      </c>
      <c r="F13" s="77">
        <v>54222</v>
      </c>
      <c r="G13" s="17">
        <f t="shared" ref="G13:G26" si="0">AVERAGE(D13:F13)</f>
        <v>49543.666666666664</v>
      </c>
      <c r="I13" s="102"/>
    </row>
    <row r="14" spans="1:9" s="108" customFormat="1" ht="47.25" x14ac:dyDescent="0.25">
      <c r="A14" s="16"/>
      <c r="B14" s="20" t="s">
        <v>64</v>
      </c>
      <c r="C14" s="19" t="s">
        <v>6</v>
      </c>
      <c r="D14" s="77">
        <v>23900</v>
      </c>
      <c r="E14" s="144">
        <v>29001</v>
      </c>
      <c r="F14" s="77">
        <v>29589</v>
      </c>
      <c r="G14" s="17">
        <f t="shared" si="0"/>
        <v>27496.666666666668</v>
      </c>
      <c r="I14" s="102"/>
    </row>
    <row r="15" spans="1:9" ht="15.75" x14ac:dyDescent="0.25">
      <c r="A15" s="16"/>
      <c r="B15" s="21" t="s">
        <v>9</v>
      </c>
      <c r="C15" s="19" t="s">
        <v>6</v>
      </c>
      <c r="D15" s="77">
        <v>20076</v>
      </c>
      <c r="E15" s="144">
        <v>21432</v>
      </c>
      <c r="F15" s="77">
        <v>24633</v>
      </c>
      <c r="G15" s="17">
        <f t="shared" si="0"/>
        <v>22047</v>
      </c>
      <c r="I15" s="54"/>
    </row>
    <row r="16" spans="1:9" ht="18" x14ac:dyDescent="0.25">
      <c r="A16" s="16">
        <v>2</v>
      </c>
      <c r="B16" s="22" t="s">
        <v>21</v>
      </c>
      <c r="C16" s="23" t="s">
        <v>93</v>
      </c>
      <c r="D16" s="77">
        <v>145918</v>
      </c>
      <c r="E16" s="144">
        <v>149049</v>
      </c>
      <c r="F16" s="77">
        <v>149423</v>
      </c>
      <c r="G16" s="17">
        <f t="shared" si="0"/>
        <v>148130</v>
      </c>
      <c r="I16" s="54"/>
    </row>
    <row r="17" spans="1:9" ht="15.75" x14ac:dyDescent="0.25">
      <c r="A17" s="16"/>
      <c r="B17" s="24" t="s">
        <v>230</v>
      </c>
      <c r="C17" s="23"/>
      <c r="D17" s="77">
        <v>10151</v>
      </c>
      <c r="E17" s="144">
        <v>10970</v>
      </c>
      <c r="F17" s="77">
        <v>11311</v>
      </c>
      <c r="G17" s="17">
        <f t="shared" si="0"/>
        <v>10810.666666666666</v>
      </c>
      <c r="I17" s="54"/>
    </row>
    <row r="18" spans="1:9" ht="15.75" x14ac:dyDescent="0.25">
      <c r="A18" s="16"/>
      <c r="B18" s="24" t="s">
        <v>61</v>
      </c>
      <c r="C18" s="23" t="s">
        <v>6</v>
      </c>
      <c r="D18" s="77">
        <v>15757</v>
      </c>
      <c r="E18" s="144">
        <v>16013</v>
      </c>
      <c r="F18" s="77">
        <v>16092</v>
      </c>
      <c r="G18" s="17">
        <f t="shared" si="0"/>
        <v>15954</v>
      </c>
      <c r="I18" s="54"/>
    </row>
    <row r="19" spans="1:9" ht="15.75" x14ac:dyDescent="0.25">
      <c r="A19" s="16"/>
      <c r="B19" s="24" t="s">
        <v>22</v>
      </c>
      <c r="C19" s="23" t="s">
        <v>6</v>
      </c>
      <c r="D19" s="77">
        <v>34358</v>
      </c>
      <c r="E19" s="144">
        <v>34903</v>
      </c>
      <c r="F19" s="77">
        <v>35046</v>
      </c>
      <c r="G19" s="17">
        <f t="shared" si="0"/>
        <v>34769</v>
      </c>
      <c r="I19" s="54"/>
    </row>
    <row r="20" spans="1:9" ht="15.75" x14ac:dyDescent="0.25">
      <c r="A20" s="16"/>
      <c r="B20" s="24" t="s">
        <v>62</v>
      </c>
      <c r="C20" s="23" t="s">
        <v>6</v>
      </c>
      <c r="D20" s="77">
        <v>10680</v>
      </c>
      <c r="E20" s="144">
        <v>10912</v>
      </c>
      <c r="F20" s="77">
        <v>11079</v>
      </c>
      <c r="G20" s="17">
        <f t="shared" si="0"/>
        <v>10890.333333333334</v>
      </c>
      <c r="I20" s="54"/>
    </row>
    <row r="21" spans="1:9" ht="15.75" x14ac:dyDescent="0.25">
      <c r="A21" s="26"/>
      <c r="B21" s="24" t="s">
        <v>13</v>
      </c>
      <c r="C21" s="23" t="s">
        <v>6</v>
      </c>
      <c r="D21" s="77">
        <v>109330</v>
      </c>
      <c r="E21" s="144">
        <v>111154</v>
      </c>
      <c r="F21" s="77">
        <v>110941</v>
      </c>
      <c r="G21" s="17">
        <f t="shared" si="0"/>
        <v>110475</v>
      </c>
      <c r="I21" s="54"/>
    </row>
    <row r="22" spans="1:9" ht="15.75" x14ac:dyDescent="0.25">
      <c r="A22" s="26" t="s">
        <v>279</v>
      </c>
      <c r="B22" s="225" t="s">
        <v>275</v>
      </c>
      <c r="C22" s="23" t="s">
        <v>6</v>
      </c>
      <c r="D22" s="233">
        <f>D23+D24</f>
        <v>0</v>
      </c>
      <c r="E22" s="233">
        <f t="shared" ref="E22:F22" si="1">E23+E24</f>
        <v>0</v>
      </c>
      <c r="F22" s="233">
        <f t="shared" si="1"/>
        <v>0</v>
      </c>
      <c r="G22" s="17">
        <f t="shared" si="0"/>
        <v>0</v>
      </c>
    </row>
    <row r="23" spans="1:9" ht="15.75" x14ac:dyDescent="0.25">
      <c r="A23" s="26"/>
      <c r="B23" s="24" t="s">
        <v>254</v>
      </c>
      <c r="C23" s="23" t="s">
        <v>6</v>
      </c>
      <c r="D23" s="17">
        <v>0</v>
      </c>
      <c r="E23" s="17">
        <v>0</v>
      </c>
      <c r="F23" s="17">
        <v>0</v>
      </c>
      <c r="G23" s="17">
        <f t="shared" si="0"/>
        <v>0</v>
      </c>
    </row>
    <row r="24" spans="1:9" ht="31.5" x14ac:dyDescent="0.25">
      <c r="A24" s="26"/>
      <c r="B24" s="24" t="s">
        <v>255</v>
      </c>
      <c r="C24" s="23" t="s">
        <v>6</v>
      </c>
      <c r="D24" s="17">
        <v>0</v>
      </c>
      <c r="E24" s="17">
        <v>0</v>
      </c>
      <c r="F24" s="17">
        <v>0</v>
      </c>
      <c r="G24" s="17">
        <f t="shared" si="0"/>
        <v>0</v>
      </c>
    </row>
    <row r="25" spans="1:9" ht="15.75" x14ac:dyDescent="0.25">
      <c r="A25" s="16">
        <v>4</v>
      </c>
      <c r="B25" s="27" t="s">
        <v>5</v>
      </c>
      <c r="C25" s="23" t="s">
        <v>8</v>
      </c>
      <c r="D25" s="77">
        <v>9439</v>
      </c>
      <c r="E25" s="144">
        <v>9747</v>
      </c>
      <c r="F25" s="77">
        <v>9755</v>
      </c>
      <c r="G25" s="17">
        <f t="shared" si="0"/>
        <v>9647</v>
      </c>
      <c r="I25" s="54"/>
    </row>
    <row r="26" spans="1:9" ht="15.75" x14ac:dyDescent="0.25">
      <c r="A26" s="16">
        <v>5</v>
      </c>
      <c r="B26" s="27" t="s">
        <v>81</v>
      </c>
      <c r="C26" s="23" t="s">
        <v>82</v>
      </c>
      <c r="D26" s="77">
        <v>21129</v>
      </c>
      <c r="E26" s="144">
        <v>0</v>
      </c>
      <c r="F26" s="77">
        <v>0</v>
      </c>
      <c r="G26" s="17">
        <f t="shared" si="0"/>
        <v>7043</v>
      </c>
      <c r="I26" s="54"/>
    </row>
    <row r="27" spans="1:9" ht="15.75" thickBot="1" x14ac:dyDescent="0.3">
      <c r="A27" s="65"/>
      <c r="B27" s="78" t="s">
        <v>52</v>
      </c>
      <c r="C27" s="79" t="s">
        <v>6</v>
      </c>
      <c r="D27" s="80">
        <v>133230</v>
      </c>
      <c r="E27" s="145">
        <v>140155</v>
      </c>
      <c r="F27" s="80">
        <v>140530</v>
      </c>
      <c r="G27" s="65">
        <v>137971.66666666666</v>
      </c>
      <c r="H27" s="71"/>
      <c r="I27" s="71"/>
    </row>
    <row r="28" spans="1:9" ht="15.75" customHeight="1" thickTop="1" x14ac:dyDescent="0.25">
      <c r="A28" s="2" t="s">
        <v>24</v>
      </c>
      <c r="B28" s="69"/>
      <c r="C28" s="76"/>
      <c r="D28" s="76"/>
      <c r="E28" s="82"/>
      <c r="F28" s="76"/>
      <c r="G28" s="82"/>
      <c r="H28" s="71"/>
      <c r="I28" s="71"/>
    </row>
    <row r="29" spans="1:9" ht="15.75" customHeight="1" x14ac:dyDescent="0.25">
      <c r="A29" s="2" t="s">
        <v>74</v>
      </c>
      <c r="B29" s="69"/>
      <c r="C29" s="76"/>
      <c r="D29" s="76"/>
      <c r="E29" s="82"/>
      <c r="F29" s="76"/>
      <c r="G29" s="82"/>
      <c r="H29" s="75"/>
      <c r="I29" s="71"/>
    </row>
    <row r="30" spans="1:9" ht="15.75" customHeight="1" x14ac:dyDescent="0.25">
      <c r="A30" s="2" t="s">
        <v>25</v>
      </c>
      <c r="B30" s="69"/>
      <c r="C30" s="76"/>
      <c r="D30" s="76"/>
      <c r="E30" s="82"/>
      <c r="F30" s="76"/>
      <c r="G30" s="82"/>
      <c r="H30" s="75"/>
      <c r="I30" s="71"/>
    </row>
    <row r="31" spans="1:9" ht="15.75" customHeight="1" x14ac:dyDescent="0.25">
      <c r="A31" s="2"/>
      <c r="B31" s="69"/>
      <c r="C31" s="76"/>
      <c r="D31" s="76"/>
      <c r="E31" s="82"/>
      <c r="F31" s="76"/>
      <c r="G31" s="82"/>
      <c r="H31" s="75"/>
      <c r="I31" s="71"/>
    </row>
    <row r="32" spans="1:9" x14ac:dyDescent="0.25">
      <c r="A32" s="69" t="s">
        <v>72</v>
      </c>
      <c r="B32" s="69"/>
      <c r="C32" s="71"/>
      <c r="D32" s="71"/>
      <c r="E32" s="81"/>
      <c r="F32" s="71"/>
      <c r="G32" s="81"/>
      <c r="H32" s="71"/>
      <c r="I32" s="71"/>
    </row>
    <row r="33" spans="1:9" x14ac:dyDescent="0.25">
      <c r="A33" s="72"/>
      <c r="B33" s="69"/>
      <c r="C33" s="71"/>
      <c r="D33" s="71"/>
      <c r="E33" s="81"/>
      <c r="F33" s="71"/>
      <c r="G33" s="81"/>
      <c r="H33" s="71"/>
      <c r="I33" s="71"/>
    </row>
    <row r="34" spans="1:9" x14ac:dyDescent="0.25">
      <c r="A34" s="72"/>
      <c r="B34" s="69"/>
      <c r="C34" s="76"/>
      <c r="D34" s="71"/>
      <c r="E34" s="81"/>
      <c r="F34" s="71"/>
      <c r="G34" s="81"/>
      <c r="H34" s="71"/>
      <c r="I34" s="71"/>
    </row>
    <row r="35" spans="1:9" ht="15.75" x14ac:dyDescent="0.25">
      <c r="A35" s="250" t="s">
        <v>39</v>
      </c>
      <c r="B35" s="250"/>
      <c r="C35" s="250"/>
      <c r="D35" s="250"/>
      <c r="E35" s="250"/>
      <c r="F35" s="250"/>
      <c r="G35" s="12"/>
      <c r="H35" s="34"/>
      <c r="I35" s="54"/>
    </row>
    <row r="36" spans="1:9" ht="15.75" x14ac:dyDescent="0.25">
      <c r="A36" s="250" t="s">
        <v>41</v>
      </c>
      <c r="B36" s="250"/>
      <c r="C36" s="250"/>
      <c r="D36" s="250"/>
      <c r="E36" s="250"/>
      <c r="F36" s="250"/>
      <c r="G36" s="12"/>
      <c r="H36" s="34"/>
      <c r="I36" s="54"/>
    </row>
    <row r="37" spans="1:9" ht="15.75" x14ac:dyDescent="0.25">
      <c r="A37" s="251" t="s">
        <v>58</v>
      </c>
      <c r="B37" s="251"/>
      <c r="C37" s="251"/>
      <c r="D37" s="251"/>
      <c r="E37" s="251"/>
      <c r="F37" s="251"/>
      <c r="G37" s="7"/>
      <c r="H37" s="35"/>
      <c r="I37" s="92"/>
    </row>
    <row r="38" spans="1:9" ht="15.75" x14ac:dyDescent="0.25">
      <c r="A38" s="10"/>
      <c r="B38" s="11"/>
      <c r="C38" s="12"/>
      <c r="D38" s="12"/>
      <c r="E38" s="38"/>
      <c r="F38" s="12"/>
      <c r="G38" s="12"/>
      <c r="H38" s="34"/>
      <c r="I38" s="54"/>
    </row>
    <row r="39" spans="1:9" ht="16.5" thickBot="1" x14ac:dyDescent="0.3">
      <c r="A39" s="13" t="s">
        <v>0</v>
      </c>
      <c r="B39" s="13" t="s">
        <v>57</v>
      </c>
      <c r="C39" s="73" t="s">
        <v>14</v>
      </c>
      <c r="D39" s="73" t="s">
        <v>15</v>
      </c>
      <c r="E39" s="73" t="s">
        <v>16</v>
      </c>
      <c r="F39" s="13" t="s">
        <v>19</v>
      </c>
      <c r="G39" s="12"/>
      <c r="H39" s="34"/>
      <c r="I39" s="54"/>
    </row>
    <row r="40" spans="1:9" ht="15.75" x14ac:dyDescent="0.25">
      <c r="A40" s="15">
        <v>1</v>
      </c>
      <c r="B40" s="5" t="s">
        <v>110</v>
      </c>
      <c r="C40" s="124">
        <v>1279049879.8594067</v>
      </c>
      <c r="D40" s="138">
        <v>2596542315.9186974</v>
      </c>
      <c r="E40" s="142">
        <v>1639519656.5316398</v>
      </c>
      <c r="F40" s="138">
        <v>5515111852.3097439</v>
      </c>
      <c r="G40" s="37"/>
      <c r="H40" s="34"/>
      <c r="I40" s="54"/>
    </row>
    <row r="41" spans="1:9" ht="15.75" x14ac:dyDescent="0.25">
      <c r="A41" s="15">
        <v>2</v>
      </c>
      <c r="B41" s="5" t="s">
        <v>112</v>
      </c>
      <c r="C41" s="124">
        <v>28556548.890593491</v>
      </c>
      <c r="D41" s="138">
        <v>174098503.05130246</v>
      </c>
      <c r="E41" s="142">
        <v>84229166.528360099</v>
      </c>
      <c r="F41" s="138">
        <v>286884218.47025609</v>
      </c>
      <c r="G41" s="37"/>
      <c r="H41" s="34"/>
      <c r="I41" s="54"/>
    </row>
    <row r="42" spans="1:9" ht="15.75" x14ac:dyDescent="0.25">
      <c r="A42" s="15">
        <v>3</v>
      </c>
      <c r="B42" s="5" t="s">
        <v>27</v>
      </c>
      <c r="C42" s="124">
        <v>0</v>
      </c>
      <c r="D42" s="139">
        <v>1965212664</v>
      </c>
      <c r="E42" s="38">
        <v>259079482</v>
      </c>
      <c r="F42" s="138">
        <v>2224292146</v>
      </c>
      <c r="G42" s="37"/>
      <c r="H42" s="34"/>
      <c r="I42" s="54"/>
    </row>
    <row r="43" spans="1:9" ht="15.75" x14ac:dyDescent="0.25">
      <c r="A43" s="15"/>
      <c r="B43" s="5" t="s">
        <v>254</v>
      </c>
      <c r="C43" s="149">
        <v>0</v>
      </c>
      <c r="D43" s="149">
        <v>0</v>
      </c>
      <c r="E43" s="149">
        <v>0</v>
      </c>
      <c r="F43" s="149">
        <v>0</v>
      </c>
      <c r="G43" s="37"/>
      <c r="H43" s="34"/>
      <c r="I43" s="54"/>
    </row>
    <row r="44" spans="1:9" ht="15.75" x14ac:dyDescent="0.25">
      <c r="A44" s="15"/>
      <c r="B44" s="5" t="s">
        <v>255</v>
      </c>
      <c r="C44" s="149">
        <v>0</v>
      </c>
      <c r="D44" s="149">
        <v>0</v>
      </c>
      <c r="E44" s="149">
        <v>0</v>
      </c>
      <c r="F44" s="149">
        <v>0</v>
      </c>
      <c r="G44" s="37"/>
      <c r="H44" s="34"/>
      <c r="I44" s="54"/>
    </row>
    <row r="45" spans="1:9" ht="15.75" x14ac:dyDescent="0.25">
      <c r="A45" s="15">
        <v>4</v>
      </c>
      <c r="B45" s="5" t="s">
        <v>26</v>
      </c>
      <c r="C45" s="124">
        <v>0</v>
      </c>
      <c r="D45" s="139">
        <v>407496532</v>
      </c>
      <c r="E45" s="38"/>
      <c r="F45" s="138">
        <v>407496532</v>
      </c>
      <c r="G45" s="37"/>
      <c r="H45" s="34"/>
      <c r="I45" s="54"/>
    </row>
    <row r="46" spans="1:9" ht="15.75" x14ac:dyDescent="0.25">
      <c r="A46" s="15">
        <v>5</v>
      </c>
      <c r="B46" s="5" t="s">
        <v>117</v>
      </c>
      <c r="C46" s="124">
        <v>0</v>
      </c>
      <c r="D46" s="139">
        <v>10182299.699999999</v>
      </c>
      <c r="E46" s="38">
        <v>15705008.35</v>
      </c>
      <c r="F46" s="138">
        <v>25887308.049999997</v>
      </c>
      <c r="G46" s="37"/>
      <c r="H46" s="34"/>
      <c r="I46" s="54"/>
    </row>
    <row r="47" spans="1:9" s="70" customFormat="1" ht="15.75" x14ac:dyDescent="0.25">
      <c r="A47" s="15">
        <v>6</v>
      </c>
      <c r="B47" s="5" t="s">
        <v>113</v>
      </c>
      <c r="C47" s="124">
        <v>78904814.150000006</v>
      </c>
      <c r="D47" s="139">
        <v>96543818.370000005</v>
      </c>
      <c r="E47" s="38">
        <v>46667302.5</v>
      </c>
      <c r="F47" s="138">
        <v>222115935.02000001</v>
      </c>
      <c r="G47" s="98"/>
      <c r="H47" s="99"/>
      <c r="I47" s="100"/>
    </row>
    <row r="48" spans="1:9" s="70" customFormat="1" ht="15.75" x14ac:dyDescent="0.25">
      <c r="A48" s="15">
        <v>7</v>
      </c>
      <c r="B48" s="5" t="s">
        <v>114</v>
      </c>
      <c r="C48" s="124">
        <v>0</v>
      </c>
      <c r="D48" s="140"/>
      <c r="E48" s="97"/>
      <c r="F48" s="138">
        <v>0</v>
      </c>
      <c r="G48" s="98"/>
      <c r="H48" s="99"/>
      <c r="I48" s="100"/>
    </row>
    <row r="49" spans="1:9" s="70" customFormat="1" ht="15.75" x14ac:dyDescent="0.25">
      <c r="A49" s="15">
        <v>8</v>
      </c>
      <c r="B49" s="5" t="s">
        <v>115</v>
      </c>
      <c r="C49" s="124">
        <v>98403949.799999997</v>
      </c>
      <c r="D49" s="139">
        <v>1637995.85</v>
      </c>
      <c r="E49" s="38">
        <v>101842488</v>
      </c>
      <c r="F49" s="138">
        <v>201884433.64999998</v>
      </c>
      <c r="G49" s="98"/>
      <c r="H49" s="99"/>
      <c r="I49" s="100"/>
    </row>
    <row r="50" spans="1:9" s="70" customFormat="1" ht="15.75" x14ac:dyDescent="0.25">
      <c r="A50" s="15">
        <v>9</v>
      </c>
      <c r="B50" s="5" t="s">
        <v>116</v>
      </c>
      <c r="C50" s="124">
        <v>0</v>
      </c>
      <c r="D50" s="139"/>
      <c r="E50" s="38"/>
      <c r="F50" s="138">
        <v>0</v>
      </c>
      <c r="G50" s="98"/>
      <c r="H50" s="99"/>
      <c r="I50" s="100"/>
    </row>
    <row r="51" spans="1:9" ht="16.5" thickBot="1" x14ac:dyDescent="0.3">
      <c r="A51" s="28"/>
      <c r="B51" s="29" t="s">
        <v>1</v>
      </c>
      <c r="C51" s="4">
        <v>1484915192.7000003</v>
      </c>
      <c r="D51" s="4">
        <v>5251714128.8899994</v>
      </c>
      <c r="E51" s="4">
        <v>2147043103.9099998</v>
      </c>
      <c r="F51" s="4">
        <v>8883672425.5</v>
      </c>
      <c r="G51" s="12"/>
      <c r="I51" s="54"/>
    </row>
    <row r="52" spans="1:9" ht="16.5" thickTop="1" x14ac:dyDescent="0.25">
      <c r="A52" s="141" t="s">
        <v>253</v>
      </c>
      <c r="B52" s="141" t="s">
        <v>252</v>
      </c>
      <c r="C52" s="143"/>
      <c r="D52" s="215">
        <f>+D51-'[2]OriApliRecEjec - 2020-04-07T190'!$L$448</f>
        <v>-771728574</v>
      </c>
      <c r="E52" s="146"/>
      <c r="F52" s="141"/>
      <c r="G52" s="41"/>
      <c r="H52" s="42"/>
      <c r="I52" s="54"/>
    </row>
    <row r="53" spans="1:9" ht="15.75" x14ac:dyDescent="0.25">
      <c r="A53" s="10"/>
      <c r="B53" s="11"/>
      <c r="C53" s="12"/>
      <c r="D53" s="12"/>
      <c r="E53" s="38"/>
      <c r="F53" s="12"/>
      <c r="G53" s="12"/>
      <c r="I53" s="54"/>
    </row>
    <row r="54" spans="1:9" ht="15.75" x14ac:dyDescent="0.25">
      <c r="A54" s="10"/>
      <c r="B54" s="10"/>
      <c r="C54" s="10"/>
      <c r="D54" s="10"/>
      <c r="E54" s="38"/>
      <c r="F54" s="10"/>
      <c r="G54" s="12"/>
      <c r="I54" s="54"/>
    </row>
    <row r="55" spans="1:9" ht="15.75" x14ac:dyDescent="0.25">
      <c r="A55" s="250" t="s">
        <v>40</v>
      </c>
      <c r="B55" s="250"/>
      <c r="C55" s="250"/>
      <c r="D55" s="250"/>
      <c r="E55" s="250"/>
      <c r="F55" s="250"/>
      <c r="G55" s="12"/>
      <c r="I55" s="54"/>
    </row>
    <row r="56" spans="1:9" ht="15.75" x14ac:dyDescent="0.25">
      <c r="A56" s="250" t="s">
        <v>42</v>
      </c>
      <c r="B56" s="250"/>
      <c r="C56" s="250"/>
      <c r="D56" s="250"/>
      <c r="E56" s="250"/>
      <c r="F56" s="250"/>
      <c r="G56" s="12"/>
      <c r="I56" s="54"/>
    </row>
    <row r="57" spans="1:9" ht="15.75" x14ac:dyDescent="0.25">
      <c r="A57" s="251" t="s">
        <v>58</v>
      </c>
      <c r="B57" s="251"/>
      <c r="C57" s="251"/>
      <c r="D57" s="251"/>
      <c r="E57" s="251"/>
      <c r="F57" s="251"/>
      <c r="G57" s="7"/>
      <c r="H57" s="36"/>
      <c r="I57" s="92"/>
    </row>
    <row r="58" spans="1:9" ht="15.75" x14ac:dyDescent="0.25">
      <c r="A58" s="10"/>
      <c r="B58" s="11"/>
      <c r="C58" s="12"/>
      <c r="D58" s="12"/>
      <c r="E58" s="38"/>
      <c r="F58" s="12"/>
      <c r="G58" s="12"/>
      <c r="I58" s="54"/>
    </row>
    <row r="59" spans="1:9" ht="16.5" thickBot="1" x14ac:dyDescent="0.3">
      <c r="A59" s="13" t="s">
        <v>37</v>
      </c>
      <c r="B59" s="13" t="s">
        <v>38</v>
      </c>
      <c r="C59" s="73" t="s">
        <v>14</v>
      </c>
      <c r="D59" s="73" t="s">
        <v>15</v>
      </c>
      <c r="E59" s="73" t="s">
        <v>16</v>
      </c>
      <c r="F59" s="13" t="s">
        <v>19</v>
      </c>
      <c r="G59" s="12"/>
      <c r="I59" s="54"/>
    </row>
    <row r="60" spans="1:9" ht="15.75" x14ac:dyDescent="0.25">
      <c r="A60" s="15" t="s">
        <v>118</v>
      </c>
      <c r="B60" s="5" t="s">
        <v>119</v>
      </c>
      <c r="C60" s="16"/>
      <c r="D60" s="16">
        <v>-37971863.479999997</v>
      </c>
      <c r="E60" s="142">
        <v>-0.4</v>
      </c>
      <c r="F60" s="16">
        <v>-37971863.879999995</v>
      </c>
      <c r="G60" s="37"/>
      <c r="H60" s="34"/>
      <c r="I60" s="54"/>
    </row>
    <row r="61" spans="1:9" ht="15.75" x14ac:dyDescent="0.25">
      <c r="A61" s="15" t="s">
        <v>120</v>
      </c>
      <c r="B61" s="5" t="s">
        <v>121</v>
      </c>
      <c r="C61" s="16"/>
      <c r="D61" s="16"/>
      <c r="E61" s="142"/>
      <c r="F61" s="16">
        <v>0</v>
      </c>
      <c r="G61" s="37"/>
      <c r="H61" s="34"/>
      <c r="I61" s="54"/>
    </row>
    <row r="62" spans="1:9" ht="15.75" x14ac:dyDescent="0.25">
      <c r="A62" s="15" t="s">
        <v>122</v>
      </c>
      <c r="B62" s="5" t="s">
        <v>123</v>
      </c>
      <c r="C62" s="16"/>
      <c r="D62" s="16"/>
      <c r="E62" s="142">
        <v>-0.85</v>
      </c>
      <c r="F62" s="16">
        <v>-0.85</v>
      </c>
      <c r="G62" s="37"/>
      <c r="H62" s="34"/>
      <c r="I62" s="54"/>
    </row>
    <row r="63" spans="1:9" ht="15.75" x14ac:dyDescent="0.25">
      <c r="A63" s="15" t="s">
        <v>124</v>
      </c>
      <c r="B63" s="5" t="s">
        <v>125</v>
      </c>
      <c r="C63" s="16"/>
      <c r="D63" s="16"/>
      <c r="E63" s="142"/>
      <c r="F63" s="16">
        <v>0</v>
      </c>
      <c r="G63" s="37"/>
      <c r="H63" s="34"/>
      <c r="I63" s="54"/>
    </row>
    <row r="64" spans="1:9" ht="15.75" x14ac:dyDescent="0.25">
      <c r="A64" s="15" t="s">
        <v>126</v>
      </c>
      <c r="B64" s="5" t="s">
        <v>127</v>
      </c>
      <c r="C64" s="16"/>
      <c r="D64" s="16"/>
      <c r="E64" s="142"/>
      <c r="F64" s="16">
        <v>0</v>
      </c>
      <c r="G64" s="37"/>
      <c r="H64" s="34"/>
      <c r="I64" s="54"/>
    </row>
    <row r="65" spans="1:9" ht="15.75" x14ac:dyDescent="0.25">
      <c r="A65" s="15" t="s">
        <v>128</v>
      </c>
      <c r="B65" s="5" t="s">
        <v>221</v>
      </c>
      <c r="C65" s="16"/>
      <c r="D65" s="16"/>
      <c r="E65" s="142"/>
      <c r="F65" s="16">
        <v>0</v>
      </c>
      <c r="G65" s="37"/>
      <c r="H65" s="34"/>
      <c r="I65" s="54"/>
    </row>
    <row r="66" spans="1:9" ht="15.75" x14ac:dyDescent="0.25">
      <c r="A66" s="15" t="s">
        <v>129</v>
      </c>
      <c r="B66" s="5" t="s">
        <v>222</v>
      </c>
      <c r="C66" s="16"/>
      <c r="D66" s="16"/>
      <c r="E66" s="142"/>
      <c r="F66" s="16">
        <v>0</v>
      </c>
      <c r="G66" s="37"/>
      <c r="H66" s="34"/>
      <c r="I66" s="54"/>
    </row>
    <row r="67" spans="1:9" ht="15.75" x14ac:dyDescent="0.25">
      <c r="A67" s="15" t="s">
        <v>130</v>
      </c>
      <c r="B67" s="5" t="s">
        <v>229</v>
      </c>
      <c r="C67" s="16"/>
      <c r="D67" s="16"/>
      <c r="E67" s="142"/>
      <c r="F67" s="16">
        <v>0</v>
      </c>
      <c r="G67" s="37"/>
      <c r="H67" s="34"/>
      <c r="I67" s="54"/>
    </row>
    <row r="68" spans="1:9" ht="15.75" x14ac:dyDescent="0.25">
      <c r="A68" s="15" t="s">
        <v>131</v>
      </c>
      <c r="B68" s="5" t="s">
        <v>132</v>
      </c>
      <c r="C68" s="16"/>
      <c r="D68" s="16"/>
      <c r="E68" s="142"/>
      <c r="F68" s="16">
        <v>0</v>
      </c>
      <c r="G68" s="37"/>
      <c r="H68" s="34"/>
      <c r="I68" s="54"/>
    </row>
    <row r="69" spans="1:9" ht="15.75" x14ac:dyDescent="0.25">
      <c r="A69" s="15" t="s">
        <v>128</v>
      </c>
      <c r="B69" s="5" t="s">
        <v>133</v>
      </c>
      <c r="C69" s="16"/>
      <c r="D69" s="16"/>
      <c r="E69" s="142"/>
      <c r="F69" s="16">
        <v>0</v>
      </c>
      <c r="G69" s="37"/>
      <c r="H69" s="34"/>
      <c r="I69" s="54"/>
    </row>
    <row r="70" spans="1:9" ht="15.75" x14ac:dyDescent="0.25">
      <c r="A70" s="15" t="s">
        <v>95</v>
      </c>
      <c r="B70" s="5" t="s">
        <v>134</v>
      </c>
      <c r="C70" s="16">
        <v>6300000</v>
      </c>
      <c r="D70" s="16">
        <v>4390000</v>
      </c>
      <c r="E70" s="142">
        <v>18640000</v>
      </c>
      <c r="F70" s="16">
        <v>29330000</v>
      </c>
      <c r="G70" s="37"/>
      <c r="H70" s="34"/>
      <c r="I70" s="54"/>
    </row>
    <row r="71" spans="1:9" ht="15.75" x14ac:dyDescent="0.25">
      <c r="A71" s="15" t="s">
        <v>135</v>
      </c>
      <c r="B71" s="5" t="s">
        <v>136</v>
      </c>
      <c r="C71" s="16"/>
      <c r="D71" s="16">
        <v>25333220</v>
      </c>
      <c r="E71" s="142">
        <v>22449720</v>
      </c>
      <c r="F71" s="16">
        <v>47782940</v>
      </c>
      <c r="G71" s="37"/>
      <c r="H71" s="34"/>
      <c r="I71" s="54"/>
    </row>
    <row r="72" spans="1:9" ht="15.75" x14ac:dyDescent="0.25">
      <c r="A72" s="15" t="s">
        <v>137</v>
      </c>
      <c r="B72" s="5" t="s">
        <v>138</v>
      </c>
      <c r="C72" s="16">
        <v>35078466</v>
      </c>
      <c r="D72" s="16">
        <v>2234701.62</v>
      </c>
      <c r="E72" s="142">
        <v>16890908.219999999</v>
      </c>
      <c r="F72" s="16">
        <v>54204075.839999996</v>
      </c>
      <c r="G72" s="37"/>
      <c r="H72" s="34"/>
      <c r="I72" s="54"/>
    </row>
    <row r="73" spans="1:9" ht="15.75" x14ac:dyDescent="0.25">
      <c r="A73" s="15" t="s">
        <v>96</v>
      </c>
      <c r="B73" s="5" t="s">
        <v>139</v>
      </c>
      <c r="C73" s="16">
        <v>31829465.91</v>
      </c>
      <c r="D73" s="16">
        <v>10047139.52</v>
      </c>
      <c r="E73" s="142">
        <v>30783794.579999998</v>
      </c>
      <c r="F73" s="16">
        <v>72660400.00999999</v>
      </c>
      <c r="G73" s="37"/>
      <c r="H73" s="34"/>
      <c r="I73" s="54"/>
    </row>
    <row r="74" spans="1:9" ht="15.75" x14ac:dyDescent="0.25">
      <c r="A74" s="15" t="s">
        <v>140</v>
      </c>
      <c r="B74" s="5" t="s">
        <v>141</v>
      </c>
      <c r="C74" s="16">
        <v>1066021.67</v>
      </c>
      <c r="D74" s="16">
        <v>493053.16</v>
      </c>
      <c r="E74" s="142">
        <v>0</v>
      </c>
      <c r="F74" s="16">
        <v>1559074.8299999998</v>
      </c>
      <c r="G74" s="37"/>
      <c r="H74" s="34"/>
      <c r="I74" s="54"/>
    </row>
    <row r="75" spans="1:9" ht="15.75" x14ac:dyDescent="0.25">
      <c r="A75" s="15" t="s">
        <v>142</v>
      </c>
      <c r="B75" s="5" t="s">
        <v>143</v>
      </c>
      <c r="C75" s="16">
        <v>483446.07</v>
      </c>
      <c r="D75" s="16">
        <v>556570.21</v>
      </c>
      <c r="E75" s="142">
        <v>826336.65</v>
      </c>
      <c r="F75" s="16">
        <v>1866352.9300000002</v>
      </c>
      <c r="G75" s="37"/>
      <c r="H75" s="34"/>
      <c r="I75" s="54"/>
    </row>
    <row r="76" spans="1:9" ht="15.75" x14ac:dyDescent="0.25">
      <c r="A76" s="15" t="s">
        <v>144</v>
      </c>
      <c r="B76" s="5" t="s">
        <v>145</v>
      </c>
      <c r="C76" s="16">
        <v>95850</v>
      </c>
      <c r="D76" s="16">
        <v>1057720</v>
      </c>
      <c r="E76" s="142">
        <v>11430</v>
      </c>
      <c r="F76" s="16">
        <v>1165000</v>
      </c>
      <c r="G76" s="37"/>
      <c r="H76" s="34"/>
      <c r="I76" s="54"/>
    </row>
    <row r="77" spans="1:9" ht="15.75" x14ac:dyDescent="0.25">
      <c r="A77" s="15" t="s">
        <v>83</v>
      </c>
      <c r="B77" s="5" t="s">
        <v>84</v>
      </c>
      <c r="C77" s="16"/>
      <c r="D77" s="16"/>
      <c r="E77" s="142"/>
      <c r="F77" s="16">
        <v>0</v>
      </c>
      <c r="G77" s="37"/>
      <c r="H77" s="34"/>
      <c r="I77" s="54"/>
    </row>
    <row r="78" spans="1:9" ht="15.75" x14ac:dyDescent="0.25">
      <c r="A78" s="15" t="s">
        <v>146</v>
      </c>
      <c r="B78" s="5" t="s">
        <v>147</v>
      </c>
      <c r="C78" s="16"/>
      <c r="D78" s="16"/>
      <c r="E78" s="142"/>
      <c r="F78" s="16">
        <v>0</v>
      </c>
      <c r="G78" s="37"/>
      <c r="H78" s="34"/>
      <c r="I78" s="54"/>
    </row>
    <row r="79" spans="1:9" ht="15.75" x14ac:dyDescent="0.25">
      <c r="A79" s="15" t="s">
        <v>148</v>
      </c>
      <c r="B79" s="5" t="s">
        <v>149</v>
      </c>
      <c r="C79" s="16"/>
      <c r="D79" s="16"/>
      <c r="E79" s="142"/>
      <c r="F79" s="16">
        <v>0</v>
      </c>
      <c r="G79" s="37"/>
      <c r="H79" s="34"/>
      <c r="I79" s="54"/>
    </row>
    <row r="80" spans="1:9" ht="15.75" x14ac:dyDescent="0.25">
      <c r="A80" s="15" t="s">
        <v>150</v>
      </c>
      <c r="B80" s="5" t="s">
        <v>151</v>
      </c>
      <c r="C80" s="16"/>
      <c r="D80" s="16"/>
      <c r="E80" s="142"/>
      <c r="F80" s="16">
        <v>0</v>
      </c>
      <c r="G80" s="37"/>
      <c r="H80" s="34"/>
      <c r="I80" s="54"/>
    </row>
    <row r="81" spans="1:9" ht="15.75" x14ac:dyDescent="0.25">
      <c r="A81" s="15" t="s">
        <v>152</v>
      </c>
      <c r="B81" s="5" t="s">
        <v>153</v>
      </c>
      <c r="C81" s="16"/>
      <c r="D81" s="16"/>
      <c r="E81" s="142"/>
      <c r="F81" s="16">
        <v>0</v>
      </c>
      <c r="G81" s="37"/>
      <c r="H81" s="34"/>
      <c r="I81" s="54"/>
    </row>
    <row r="82" spans="1:9" ht="15.75" x14ac:dyDescent="0.25">
      <c r="A82" s="15" t="s">
        <v>154</v>
      </c>
      <c r="B82" s="5" t="s">
        <v>155</v>
      </c>
      <c r="C82" s="16"/>
      <c r="D82" s="16"/>
      <c r="E82" s="142"/>
      <c r="F82" s="16">
        <v>0</v>
      </c>
      <c r="G82" s="37"/>
      <c r="H82" s="34"/>
      <c r="I82" s="54"/>
    </row>
    <row r="83" spans="1:9" ht="15.75" x14ac:dyDescent="0.25">
      <c r="A83" s="15" t="s">
        <v>156</v>
      </c>
      <c r="B83" s="5" t="s">
        <v>157</v>
      </c>
      <c r="C83" s="16">
        <v>4656126</v>
      </c>
      <c r="D83" s="16">
        <v>6484230</v>
      </c>
      <c r="E83" s="142">
        <v>5671740</v>
      </c>
      <c r="F83" s="16">
        <v>16812096</v>
      </c>
      <c r="G83" s="37"/>
      <c r="H83" s="34"/>
      <c r="I83" s="54"/>
    </row>
    <row r="84" spans="1:9" ht="15.75" x14ac:dyDescent="0.25">
      <c r="A84" s="15" t="s">
        <v>158</v>
      </c>
      <c r="B84" s="5" t="s">
        <v>159</v>
      </c>
      <c r="C84" s="16">
        <v>15582561.550000001</v>
      </c>
      <c r="D84" s="16">
        <v>13357455.65</v>
      </c>
      <c r="E84" s="142">
        <v>8618157.9399999995</v>
      </c>
      <c r="F84" s="16">
        <v>37558175.140000001</v>
      </c>
      <c r="G84" s="37"/>
      <c r="H84" s="34"/>
      <c r="I84" s="54"/>
    </row>
    <row r="85" spans="1:9" ht="15.75" x14ac:dyDescent="0.25">
      <c r="A85" s="15" t="s">
        <v>160</v>
      </c>
      <c r="B85" s="5" t="s">
        <v>161</v>
      </c>
      <c r="C85" s="16"/>
      <c r="D85" s="16"/>
      <c r="E85" s="142">
        <v>6957643</v>
      </c>
      <c r="F85" s="16">
        <v>6957643</v>
      </c>
      <c r="G85" s="37"/>
      <c r="H85" s="34"/>
      <c r="I85" s="54"/>
    </row>
    <row r="86" spans="1:9" ht="15.75" x14ac:dyDescent="0.25">
      <c r="A86" s="15" t="s">
        <v>162</v>
      </c>
      <c r="B86" s="5" t="s">
        <v>163</v>
      </c>
      <c r="C86" s="16"/>
      <c r="D86" s="16">
        <v>5567232</v>
      </c>
      <c r="E86" s="142">
        <v>8448440</v>
      </c>
      <c r="F86" s="16">
        <v>14015672</v>
      </c>
      <c r="G86" s="37"/>
      <c r="H86" s="34"/>
      <c r="I86" s="54"/>
    </row>
    <row r="87" spans="1:9" ht="15.75" x14ac:dyDescent="0.25">
      <c r="A87" s="15" t="s">
        <v>69</v>
      </c>
      <c r="B87" s="5" t="s">
        <v>164</v>
      </c>
      <c r="C87" s="16"/>
      <c r="D87" s="16"/>
      <c r="E87" s="142"/>
      <c r="F87" s="16">
        <v>0</v>
      </c>
      <c r="G87" s="37"/>
      <c r="H87" s="34"/>
      <c r="I87" s="54"/>
    </row>
    <row r="88" spans="1:9" ht="15.75" x14ac:dyDescent="0.25">
      <c r="A88" s="15" t="s">
        <v>165</v>
      </c>
      <c r="B88" s="5" t="s">
        <v>166</v>
      </c>
      <c r="C88" s="16"/>
      <c r="D88" s="16"/>
      <c r="E88" s="142"/>
      <c r="F88" s="16">
        <v>0</v>
      </c>
      <c r="G88" s="37"/>
      <c r="H88" s="34"/>
      <c r="I88" s="54"/>
    </row>
    <row r="89" spans="1:9" ht="15.75" x14ac:dyDescent="0.25">
      <c r="A89" s="15" t="s">
        <v>97</v>
      </c>
      <c r="B89" s="5" t="s">
        <v>167</v>
      </c>
      <c r="C89" s="16"/>
      <c r="D89" s="16">
        <v>8676724.6999999993</v>
      </c>
      <c r="E89" s="142">
        <v>15705008.35</v>
      </c>
      <c r="F89" s="16">
        <v>24381733.049999997</v>
      </c>
      <c r="G89" s="37"/>
      <c r="H89" s="34"/>
      <c r="I89" s="54"/>
    </row>
    <row r="90" spans="1:9" ht="15.75" x14ac:dyDescent="0.25">
      <c r="A90" s="15" t="s">
        <v>168</v>
      </c>
      <c r="B90" s="5" t="s">
        <v>169</v>
      </c>
      <c r="C90" s="16"/>
      <c r="D90" s="16"/>
      <c r="E90" s="142"/>
      <c r="F90" s="16">
        <v>0</v>
      </c>
      <c r="G90" s="37"/>
      <c r="H90" s="34"/>
      <c r="I90" s="54"/>
    </row>
    <row r="91" spans="1:9" ht="15.75" x14ac:dyDescent="0.25">
      <c r="A91" s="15" t="s">
        <v>170</v>
      </c>
      <c r="B91" s="5" t="s">
        <v>171</v>
      </c>
      <c r="C91" s="16"/>
      <c r="D91" s="16">
        <v>1505575</v>
      </c>
      <c r="E91" s="142"/>
      <c r="F91" s="16">
        <v>1505575</v>
      </c>
      <c r="G91" s="37"/>
      <c r="H91" s="34"/>
      <c r="I91" s="54"/>
    </row>
    <row r="92" spans="1:9" ht="15.75" x14ac:dyDescent="0.25">
      <c r="A92" s="15" t="s">
        <v>172</v>
      </c>
      <c r="B92" s="5" t="s">
        <v>173</v>
      </c>
      <c r="C92" s="16"/>
      <c r="D92" s="16"/>
      <c r="E92" s="142"/>
      <c r="F92" s="16">
        <v>0</v>
      </c>
      <c r="G92" s="37"/>
      <c r="H92" s="34"/>
      <c r="I92" s="54"/>
    </row>
    <row r="93" spans="1:9" ht="15.75" x14ac:dyDescent="0.25">
      <c r="A93" s="15" t="s">
        <v>174</v>
      </c>
      <c r="B93" s="5" t="s">
        <v>175</v>
      </c>
      <c r="C93" s="16"/>
      <c r="D93" s="16"/>
      <c r="E93" s="142"/>
      <c r="F93" s="16">
        <v>0</v>
      </c>
      <c r="G93" s="37"/>
      <c r="H93" s="34"/>
      <c r="I93" s="54"/>
    </row>
    <row r="94" spans="1:9" ht="15.75" x14ac:dyDescent="0.25">
      <c r="A94" s="15" t="s">
        <v>176</v>
      </c>
      <c r="B94" s="5" t="s">
        <v>177</v>
      </c>
      <c r="C94" s="16">
        <v>4636865.05</v>
      </c>
      <c r="D94" s="16">
        <v>3844549.74</v>
      </c>
      <c r="E94" s="142">
        <v>4153625.97</v>
      </c>
      <c r="F94" s="16">
        <v>12635040.76</v>
      </c>
      <c r="G94" s="37"/>
      <c r="H94" s="34"/>
      <c r="I94" s="54"/>
    </row>
    <row r="95" spans="1:9" ht="15.75" x14ac:dyDescent="0.25">
      <c r="A95" s="15" t="s">
        <v>66</v>
      </c>
      <c r="B95" s="5" t="s">
        <v>178</v>
      </c>
      <c r="C95" s="16"/>
      <c r="D95" s="16"/>
      <c r="E95" s="142"/>
      <c r="F95" s="16">
        <v>0</v>
      </c>
      <c r="G95" s="37"/>
      <c r="H95" s="34"/>
      <c r="I95" s="54"/>
    </row>
    <row r="96" spans="1:9" ht="15.75" x14ac:dyDescent="0.25">
      <c r="A96" s="15" t="s">
        <v>179</v>
      </c>
      <c r="B96" s="5" t="s">
        <v>180</v>
      </c>
      <c r="C96" s="16"/>
      <c r="D96" s="16"/>
      <c r="E96" s="142"/>
      <c r="F96" s="16">
        <v>0</v>
      </c>
      <c r="G96" s="37"/>
      <c r="H96" s="34"/>
      <c r="I96" s="54"/>
    </row>
    <row r="97" spans="1:9" ht="15.75" x14ac:dyDescent="0.25">
      <c r="A97" s="15" t="s">
        <v>2</v>
      </c>
      <c r="B97" s="5" t="s">
        <v>85</v>
      </c>
      <c r="C97" s="16"/>
      <c r="D97" s="16">
        <v>407496532</v>
      </c>
      <c r="E97" s="142"/>
      <c r="F97" s="16">
        <v>407496532</v>
      </c>
      <c r="G97" s="37"/>
      <c r="H97" s="34"/>
      <c r="I97" s="54"/>
    </row>
    <row r="98" spans="1:9" ht="15.75" x14ac:dyDescent="0.25">
      <c r="A98" s="15" t="s">
        <v>3</v>
      </c>
      <c r="B98" s="5" t="s">
        <v>4</v>
      </c>
      <c r="C98" s="16"/>
      <c r="D98" s="16">
        <v>1965212664</v>
      </c>
      <c r="E98" s="142">
        <v>259079482</v>
      </c>
      <c r="F98" s="16">
        <v>2224292146</v>
      </c>
      <c r="G98" s="37"/>
      <c r="H98" s="34"/>
      <c r="I98" s="54"/>
    </row>
    <row r="99" spans="1:9" ht="15.75" x14ac:dyDescent="0.25">
      <c r="A99" s="15" t="s">
        <v>181</v>
      </c>
      <c r="B99" s="5" t="s">
        <v>182</v>
      </c>
      <c r="C99" s="16">
        <v>1123874297.5</v>
      </c>
      <c r="D99" s="16">
        <v>329826406.17000002</v>
      </c>
      <c r="E99" s="142">
        <v>538926300.91999996</v>
      </c>
      <c r="F99" s="16">
        <v>1992627004.5900002</v>
      </c>
      <c r="G99" s="37"/>
      <c r="H99" s="34"/>
      <c r="I99" s="54"/>
    </row>
    <row r="100" spans="1:9" ht="15.75" x14ac:dyDescent="0.25">
      <c r="A100" s="15" t="s">
        <v>183</v>
      </c>
      <c r="B100" s="5" t="s">
        <v>184</v>
      </c>
      <c r="C100" s="16">
        <v>3602844.8</v>
      </c>
      <c r="D100" s="16">
        <v>1862245.85</v>
      </c>
      <c r="E100" s="142"/>
      <c r="F100" s="16">
        <v>5465090.6500000004</v>
      </c>
      <c r="G100" s="37"/>
      <c r="H100" s="34"/>
      <c r="I100" s="54"/>
    </row>
    <row r="101" spans="1:9" ht="15.75" x14ac:dyDescent="0.25">
      <c r="A101" s="15" t="s">
        <v>185</v>
      </c>
      <c r="B101" s="5" t="s">
        <v>186</v>
      </c>
      <c r="C101" s="16"/>
      <c r="D101" s="16"/>
      <c r="E101" s="142"/>
      <c r="F101" s="16">
        <v>0</v>
      </c>
      <c r="G101" s="37"/>
      <c r="H101" s="34"/>
      <c r="I101" s="54"/>
    </row>
    <row r="102" spans="1:9" ht="15.75" x14ac:dyDescent="0.25">
      <c r="A102" s="15" t="s">
        <v>86</v>
      </c>
      <c r="B102" s="5" t="s">
        <v>187</v>
      </c>
      <c r="C102" s="16">
        <v>4503000</v>
      </c>
      <c r="D102" s="16"/>
      <c r="E102" s="142">
        <v>1020998</v>
      </c>
      <c r="F102" s="16">
        <v>5523998</v>
      </c>
      <c r="G102" s="37"/>
      <c r="H102" s="34"/>
      <c r="I102" s="54"/>
    </row>
    <row r="103" spans="1:9" ht="15.75" x14ac:dyDescent="0.25">
      <c r="A103" s="15" t="s">
        <v>188</v>
      </c>
      <c r="B103" s="5" t="s">
        <v>189</v>
      </c>
      <c r="C103" s="16"/>
      <c r="D103" s="16"/>
      <c r="E103" s="142"/>
      <c r="F103" s="16">
        <v>0</v>
      </c>
      <c r="G103" s="37"/>
      <c r="H103" s="34"/>
      <c r="I103" s="54"/>
    </row>
    <row r="104" spans="1:9" ht="15.75" x14ac:dyDescent="0.25">
      <c r="A104" s="15" t="s">
        <v>67</v>
      </c>
      <c r="B104" s="5" t="s">
        <v>190</v>
      </c>
      <c r="C104" s="16"/>
      <c r="D104" s="16">
        <v>357750</v>
      </c>
      <c r="E104" s="142">
        <v>790750</v>
      </c>
      <c r="F104" s="16">
        <v>1148500</v>
      </c>
      <c r="G104" s="37"/>
      <c r="H104" s="34"/>
      <c r="I104" s="54"/>
    </row>
    <row r="105" spans="1:9" ht="15.75" x14ac:dyDescent="0.25">
      <c r="A105" s="15" t="s">
        <v>191</v>
      </c>
      <c r="B105" s="5" t="s">
        <v>192</v>
      </c>
      <c r="C105" s="16"/>
      <c r="D105" s="16">
        <v>6771411.3799999999</v>
      </c>
      <c r="E105" s="142">
        <v>4986275.03</v>
      </c>
      <c r="F105" s="16">
        <v>11757686.41</v>
      </c>
      <c r="G105" s="37"/>
      <c r="H105" s="34"/>
      <c r="I105" s="54"/>
    </row>
    <row r="106" spans="1:9" ht="15.75" x14ac:dyDescent="0.25">
      <c r="A106" s="15" t="s">
        <v>99</v>
      </c>
      <c r="B106" s="5" t="s">
        <v>193</v>
      </c>
      <c r="C106" s="16"/>
      <c r="D106" s="16"/>
      <c r="E106" s="142">
        <v>13661260</v>
      </c>
      <c r="F106" s="16">
        <v>13661260</v>
      </c>
      <c r="G106" s="37"/>
      <c r="H106" s="34"/>
      <c r="I106" s="54"/>
    </row>
    <row r="107" spans="1:9" ht="15.75" x14ac:dyDescent="0.25">
      <c r="A107" s="15" t="s">
        <v>194</v>
      </c>
      <c r="B107" s="5" t="s">
        <v>195</v>
      </c>
      <c r="C107" s="16"/>
      <c r="D107" s="16"/>
      <c r="E107" s="142"/>
      <c r="F107" s="16">
        <v>0</v>
      </c>
      <c r="G107" s="37"/>
      <c r="H107" s="34"/>
      <c r="I107" s="54"/>
    </row>
    <row r="108" spans="1:9" ht="15.75" x14ac:dyDescent="0.25">
      <c r="A108" s="15" t="s">
        <v>196</v>
      </c>
      <c r="B108" s="5" t="s">
        <v>197</v>
      </c>
      <c r="C108" s="16"/>
      <c r="D108" s="16"/>
      <c r="E108" s="142"/>
      <c r="F108" s="16">
        <v>0</v>
      </c>
      <c r="G108" s="37"/>
      <c r="H108" s="34"/>
      <c r="I108" s="54"/>
    </row>
    <row r="109" spans="1:9" ht="15.75" x14ac:dyDescent="0.25">
      <c r="A109" s="15" t="s">
        <v>198</v>
      </c>
      <c r="B109" s="5" t="s">
        <v>199</v>
      </c>
      <c r="C109" s="16"/>
      <c r="D109" s="16"/>
      <c r="E109" s="142"/>
      <c r="F109" s="16">
        <v>0</v>
      </c>
      <c r="G109" s="37"/>
      <c r="H109" s="34"/>
      <c r="I109" s="54"/>
    </row>
    <row r="110" spans="1:9" ht="15.75" x14ac:dyDescent="0.25">
      <c r="A110" s="15" t="s">
        <v>247</v>
      </c>
      <c r="B110" s="5" t="s">
        <v>248</v>
      </c>
      <c r="C110" s="16">
        <v>14663900</v>
      </c>
      <c r="D110" s="16">
        <v>6619800</v>
      </c>
      <c r="E110" s="142"/>
      <c r="F110" s="16">
        <v>21283700</v>
      </c>
      <c r="G110" s="37"/>
      <c r="H110" s="34"/>
      <c r="I110" s="54"/>
    </row>
    <row r="111" spans="1:9" ht="15.75" x14ac:dyDescent="0.25">
      <c r="A111" s="15" t="s">
        <v>200</v>
      </c>
      <c r="B111" s="5" t="s">
        <v>201</v>
      </c>
      <c r="C111" s="16">
        <v>2779500</v>
      </c>
      <c r="D111" s="16"/>
      <c r="E111" s="142"/>
      <c r="F111" s="16">
        <v>2779500</v>
      </c>
      <c r="G111" s="37"/>
      <c r="H111" s="34"/>
      <c r="I111" s="54"/>
    </row>
    <row r="112" spans="1:9" ht="15.75" x14ac:dyDescent="0.25">
      <c r="A112" s="15" t="s">
        <v>98</v>
      </c>
      <c r="B112" s="5" t="s">
        <v>202</v>
      </c>
      <c r="C112" s="16"/>
      <c r="D112" s="16"/>
      <c r="E112" s="142">
        <v>24880000</v>
      </c>
      <c r="F112" s="16">
        <v>24880000</v>
      </c>
      <c r="G112" s="37"/>
      <c r="H112" s="34"/>
      <c r="I112" s="54"/>
    </row>
    <row r="113" spans="1:9" ht="15.75" x14ac:dyDescent="0.25">
      <c r="A113" s="15" t="s">
        <v>203</v>
      </c>
      <c r="B113" s="5" t="s">
        <v>204</v>
      </c>
      <c r="C113" s="16"/>
      <c r="D113" s="16"/>
      <c r="E113" s="142"/>
      <c r="F113" s="16">
        <v>0</v>
      </c>
      <c r="G113" s="37"/>
      <c r="H113" s="34"/>
      <c r="I113" s="54"/>
    </row>
    <row r="114" spans="1:9" ht="15.75" x14ac:dyDescent="0.25">
      <c r="A114" s="15" t="s">
        <v>205</v>
      </c>
      <c r="B114" s="5" t="s">
        <v>206</v>
      </c>
      <c r="C114" s="16"/>
      <c r="D114" s="16"/>
      <c r="E114" s="142">
        <v>14985000</v>
      </c>
      <c r="F114" s="16">
        <v>14985000</v>
      </c>
      <c r="G114" s="37"/>
      <c r="H114" s="34"/>
      <c r="I114" s="54"/>
    </row>
    <row r="115" spans="1:9" ht="15.75" x14ac:dyDescent="0.25">
      <c r="A115" s="15" t="s">
        <v>100</v>
      </c>
      <c r="B115" s="5" t="s">
        <v>207</v>
      </c>
      <c r="C115" s="16"/>
      <c r="D115" s="16"/>
      <c r="E115" s="142"/>
      <c r="F115" s="16">
        <v>0</v>
      </c>
      <c r="G115" s="37"/>
      <c r="H115" s="34"/>
      <c r="I115" s="54"/>
    </row>
    <row r="116" spans="1:9" ht="15.75" x14ac:dyDescent="0.25">
      <c r="A116" s="15" t="s">
        <v>101</v>
      </c>
      <c r="B116" s="5" t="s">
        <v>103</v>
      </c>
      <c r="C116" s="16"/>
      <c r="D116" s="16"/>
      <c r="E116" s="142"/>
      <c r="F116" s="16">
        <v>0</v>
      </c>
      <c r="G116" s="37"/>
      <c r="H116" s="34"/>
      <c r="I116" s="54"/>
    </row>
    <row r="117" spans="1:9" ht="15.75" x14ac:dyDescent="0.25">
      <c r="A117" s="15" t="s">
        <v>102</v>
      </c>
      <c r="B117" s="5" t="s">
        <v>208</v>
      </c>
      <c r="C117" s="16"/>
      <c r="D117" s="16"/>
      <c r="E117" s="142"/>
      <c r="F117" s="16">
        <v>0</v>
      </c>
      <c r="G117" s="37"/>
      <c r="H117" s="34"/>
      <c r="I117" s="54"/>
    </row>
    <row r="118" spans="1:9" ht="15.75" x14ac:dyDescent="0.25">
      <c r="A118" s="15" t="s">
        <v>209</v>
      </c>
      <c r="B118" s="5" t="s">
        <v>210</v>
      </c>
      <c r="C118" s="16">
        <v>87518605</v>
      </c>
      <c r="D118" s="16">
        <v>-582000</v>
      </c>
      <c r="E118" s="142">
        <v>60165740</v>
      </c>
      <c r="F118" s="16">
        <v>147102345</v>
      </c>
      <c r="G118" s="37"/>
      <c r="H118" s="34"/>
      <c r="I118" s="54"/>
    </row>
    <row r="119" spans="1:9" ht="15.75" x14ac:dyDescent="0.25">
      <c r="A119" s="15" t="s">
        <v>108</v>
      </c>
      <c r="B119" s="5" t="s">
        <v>65</v>
      </c>
      <c r="C119" s="16">
        <v>78904814.150000006</v>
      </c>
      <c r="D119" s="16">
        <v>96543818.370000005</v>
      </c>
      <c r="E119" s="142">
        <v>46667302.5</v>
      </c>
      <c r="F119" s="16">
        <v>222115935.02000001</v>
      </c>
      <c r="G119" s="37"/>
      <c r="H119" s="34"/>
      <c r="I119" s="54"/>
    </row>
    <row r="120" spans="1:9" ht="15.75" x14ac:dyDescent="0.25">
      <c r="A120" s="15" t="s">
        <v>104</v>
      </c>
      <c r="B120" s="5" t="s">
        <v>106</v>
      </c>
      <c r="C120" s="16"/>
      <c r="D120" s="16"/>
      <c r="E120" s="142"/>
      <c r="F120" s="16">
        <v>0</v>
      </c>
      <c r="G120" s="37"/>
      <c r="H120" s="34"/>
      <c r="I120" s="54"/>
    </row>
    <row r="121" spans="1:9" ht="15.75" x14ac:dyDescent="0.25">
      <c r="A121" s="15" t="s">
        <v>105</v>
      </c>
      <c r="B121" s="5" t="s">
        <v>107</v>
      </c>
      <c r="C121" s="16"/>
      <c r="D121" s="16"/>
      <c r="E121" s="142"/>
      <c r="F121" s="16">
        <v>0</v>
      </c>
      <c r="G121" s="37"/>
      <c r="H121" s="34"/>
      <c r="I121" s="54"/>
    </row>
    <row r="122" spans="1:9" ht="15.75" x14ac:dyDescent="0.25">
      <c r="A122" s="15" t="s">
        <v>68</v>
      </c>
      <c r="B122" s="5" t="s">
        <v>70</v>
      </c>
      <c r="C122" s="16"/>
      <c r="D122" s="16"/>
      <c r="E122" s="142"/>
      <c r="F122" s="16">
        <v>0</v>
      </c>
      <c r="G122" s="37"/>
      <c r="H122" s="34"/>
      <c r="I122" s="54"/>
    </row>
    <row r="123" spans="1:9" ht="15.75" x14ac:dyDescent="0.25">
      <c r="A123" s="15" t="s">
        <v>211</v>
      </c>
      <c r="B123" s="5" t="s">
        <v>212</v>
      </c>
      <c r="C123" s="16"/>
      <c r="D123" s="16"/>
      <c r="E123" s="142"/>
      <c r="F123" s="16">
        <v>0</v>
      </c>
      <c r="G123" s="37"/>
      <c r="H123" s="34"/>
      <c r="I123" s="54"/>
    </row>
    <row r="124" spans="1:9" ht="15.75" x14ac:dyDescent="0.25">
      <c r="A124" s="15" t="s">
        <v>213</v>
      </c>
      <c r="B124" s="5" t="s">
        <v>214</v>
      </c>
      <c r="C124" s="16"/>
      <c r="D124" s="16"/>
      <c r="E124" s="142"/>
      <c r="F124" s="16">
        <v>0</v>
      </c>
      <c r="G124" s="37"/>
      <c r="H124" s="34"/>
      <c r="I124" s="54"/>
    </row>
    <row r="125" spans="1:9" ht="15.75" x14ac:dyDescent="0.25">
      <c r="A125" s="15" t="s">
        <v>109</v>
      </c>
      <c r="B125" s="5" t="s">
        <v>215</v>
      </c>
      <c r="C125" s="16"/>
      <c r="D125" s="16"/>
      <c r="E125" s="142"/>
      <c r="F125" s="16">
        <v>0</v>
      </c>
      <c r="G125" s="37"/>
      <c r="H125" s="34"/>
      <c r="I125" s="54"/>
    </row>
    <row r="126" spans="1:9" ht="15.75" x14ac:dyDescent="0.25">
      <c r="A126" s="15" t="s">
        <v>87</v>
      </c>
      <c r="B126" s="5" t="s">
        <v>216</v>
      </c>
      <c r="C126" s="16">
        <v>69339429</v>
      </c>
      <c r="D126" s="16">
        <v>2392029193</v>
      </c>
      <c r="E126" s="142">
        <v>1042723192</v>
      </c>
      <c r="F126" s="16">
        <v>3504091814</v>
      </c>
      <c r="G126" s="37"/>
      <c r="H126" s="34"/>
      <c r="I126" s="54"/>
    </row>
    <row r="127" spans="1:9" ht="15.75" x14ac:dyDescent="0.25">
      <c r="A127" s="15" t="s">
        <v>217</v>
      </c>
      <c r="B127" s="5" t="s">
        <v>218</v>
      </c>
      <c r="C127" s="16"/>
      <c r="D127" s="16"/>
      <c r="E127" s="142"/>
      <c r="F127" s="16">
        <v>0</v>
      </c>
      <c r="G127" s="37"/>
      <c r="H127" s="34"/>
      <c r="I127" s="54"/>
    </row>
    <row r="128" spans="1:9" ht="15.75" x14ac:dyDescent="0.25">
      <c r="A128" s="15" t="s">
        <v>219</v>
      </c>
      <c r="B128" s="5" t="s">
        <v>220</v>
      </c>
      <c r="C128" s="16"/>
      <c r="D128" s="16"/>
      <c r="E128" s="142"/>
      <c r="F128" s="16">
        <v>0</v>
      </c>
      <c r="G128" s="37"/>
      <c r="H128" s="34"/>
      <c r="I128" s="54"/>
    </row>
    <row r="129" spans="1:10" ht="16.5" thickBot="1" x14ac:dyDescent="0.3">
      <c r="A129" s="28"/>
      <c r="B129" s="29" t="s">
        <v>1</v>
      </c>
      <c r="C129" s="4">
        <v>1484915192.7</v>
      </c>
      <c r="D129" s="4">
        <v>5251714128.8899994</v>
      </c>
      <c r="E129" s="4">
        <v>2147043103.9099998</v>
      </c>
      <c r="F129" s="4">
        <v>8883672425.5</v>
      </c>
      <c r="G129" s="12"/>
      <c r="I129" s="54"/>
    </row>
    <row r="130" spans="1:10" ht="16.5" thickTop="1" x14ac:dyDescent="0.25">
      <c r="A130" s="105" t="s">
        <v>253</v>
      </c>
      <c r="B130" s="105" t="s">
        <v>252</v>
      </c>
      <c r="C130" s="143"/>
      <c r="D130" s="215"/>
      <c r="E130" s="146"/>
      <c r="F130" s="105"/>
      <c r="G130" s="41"/>
      <c r="H130" s="42"/>
      <c r="I130" s="54"/>
    </row>
    <row r="131" spans="1:10" ht="15.75" customHeight="1" x14ac:dyDescent="0.25">
      <c r="A131" s="39"/>
      <c r="B131" s="39"/>
      <c r="C131" s="12"/>
      <c r="D131" s="43"/>
      <c r="E131" s="38"/>
      <c r="F131" s="12"/>
      <c r="G131" s="12"/>
      <c r="I131" s="54"/>
    </row>
    <row r="132" spans="1:10" ht="15.75" x14ac:dyDescent="0.25">
      <c r="A132" s="10"/>
      <c r="B132" s="11"/>
      <c r="C132" s="12"/>
      <c r="D132" s="12"/>
      <c r="E132" s="38"/>
      <c r="F132" s="12"/>
      <c r="G132" s="12"/>
      <c r="I132" s="54"/>
    </row>
    <row r="133" spans="1:10" ht="15.75" x14ac:dyDescent="0.25">
      <c r="A133" s="250" t="s">
        <v>50</v>
      </c>
      <c r="B133" s="250"/>
      <c r="C133" s="250"/>
      <c r="D133" s="250"/>
      <c r="E133" s="250"/>
      <c r="F133" s="250"/>
      <c r="G133" s="12"/>
      <c r="I133" s="54"/>
    </row>
    <row r="134" spans="1:10" ht="15.75" x14ac:dyDescent="0.25">
      <c r="A134" s="250" t="s">
        <v>49</v>
      </c>
      <c r="B134" s="250"/>
      <c r="C134" s="250"/>
      <c r="D134" s="250"/>
      <c r="E134" s="250"/>
      <c r="F134" s="250"/>
      <c r="G134" s="12"/>
      <c r="I134" s="54"/>
    </row>
    <row r="135" spans="1:10" ht="15.75" x14ac:dyDescent="0.25">
      <c r="A135" s="251" t="s">
        <v>58</v>
      </c>
      <c r="B135" s="251"/>
      <c r="C135" s="251"/>
      <c r="D135" s="251"/>
      <c r="E135" s="251"/>
      <c r="F135" s="251"/>
      <c r="G135" s="7"/>
      <c r="H135" s="36"/>
      <c r="I135" s="92"/>
    </row>
    <row r="136" spans="1:10" ht="16.5" thickBot="1" x14ac:dyDescent="0.3">
      <c r="A136" s="13" t="s">
        <v>0</v>
      </c>
      <c r="B136" s="13" t="s">
        <v>32</v>
      </c>
      <c r="C136" s="73" t="s">
        <v>14</v>
      </c>
      <c r="D136" s="73" t="s">
        <v>15</v>
      </c>
      <c r="E136" s="73" t="s">
        <v>16</v>
      </c>
      <c r="F136" s="13" t="s">
        <v>19</v>
      </c>
      <c r="G136" s="12"/>
      <c r="I136" s="54"/>
    </row>
    <row r="137" spans="1:10" ht="15.75" x14ac:dyDescent="0.25">
      <c r="A137" s="15"/>
      <c r="B137" s="5"/>
      <c r="C137" s="19"/>
      <c r="D137" s="19"/>
      <c r="E137" s="46"/>
      <c r="F137" s="19"/>
      <c r="G137" s="12"/>
      <c r="I137" s="54"/>
    </row>
    <row r="138" spans="1:10" ht="15.75" x14ac:dyDescent="0.25">
      <c r="A138" s="44">
        <v>1</v>
      </c>
      <c r="B138" s="45" t="s">
        <v>43</v>
      </c>
      <c r="C138" s="46">
        <f>+'2 T'!F148</f>
        <v>16300301300.629997</v>
      </c>
      <c r="D138" s="46">
        <v>14943486408.929996</v>
      </c>
      <c r="E138" s="46">
        <v>13120953057.249996</v>
      </c>
      <c r="F138" s="46">
        <f>+C138</f>
        <v>16300301300.629997</v>
      </c>
      <c r="G138" s="12"/>
      <c r="H138" s="47"/>
      <c r="I138" s="54"/>
    </row>
    <row r="139" spans="1:10" ht="15.75" x14ac:dyDescent="0.25">
      <c r="A139" s="48">
        <v>2</v>
      </c>
      <c r="B139" s="45" t="s">
        <v>44</v>
      </c>
      <c r="C139" s="46">
        <v>3406677297</v>
      </c>
      <c r="D139" s="46">
        <v>3429180777.21</v>
      </c>
      <c r="E139" s="46">
        <v>2368274460.98</v>
      </c>
      <c r="F139" s="46">
        <f>SUM(F140:F150)</f>
        <v>9204132535.1900005</v>
      </c>
      <c r="G139" s="49"/>
      <c r="I139" s="54"/>
      <c r="J139" s="50"/>
    </row>
    <row r="140" spans="1:10" s="239" customFormat="1" ht="15.75" x14ac:dyDescent="0.25">
      <c r="A140" s="242"/>
      <c r="B140" s="237" t="s">
        <v>241</v>
      </c>
      <c r="C140" s="246">
        <v>2364675576</v>
      </c>
      <c r="D140" s="246">
        <v>2228676076</v>
      </c>
      <c r="E140" s="246">
        <v>1294454814</v>
      </c>
      <c r="F140" s="247">
        <v>5887806466</v>
      </c>
      <c r="G140" s="244"/>
      <c r="I140" s="240"/>
    </row>
    <row r="141" spans="1:10" s="239" customFormat="1" ht="15.75" x14ac:dyDescent="0.25">
      <c r="A141" s="242"/>
      <c r="B141" s="237" t="s">
        <v>240</v>
      </c>
      <c r="C141" s="246">
        <v>84399945</v>
      </c>
      <c r="D141" s="246">
        <v>84399945</v>
      </c>
      <c r="E141" s="246">
        <v>84399945</v>
      </c>
      <c r="F141" s="247">
        <v>253199835</v>
      </c>
      <c r="G141" s="244"/>
      <c r="I141" s="240"/>
    </row>
    <row r="142" spans="1:10" s="239" customFormat="1" ht="15.75" x14ac:dyDescent="0.25">
      <c r="A142" s="242"/>
      <c r="B142" s="237" t="s">
        <v>239</v>
      </c>
      <c r="C142" s="248">
        <v>713750561</v>
      </c>
      <c r="D142" s="248">
        <v>713750561</v>
      </c>
      <c r="E142" s="248">
        <v>713750561</v>
      </c>
      <c r="F142" s="247">
        <v>2141251683</v>
      </c>
      <c r="G142" s="244"/>
      <c r="I142" s="240"/>
    </row>
    <row r="143" spans="1:10" s="239" customFormat="1" ht="15.75" x14ac:dyDescent="0.25">
      <c r="A143" s="242"/>
      <c r="B143" s="237" t="s">
        <v>256</v>
      </c>
      <c r="C143" s="248">
        <v>0</v>
      </c>
      <c r="D143" s="248">
        <v>0</v>
      </c>
      <c r="E143" s="248">
        <v>0</v>
      </c>
      <c r="F143" s="247">
        <v>0</v>
      </c>
      <c r="G143" s="244"/>
      <c r="I143" s="240"/>
    </row>
    <row r="144" spans="1:10" s="239" customFormat="1" ht="15.75" x14ac:dyDescent="0.25">
      <c r="A144" s="242"/>
      <c r="B144" s="237" t="s">
        <v>257</v>
      </c>
      <c r="C144" s="248">
        <v>0</v>
      </c>
      <c r="D144" s="248">
        <v>0</v>
      </c>
      <c r="E144" s="248">
        <v>0</v>
      </c>
      <c r="F144" s="247">
        <v>0</v>
      </c>
      <c r="G144" s="244"/>
      <c r="I144" s="240"/>
    </row>
    <row r="145" spans="1:10" s="239" customFormat="1" ht="15.75" x14ac:dyDescent="0.25">
      <c r="A145" s="242"/>
      <c r="B145" s="237" t="s">
        <v>238</v>
      </c>
      <c r="C145" s="248">
        <v>205602822</v>
      </c>
      <c r="D145" s="248">
        <v>205602822</v>
      </c>
      <c r="E145" s="248">
        <v>205602822</v>
      </c>
      <c r="F145" s="247">
        <v>616808466</v>
      </c>
      <c r="G145" s="244"/>
      <c r="I145" s="240"/>
    </row>
    <row r="146" spans="1:10" s="239" customFormat="1" ht="15.75" x14ac:dyDescent="0.25">
      <c r="A146" s="242"/>
      <c r="B146" s="237" t="s">
        <v>242</v>
      </c>
      <c r="C146" s="247">
        <v>0</v>
      </c>
      <c r="D146" s="247">
        <v>0</v>
      </c>
      <c r="E146" s="247">
        <v>0</v>
      </c>
      <c r="F146" s="247">
        <v>0</v>
      </c>
      <c r="G146" s="244"/>
      <c r="I146" s="240"/>
    </row>
    <row r="147" spans="1:10" s="239" customFormat="1" ht="15.75" x14ac:dyDescent="0.25">
      <c r="A147" s="242"/>
      <c r="B147" s="237" t="s">
        <v>237</v>
      </c>
      <c r="C147" s="247">
        <v>0</v>
      </c>
      <c r="D147" s="247">
        <v>0</v>
      </c>
      <c r="E147" s="247">
        <v>0</v>
      </c>
      <c r="F147" s="247">
        <v>0</v>
      </c>
      <c r="G147" s="244"/>
      <c r="I147" s="240"/>
    </row>
    <row r="148" spans="1:10" s="239" customFormat="1" ht="15.75" x14ac:dyDescent="0.25">
      <c r="A148" s="242"/>
      <c r="B148" s="237" t="s">
        <v>115</v>
      </c>
      <c r="C148" s="247">
        <v>0</v>
      </c>
      <c r="D148" s="248">
        <v>157580361</v>
      </c>
      <c r="E148" s="248">
        <v>22143000</v>
      </c>
      <c r="F148" s="247">
        <v>179723361</v>
      </c>
      <c r="G148" s="244"/>
      <c r="I148" s="240"/>
    </row>
    <row r="149" spans="1:10" s="239" customFormat="1" ht="15.75" x14ac:dyDescent="0.25">
      <c r="A149" s="242"/>
      <c r="B149" s="237" t="s">
        <v>116</v>
      </c>
      <c r="C149" s="248">
        <v>38000000</v>
      </c>
      <c r="D149" s="248">
        <v>38000000</v>
      </c>
      <c r="E149" s="248">
        <v>38000000</v>
      </c>
      <c r="F149" s="247">
        <v>114000000</v>
      </c>
      <c r="G149" s="244"/>
      <c r="I149" s="240"/>
    </row>
    <row r="150" spans="1:10" s="239" customFormat="1" ht="15.75" x14ac:dyDescent="0.25">
      <c r="A150" s="242"/>
      <c r="B150" s="237" t="s">
        <v>250</v>
      </c>
      <c r="C150" s="248">
        <v>248393</v>
      </c>
      <c r="D150" s="249">
        <v>1171012.21</v>
      </c>
      <c r="E150" s="248">
        <v>9923318.9800000004</v>
      </c>
      <c r="F150" s="247">
        <v>11342724.190000001</v>
      </c>
      <c r="G150" s="244"/>
      <c r="I150" s="240"/>
    </row>
    <row r="151" spans="1:10" s="239" customFormat="1" ht="15.75" x14ac:dyDescent="0.25">
      <c r="A151" s="236">
        <v>3</v>
      </c>
      <c r="B151" s="245" t="s">
        <v>45</v>
      </c>
      <c r="C151" s="247">
        <v>16428401601.629997</v>
      </c>
      <c r="D151" s="247">
        <v>18372667186.139996</v>
      </c>
      <c r="E151" s="247">
        <v>15489227518.229996</v>
      </c>
      <c r="F151" s="247">
        <f>+F139+F138</f>
        <v>25504433835.82</v>
      </c>
      <c r="G151" s="238"/>
      <c r="I151" s="240"/>
      <c r="J151" s="241"/>
    </row>
    <row r="152" spans="1:10" s="239" customFormat="1" ht="15.75" x14ac:dyDescent="0.25">
      <c r="A152" s="236">
        <v>4</v>
      </c>
      <c r="B152" s="245" t="s">
        <v>46</v>
      </c>
      <c r="C152" s="247">
        <v>1484915192.7</v>
      </c>
      <c r="D152" s="247">
        <v>5251714128.8899994</v>
      </c>
      <c r="E152" s="247">
        <v>2147043103.9099998</v>
      </c>
      <c r="F152" s="247">
        <v>8883672425.5</v>
      </c>
      <c r="G152" s="238"/>
      <c r="I152" s="240"/>
    </row>
    <row r="153" spans="1:10" s="239" customFormat="1" ht="15.75" x14ac:dyDescent="0.25">
      <c r="A153" s="236">
        <v>5</v>
      </c>
      <c r="B153" s="237" t="s">
        <v>47</v>
      </c>
      <c r="C153" s="247">
        <v>14943486408.929996</v>
      </c>
      <c r="D153" s="247">
        <v>13120953057.249996</v>
      </c>
      <c r="E153" s="247">
        <v>13342184414.319996</v>
      </c>
      <c r="F153" s="247">
        <f>+F151-F152</f>
        <v>16620761410.32</v>
      </c>
      <c r="G153" s="238"/>
      <c r="I153" s="240"/>
    </row>
    <row r="154" spans="1:10" ht="16.5" thickBot="1" x14ac:dyDescent="0.3">
      <c r="A154" s="28"/>
      <c r="B154" s="29"/>
      <c r="C154" s="30"/>
      <c r="D154" s="31"/>
      <c r="E154" s="147"/>
      <c r="F154" s="29"/>
      <c r="G154" s="23"/>
      <c r="H154" s="101"/>
      <c r="I154" s="54"/>
    </row>
    <row r="155" spans="1:10" ht="15.75" thickTop="1" x14ac:dyDescent="0.25">
      <c r="A155" s="136" t="s">
        <v>253</v>
      </c>
      <c r="B155" s="136" t="s">
        <v>252</v>
      </c>
      <c r="C155" s="136"/>
      <c r="D155" s="136"/>
      <c r="E155" s="136"/>
      <c r="F155" s="136"/>
      <c r="G155" s="136"/>
      <c r="H155" s="136"/>
      <c r="I155" s="136"/>
    </row>
    <row r="156" spans="1:10" x14ac:dyDescent="0.25">
      <c r="A156" s="106"/>
      <c r="B156" s="107"/>
      <c r="C156" s="107"/>
      <c r="D156" s="107"/>
      <c r="E156" s="104"/>
      <c r="F156" s="107"/>
      <c r="G156" s="107"/>
      <c r="H156" s="107"/>
      <c r="I156" s="104"/>
    </row>
    <row r="157" spans="1:10" x14ac:dyDescent="0.25">
      <c r="A157" s="253" t="s">
        <v>63</v>
      </c>
      <c r="B157" s="253"/>
      <c r="C157" s="253"/>
      <c r="D157" s="253"/>
      <c r="E157" s="253"/>
      <c r="F157" s="253"/>
      <c r="G157" s="107"/>
      <c r="H157" s="107"/>
      <c r="I157" s="104"/>
    </row>
    <row r="158" spans="1:10" x14ac:dyDescent="0.25">
      <c r="A158" s="52" t="s">
        <v>251</v>
      </c>
      <c r="G158" s="6"/>
      <c r="I158" s="54"/>
    </row>
  </sheetData>
  <mergeCells count="14">
    <mergeCell ref="A1:G1"/>
    <mergeCell ref="A6:G6"/>
    <mergeCell ref="A8:G8"/>
    <mergeCell ref="A9:G9"/>
    <mergeCell ref="A35:F35"/>
    <mergeCell ref="A133:F133"/>
    <mergeCell ref="A134:F134"/>
    <mergeCell ref="A135:F135"/>
    <mergeCell ref="A157:F157"/>
    <mergeCell ref="A36:F36"/>
    <mergeCell ref="A37:F37"/>
    <mergeCell ref="A55:F55"/>
    <mergeCell ref="A56:F56"/>
    <mergeCell ref="A57:F57"/>
  </mergeCells>
  <pageMargins left="0.25" right="0.25" top="0.75" bottom="0.75" header="0.3" footer="0.3"/>
  <pageSetup scale="49" fitToHeight="0" orientation="portrait" r:id="rId1"/>
  <rowBreaks count="1" manualBreakCount="1">
    <brk id="5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39997558519241921"/>
    <pageSetUpPr fitToPage="1"/>
  </sheetPr>
  <dimension ref="A1:I157"/>
  <sheetViews>
    <sheetView zoomScale="80" zoomScaleNormal="80" workbookViewId="0">
      <selection sqref="A1:G1"/>
    </sheetView>
  </sheetViews>
  <sheetFormatPr baseColWidth="10" defaultColWidth="11.42578125" defaultRowHeight="15" x14ac:dyDescent="0.25"/>
  <cols>
    <col min="1" max="1" width="12.28515625" style="1" customWidth="1"/>
    <col min="2" max="2" width="65" style="9" customWidth="1"/>
    <col min="3" max="3" width="30" style="6" bestFit="1" customWidth="1"/>
    <col min="4" max="5" width="20.7109375" style="6" bestFit="1" customWidth="1"/>
    <col min="6" max="6" width="22.140625" style="6" customWidth="1"/>
    <col min="7" max="7" width="21.7109375" style="54" bestFit="1" customWidth="1"/>
    <col min="8" max="8" width="17" style="6" customWidth="1"/>
    <col min="9" max="9" width="15.140625" style="6" bestFit="1" customWidth="1"/>
    <col min="10" max="10" width="15" style="6" customWidth="1"/>
    <col min="11" max="16384" width="11.42578125" style="6"/>
  </cols>
  <sheetData>
    <row r="1" spans="1:8" x14ac:dyDescent="0.25">
      <c r="A1" s="255" t="s">
        <v>28</v>
      </c>
      <c r="B1" s="255"/>
      <c r="C1" s="255"/>
      <c r="D1" s="255"/>
      <c r="E1" s="255"/>
      <c r="F1" s="255"/>
      <c r="G1" s="255"/>
      <c r="H1" s="71"/>
    </row>
    <row r="2" spans="1:8" x14ac:dyDescent="0.25">
      <c r="A2" s="36"/>
      <c r="B2" s="55" t="s">
        <v>88</v>
      </c>
      <c r="C2" s="36" t="s">
        <v>89</v>
      </c>
      <c r="D2" s="36"/>
      <c r="E2" s="36"/>
      <c r="F2" s="36"/>
      <c r="G2" s="92"/>
      <c r="H2" s="71"/>
    </row>
    <row r="3" spans="1:8" x14ac:dyDescent="0.25">
      <c r="A3" s="36"/>
      <c r="B3" s="55" t="s">
        <v>90</v>
      </c>
      <c r="C3" s="36" t="s">
        <v>91</v>
      </c>
      <c r="D3" s="36"/>
      <c r="E3" s="36"/>
      <c r="F3" s="36"/>
      <c r="G3" s="92"/>
      <c r="H3" s="69"/>
    </row>
    <row r="4" spans="1:8" x14ac:dyDescent="0.25">
      <c r="A4" s="36"/>
      <c r="B4" s="55" t="s">
        <v>30</v>
      </c>
      <c r="C4" s="36" t="s">
        <v>79</v>
      </c>
      <c r="D4" s="36"/>
      <c r="E4" s="36"/>
      <c r="F4" s="36"/>
      <c r="G4" s="92"/>
      <c r="H4" s="71"/>
    </row>
    <row r="5" spans="1:8" x14ac:dyDescent="0.25">
      <c r="A5" s="36"/>
      <c r="B5" s="55" t="s">
        <v>29</v>
      </c>
      <c r="C5" s="36" t="s">
        <v>235</v>
      </c>
      <c r="D5" s="36"/>
      <c r="E5" s="36"/>
      <c r="F5" s="36"/>
      <c r="G5" s="92"/>
      <c r="H5" s="71"/>
    </row>
    <row r="6" spans="1:8" x14ac:dyDescent="0.25">
      <c r="A6" s="258"/>
      <c r="B6" s="258"/>
      <c r="C6" s="258"/>
      <c r="D6" s="258"/>
      <c r="E6" s="258"/>
      <c r="F6" s="258"/>
      <c r="G6" s="258"/>
      <c r="H6" s="71"/>
    </row>
    <row r="7" spans="1:8" x14ac:dyDescent="0.25">
      <c r="A7" s="72"/>
      <c r="B7" s="69"/>
      <c r="C7" s="71"/>
      <c r="D7" s="71"/>
      <c r="E7" s="71"/>
      <c r="F7" s="71"/>
      <c r="G7" s="81"/>
      <c r="H7" s="71"/>
    </row>
    <row r="8" spans="1:8" x14ac:dyDescent="0.25">
      <c r="A8" s="257" t="s">
        <v>31</v>
      </c>
      <c r="B8" s="257"/>
      <c r="C8" s="257"/>
      <c r="D8" s="257"/>
      <c r="E8" s="257"/>
      <c r="F8" s="257"/>
      <c r="G8" s="257"/>
      <c r="H8" s="71"/>
    </row>
    <row r="9" spans="1:8" x14ac:dyDescent="0.25">
      <c r="A9" s="257" t="s">
        <v>51</v>
      </c>
      <c r="B9" s="257"/>
      <c r="C9" s="257"/>
      <c r="D9" s="257"/>
      <c r="E9" s="257"/>
      <c r="F9" s="257"/>
      <c r="G9" s="257"/>
      <c r="H9" s="71"/>
    </row>
    <row r="10" spans="1:8" x14ac:dyDescent="0.25">
      <c r="A10" s="72"/>
      <c r="B10" s="69"/>
      <c r="C10" s="71"/>
      <c r="D10" s="71"/>
      <c r="E10" s="71"/>
      <c r="F10" s="71"/>
      <c r="G10" s="81"/>
      <c r="H10" s="71"/>
    </row>
    <row r="11" spans="1:8" s="117" customFormat="1" ht="15.75" thickBot="1" x14ac:dyDescent="0.3">
      <c r="A11" s="56" t="s">
        <v>0</v>
      </c>
      <c r="B11" s="56" t="s">
        <v>57</v>
      </c>
      <c r="C11" s="56" t="s">
        <v>33</v>
      </c>
      <c r="D11" s="73" t="s">
        <v>258</v>
      </c>
      <c r="E11" s="73" t="s">
        <v>259</v>
      </c>
      <c r="F11" s="73" t="s">
        <v>260</v>
      </c>
      <c r="G11" s="73" t="s">
        <v>264</v>
      </c>
      <c r="H11" s="119"/>
    </row>
    <row r="12" spans="1:8" s="117" customFormat="1" x14ac:dyDescent="0.25">
      <c r="A12" s="75"/>
      <c r="B12" s="2"/>
      <c r="C12" s="75"/>
      <c r="D12" s="75"/>
      <c r="E12" s="75"/>
      <c r="F12" s="75"/>
      <c r="G12" s="93"/>
      <c r="H12" s="119"/>
    </row>
    <row r="13" spans="1:8" s="117" customFormat="1" ht="15.75" x14ac:dyDescent="0.25">
      <c r="A13" s="16">
        <v>1</v>
      </c>
      <c r="B13" s="18" t="s">
        <v>20</v>
      </c>
      <c r="C13" s="19" t="s">
        <v>6</v>
      </c>
      <c r="D13" s="151">
        <v>55574</v>
      </c>
      <c r="E13" s="151">
        <v>54640</v>
      </c>
      <c r="F13" s="151">
        <v>44114</v>
      </c>
      <c r="G13" s="151">
        <f>AVERAGE(D13:F13)</f>
        <v>51442.666666666664</v>
      </c>
    </row>
    <row r="14" spans="1:8" s="155" customFormat="1" ht="47.25" x14ac:dyDescent="0.25">
      <c r="A14" s="152"/>
      <c r="B14" s="153" t="s">
        <v>64</v>
      </c>
      <c r="C14" s="43" t="s">
        <v>6</v>
      </c>
      <c r="D14" s="154">
        <v>29317</v>
      </c>
      <c r="E14" s="154">
        <v>28758</v>
      </c>
      <c r="F14" s="154">
        <v>21991</v>
      </c>
      <c r="G14" s="154">
        <f t="shared" ref="G14:G26" si="0">AVERAGE(D14:F14)</f>
        <v>26688.666666666668</v>
      </c>
    </row>
    <row r="15" spans="1:8" s="157" customFormat="1" ht="15.75" x14ac:dyDescent="0.25">
      <c r="A15" s="152"/>
      <c r="B15" s="156" t="s">
        <v>9</v>
      </c>
      <c r="C15" s="43" t="s">
        <v>6</v>
      </c>
      <c r="D15" s="154">
        <v>26257</v>
      </c>
      <c r="E15" s="154">
        <v>25882</v>
      </c>
      <c r="F15" s="154">
        <v>22123</v>
      </c>
      <c r="G15" s="154">
        <f t="shared" si="0"/>
        <v>24754</v>
      </c>
    </row>
    <row r="16" spans="1:8" ht="18" x14ac:dyDescent="0.25">
      <c r="A16" s="16" t="s">
        <v>278</v>
      </c>
      <c r="B16" s="22" t="s">
        <v>21</v>
      </c>
      <c r="C16" s="23" t="s">
        <v>93</v>
      </c>
      <c r="D16" s="151">
        <f>D17+D18+D20+D21</f>
        <v>137302</v>
      </c>
      <c r="E16" s="151">
        <f t="shared" ref="E16:F16" si="1">E17+E18+E20+E21</f>
        <v>131257</v>
      </c>
      <c r="F16" s="151">
        <f t="shared" si="1"/>
        <v>127276</v>
      </c>
      <c r="G16" s="154">
        <f t="shared" si="0"/>
        <v>131945</v>
      </c>
    </row>
    <row r="17" spans="1:8" ht="15.75" x14ac:dyDescent="0.25">
      <c r="A17" s="16"/>
      <c r="B17" s="24" t="s">
        <v>230</v>
      </c>
      <c r="C17" s="23"/>
      <c r="D17" s="17">
        <v>11332</v>
      </c>
      <c r="E17" s="17">
        <v>11269</v>
      </c>
      <c r="F17" s="17">
        <v>9141</v>
      </c>
      <c r="G17" s="154">
        <f t="shared" si="0"/>
        <v>10580.666666666666</v>
      </c>
    </row>
    <row r="18" spans="1:8" ht="15.75" x14ac:dyDescent="0.25">
      <c r="A18" s="16"/>
      <c r="B18" s="24" t="s">
        <v>61</v>
      </c>
      <c r="C18" s="23" t="s">
        <v>6</v>
      </c>
      <c r="D18" s="17">
        <v>16128</v>
      </c>
      <c r="E18" s="17">
        <v>15718</v>
      </c>
      <c r="F18" s="17">
        <v>15290</v>
      </c>
      <c r="G18" s="154">
        <f t="shared" si="0"/>
        <v>15712</v>
      </c>
    </row>
    <row r="19" spans="1:8" ht="15.75" x14ac:dyDescent="0.25">
      <c r="A19" s="16"/>
      <c r="B19" s="24" t="s">
        <v>22</v>
      </c>
      <c r="C19" s="23" t="s">
        <v>6</v>
      </c>
      <c r="D19" s="17">
        <v>35390</v>
      </c>
      <c r="E19" s="17">
        <v>34947</v>
      </c>
      <c r="F19" s="17">
        <v>33014</v>
      </c>
      <c r="G19" s="154">
        <f t="shared" si="0"/>
        <v>34450.333333333336</v>
      </c>
    </row>
    <row r="20" spans="1:8" ht="15.75" x14ac:dyDescent="0.25">
      <c r="A20" s="16"/>
      <c r="B20" s="24" t="s">
        <v>62</v>
      </c>
      <c r="C20" s="23" t="s">
        <v>6</v>
      </c>
      <c r="D20" s="17">
        <v>11114</v>
      </c>
      <c r="E20" s="17">
        <v>10989</v>
      </c>
      <c r="F20" s="17">
        <v>10658</v>
      </c>
      <c r="G20" s="154">
        <f t="shared" si="0"/>
        <v>10920.333333333334</v>
      </c>
    </row>
    <row r="21" spans="1:8" ht="15.75" x14ac:dyDescent="0.25">
      <c r="A21" s="26"/>
      <c r="B21" s="24" t="s">
        <v>13</v>
      </c>
      <c r="C21" s="23" t="s">
        <v>6</v>
      </c>
      <c r="D21" s="17">
        <v>98728</v>
      </c>
      <c r="E21" s="17">
        <v>93281</v>
      </c>
      <c r="F21" s="17">
        <v>92187</v>
      </c>
      <c r="G21" s="154">
        <f t="shared" si="0"/>
        <v>94732</v>
      </c>
    </row>
    <row r="22" spans="1:8" ht="15.75" x14ac:dyDescent="0.25">
      <c r="A22" s="26" t="s">
        <v>279</v>
      </c>
      <c r="B22" s="225" t="s">
        <v>275</v>
      </c>
      <c r="C22" s="23" t="s">
        <v>6</v>
      </c>
      <c r="D22" s="151">
        <f>D23+D24</f>
        <v>15890</v>
      </c>
      <c r="E22" s="151">
        <f t="shared" ref="E22:F22" si="2">E23+E24</f>
        <v>19278</v>
      </c>
      <c r="F22" s="151">
        <f t="shared" si="2"/>
        <v>18927</v>
      </c>
      <c r="G22" s="154">
        <f t="shared" si="0"/>
        <v>18031.666666666668</v>
      </c>
    </row>
    <row r="23" spans="1:8" ht="15.75" x14ac:dyDescent="0.25">
      <c r="A23" s="26"/>
      <c r="B23" s="24" t="s">
        <v>254</v>
      </c>
      <c r="C23" s="23" t="s">
        <v>6</v>
      </c>
      <c r="D23" s="17">
        <v>0</v>
      </c>
      <c r="E23" s="17">
        <v>0</v>
      </c>
      <c r="F23" s="17">
        <v>0</v>
      </c>
      <c r="G23" s="154">
        <f t="shared" si="0"/>
        <v>0</v>
      </c>
    </row>
    <row r="24" spans="1:8" ht="31.5" x14ac:dyDescent="0.25">
      <c r="A24" s="26"/>
      <c r="B24" s="24" t="s">
        <v>255</v>
      </c>
      <c r="C24" s="23" t="s">
        <v>6</v>
      </c>
      <c r="D24" s="17">
        <v>15890</v>
      </c>
      <c r="E24" s="17">
        <v>19278</v>
      </c>
      <c r="F24" s="17">
        <v>18927</v>
      </c>
      <c r="G24" s="154">
        <f>AVERAGE(D24:F24)</f>
        <v>18031.666666666668</v>
      </c>
    </row>
    <row r="25" spans="1:8" ht="15.75" x14ac:dyDescent="0.25">
      <c r="A25" s="16">
        <v>3</v>
      </c>
      <c r="B25" s="27" t="s">
        <v>5</v>
      </c>
      <c r="C25" s="23" t="s">
        <v>8</v>
      </c>
      <c r="D25" s="112">
        <v>10060</v>
      </c>
      <c r="E25" s="112">
        <v>10014</v>
      </c>
      <c r="F25" s="112">
        <v>9961</v>
      </c>
      <c r="G25" s="154">
        <f t="shared" si="0"/>
        <v>10011.666666666666</v>
      </c>
    </row>
    <row r="26" spans="1:8" ht="15.75" thickBot="1" x14ac:dyDescent="0.3">
      <c r="A26" s="65"/>
      <c r="B26" s="78" t="s">
        <v>52</v>
      </c>
      <c r="C26" s="79" t="s">
        <v>6</v>
      </c>
      <c r="D26" s="80">
        <f>D14+D21</f>
        <v>128045</v>
      </c>
      <c r="E26" s="80">
        <f>E14+E21</f>
        <v>122039</v>
      </c>
      <c r="F26" s="80">
        <f>F14+F21</f>
        <v>114178</v>
      </c>
      <c r="G26" s="65">
        <f t="shared" si="0"/>
        <v>121420.66666666667</v>
      </c>
      <c r="H26" s="71"/>
    </row>
    <row r="27" spans="1:8" ht="15.75" customHeight="1" thickTop="1" x14ac:dyDescent="0.25">
      <c r="A27" s="2" t="s">
        <v>24</v>
      </c>
      <c r="B27" s="69"/>
      <c r="C27" s="76"/>
      <c r="D27" s="76"/>
      <c r="E27" s="76"/>
      <c r="F27" s="76"/>
      <c r="G27" s="82"/>
      <c r="H27" s="71"/>
    </row>
    <row r="28" spans="1:8" ht="15.75" customHeight="1" x14ac:dyDescent="0.25">
      <c r="A28" s="2" t="s">
        <v>74</v>
      </c>
      <c r="B28" s="69"/>
      <c r="C28" s="76"/>
      <c r="D28" s="76"/>
      <c r="E28" s="76"/>
      <c r="F28" s="76"/>
      <c r="G28" s="82"/>
      <c r="H28" s="75"/>
    </row>
    <row r="29" spans="1:8" ht="15.75" customHeight="1" x14ac:dyDescent="0.25">
      <c r="A29" s="2" t="s">
        <v>25</v>
      </c>
      <c r="B29" s="69"/>
      <c r="C29" s="76"/>
      <c r="D29" s="76"/>
      <c r="E29" s="76"/>
      <c r="F29" s="76"/>
      <c r="G29" s="82"/>
      <c r="H29" s="75"/>
    </row>
    <row r="30" spans="1:8" s="95" customFormat="1" x14ac:dyDescent="0.25">
      <c r="A30" s="94" t="s">
        <v>277</v>
      </c>
      <c r="B30" s="96"/>
    </row>
    <row r="31" spans="1:8" x14ac:dyDescent="0.25">
      <c r="A31" s="69" t="s">
        <v>276</v>
      </c>
      <c r="B31" s="69"/>
      <c r="C31" s="71"/>
      <c r="D31" s="71"/>
      <c r="E31" s="71"/>
      <c r="F31" s="71"/>
      <c r="G31" s="81"/>
      <c r="H31" s="71"/>
    </row>
    <row r="32" spans="1:8" x14ac:dyDescent="0.25">
      <c r="A32" s="72"/>
      <c r="B32" s="69"/>
      <c r="C32" s="71"/>
      <c r="D32" s="71"/>
      <c r="E32" s="71"/>
      <c r="F32" s="71"/>
      <c r="G32" s="81"/>
      <c r="H32" s="71"/>
    </row>
    <row r="33" spans="1:8" x14ac:dyDescent="0.25">
      <c r="A33" s="72"/>
      <c r="B33" s="69"/>
      <c r="C33" s="76"/>
      <c r="D33" s="71"/>
      <c r="E33" s="71"/>
      <c r="F33" s="71"/>
      <c r="G33" s="81"/>
      <c r="H33" s="71"/>
    </row>
    <row r="34" spans="1:8" ht="15.75" x14ac:dyDescent="0.25">
      <c r="A34" s="250" t="s">
        <v>39</v>
      </c>
      <c r="B34" s="250"/>
      <c r="C34" s="250"/>
      <c r="D34" s="250"/>
      <c r="E34" s="250"/>
      <c r="F34" s="250"/>
      <c r="G34" s="12"/>
      <c r="H34" s="34"/>
    </row>
    <row r="35" spans="1:8" ht="15.75" x14ac:dyDescent="0.25">
      <c r="A35" s="250" t="s">
        <v>41</v>
      </c>
      <c r="B35" s="250"/>
      <c r="C35" s="250"/>
      <c r="D35" s="250"/>
      <c r="E35" s="250"/>
      <c r="F35" s="250"/>
      <c r="G35" s="12"/>
      <c r="H35" s="34"/>
    </row>
    <row r="36" spans="1:8" ht="15.75" x14ac:dyDescent="0.25">
      <c r="A36" s="251" t="s">
        <v>58</v>
      </c>
      <c r="B36" s="251"/>
      <c r="C36" s="251"/>
      <c r="D36" s="251"/>
      <c r="E36" s="251"/>
      <c r="F36" s="251"/>
      <c r="G36" s="7"/>
      <c r="H36" s="35"/>
    </row>
    <row r="37" spans="1:8" ht="15.75" x14ac:dyDescent="0.25">
      <c r="A37" s="10"/>
      <c r="B37" s="11"/>
      <c r="C37" s="12"/>
      <c r="D37" s="12"/>
      <c r="E37" s="12"/>
      <c r="F37" s="12"/>
      <c r="G37" s="12"/>
      <c r="H37" s="34"/>
    </row>
    <row r="38" spans="1:8" ht="16.5" thickBot="1" x14ac:dyDescent="0.3">
      <c r="A38" s="13" t="s">
        <v>0</v>
      </c>
      <c r="B38" s="214" t="s">
        <v>57</v>
      </c>
      <c r="C38" s="73" t="s">
        <v>258</v>
      </c>
      <c r="D38" s="73" t="s">
        <v>259</v>
      </c>
      <c r="E38" s="73" t="s">
        <v>260</v>
      </c>
      <c r="F38" s="13" t="s">
        <v>48</v>
      </c>
      <c r="G38" s="12"/>
      <c r="H38" s="34"/>
    </row>
    <row r="39" spans="1:8" ht="15.75" x14ac:dyDescent="0.25">
      <c r="A39" s="15">
        <v>1</v>
      </c>
      <c r="B39" s="24" t="s">
        <v>110</v>
      </c>
      <c r="C39" s="142">
        <v>2167865449.5599999</v>
      </c>
      <c r="D39" s="142">
        <v>2169874199.6599998</v>
      </c>
      <c r="E39" s="142">
        <v>2354270394.1100001</v>
      </c>
      <c r="F39" s="142">
        <f>SUM(C39:E39)</f>
        <v>6692010043.3299999</v>
      </c>
      <c r="G39" s="37"/>
      <c r="H39" s="34"/>
    </row>
    <row r="40" spans="1:8" ht="15.75" x14ac:dyDescent="0.25">
      <c r="A40" s="15"/>
      <c r="B40" s="24" t="s">
        <v>282</v>
      </c>
      <c r="C40" s="142"/>
      <c r="D40" s="142">
        <v>-312668917</v>
      </c>
      <c r="E40" s="142"/>
      <c r="F40" s="142">
        <f>SUM(C40:E40)</f>
        <v>-312668917</v>
      </c>
      <c r="G40" s="37"/>
      <c r="H40" s="34"/>
    </row>
    <row r="41" spans="1:8" ht="15.75" x14ac:dyDescent="0.25">
      <c r="A41" s="15">
        <v>2</v>
      </c>
      <c r="B41" s="24" t="s">
        <v>112</v>
      </c>
      <c r="C41" s="142">
        <v>25806960.32</v>
      </c>
      <c r="D41" s="142">
        <v>31112936.120000001</v>
      </c>
      <c r="E41" s="142">
        <v>22921274.98</v>
      </c>
      <c r="F41" s="142">
        <f t="shared" ref="F41:F51" si="3">SUM(C41:E41)</f>
        <v>79841171.420000002</v>
      </c>
      <c r="G41" s="37"/>
      <c r="H41" s="34"/>
    </row>
    <row r="42" spans="1:8" ht="15.75" x14ac:dyDescent="0.25">
      <c r="A42" s="15">
        <v>3</v>
      </c>
      <c r="B42" s="24" t="s">
        <v>281</v>
      </c>
      <c r="C42" s="38">
        <v>584701243</v>
      </c>
      <c r="D42" s="38">
        <v>632325015</v>
      </c>
      <c r="E42" s="38">
        <v>1706743525.6199999</v>
      </c>
      <c r="F42" s="142">
        <f t="shared" si="3"/>
        <v>2923769783.6199999</v>
      </c>
      <c r="G42" s="37"/>
      <c r="H42" s="34"/>
    </row>
    <row r="43" spans="1:8" ht="15.75" x14ac:dyDescent="0.25">
      <c r="A43" s="15"/>
      <c r="B43" s="24" t="s">
        <v>254</v>
      </c>
      <c r="C43" s="38"/>
      <c r="D43" s="38"/>
      <c r="E43" s="38">
        <v>0</v>
      </c>
      <c r="F43" s="142">
        <f t="shared" si="3"/>
        <v>0</v>
      </c>
      <c r="G43" s="37"/>
      <c r="H43" s="34"/>
    </row>
    <row r="44" spans="1:8" ht="31.5" x14ac:dyDescent="0.25">
      <c r="A44" s="15"/>
      <c r="B44" s="24" t="s">
        <v>280</v>
      </c>
      <c r="C44" s="38">
        <f>+GETPIVOTDATA("MONTO",[3]Hoja2!$A$3,"FECHA","OCT")</f>
        <v>64692810.239999995</v>
      </c>
      <c r="D44" s="38">
        <f>+GETPIVOTDATA("MONTO",[3]Hoja2!$A$3,"FECHA","NOV")</f>
        <v>175329840</v>
      </c>
      <c r="E44" s="38">
        <f>+GETPIVOTDATA("MONTO",[3]Hoja2!$A$3,"FECHA","DIC")</f>
        <v>92821680</v>
      </c>
      <c r="F44" s="142">
        <f t="shared" si="3"/>
        <v>332844330.24000001</v>
      </c>
      <c r="G44" s="37"/>
      <c r="H44" s="34"/>
    </row>
    <row r="45" spans="1:8" ht="15.75" x14ac:dyDescent="0.25">
      <c r="A45" s="15">
        <v>4</v>
      </c>
      <c r="B45" s="24" t="s">
        <v>26</v>
      </c>
      <c r="C45" s="38">
        <f>+C98</f>
        <v>0</v>
      </c>
      <c r="D45" s="38">
        <f t="shared" ref="D45:E45" si="4">+D98</f>
        <v>496114804.5</v>
      </c>
      <c r="E45" s="38">
        <f t="shared" si="4"/>
        <v>450079420</v>
      </c>
      <c r="F45" s="142">
        <f t="shared" si="3"/>
        <v>946194224.5</v>
      </c>
      <c r="G45" s="37"/>
      <c r="H45" s="34"/>
    </row>
    <row r="46" spans="1:8" ht="15.75" x14ac:dyDescent="0.25">
      <c r="A46" s="15"/>
      <c r="B46" s="24" t="s">
        <v>268</v>
      </c>
      <c r="C46" s="38"/>
      <c r="D46" s="38">
        <v>312668917</v>
      </c>
      <c r="E46" s="38"/>
      <c r="F46" s="142">
        <f t="shared" si="3"/>
        <v>312668917</v>
      </c>
      <c r="G46" s="37"/>
      <c r="H46" s="34"/>
    </row>
    <row r="47" spans="1:8" ht="15.75" x14ac:dyDescent="0.25">
      <c r="A47" s="15">
        <v>5</v>
      </c>
      <c r="B47" s="24" t="s">
        <v>117</v>
      </c>
      <c r="C47" s="38">
        <f>+C88+C89+C90+C91+C92</f>
        <v>16886679.43</v>
      </c>
      <c r="D47" s="38">
        <f t="shared" ref="D47:E47" si="5">+D88+D89+D90+D91+D92</f>
        <v>4139484</v>
      </c>
      <c r="E47" s="38">
        <f t="shared" si="5"/>
        <v>8766030.7300000004</v>
      </c>
      <c r="F47" s="142">
        <f t="shared" si="3"/>
        <v>29792194.16</v>
      </c>
      <c r="G47" s="37"/>
      <c r="H47" s="34"/>
    </row>
    <row r="48" spans="1:8" s="70" customFormat="1" ht="15.75" x14ac:dyDescent="0.25">
      <c r="A48" s="15">
        <v>6</v>
      </c>
      <c r="B48" s="24" t="s">
        <v>113</v>
      </c>
      <c r="C48" s="38">
        <f>+C81+C120+C121+C122+C124+C125</f>
        <v>70962927.239999995</v>
      </c>
      <c r="D48" s="38">
        <f t="shared" ref="D48:E48" si="6">+D81+D120+D121+D122+D124+D125</f>
        <v>168231380.5</v>
      </c>
      <c r="E48" s="38">
        <f t="shared" si="6"/>
        <v>164312919.41999999</v>
      </c>
      <c r="F48" s="142">
        <f t="shared" si="3"/>
        <v>403507227.15999997</v>
      </c>
      <c r="G48" s="98"/>
      <c r="H48" s="99"/>
    </row>
    <row r="49" spans="1:8" s="70" customFormat="1" ht="15.75" x14ac:dyDescent="0.25">
      <c r="A49" s="15">
        <v>7</v>
      </c>
      <c r="B49" s="24" t="s">
        <v>263</v>
      </c>
      <c r="C49" s="38">
        <f>+C123</f>
        <v>12688662.800000001</v>
      </c>
      <c r="D49" s="38">
        <f t="shared" ref="D49:E49" si="7">+D123</f>
        <v>58333168.920000002</v>
      </c>
      <c r="E49" s="38">
        <f t="shared" si="7"/>
        <v>118660276.2</v>
      </c>
      <c r="F49" s="142">
        <f t="shared" si="3"/>
        <v>189682107.92000002</v>
      </c>
      <c r="G49" s="150"/>
      <c r="H49" s="99"/>
    </row>
    <row r="50" spans="1:8" s="70" customFormat="1" ht="15.75" x14ac:dyDescent="0.25">
      <c r="A50" s="15">
        <v>8</v>
      </c>
      <c r="B50" s="24" t="s">
        <v>115</v>
      </c>
      <c r="C50" s="38">
        <f>+C79+C101+C102+C103+C105+C108+C109+C110+C112+C113+C114+C115+C116+C118+C119</f>
        <v>34633850</v>
      </c>
      <c r="D50" s="38">
        <f t="shared" ref="D50" si="8">+D79+D101+D102+D103+D105+D108+D109+D110+D112+D113+D114+D115+D116+D118+D119</f>
        <v>210834706</v>
      </c>
      <c r="E50" s="38">
        <f>+E79+E101+E102+E103+E105+E108+E109+E110+E112+E113+E114+E115+E116+E118+E119+698799.47+15922070.02</f>
        <v>700499329.91000009</v>
      </c>
      <c r="F50" s="142">
        <f t="shared" si="3"/>
        <v>945967885.91000009</v>
      </c>
      <c r="G50" s="98"/>
      <c r="H50" s="99"/>
    </row>
    <row r="51" spans="1:8" s="70" customFormat="1" ht="15.75" x14ac:dyDescent="0.25">
      <c r="A51" s="15">
        <v>9</v>
      </c>
      <c r="B51" s="24" t="s">
        <v>116</v>
      </c>
      <c r="C51" s="38">
        <f>+C83</f>
        <v>90000000</v>
      </c>
      <c r="D51" s="38">
        <f t="shared" ref="D51:E51" si="9">+D83</f>
        <v>90000000</v>
      </c>
      <c r="E51" s="38">
        <f t="shared" si="9"/>
        <v>0</v>
      </c>
      <c r="F51" s="142">
        <f t="shared" si="3"/>
        <v>180000000</v>
      </c>
      <c r="G51" s="98"/>
      <c r="H51" s="99"/>
    </row>
    <row r="52" spans="1:8" ht="16.5" thickBot="1" x14ac:dyDescent="0.3">
      <c r="A52" s="28"/>
      <c r="B52" s="78" t="s">
        <v>1</v>
      </c>
      <c r="C52" s="4">
        <f>SUM(C39:C51)</f>
        <v>3068238582.5899997</v>
      </c>
      <c r="D52" s="4">
        <f>SUM(D39:D51)</f>
        <v>4036295534.6999998</v>
      </c>
      <c r="E52" s="4">
        <f>SUM(E39:E51)</f>
        <v>5619074850.9699993</v>
      </c>
      <c r="F52" s="4">
        <f>SUM(F39:F51)</f>
        <v>12723608968.259998</v>
      </c>
      <c r="G52" s="12"/>
    </row>
    <row r="53" spans="1:8" ht="16.5" thickTop="1" x14ac:dyDescent="0.25">
      <c r="A53" s="254" t="s">
        <v>283</v>
      </c>
      <c r="B53" s="254" t="s">
        <v>71</v>
      </c>
      <c r="C53" s="254" t="s">
        <v>71</v>
      </c>
      <c r="D53" s="254" t="s">
        <v>71</v>
      </c>
      <c r="E53" s="254" t="s">
        <v>71</v>
      </c>
      <c r="F53" s="254" t="s">
        <v>71</v>
      </c>
      <c r="G53" s="224"/>
      <c r="H53" s="40"/>
    </row>
    <row r="54" spans="1:8" ht="15.75" x14ac:dyDescent="0.25">
      <c r="A54" s="10" t="s">
        <v>284</v>
      </c>
      <c r="B54" s="11"/>
      <c r="C54" s="12"/>
      <c r="D54" s="12"/>
      <c r="E54" s="12"/>
      <c r="F54" s="12"/>
      <c r="G54" s="12"/>
    </row>
    <row r="55" spans="1:8" ht="15.75" x14ac:dyDescent="0.25">
      <c r="A55" s="10" t="s">
        <v>286</v>
      </c>
      <c r="B55" s="10"/>
      <c r="C55" s="10"/>
      <c r="D55" s="10"/>
      <c r="E55" s="12"/>
      <c r="F55" s="10"/>
      <c r="G55" s="12"/>
    </row>
    <row r="56" spans="1:8" ht="15.75" x14ac:dyDescent="0.25">
      <c r="A56" s="250" t="s">
        <v>40</v>
      </c>
      <c r="B56" s="250"/>
      <c r="C56" s="250"/>
      <c r="D56" s="250"/>
      <c r="E56" s="250"/>
      <c r="F56" s="250"/>
      <c r="G56" s="12"/>
    </row>
    <row r="57" spans="1:8" ht="15.75" x14ac:dyDescent="0.25">
      <c r="A57" s="250" t="s">
        <v>42</v>
      </c>
      <c r="B57" s="250"/>
      <c r="C57" s="250"/>
      <c r="D57" s="250"/>
      <c r="E57" s="250"/>
      <c r="F57" s="250"/>
      <c r="G57" s="12"/>
    </row>
    <row r="58" spans="1:8" ht="15.75" x14ac:dyDescent="0.25">
      <c r="A58" s="251" t="s">
        <v>58</v>
      </c>
      <c r="B58" s="251"/>
      <c r="C58" s="251"/>
      <c r="D58" s="251"/>
      <c r="E58" s="251"/>
      <c r="F58" s="251"/>
      <c r="G58" s="7"/>
      <c r="H58" s="36"/>
    </row>
    <row r="59" spans="1:8" ht="18" customHeight="1" thickBot="1" x14ac:dyDescent="0.3">
      <c r="A59" s="10"/>
      <c r="B59" s="11"/>
      <c r="C59" s="12"/>
      <c r="D59" s="12"/>
      <c r="E59" s="12"/>
      <c r="F59" s="12"/>
      <c r="G59" s="12"/>
    </row>
    <row r="60" spans="1:8" ht="16.5" thickBot="1" x14ac:dyDescent="0.3">
      <c r="A60" s="13" t="s">
        <v>37</v>
      </c>
      <c r="B60" s="213" t="s">
        <v>38</v>
      </c>
      <c r="C60" s="73" t="s">
        <v>258</v>
      </c>
      <c r="D60" s="73" t="s">
        <v>259</v>
      </c>
      <c r="E60" s="73" t="s">
        <v>260</v>
      </c>
      <c r="F60" s="13" t="s">
        <v>48</v>
      </c>
      <c r="G60" s="12"/>
    </row>
    <row r="61" spans="1:8" ht="15.75" hidden="1" x14ac:dyDescent="0.25">
      <c r="A61" s="15" t="s">
        <v>118</v>
      </c>
      <c r="B61" s="211" t="s">
        <v>119</v>
      </c>
      <c r="C61" s="142">
        <v>0</v>
      </c>
      <c r="D61" s="142">
        <v>0</v>
      </c>
      <c r="E61" s="142">
        <v>0</v>
      </c>
      <c r="F61" s="142">
        <f>SUM(C61:E61)</f>
        <v>0</v>
      </c>
      <c r="G61" s="37"/>
      <c r="H61" s="34"/>
    </row>
    <row r="62" spans="1:8" ht="15.75" hidden="1" x14ac:dyDescent="0.25">
      <c r="A62" s="15" t="s">
        <v>120</v>
      </c>
      <c r="B62" s="211" t="s">
        <v>121</v>
      </c>
      <c r="C62" s="142">
        <v>0</v>
      </c>
      <c r="D62" s="142">
        <v>0</v>
      </c>
      <c r="E62" s="142">
        <v>0</v>
      </c>
      <c r="F62" s="142">
        <f t="shared" ref="F62:F124" si="10">SUM(C62:E62)</f>
        <v>0</v>
      </c>
      <c r="G62" s="37"/>
      <c r="H62" s="34"/>
    </row>
    <row r="63" spans="1:8" ht="15.75" hidden="1" x14ac:dyDescent="0.25">
      <c r="A63" s="15" t="s">
        <v>122</v>
      </c>
      <c r="B63" s="211" t="s">
        <v>123</v>
      </c>
      <c r="C63" s="142">
        <v>0</v>
      </c>
      <c r="D63" s="142">
        <v>0</v>
      </c>
      <c r="E63" s="142">
        <v>0</v>
      </c>
      <c r="F63" s="142">
        <f t="shared" si="10"/>
        <v>0</v>
      </c>
      <c r="G63" s="37"/>
      <c r="H63" s="34"/>
    </row>
    <row r="64" spans="1:8" ht="15.75" hidden="1" x14ac:dyDescent="0.25">
      <c r="A64" s="15" t="s">
        <v>124</v>
      </c>
      <c r="B64" s="211" t="s">
        <v>125</v>
      </c>
      <c r="C64" s="142">
        <v>0</v>
      </c>
      <c r="D64" s="142">
        <v>0</v>
      </c>
      <c r="E64" s="142">
        <v>0</v>
      </c>
      <c r="F64" s="142">
        <f t="shared" si="10"/>
        <v>0</v>
      </c>
      <c r="G64" s="37"/>
      <c r="H64" s="34"/>
    </row>
    <row r="65" spans="1:8" ht="15.75" hidden="1" x14ac:dyDescent="0.25">
      <c r="A65" s="15" t="s">
        <v>126</v>
      </c>
      <c r="B65" s="211" t="s">
        <v>127</v>
      </c>
      <c r="C65" s="142">
        <v>0</v>
      </c>
      <c r="D65" s="142">
        <v>0</v>
      </c>
      <c r="E65" s="142">
        <v>0</v>
      </c>
      <c r="F65" s="142">
        <f t="shared" si="10"/>
        <v>0</v>
      </c>
      <c r="G65" s="37"/>
      <c r="H65" s="34"/>
    </row>
    <row r="66" spans="1:8" ht="15.75" hidden="1" x14ac:dyDescent="0.25">
      <c r="A66" s="15" t="s">
        <v>128</v>
      </c>
      <c r="B66" s="211" t="s">
        <v>221</v>
      </c>
      <c r="C66" s="142">
        <v>0</v>
      </c>
      <c r="D66" s="142">
        <v>0</v>
      </c>
      <c r="E66" s="142">
        <v>0</v>
      </c>
      <c r="F66" s="142">
        <f t="shared" si="10"/>
        <v>0</v>
      </c>
      <c r="G66" s="37"/>
      <c r="H66" s="34"/>
    </row>
    <row r="67" spans="1:8" ht="15.75" hidden="1" x14ac:dyDescent="0.25">
      <c r="A67" s="15" t="s">
        <v>129</v>
      </c>
      <c r="B67" s="211" t="s">
        <v>222</v>
      </c>
      <c r="C67" s="142">
        <v>0</v>
      </c>
      <c r="D67" s="142">
        <v>0</v>
      </c>
      <c r="E67" s="142">
        <v>0</v>
      </c>
      <c r="F67" s="142">
        <f t="shared" si="10"/>
        <v>0</v>
      </c>
      <c r="G67" s="37"/>
      <c r="H67" s="34"/>
    </row>
    <row r="68" spans="1:8" ht="15.75" hidden="1" x14ac:dyDescent="0.25">
      <c r="A68" s="15" t="s">
        <v>130</v>
      </c>
      <c r="B68" s="211" t="s">
        <v>229</v>
      </c>
      <c r="C68" s="142">
        <v>0</v>
      </c>
      <c r="D68" s="142">
        <v>0</v>
      </c>
      <c r="E68" s="142">
        <v>0</v>
      </c>
      <c r="F68" s="142">
        <f t="shared" si="10"/>
        <v>0</v>
      </c>
      <c r="G68" s="37"/>
      <c r="H68" s="34"/>
    </row>
    <row r="69" spans="1:8" ht="15.75" hidden="1" x14ac:dyDescent="0.25">
      <c r="A69" s="15" t="s">
        <v>131</v>
      </c>
      <c r="B69" s="211" t="s">
        <v>132</v>
      </c>
      <c r="C69" s="142">
        <v>0</v>
      </c>
      <c r="D69" s="142">
        <v>0</v>
      </c>
      <c r="E69" s="142">
        <v>0</v>
      </c>
      <c r="F69" s="142">
        <f t="shared" si="10"/>
        <v>0</v>
      </c>
      <c r="G69" s="37"/>
      <c r="H69" s="34"/>
    </row>
    <row r="70" spans="1:8" ht="15.75" hidden="1" x14ac:dyDescent="0.25">
      <c r="A70" s="15" t="s">
        <v>128</v>
      </c>
      <c r="B70" s="211" t="s">
        <v>133</v>
      </c>
      <c r="C70" s="142">
        <v>0</v>
      </c>
      <c r="D70" s="142">
        <v>0</v>
      </c>
      <c r="E70" s="142">
        <v>0</v>
      </c>
      <c r="F70" s="142">
        <f t="shared" si="10"/>
        <v>0</v>
      </c>
      <c r="G70" s="37"/>
      <c r="H70" s="34"/>
    </row>
    <row r="71" spans="1:8" ht="15.75" x14ac:dyDescent="0.25">
      <c r="A71" s="15" t="s">
        <v>95</v>
      </c>
      <c r="B71" s="211" t="s">
        <v>134</v>
      </c>
      <c r="C71" s="142">
        <v>6250000</v>
      </c>
      <c r="D71" s="142">
        <v>8420000</v>
      </c>
      <c r="E71" s="142">
        <v>21310000</v>
      </c>
      <c r="F71" s="142">
        <f t="shared" si="10"/>
        <v>35980000</v>
      </c>
      <c r="G71" s="37"/>
      <c r="H71" s="34"/>
    </row>
    <row r="72" spans="1:8" ht="15.75" x14ac:dyDescent="0.25">
      <c r="A72" s="15" t="s">
        <v>135</v>
      </c>
      <c r="B72" s="211" t="s">
        <v>136</v>
      </c>
      <c r="C72" s="142">
        <v>4785646.45</v>
      </c>
      <c r="D72" s="142">
        <v>35502739.890000001</v>
      </c>
      <c r="E72" s="142">
        <v>12423006.67</v>
      </c>
      <c r="F72" s="142">
        <f t="shared" si="10"/>
        <v>52711393.010000005</v>
      </c>
      <c r="G72" s="37"/>
      <c r="H72" s="34"/>
    </row>
    <row r="73" spans="1:8" ht="15.75" x14ac:dyDescent="0.25">
      <c r="A73" s="15" t="s">
        <v>137</v>
      </c>
      <c r="B73" s="211" t="s">
        <v>138</v>
      </c>
      <c r="C73" s="142">
        <v>17136181.809999999</v>
      </c>
      <c r="D73" s="142">
        <v>31967026.760000002</v>
      </c>
      <c r="E73" s="142">
        <v>4103825.35</v>
      </c>
      <c r="F73" s="142">
        <f t="shared" si="10"/>
        <v>53207033.920000002</v>
      </c>
      <c r="G73" s="37"/>
      <c r="H73" s="34"/>
    </row>
    <row r="74" spans="1:8" ht="15.75" x14ac:dyDescent="0.25">
      <c r="A74" s="15" t="s">
        <v>96</v>
      </c>
      <c r="B74" s="211" t="s">
        <v>139</v>
      </c>
      <c r="C74" s="142">
        <v>21462910.07</v>
      </c>
      <c r="D74" s="142">
        <v>15092637.67</v>
      </c>
      <c r="E74" s="142">
        <v>0</v>
      </c>
      <c r="F74" s="142">
        <f t="shared" si="10"/>
        <v>36555547.740000002</v>
      </c>
      <c r="G74" s="37"/>
      <c r="H74" s="34"/>
    </row>
    <row r="75" spans="1:8" ht="15.75" x14ac:dyDescent="0.25">
      <c r="A75" s="15" t="s">
        <v>140</v>
      </c>
      <c r="B75" s="211" t="s">
        <v>141</v>
      </c>
      <c r="C75" s="142">
        <v>28235715.57</v>
      </c>
      <c r="D75" s="142">
        <v>9816527.7100000009</v>
      </c>
      <c r="E75" s="142">
        <v>289449.3</v>
      </c>
      <c r="F75" s="142">
        <f t="shared" si="10"/>
        <v>38341692.579999998</v>
      </c>
      <c r="G75" s="37"/>
      <c r="H75" s="34"/>
    </row>
    <row r="76" spans="1:8" ht="15.75" x14ac:dyDescent="0.25">
      <c r="A76" s="15" t="s">
        <v>142</v>
      </c>
      <c r="B76" s="211" t="s">
        <v>143</v>
      </c>
      <c r="C76" s="142">
        <v>1022384.06</v>
      </c>
      <c r="D76" s="142">
        <v>212285.56</v>
      </c>
      <c r="E76" s="142">
        <v>3115795.05</v>
      </c>
      <c r="F76" s="142">
        <f t="shared" si="10"/>
        <v>4350464.67</v>
      </c>
      <c r="G76" s="37"/>
      <c r="H76" s="34"/>
    </row>
    <row r="77" spans="1:8" ht="15.75" x14ac:dyDescent="0.25">
      <c r="A77" s="15" t="s">
        <v>144</v>
      </c>
      <c r="B77" s="211" t="s">
        <v>145</v>
      </c>
      <c r="C77" s="142">
        <v>1358270</v>
      </c>
      <c r="D77" s="142">
        <v>0</v>
      </c>
      <c r="E77" s="142">
        <v>0</v>
      </c>
      <c r="F77" s="142">
        <f t="shared" si="10"/>
        <v>1358270</v>
      </c>
      <c r="G77" s="37"/>
      <c r="H77" s="34"/>
    </row>
    <row r="78" spans="1:8" ht="15.75" x14ac:dyDescent="0.25">
      <c r="A78" s="15" t="s">
        <v>83</v>
      </c>
      <c r="B78" s="211" t="s">
        <v>84</v>
      </c>
      <c r="C78" s="142">
        <v>0</v>
      </c>
      <c r="D78" s="142">
        <v>4715000</v>
      </c>
      <c r="E78" s="142">
        <v>18606000</v>
      </c>
      <c r="F78" s="142">
        <f t="shared" si="10"/>
        <v>23321000</v>
      </c>
      <c r="G78" s="37"/>
      <c r="H78" s="34"/>
    </row>
    <row r="79" spans="1:8" ht="15.75" hidden="1" x14ac:dyDescent="0.25">
      <c r="A79" s="15" t="s">
        <v>146</v>
      </c>
      <c r="B79" s="211" t="s">
        <v>147</v>
      </c>
      <c r="C79" s="142">
        <v>0</v>
      </c>
      <c r="D79" s="142">
        <v>0</v>
      </c>
      <c r="E79" s="142">
        <v>0</v>
      </c>
      <c r="F79" s="142">
        <f t="shared" si="10"/>
        <v>0</v>
      </c>
      <c r="G79" s="37"/>
      <c r="H79" s="34"/>
    </row>
    <row r="80" spans="1:8" ht="15.75" hidden="1" x14ac:dyDescent="0.25">
      <c r="A80" s="15" t="s">
        <v>148</v>
      </c>
      <c r="B80" s="211" t="s">
        <v>149</v>
      </c>
      <c r="C80" s="142">
        <v>0</v>
      </c>
      <c r="D80" s="142">
        <v>0</v>
      </c>
      <c r="E80" s="142">
        <v>0</v>
      </c>
      <c r="F80" s="142">
        <f t="shared" si="10"/>
        <v>0</v>
      </c>
      <c r="G80" s="37"/>
      <c r="H80" s="34"/>
    </row>
    <row r="81" spans="1:8" ht="15.75" hidden="1" x14ac:dyDescent="0.25">
      <c r="A81" s="15" t="s">
        <v>150</v>
      </c>
      <c r="B81" s="211" t="s">
        <v>151</v>
      </c>
      <c r="C81" s="142">
        <v>0</v>
      </c>
      <c r="D81" s="142">
        <v>0</v>
      </c>
      <c r="E81" s="142">
        <v>0</v>
      </c>
      <c r="F81" s="142">
        <f t="shared" si="10"/>
        <v>0</v>
      </c>
      <c r="G81" s="37"/>
      <c r="H81" s="34"/>
    </row>
    <row r="82" spans="1:8" ht="15.75" x14ac:dyDescent="0.25">
      <c r="A82" s="15" t="s">
        <v>152</v>
      </c>
      <c r="B82" s="211" t="s">
        <v>153</v>
      </c>
      <c r="C82" s="142">
        <v>13998580.5</v>
      </c>
      <c r="D82" s="142">
        <v>0</v>
      </c>
      <c r="E82" s="142">
        <v>1675850</v>
      </c>
      <c r="F82" s="142">
        <f t="shared" si="10"/>
        <v>15674430.5</v>
      </c>
      <c r="G82" s="150"/>
      <c r="H82" s="34"/>
    </row>
    <row r="83" spans="1:8" ht="15.75" x14ac:dyDescent="0.25">
      <c r="A83" s="15" t="s">
        <v>154</v>
      </c>
      <c r="B83" s="211" t="s">
        <v>155</v>
      </c>
      <c r="C83" s="142">
        <v>90000000</v>
      </c>
      <c r="D83" s="142">
        <v>90000000</v>
      </c>
      <c r="E83" s="142">
        <v>0</v>
      </c>
      <c r="F83" s="142">
        <f t="shared" si="10"/>
        <v>180000000</v>
      </c>
      <c r="G83" s="37"/>
      <c r="H83" s="34"/>
    </row>
    <row r="84" spans="1:8" ht="15.75" x14ac:dyDescent="0.25">
      <c r="A84" s="15" t="s">
        <v>156</v>
      </c>
      <c r="B84" s="211" t="s">
        <v>157</v>
      </c>
      <c r="C84" s="142">
        <v>5876770</v>
      </c>
      <c r="D84" s="142">
        <v>1451510</v>
      </c>
      <c r="E84" s="142">
        <v>3990679</v>
      </c>
      <c r="F84" s="142">
        <f t="shared" si="10"/>
        <v>11318959</v>
      </c>
      <c r="G84" s="37"/>
      <c r="H84" s="34"/>
    </row>
    <row r="85" spans="1:8" ht="15.75" x14ac:dyDescent="0.25">
      <c r="A85" s="15" t="s">
        <v>158</v>
      </c>
      <c r="B85" s="211" t="s">
        <v>159</v>
      </c>
      <c r="C85" s="142">
        <v>17201851.780000001</v>
      </c>
      <c r="D85" s="142">
        <v>3304300</v>
      </c>
      <c r="E85" s="142">
        <v>13655049.99</v>
      </c>
      <c r="F85" s="142">
        <f t="shared" si="10"/>
        <v>34161201.770000003</v>
      </c>
      <c r="G85" s="37"/>
      <c r="H85" s="34"/>
    </row>
    <row r="86" spans="1:8" ht="15.75" x14ac:dyDescent="0.25">
      <c r="A86" s="15" t="s">
        <v>160</v>
      </c>
      <c r="B86" s="211" t="s">
        <v>161</v>
      </c>
      <c r="C86" s="142">
        <v>14035400</v>
      </c>
      <c r="D86" s="142">
        <v>0</v>
      </c>
      <c r="E86" s="142">
        <v>0</v>
      </c>
      <c r="F86" s="142">
        <f t="shared" si="10"/>
        <v>14035400</v>
      </c>
      <c r="G86" s="37"/>
      <c r="H86" s="34"/>
    </row>
    <row r="87" spans="1:8" ht="15.75" x14ac:dyDescent="0.25">
      <c r="A87" s="15" t="s">
        <v>162</v>
      </c>
      <c r="B87" s="211" t="s">
        <v>163</v>
      </c>
      <c r="C87" s="142">
        <v>7035101.5800000001</v>
      </c>
      <c r="D87" s="142">
        <v>0</v>
      </c>
      <c r="E87" s="142">
        <v>57314742.420000002</v>
      </c>
      <c r="F87" s="142">
        <f t="shared" si="10"/>
        <v>64349844</v>
      </c>
      <c r="G87" s="37"/>
      <c r="H87" s="34"/>
    </row>
    <row r="88" spans="1:8" ht="15.75" hidden="1" x14ac:dyDescent="0.25">
      <c r="A88" s="15" t="s">
        <v>69</v>
      </c>
      <c r="B88" s="211" t="s">
        <v>164</v>
      </c>
      <c r="C88" s="142">
        <v>0</v>
      </c>
      <c r="D88" s="142">
        <v>0</v>
      </c>
      <c r="E88" s="142">
        <v>0</v>
      </c>
      <c r="F88" s="142">
        <f t="shared" si="10"/>
        <v>0</v>
      </c>
      <c r="G88" s="37"/>
      <c r="H88" s="34"/>
    </row>
    <row r="89" spans="1:8" ht="15.75" hidden="1" x14ac:dyDescent="0.25">
      <c r="A89" s="15" t="s">
        <v>165</v>
      </c>
      <c r="B89" s="211" t="s">
        <v>166</v>
      </c>
      <c r="C89" s="142">
        <v>0</v>
      </c>
      <c r="D89" s="142">
        <v>0</v>
      </c>
      <c r="E89" s="142">
        <v>0</v>
      </c>
      <c r="F89" s="142">
        <f t="shared" si="10"/>
        <v>0</v>
      </c>
      <c r="G89" s="37"/>
      <c r="H89" s="34"/>
    </row>
    <row r="90" spans="1:8" ht="15.75" x14ac:dyDescent="0.25">
      <c r="A90" s="15" t="s">
        <v>97</v>
      </c>
      <c r="B90" s="211" t="s">
        <v>167</v>
      </c>
      <c r="C90" s="142">
        <v>16886679.43</v>
      </c>
      <c r="D90" s="142">
        <v>1911484</v>
      </c>
      <c r="E90" s="142">
        <v>6071480.75</v>
      </c>
      <c r="F90" s="142">
        <f t="shared" si="10"/>
        <v>24869644.18</v>
      </c>
      <c r="G90" s="37"/>
      <c r="H90" s="34"/>
    </row>
    <row r="91" spans="1:8" ht="15.75" x14ac:dyDescent="0.25">
      <c r="A91" s="15" t="s">
        <v>168</v>
      </c>
      <c r="B91" s="211" t="s">
        <v>169</v>
      </c>
      <c r="C91" s="142">
        <v>0</v>
      </c>
      <c r="D91" s="142">
        <v>2228000</v>
      </c>
      <c r="E91" s="142">
        <v>769500</v>
      </c>
      <c r="F91" s="142">
        <f t="shared" si="10"/>
        <v>2997500</v>
      </c>
      <c r="G91" s="37"/>
      <c r="H91" s="34"/>
    </row>
    <row r="92" spans="1:8" ht="15.75" x14ac:dyDescent="0.25">
      <c r="A92" s="15" t="s">
        <v>170</v>
      </c>
      <c r="B92" s="211" t="s">
        <v>171</v>
      </c>
      <c r="C92" s="142">
        <v>0</v>
      </c>
      <c r="D92" s="142">
        <v>0</v>
      </c>
      <c r="E92" s="142">
        <v>1925049.98</v>
      </c>
      <c r="F92" s="142">
        <f t="shared" si="10"/>
        <v>1925049.98</v>
      </c>
      <c r="G92" s="37"/>
      <c r="H92" s="34"/>
    </row>
    <row r="93" spans="1:8" ht="15.75" x14ac:dyDescent="0.25">
      <c r="A93" s="15" t="s">
        <v>172</v>
      </c>
      <c r="B93" s="211" t="s">
        <v>173</v>
      </c>
      <c r="C93" s="142">
        <v>0</v>
      </c>
      <c r="D93" s="142">
        <v>0</v>
      </c>
      <c r="E93" s="142">
        <v>2942707</v>
      </c>
      <c r="F93" s="142">
        <f t="shared" si="10"/>
        <v>2942707</v>
      </c>
      <c r="G93" s="37"/>
      <c r="H93" s="34"/>
    </row>
    <row r="94" spans="1:8" ht="15.75" hidden="1" x14ac:dyDescent="0.25">
      <c r="A94" s="15" t="s">
        <v>174</v>
      </c>
      <c r="B94" s="211" t="s">
        <v>175</v>
      </c>
      <c r="C94" s="142">
        <v>0</v>
      </c>
      <c r="D94" s="142">
        <v>0</v>
      </c>
      <c r="E94" s="142">
        <v>0</v>
      </c>
      <c r="F94" s="142">
        <f t="shared" si="10"/>
        <v>0</v>
      </c>
      <c r="G94" s="37"/>
      <c r="H94" s="34"/>
    </row>
    <row r="95" spans="1:8" ht="15.75" x14ac:dyDescent="0.25">
      <c r="A95" s="15" t="s">
        <v>176</v>
      </c>
      <c r="B95" s="211" t="s">
        <v>177</v>
      </c>
      <c r="C95" s="142">
        <v>4523375.2300000004</v>
      </c>
      <c r="D95" s="142">
        <v>4813735.3600000003</v>
      </c>
      <c r="E95" s="142">
        <v>4970125.41</v>
      </c>
      <c r="F95" s="142">
        <f t="shared" si="10"/>
        <v>14307236</v>
      </c>
      <c r="G95" s="37"/>
      <c r="H95" s="34"/>
    </row>
    <row r="96" spans="1:8" ht="15.75" hidden="1" x14ac:dyDescent="0.25">
      <c r="A96" s="15" t="s">
        <v>66</v>
      </c>
      <c r="B96" s="211" t="s">
        <v>178</v>
      </c>
      <c r="C96" s="142"/>
      <c r="D96" s="142"/>
      <c r="E96" s="142"/>
      <c r="F96" s="142">
        <f t="shared" si="10"/>
        <v>0</v>
      </c>
      <c r="G96" s="37"/>
      <c r="H96" s="34"/>
    </row>
    <row r="97" spans="1:8" ht="15.75" x14ac:dyDescent="0.25">
      <c r="A97" s="15" t="s">
        <v>179</v>
      </c>
      <c r="B97" s="211" t="s">
        <v>180</v>
      </c>
      <c r="C97" s="142">
        <v>0</v>
      </c>
      <c r="D97" s="142">
        <v>1863297.88</v>
      </c>
      <c r="E97" s="142">
        <v>26211879.899999999</v>
      </c>
      <c r="F97" s="142">
        <f t="shared" si="10"/>
        <v>28075177.779999997</v>
      </c>
      <c r="G97" s="37"/>
      <c r="H97" s="34"/>
    </row>
    <row r="98" spans="1:8" ht="15.75" x14ac:dyDescent="0.25">
      <c r="A98" s="15" t="s">
        <v>2</v>
      </c>
      <c r="B98" s="211" t="s">
        <v>85</v>
      </c>
      <c r="C98" s="142">
        <v>0</v>
      </c>
      <c r="D98" s="142">
        <v>496114804.5</v>
      </c>
      <c r="E98" s="142">
        <v>450079420</v>
      </c>
      <c r="F98" s="142">
        <f t="shared" si="10"/>
        <v>946194224.5</v>
      </c>
      <c r="G98" s="37"/>
      <c r="H98" s="34"/>
    </row>
    <row r="99" spans="1:8" ht="15.75" x14ac:dyDescent="0.25">
      <c r="A99" s="15" t="s">
        <v>3</v>
      </c>
      <c r="B99" s="211" t="s">
        <v>4</v>
      </c>
      <c r="C99" s="142">
        <f>+C42+C44</f>
        <v>649394053.24000001</v>
      </c>
      <c r="D99" s="142">
        <f t="shared" ref="D99:E99" si="11">+D42+D44</f>
        <v>807654855</v>
      </c>
      <c r="E99" s="142">
        <f t="shared" si="11"/>
        <v>1799565205.6199999</v>
      </c>
      <c r="F99" s="142">
        <f t="shared" si="10"/>
        <v>3256614113.8599997</v>
      </c>
      <c r="G99" s="37"/>
      <c r="H99" s="34"/>
    </row>
    <row r="100" spans="1:8" ht="15.75" x14ac:dyDescent="0.25">
      <c r="A100" s="15" t="s">
        <v>181</v>
      </c>
      <c r="B100" s="211" t="s">
        <v>182</v>
      </c>
      <c r="C100" s="142">
        <v>727607373.83000004</v>
      </c>
      <c r="D100" s="142">
        <v>509939026.38</v>
      </c>
      <c r="E100" s="142">
        <v>823246359.73000002</v>
      </c>
      <c r="F100" s="142">
        <f t="shared" si="10"/>
        <v>2060792759.9400001</v>
      </c>
      <c r="G100" s="37"/>
      <c r="H100" s="34"/>
    </row>
    <row r="101" spans="1:8" ht="15.75" hidden="1" x14ac:dyDescent="0.25">
      <c r="A101" s="15" t="s">
        <v>183</v>
      </c>
      <c r="B101" s="211" t="s">
        <v>184</v>
      </c>
      <c r="C101" s="142">
        <v>0</v>
      </c>
      <c r="D101" s="142">
        <v>0</v>
      </c>
      <c r="E101" s="142">
        <v>0</v>
      </c>
      <c r="F101" s="142">
        <f t="shared" si="10"/>
        <v>0</v>
      </c>
      <c r="G101" s="37"/>
      <c r="H101" s="34"/>
    </row>
    <row r="102" spans="1:8" ht="15.75" hidden="1" x14ac:dyDescent="0.25">
      <c r="A102" s="15" t="s">
        <v>185</v>
      </c>
      <c r="B102" s="211" t="s">
        <v>186</v>
      </c>
      <c r="C102" s="142">
        <v>0</v>
      </c>
      <c r="D102" s="142">
        <v>0</v>
      </c>
      <c r="E102" s="142">
        <v>0</v>
      </c>
      <c r="F102" s="142">
        <f t="shared" si="10"/>
        <v>0</v>
      </c>
      <c r="G102" s="37"/>
      <c r="H102" s="34"/>
    </row>
    <row r="103" spans="1:8" ht="15.75" x14ac:dyDescent="0.25">
      <c r="A103" s="15" t="s">
        <v>86</v>
      </c>
      <c r="B103" s="211" t="s">
        <v>187</v>
      </c>
      <c r="C103" s="142">
        <v>0</v>
      </c>
      <c r="D103" s="142">
        <v>0</v>
      </c>
      <c r="E103" s="142">
        <v>8799627.8000000007</v>
      </c>
      <c r="F103" s="142">
        <f t="shared" si="10"/>
        <v>8799627.8000000007</v>
      </c>
      <c r="G103" s="37"/>
      <c r="H103" s="34"/>
    </row>
    <row r="104" spans="1:8" ht="15.75" hidden="1" x14ac:dyDescent="0.25">
      <c r="A104" s="15" t="s">
        <v>188</v>
      </c>
      <c r="B104" s="211" t="s">
        <v>189</v>
      </c>
      <c r="C104" s="142"/>
      <c r="D104" s="142"/>
      <c r="E104" s="142">
        <v>0</v>
      </c>
      <c r="F104" s="142">
        <f t="shared" si="10"/>
        <v>0</v>
      </c>
      <c r="G104" s="37"/>
      <c r="H104" s="34"/>
    </row>
    <row r="105" spans="1:8" ht="15.75" x14ac:dyDescent="0.25">
      <c r="A105" s="15" t="s">
        <v>67</v>
      </c>
      <c r="B105" s="211" t="s">
        <v>190</v>
      </c>
      <c r="C105" s="142">
        <v>0</v>
      </c>
      <c r="D105" s="142">
        <v>0</v>
      </c>
      <c r="E105" s="142">
        <v>4623955.07</v>
      </c>
      <c r="F105" s="142">
        <f t="shared" si="10"/>
        <v>4623955.07</v>
      </c>
      <c r="G105" s="37"/>
      <c r="H105" s="34"/>
    </row>
    <row r="106" spans="1:8" ht="15.75" x14ac:dyDescent="0.25">
      <c r="A106" s="15" t="s">
        <v>191</v>
      </c>
      <c r="B106" s="211" t="s">
        <v>192</v>
      </c>
      <c r="C106" s="142">
        <v>0</v>
      </c>
      <c r="D106" s="142">
        <v>18242242.57</v>
      </c>
      <c r="E106" s="142">
        <v>0</v>
      </c>
      <c r="F106" s="142">
        <f t="shared" si="10"/>
        <v>18242242.57</v>
      </c>
      <c r="G106" s="37"/>
      <c r="H106" s="34"/>
    </row>
    <row r="107" spans="1:8" ht="15.75" x14ac:dyDescent="0.25">
      <c r="A107" s="15" t="s">
        <v>99</v>
      </c>
      <c r="B107" s="211" t="s">
        <v>193</v>
      </c>
      <c r="C107" s="142">
        <v>6330168</v>
      </c>
      <c r="D107" s="142">
        <v>0</v>
      </c>
      <c r="E107" s="142">
        <v>0</v>
      </c>
      <c r="F107" s="142">
        <f t="shared" si="10"/>
        <v>6330168</v>
      </c>
      <c r="G107" s="37"/>
      <c r="H107" s="34"/>
    </row>
    <row r="108" spans="1:8" ht="15.75" x14ac:dyDescent="0.25">
      <c r="A108" s="15" t="s">
        <v>194</v>
      </c>
      <c r="B108" s="211" t="s">
        <v>195</v>
      </c>
      <c r="C108" s="142">
        <v>0</v>
      </c>
      <c r="D108" s="142">
        <v>8439831</v>
      </c>
      <c r="E108" s="142">
        <v>0</v>
      </c>
      <c r="F108" s="142">
        <f t="shared" si="10"/>
        <v>8439831</v>
      </c>
      <c r="G108" s="37"/>
      <c r="H108" s="34"/>
    </row>
    <row r="109" spans="1:8" ht="15.75" hidden="1" x14ac:dyDescent="0.25">
      <c r="A109" s="15" t="s">
        <v>196</v>
      </c>
      <c r="B109" s="211" t="s">
        <v>197</v>
      </c>
      <c r="C109" s="142">
        <v>0</v>
      </c>
      <c r="D109" s="142">
        <v>0</v>
      </c>
      <c r="E109" s="142">
        <v>0</v>
      </c>
      <c r="F109" s="142">
        <f t="shared" si="10"/>
        <v>0</v>
      </c>
      <c r="G109" s="37"/>
      <c r="H109" s="34"/>
    </row>
    <row r="110" spans="1:8" ht="15.75" x14ac:dyDescent="0.25">
      <c r="A110" s="15" t="s">
        <v>261</v>
      </c>
      <c r="B110" s="211" t="s">
        <v>262</v>
      </c>
      <c r="C110" s="142">
        <v>0</v>
      </c>
      <c r="D110" s="142">
        <v>0</v>
      </c>
      <c r="E110" s="142">
        <v>2100000</v>
      </c>
      <c r="F110" s="142">
        <f t="shared" si="10"/>
        <v>2100000</v>
      </c>
      <c r="G110" s="37"/>
      <c r="H110" s="34"/>
    </row>
    <row r="111" spans="1:8" ht="15.75" x14ac:dyDescent="0.25">
      <c r="A111" s="15" t="s">
        <v>247</v>
      </c>
      <c r="B111" s="211" t="s">
        <v>248</v>
      </c>
      <c r="C111" s="142">
        <v>26464665</v>
      </c>
      <c r="D111" s="142">
        <v>0</v>
      </c>
      <c r="E111" s="142">
        <v>253893320</v>
      </c>
      <c r="F111" s="142">
        <f t="shared" si="10"/>
        <v>280357985</v>
      </c>
      <c r="G111" s="150"/>
      <c r="H111" s="34"/>
    </row>
    <row r="112" spans="1:8" ht="15.75" hidden="1" x14ac:dyDescent="0.25">
      <c r="A112" s="15" t="s">
        <v>200</v>
      </c>
      <c r="B112" s="211" t="s">
        <v>201</v>
      </c>
      <c r="C112" s="142">
        <v>0</v>
      </c>
      <c r="D112" s="142">
        <v>0</v>
      </c>
      <c r="E112" s="142">
        <v>0</v>
      </c>
      <c r="F112" s="142">
        <f t="shared" si="10"/>
        <v>0</v>
      </c>
      <c r="G112" s="37"/>
      <c r="H112" s="34"/>
    </row>
    <row r="113" spans="1:8" ht="15.75" hidden="1" x14ac:dyDescent="0.25">
      <c r="A113" s="15" t="s">
        <v>98</v>
      </c>
      <c r="B113" s="211" t="s">
        <v>202</v>
      </c>
      <c r="C113" s="142">
        <v>0</v>
      </c>
      <c r="D113" s="142">
        <v>0</v>
      </c>
      <c r="E113" s="142">
        <v>0</v>
      </c>
      <c r="F113" s="142">
        <f t="shared" si="10"/>
        <v>0</v>
      </c>
      <c r="G113" s="37"/>
      <c r="H113" s="34"/>
    </row>
    <row r="114" spans="1:8" ht="15.75" x14ac:dyDescent="0.25">
      <c r="A114" s="15" t="s">
        <v>203</v>
      </c>
      <c r="B114" s="211" t="s">
        <v>204</v>
      </c>
      <c r="C114" s="142">
        <v>0</v>
      </c>
      <c r="D114" s="142">
        <v>0</v>
      </c>
      <c r="E114" s="142">
        <v>27995625</v>
      </c>
      <c r="F114" s="142">
        <f t="shared" si="10"/>
        <v>27995625</v>
      </c>
      <c r="G114" s="37"/>
      <c r="H114" s="34"/>
    </row>
    <row r="115" spans="1:8" ht="15.75" x14ac:dyDescent="0.25">
      <c r="A115" s="15" t="s">
        <v>205</v>
      </c>
      <c r="B115" s="211" t="s">
        <v>206</v>
      </c>
      <c r="C115" s="142">
        <v>0</v>
      </c>
      <c r="D115" s="142">
        <v>90856000</v>
      </c>
      <c r="E115" s="142">
        <v>33757300</v>
      </c>
      <c r="F115" s="142">
        <f t="shared" si="10"/>
        <v>124613300</v>
      </c>
      <c r="G115" s="37"/>
      <c r="H115" s="34"/>
    </row>
    <row r="116" spans="1:8" ht="15.75" x14ac:dyDescent="0.25">
      <c r="A116" s="15" t="s">
        <v>100</v>
      </c>
      <c r="B116" s="211" t="s">
        <v>207</v>
      </c>
      <c r="C116" s="142">
        <v>0</v>
      </c>
      <c r="D116" s="142">
        <v>0</v>
      </c>
      <c r="E116" s="142">
        <v>287261682.99000001</v>
      </c>
      <c r="F116" s="142">
        <f t="shared" si="10"/>
        <v>287261682.99000001</v>
      </c>
      <c r="G116" s="37"/>
      <c r="H116" s="34"/>
    </row>
    <row r="117" spans="1:8" ht="15.75" hidden="1" x14ac:dyDescent="0.25">
      <c r="A117" s="15" t="s">
        <v>101</v>
      </c>
      <c r="B117" s="211" t="s">
        <v>103</v>
      </c>
      <c r="C117" s="142">
        <v>0</v>
      </c>
      <c r="D117" s="142">
        <v>0</v>
      </c>
      <c r="E117" s="142">
        <v>0</v>
      </c>
      <c r="F117" s="142">
        <f t="shared" si="10"/>
        <v>0</v>
      </c>
      <c r="G117" s="37"/>
      <c r="H117" s="34"/>
    </row>
    <row r="118" spans="1:8" ht="15.75" x14ac:dyDescent="0.25">
      <c r="A118" s="15" t="s">
        <v>102</v>
      </c>
      <c r="B118" s="211" t="s">
        <v>208</v>
      </c>
      <c r="C118" s="142">
        <v>20757750</v>
      </c>
      <c r="D118" s="142">
        <v>75185925</v>
      </c>
      <c r="E118" s="142">
        <v>30978888</v>
      </c>
      <c r="F118" s="142">
        <f t="shared" si="10"/>
        <v>126922563</v>
      </c>
      <c r="G118" s="37"/>
      <c r="H118" s="34"/>
    </row>
    <row r="119" spans="1:8" ht="15.75" x14ac:dyDescent="0.25">
      <c r="A119" s="15" t="s">
        <v>209</v>
      </c>
      <c r="B119" s="211" t="s">
        <v>210</v>
      </c>
      <c r="C119" s="142">
        <v>13876100</v>
      </c>
      <c r="D119" s="142">
        <v>36352950</v>
      </c>
      <c r="E119" s="142">
        <v>288361381.56</v>
      </c>
      <c r="F119" s="142">
        <f t="shared" si="10"/>
        <v>338590431.56</v>
      </c>
      <c r="G119" s="37"/>
      <c r="H119" s="34"/>
    </row>
    <row r="120" spans="1:8" ht="15.75" x14ac:dyDescent="0.25">
      <c r="A120" s="15" t="s">
        <v>108</v>
      </c>
      <c r="B120" s="211" t="s">
        <v>65</v>
      </c>
      <c r="C120" s="142">
        <v>70962927.239999995</v>
      </c>
      <c r="D120" s="142">
        <v>18231380.5</v>
      </c>
      <c r="E120" s="142">
        <v>164312919.41999999</v>
      </c>
      <c r="F120" s="142">
        <f t="shared" si="10"/>
        <v>253507227.15999997</v>
      </c>
      <c r="G120" s="37"/>
      <c r="H120" s="34"/>
    </row>
    <row r="121" spans="1:8" ht="15.75" hidden="1" x14ac:dyDescent="0.25">
      <c r="A121" s="15" t="s">
        <v>104</v>
      </c>
      <c r="B121" s="211" t="s">
        <v>106</v>
      </c>
      <c r="C121" s="142">
        <v>0</v>
      </c>
      <c r="D121" s="142">
        <v>0</v>
      </c>
      <c r="E121" s="142">
        <v>0</v>
      </c>
      <c r="F121" s="142">
        <f t="shared" si="10"/>
        <v>0</v>
      </c>
      <c r="G121" s="37"/>
      <c r="H121" s="34"/>
    </row>
    <row r="122" spans="1:8" ht="15.75" hidden="1" x14ac:dyDescent="0.25">
      <c r="A122" s="15" t="s">
        <v>105</v>
      </c>
      <c r="B122" s="211" t="s">
        <v>107</v>
      </c>
      <c r="C122" s="142">
        <v>0</v>
      </c>
      <c r="D122" s="142">
        <v>0</v>
      </c>
      <c r="E122" s="142">
        <v>0</v>
      </c>
      <c r="F122" s="142">
        <f t="shared" si="10"/>
        <v>0</v>
      </c>
      <c r="G122" s="37"/>
      <c r="H122" s="34"/>
    </row>
    <row r="123" spans="1:8" ht="15.75" x14ac:dyDescent="0.25">
      <c r="A123" s="15" t="s">
        <v>68</v>
      </c>
      <c r="B123" s="211" t="s">
        <v>70</v>
      </c>
      <c r="C123" s="142">
        <v>12688662.800000001</v>
      </c>
      <c r="D123" s="142">
        <v>58333168.920000002</v>
      </c>
      <c r="E123" s="142">
        <v>118660276.2</v>
      </c>
      <c r="F123" s="142">
        <f t="shared" si="10"/>
        <v>189682107.92000002</v>
      </c>
      <c r="G123" s="37"/>
      <c r="H123" s="34"/>
    </row>
    <row r="124" spans="1:8" ht="15.75" hidden="1" x14ac:dyDescent="0.25">
      <c r="A124" s="15" t="s">
        <v>211</v>
      </c>
      <c r="B124" s="211" t="s">
        <v>212</v>
      </c>
      <c r="C124" s="142">
        <v>0</v>
      </c>
      <c r="D124" s="142">
        <v>0</v>
      </c>
      <c r="E124" s="142">
        <v>0</v>
      </c>
      <c r="F124" s="142">
        <f t="shared" si="10"/>
        <v>0</v>
      </c>
      <c r="G124" s="37"/>
      <c r="H124" s="34"/>
    </row>
    <row r="125" spans="1:8" ht="15.75" x14ac:dyDescent="0.25">
      <c r="A125" s="15" t="s">
        <v>213</v>
      </c>
      <c r="B125" s="211" t="s">
        <v>214</v>
      </c>
      <c r="C125" s="142">
        <v>0</v>
      </c>
      <c r="D125" s="142">
        <v>150000000</v>
      </c>
      <c r="E125" s="142">
        <v>0</v>
      </c>
      <c r="F125" s="142">
        <f t="shared" ref="F125:F129" si="12">SUM(C125:E125)</f>
        <v>150000000</v>
      </c>
      <c r="G125" s="37"/>
      <c r="H125" s="34"/>
    </row>
    <row r="126" spans="1:8" ht="15.75" hidden="1" x14ac:dyDescent="0.25">
      <c r="A126" s="15" t="s">
        <v>109</v>
      </c>
      <c r="B126" s="211" t="s">
        <v>215</v>
      </c>
      <c r="C126" s="142">
        <v>0</v>
      </c>
      <c r="D126" s="142">
        <v>0</v>
      </c>
      <c r="E126" s="142">
        <v>0</v>
      </c>
      <c r="F126" s="142">
        <f t="shared" si="12"/>
        <v>0</v>
      </c>
      <c r="G126" s="37"/>
      <c r="H126" s="34"/>
    </row>
    <row r="127" spans="1:8" ht="15.75" x14ac:dyDescent="0.25">
      <c r="A127" s="15" t="s">
        <v>87</v>
      </c>
      <c r="B127" s="211" t="s">
        <v>216</v>
      </c>
      <c r="C127" s="142">
        <v>1290348016</v>
      </c>
      <c r="D127" s="142">
        <v>1555646806</v>
      </c>
      <c r="E127" s="142">
        <v>1146063748.76</v>
      </c>
      <c r="F127" s="142">
        <f t="shared" si="12"/>
        <v>3992058570.7600002</v>
      </c>
      <c r="G127" s="37"/>
      <c r="H127" s="34"/>
    </row>
    <row r="128" spans="1:8" ht="15.75" hidden="1" x14ac:dyDescent="0.25">
      <c r="A128" s="15" t="s">
        <v>217</v>
      </c>
      <c r="B128" s="211" t="s">
        <v>218</v>
      </c>
      <c r="C128" s="142">
        <v>0</v>
      </c>
      <c r="D128" s="142">
        <v>0</v>
      </c>
      <c r="E128" s="142">
        <v>0</v>
      </c>
      <c r="F128" s="142">
        <f t="shared" si="12"/>
        <v>0</v>
      </c>
      <c r="G128" s="37"/>
      <c r="H128" s="34"/>
    </row>
    <row r="129" spans="1:9" ht="15.75" hidden="1" x14ac:dyDescent="0.25">
      <c r="A129" s="15" t="s">
        <v>219</v>
      </c>
      <c r="B129" s="211" t="s">
        <v>220</v>
      </c>
      <c r="C129" s="142">
        <v>0</v>
      </c>
      <c r="D129" s="142">
        <v>0</v>
      </c>
      <c r="E129" s="142">
        <v>0</v>
      </c>
      <c r="F129" s="142">
        <f t="shared" si="12"/>
        <v>0</v>
      </c>
      <c r="G129" s="37"/>
      <c r="H129" s="34"/>
    </row>
    <row r="130" spans="1:9" ht="16.5" thickBot="1" x14ac:dyDescent="0.3">
      <c r="A130" s="28"/>
      <c r="B130" s="29" t="s">
        <v>1</v>
      </c>
      <c r="C130" s="4">
        <f>SUM(C61:C129)</f>
        <v>3068238582.5900002</v>
      </c>
      <c r="D130" s="4">
        <f>SUM(D61:D129)</f>
        <v>4036295534.6999998</v>
      </c>
      <c r="E130" s="4">
        <f>SUM(E61:E129)</f>
        <v>5619074850.9699993</v>
      </c>
      <c r="F130" s="4">
        <f>SUM(F61:F129)</f>
        <v>12723608968.26</v>
      </c>
      <c r="G130" s="12"/>
    </row>
    <row r="131" spans="1:9" ht="16.5" thickTop="1" x14ac:dyDescent="0.25">
      <c r="A131" s="116" t="s">
        <v>272</v>
      </c>
      <c r="B131" s="116"/>
      <c r="C131" s="146">
        <f t="shared" ref="C131:D131" si="13">+C130-C52</f>
        <v>0</v>
      </c>
      <c r="D131" s="146">
        <f t="shared" si="13"/>
        <v>0</v>
      </c>
      <c r="E131" s="146">
        <f>+E130-E52</f>
        <v>0</v>
      </c>
      <c r="F131" s="146"/>
      <c r="G131" s="139"/>
      <c r="H131" s="42"/>
    </row>
    <row r="132" spans="1:9" ht="15.75" x14ac:dyDescent="0.25">
      <c r="A132" s="116" t="s">
        <v>273</v>
      </c>
      <c r="B132" s="116"/>
      <c r="C132" s="146"/>
      <c r="D132" s="146"/>
      <c r="E132" s="146"/>
      <c r="F132" s="146"/>
      <c r="G132" s="41"/>
      <c r="H132" s="42"/>
    </row>
    <row r="133" spans="1:9" ht="15.75" customHeight="1" x14ac:dyDescent="0.25">
      <c r="A133" s="39"/>
      <c r="B133" s="39"/>
      <c r="C133" s="12"/>
      <c r="D133" s="43"/>
      <c r="E133" s="12"/>
      <c r="F133" s="12"/>
      <c r="G133" s="12"/>
    </row>
    <row r="134" spans="1:9" ht="15.75" x14ac:dyDescent="0.25">
      <c r="A134" s="250" t="s">
        <v>50</v>
      </c>
      <c r="B134" s="250"/>
      <c r="C134" s="250"/>
      <c r="D134" s="250"/>
      <c r="E134" s="250"/>
      <c r="F134" s="250"/>
      <c r="G134" s="12"/>
    </row>
    <row r="135" spans="1:9" ht="15.75" x14ac:dyDescent="0.25">
      <c r="A135" s="250" t="s">
        <v>49</v>
      </c>
      <c r="B135" s="250"/>
      <c r="C135" s="250"/>
      <c r="D135" s="250"/>
      <c r="E135" s="250"/>
      <c r="F135" s="250"/>
      <c r="G135" s="12"/>
    </row>
    <row r="136" spans="1:9" ht="15.75" x14ac:dyDescent="0.25">
      <c r="A136" s="251" t="s">
        <v>58</v>
      </c>
      <c r="B136" s="251"/>
      <c r="C136" s="251"/>
      <c r="D136" s="251"/>
      <c r="E136" s="251"/>
      <c r="F136" s="251"/>
      <c r="G136" s="7"/>
      <c r="H136" s="36"/>
    </row>
    <row r="137" spans="1:9" ht="16.5" thickBot="1" x14ac:dyDescent="0.3">
      <c r="A137" s="13" t="s">
        <v>0</v>
      </c>
      <c r="B137" s="13" t="s">
        <v>32</v>
      </c>
      <c r="C137" s="73" t="s">
        <v>258</v>
      </c>
      <c r="D137" s="73" t="s">
        <v>259</v>
      </c>
      <c r="E137" s="73" t="s">
        <v>260</v>
      </c>
      <c r="F137" s="13" t="s">
        <v>48</v>
      </c>
      <c r="G137" s="12"/>
    </row>
    <row r="138" spans="1:9" ht="15.75" x14ac:dyDescent="0.25">
      <c r="A138" s="15"/>
      <c r="B138" s="5"/>
      <c r="C138" s="19"/>
      <c r="D138" s="19"/>
      <c r="E138" s="19"/>
      <c r="F138" s="19"/>
      <c r="G138" s="12"/>
    </row>
    <row r="139" spans="1:9" ht="15.75" x14ac:dyDescent="0.25">
      <c r="A139" s="220">
        <v>1</v>
      </c>
      <c r="B139" s="217" t="s">
        <v>43</v>
      </c>
      <c r="C139" s="218">
        <f>+'3 T'!F153</f>
        <v>16620761410.32</v>
      </c>
      <c r="D139" s="218">
        <f>+C152</f>
        <v>17097545088.399998</v>
      </c>
      <c r="E139" s="218">
        <f>+D152</f>
        <v>13061249553.699997</v>
      </c>
      <c r="F139" s="218">
        <f>C139</f>
        <v>16620761410.32</v>
      </c>
      <c r="G139" s="12"/>
      <c r="H139" s="47"/>
    </row>
    <row r="140" spans="1:9" ht="15.75" x14ac:dyDescent="0.25">
      <c r="A140" s="216">
        <v>2</v>
      </c>
      <c r="B140" s="217" t="s">
        <v>44</v>
      </c>
      <c r="C140" s="218">
        <f>SUM(C141:C149)</f>
        <v>3545022260.6700001</v>
      </c>
      <c r="D140" s="218">
        <v>0</v>
      </c>
      <c r="E140" s="218">
        <v>0</v>
      </c>
      <c r="F140" s="218">
        <f>SUM(C140:E140)</f>
        <v>3545022260.6700001</v>
      </c>
      <c r="G140" s="49"/>
      <c r="I140" s="50"/>
    </row>
    <row r="141" spans="1:9" ht="15.75" x14ac:dyDescent="0.25">
      <c r="A141" s="44"/>
      <c r="B141" s="45" t="s">
        <v>241</v>
      </c>
      <c r="C141" s="46">
        <v>1917268988.6700001</v>
      </c>
      <c r="D141" s="46">
        <v>0</v>
      </c>
      <c r="E141" s="46">
        <v>0</v>
      </c>
      <c r="F141" s="46">
        <f t="shared" ref="F141:F149" si="14">SUM(C141:E141)</f>
        <v>1917268988.6700001</v>
      </c>
      <c r="G141" s="12"/>
      <c r="H141" s="47"/>
    </row>
    <row r="142" spans="1:9" ht="15.75" x14ac:dyDescent="0.25">
      <c r="A142" s="44"/>
      <c r="B142" s="45" t="s">
        <v>240</v>
      </c>
      <c r="C142" s="46">
        <v>84399945</v>
      </c>
      <c r="D142" s="46">
        <v>0</v>
      </c>
      <c r="E142" s="46">
        <v>0</v>
      </c>
      <c r="F142" s="46">
        <f t="shared" si="14"/>
        <v>84399945</v>
      </c>
      <c r="G142" s="12"/>
      <c r="H142" s="47"/>
    </row>
    <row r="143" spans="1:9" ht="15.75" x14ac:dyDescent="0.25">
      <c r="A143" s="44"/>
      <c r="B143" s="45" t="s">
        <v>239</v>
      </c>
      <c r="C143" s="46">
        <v>713750561</v>
      </c>
      <c r="D143" s="46">
        <v>0</v>
      </c>
      <c r="E143" s="46">
        <v>0</v>
      </c>
      <c r="F143" s="46">
        <f t="shared" si="14"/>
        <v>713750561</v>
      </c>
      <c r="G143" s="12"/>
      <c r="H143" s="47"/>
    </row>
    <row r="144" spans="1:9" ht="15.75" x14ac:dyDescent="0.25">
      <c r="A144" s="44"/>
      <c r="B144" s="45" t="s">
        <v>238</v>
      </c>
      <c r="C144" s="46">
        <v>205602822</v>
      </c>
      <c r="D144" s="46">
        <v>0</v>
      </c>
      <c r="E144" s="46">
        <v>0</v>
      </c>
      <c r="F144" s="46">
        <f t="shared" si="14"/>
        <v>205602822</v>
      </c>
      <c r="G144" s="12"/>
      <c r="H144" s="47"/>
    </row>
    <row r="145" spans="1:9" ht="15.75" x14ac:dyDescent="0.25">
      <c r="A145" s="44"/>
      <c r="B145" s="45" t="s">
        <v>242</v>
      </c>
      <c r="C145" s="46">
        <v>0</v>
      </c>
      <c r="D145" s="46">
        <v>0</v>
      </c>
      <c r="E145" s="46">
        <v>0</v>
      </c>
      <c r="F145" s="46">
        <f t="shared" si="14"/>
        <v>0</v>
      </c>
      <c r="G145" s="12"/>
      <c r="H145" s="47"/>
    </row>
    <row r="146" spans="1:9" ht="15.75" x14ac:dyDescent="0.25">
      <c r="A146" s="44"/>
      <c r="B146" s="45" t="s">
        <v>237</v>
      </c>
      <c r="C146" s="46">
        <v>0</v>
      </c>
      <c r="D146" s="46">
        <v>0</v>
      </c>
      <c r="E146" s="46">
        <v>0</v>
      </c>
      <c r="F146" s="46">
        <f t="shared" si="14"/>
        <v>0</v>
      </c>
      <c r="G146" s="12"/>
      <c r="H146" s="47"/>
    </row>
    <row r="147" spans="1:9" ht="15.75" x14ac:dyDescent="0.25">
      <c r="A147" s="44"/>
      <c r="B147" s="45" t="s">
        <v>115</v>
      </c>
      <c r="C147" s="46">
        <v>585999944</v>
      </c>
      <c r="D147" s="46">
        <v>0</v>
      </c>
      <c r="E147" s="46">
        <v>0</v>
      </c>
      <c r="F147" s="46">
        <f t="shared" si="14"/>
        <v>585999944</v>
      </c>
      <c r="G147" s="12"/>
      <c r="H147" s="47"/>
    </row>
    <row r="148" spans="1:9" ht="15.75" x14ac:dyDescent="0.25">
      <c r="A148" s="44"/>
      <c r="B148" s="45" t="s">
        <v>116</v>
      </c>
      <c r="C148" s="46">
        <v>38000000</v>
      </c>
      <c r="D148" s="46">
        <v>0</v>
      </c>
      <c r="E148" s="46">
        <v>0</v>
      </c>
      <c r="F148" s="46">
        <f t="shared" si="14"/>
        <v>38000000</v>
      </c>
      <c r="G148" s="12"/>
      <c r="H148" s="47"/>
    </row>
    <row r="149" spans="1:9" ht="15.75" x14ac:dyDescent="0.25">
      <c r="A149" s="44"/>
      <c r="B149" s="45" t="s">
        <v>236</v>
      </c>
      <c r="C149" s="46">
        <v>0</v>
      </c>
      <c r="D149" s="46">
        <v>0</v>
      </c>
      <c r="E149" s="46">
        <v>0</v>
      </c>
      <c r="F149" s="46">
        <f t="shared" si="14"/>
        <v>0</v>
      </c>
      <c r="G149" s="12"/>
      <c r="H149" s="47"/>
    </row>
    <row r="150" spans="1:9" ht="15.75" x14ac:dyDescent="0.25">
      <c r="A150" s="216">
        <v>3</v>
      </c>
      <c r="B150" s="219" t="s">
        <v>45</v>
      </c>
      <c r="C150" s="218">
        <f>+C139+C140</f>
        <v>20165783670.989998</v>
      </c>
      <c r="D150" s="218">
        <f>+D139+D140</f>
        <v>17097545088.399998</v>
      </c>
      <c r="E150" s="218">
        <f>+E139+E140</f>
        <v>13061249553.699997</v>
      </c>
      <c r="F150" s="218">
        <f>+F139+F140</f>
        <v>20165783670.989998</v>
      </c>
      <c r="G150" s="49"/>
      <c r="I150" s="50"/>
    </row>
    <row r="151" spans="1:9" ht="15.75" x14ac:dyDescent="0.25">
      <c r="A151" s="216">
        <v>4</v>
      </c>
      <c r="B151" s="219" t="s">
        <v>46</v>
      </c>
      <c r="C151" s="218">
        <f>+C130</f>
        <v>3068238582.5900002</v>
      </c>
      <c r="D151" s="218">
        <f>+D130</f>
        <v>4036295534.6999998</v>
      </c>
      <c r="E151" s="218">
        <f>+E130</f>
        <v>5619074850.9699993</v>
      </c>
      <c r="F151" s="218">
        <f>SUM(C151:E151)</f>
        <v>12723608968.259998</v>
      </c>
      <c r="G151" s="49"/>
    </row>
    <row r="152" spans="1:9" ht="15.75" x14ac:dyDescent="0.25">
      <c r="A152" s="216">
        <v>5</v>
      </c>
      <c r="B152" s="217" t="s">
        <v>47</v>
      </c>
      <c r="C152" s="218">
        <f>+C150-C151</f>
        <v>17097545088.399998</v>
      </c>
      <c r="D152" s="218">
        <f>+D150-D151</f>
        <v>13061249553.699997</v>
      </c>
      <c r="E152" s="218">
        <f>+E150-E151</f>
        <v>7442174702.7299976</v>
      </c>
      <c r="F152" s="218">
        <f>+F150-F151</f>
        <v>7442174702.7299995</v>
      </c>
      <c r="G152" s="49"/>
    </row>
    <row r="153" spans="1:9" ht="16.5" thickBot="1" x14ac:dyDescent="0.3">
      <c r="A153" s="28"/>
      <c r="B153" s="29"/>
      <c r="C153" s="30"/>
      <c r="D153" s="31"/>
      <c r="E153" s="32"/>
      <c r="F153" s="29"/>
      <c r="G153" s="23"/>
      <c r="H153" s="101"/>
    </row>
    <row r="154" spans="1:9" ht="15.75" thickTop="1" x14ac:dyDescent="0.25">
      <c r="A154" s="259" t="str">
        <f>+A131</f>
        <v>Fuente:  Informe de Ejecución Presupuestaria 31 diciembre 2019, SIF.</v>
      </c>
      <c r="B154" s="259" t="s">
        <v>71</v>
      </c>
      <c r="C154" s="259" t="s">
        <v>71</v>
      </c>
      <c r="D154" s="259" t="s">
        <v>71</v>
      </c>
      <c r="E154" s="259" t="s">
        <v>71</v>
      </c>
      <c r="F154" s="259" t="s">
        <v>71</v>
      </c>
      <c r="G154" s="259" t="s">
        <v>71</v>
      </c>
      <c r="H154" s="259" t="s">
        <v>71</v>
      </c>
    </row>
    <row r="155" spans="1:9" x14ac:dyDescent="0.25">
      <c r="A155" s="118"/>
      <c r="B155" s="107"/>
      <c r="C155" s="107"/>
      <c r="D155" s="107"/>
      <c r="E155" s="107"/>
      <c r="F155" s="104"/>
      <c r="G155" s="109"/>
      <c r="H155" s="107"/>
    </row>
    <row r="156" spans="1:9" x14ac:dyDescent="0.25">
      <c r="A156" s="253" t="str">
        <f>+A132</f>
        <v>Nota: Se corrige en I Trimestre el monto de ejecución de la subpartida 5-01-01 a 5-01-99 por un monto de ¢141.302.575.00.</v>
      </c>
      <c r="B156" s="253"/>
      <c r="C156" s="253"/>
      <c r="D156" s="253"/>
      <c r="E156" s="253"/>
      <c r="F156" s="253"/>
      <c r="G156" s="107"/>
      <c r="H156" s="107"/>
    </row>
    <row r="157" spans="1:9" x14ac:dyDescent="0.25">
      <c r="A157" s="52" t="s">
        <v>274</v>
      </c>
      <c r="G157" s="6"/>
    </row>
  </sheetData>
  <autoFilter ref="A60:I132">
    <filterColumn colId="5">
      <filters blank="1">
        <filter val="1 358 270,00"/>
        <filter val="1 925 049,98"/>
        <filter val="11 318 959,00"/>
        <filter val="12 723 608 968,26"/>
        <filter val="124 613 300,00"/>
        <filter val="126 922 563,00"/>
        <filter val="14 035 400,00"/>
        <filter val="14 307 236,00"/>
        <filter val="15 674 430,50"/>
        <filter val="150 000 000,00"/>
        <filter val="18 242 242,57"/>
        <filter val="180 000 000,00"/>
        <filter val="189 682 107,92"/>
        <filter val="2 060 792 759,94"/>
        <filter val="2 100 000,00"/>
        <filter val="2 942 707,00"/>
        <filter val="2 997 500,00"/>
        <filter val="23 321 000,00"/>
        <filter val="24 869 644,18"/>
        <filter val="253 507 227,16"/>
        <filter val="27 995 625,00"/>
        <filter val="28 075 177,78"/>
        <filter val="280 357 985,00"/>
        <filter val="287 261 682,99"/>
        <filter val="3 256 614 113,86"/>
        <filter val="3 992 058 570,76"/>
        <filter val="338 590 431,56"/>
        <filter val="34 161 201,77"/>
        <filter val="35 980 000,00"/>
        <filter val="36 555 547,74"/>
        <filter val="38 341 692,58"/>
        <filter val="4 350 464,67"/>
        <filter val="4 623 955,07"/>
        <filter val="52 711 393,01"/>
        <filter val="53 207 033,92"/>
        <filter val="6 330 168,00"/>
        <filter val="64 349 844,00"/>
        <filter val="8 439 831,00"/>
        <filter val="8 799 627,80"/>
        <filter val="946 194 224,50"/>
      </filters>
    </filterColumn>
  </autoFilter>
  <mergeCells count="16">
    <mergeCell ref="A134:F134"/>
    <mergeCell ref="A154:H154"/>
    <mergeCell ref="A156:F156"/>
    <mergeCell ref="A36:F36"/>
    <mergeCell ref="A53:F53"/>
    <mergeCell ref="A56:F56"/>
    <mergeCell ref="A57:F57"/>
    <mergeCell ref="A58:F58"/>
    <mergeCell ref="A135:F135"/>
    <mergeCell ref="A136:F136"/>
    <mergeCell ref="A35:F35"/>
    <mergeCell ref="A1:G1"/>
    <mergeCell ref="A6:G6"/>
    <mergeCell ref="A8:G8"/>
    <mergeCell ref="A9:G9"/>
    <mergeCell ref="A34:F34"/>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
  <sheetViews>
    <sheetView zoomScale="80" zoomScaleNormal="80" workbookViewId="0">
      <selection sqref="A1:F1"/>
    </sheetView>
  </sheetViews>
  <sheetFormatPr baseColWidth="10" defaultColWidth="26.28515625" defaultRowHeight="15" x14ac:dyDescent="0.25"/>
  <cols>
    <col min="1" max="1" width="26.28515625" style="1"/>
    <col min="2" max="2" width="57.42578125" style="9" customWidth="1"/>
    <col min="3" max="5" width="26.28515625" style="6" customWidth="1"/>
    <col min="6" max="16384" width="26.28515625" style="6"/>
  </cols>
  <sheetData>
    <row r="1" spans="1:6" x14ac:dyDescent="0.25">
      <c r="A1" s="255" t="s">
        <v>28</v>
      </c>
      <c r="B1" s="255"/>
      <c r="C1" s="255"/>
      <c r="D1" s="255"/>
      <c r="E1" s="255"/>
      <c r="F1" s="255"/>
    </row>
    <row r="2" spans="1:6" s="14" customFormat="1" x14ac:dyDescent="0.25">
      <c r="A2" s="36"/>
      <c r="B2" s="55" t="s">
        <v>88</v>
      </c>
      <c r="C2" s="36" t="s">
        <v>89</v>
      </c>
      <c r="D2" s="36"/>
      <c r="E2" s="36"/>
      <c r="F2" s="36"/>
    </row>
    <row r="3" spans="1:6" s="14" customFormat="1" x14ac:dyDescent="0.25">
      <c r="A3" s="36"/>
      <c r="B3" s="55" t="s">
        <v>90</v>
      </c>
      <c r="C3" s="36" t="s">
        <v>91</v>
      </c>
      <c r="D3" s="36"/>
      <c r="E3" s="36"/>
      <c r="F3" s="36"/>
    </row>
    <row r="4" spans="1:6" s="14" customFormat="1" x14ac:dyDescent="0.25">
      <c r="A4" s="36"/>
      <c r="B4" s="55" t="s">
        <v>30</v>
      </c>
      <c r="C4" s="36" t="s">
        <v>79</v>
      </c>
      <c r="D4" s="36"/>
      <c r="E4" s="36"/>
      <c r="F4" s="36"/>
    </row>
    <row r="5" spans="1:6" s="14" customFormat="1" x14ac:dyDescent="0.25">
      <c r="A5" s="36"/>
      <c r="B5" s="55" t="s">
        <v>29</v>
      </c>
      <c r="C5" s="36" t="s">
        <v>228</v>
      </c>
      <c r="D5" s="36"/>
      <c r="E5" s="36"/>
      <c r="F5" s="36"/>
    </row>
    <row r="6" spans="1:6" s="14" customFormat="1" x14ac:dyDescent="0.25">
      <c r="A6" s="257"/>
      <c r="B6" s="257"/>
      <c r="C6" s="257"/>
      <c r="D6" s="257"/>
      <c r="E6" s="257"/>
      <c r="F6" s="257"/>
    </row>
    <row r="7" spans="1:6" x14ac:dyDescent="0.25">
      <c r="A7" s="83"/>
      <c r="B7" s="84"/>
      <c r="C7" s="70"/>
      <c r="D7" s="70"/>
      <c r="E7" s="70"/>
      <c r="F7" s="70"/>
    </row>
    <row r="8" spans="1:6" x14ac:dyDescent="0.25">
      <c r="A8" s="257" t="s">
        <v>31</v>
      </c>
      <c r="B8" s="257"/>
      <c r="C8" s="257"/>
      <c r="D8" s="257"/>
      <c r="E8" s="257"/>
      <c r="F8" s="257"/>
    </row>
    <row r="9" spans="1:6" x14ac:dyDescent="0.25">
      <c r="A9" s="257" t="s">
        <v>51</v>
      </c>
      <c r="B9" s="257"/>
      <c r="C9" s="257"/>
      <c r="D9" s="257"/>
      <c r="E9" s="257"/>
      <c r="F9" s="257"/>
    </row>
    <row r="10" spans="1:6" x14ac:dyDescent="0.25">
      <c r="A10" s="83"/>
      <c r="B10" s="84"/>
      <c r="C10" s="83"/>
      <c r="D10" s="83"/>
      <c r="E10" s="83"/>
      <c r="F10" s="83"/>
    </row>
    <row r="11" spans="1:6" s="14" customFormat="1" ht="15.75" thickBot="1" x14ac:dyDescent="0.3">
      <c r="A11" s="56" t="s">
        <v>0</v>
      </c>
      <c r="B11" s="56" t="s">
        <v>57</v>
      </c>
      <c r="C11" s="56" t="s">
        <v>33</v>
      </c>
      <c r="D11" s="56" t="s">
        <v>17</v>
      </c>
      <c r="E11" s="56" t="s">
        <v>18</v>
      </c>
      <c r="F11" s="56" t="s">
        <v>54</v>
      </c>
    </row>
    <row r="12" spans="1:6" s="14" customFormat="1" x14ac:dyDescent="0.25">
      <c r="A12" s="57"/>
      <c r="B12" s="3"/>
      <c r="C12" s="33"/>
      <c r="D12" s="33"/>
      <c r="E12" s="33"/>
      <c r="F12" s="58"/>
    </row>
    <row r="13" spans="1:6" s="14" customFormat="1" ht="15.75" x14ac:dyDescent="0.25">
      <c r="A13" s="16">
        <v>1</v>
      </c>
      <c r="B13" s="18" t="s">
        <v>20</v>
      </c>
      <c r="C13" s="59" t="s">
        <v>6</v>
      </c>
      <c r="D13" s="58">
        <f>+'1 T'!G13</f>
        <v>31322.666666666668</v>
      </c>
      <c r="E13" s="58">
        <f>E14+E15</f>
        <v>48135.666666666672</v>
      </c>
      <c r="F13" s="58">
        <f>AVERAGE(D13:E13)</f>
        <v>39729.166666666672</v>
      </c>
    </row>
    <row r="14" spans="1:6" s="14" customFormat="1" ht="45" x14ac:dyDescent="0.25">
      <c r="A14" s="16"/>
      <c r="B14" s="60" t="s">
        <v>64</v>
      </c>
      <c r="C14" s="59" t="s">
        <v>6</v>
      </c>
      <c r="D14" s="58">
        <f>+'1 T'!G14</f>
        <v>18993</v>
      </c>
      <c r="E14" s="58">
        <f>'2 T'!G14</f>
        <v>27072</v>
      </c>
      <c r="F14" s="58">
        <f t="shared" ref="F14:F20" si="0">AVERAGE(D14:E14)</f>
        <v>23032.5</v>
      </c>
    </row>
    <row r="15" spans="1:6" ht="15.75" x14ac:dyDescent="0.25">
      <c r="A15" s="16"/>
      <c r="B15" s="61" t="s">
        <v>9</v>
      </c>
      <c r="C15" s="59" t="s">
        <v>6</v>
      </c>
      <c r="D15" s="58">
        <f>+'1 T'!G15</f>
        <v>12329.666666666666</v>
      </c>
      <c r="E15" s="58">
        <f>'2 T'!G15</f>
        <v>21063.666666666668</v>
      </c>
      <c r="F15" s="58">
        <f t="shared" si="0"/>
        <v>16696.666666666668</v>
      </c>
    </row>
    <row r="16" spans="1:6" ht="17.25" x14ac:dyDescent="0.25">
      <c r="A16" s="16">
        <v>2</v>
      </c>
      <c r="B16" s="22" t="s">
        <v>21</v>
      </c>
      <c r="C16" s="62" t="s">
        <v>23</v>
      </c>
      <c r="D16" s="58">
        <f>+'1 T'!G16</f>
        <v>129697.33333333333</v>
      </c>
      <c r="E16" s="58">
        <f>E18+E20+E21</f>
        <v>131741.66666666669</v>
      </c>
      <c r="F16" s="58">
        <f t="shared" si="0"/>
        <v>130719.5</v>
      </c>
    </row>
    <row r="17" spans="1:7" ht="15.75" x14ac:dyDescent="0.25">
      <c r="A17" s="16"/>
      <c r="B17" s="63" t="s">
        <v>230</v>
      </c>
      <c r="C17" s="62"/>
      <c r="D17" s="58"/>
      <c r="E17" s="58"/>
      <c r="F17" s="58"/>
    </row>
    <row r="18" spans="1:7" ht="15.75" x14ac:dyDescent="0.25">
      <c r="A18" s="16"/>
      <c r="B18" s="63" t="s">
        <v>61</v>
      </c>
      <c r="C18" s="62" t="s">
        <v>6</v>
      </c>
      <c r="D18" s="58">
        <f>+'1 T'!G18</f>
        <v>13146.333333333334</v>
      </c>
      <c r="E18" s="58">
        <f>'2 T'!G18</f>
        <v>15439.333333333334</v>
      </c>
      <c r="F18" s="58">
        <f t="shared" si="0"/>
        <v>14292.833333333334</v>
      </c>
    </row>
    <row r="19" spans="1:7" ht="15.75" x14ac:dyDescent="0.25">
      <c r="A19" s="16"/>
      <c r="B19" s="63" t="s">
        <v>22</v>
      </c>
      <c r="C19" s="62" t="s">
        <v>6</v>
      </c>
      <c r="D19" s="58">
        <f>+'1 T'!G19</f>
        <v>28509.666666666668</v>
      </c>
      <c r="E19" s="58">
        <f>'2 T'!G19</f>
        <v>33524.666666666664</v>
      </c>
      <c r="F19" s="58">
        <f t="shared" si="0"/>
        <v>31017.166666666664</v>
      </c>
    </row>
    <row r="20" spans="1:7" ht="15.75" x14ac:dyDescent="0.25">
      <c r="A20" s="16"/>
      <c r="B20" s="63" t="s">
        <v>62</v>
      </c>
      <c r="C20" s="62" t="s">
        <v>6</v>
      </c>
      <c r="D20" s="58">
        <f>+'1 T'!G20</f>
        <v>8404</v>
      </c>
      <c r="E20" s="58">
        <f>'2 T'!G20</f>
        <v>10197.666666666666</v>
      </c>
      <c r="F20" s="58">
        <f t="shared" si="0"/>
        <v>9300.8333333333321</v>
      </c>
    </row>
    <row r="21" spans="1:7" ht="15.75" x14ac:dyDescent="0.25">
      <c r="A21" s="26"/>
      <c r="B21" s="63" t="s">
        <v>13</v>
      </c>
      <c r="C21" s="62" t="s">
        <v>6</v>
      </c>
      <c r="D21" s="58">
        <f>+'1 T'!G21</f>
        <v>98804.333333333328</v>
      </c>
      <c r="E21" s="58">
        <f>'2 T'!G21</f>
        <v>106104.66666666667</v>
      </c>
      <c r="F21" s="58">
        <f t="shared" ref="F21:F25" si="1">AVERAGE(D21:E21)</f>
        <v>102454.5</v>
      </c>
    </row>
    <row r="22" spans="1:7" ht="15.75" x14ac:dyDescent="0.25">
      <c r="A22" s="26" t="s">
        <v>279</v>
      </c>
      <c r="B22" s="225" t="s">
        <v>275</v>
      </c>
      <c r="C22" s="23" t="s">
        <v>6</v>
      </c>
      <c r="D22" s="58">
        <f>+'1 T'!G22</f>
        <v>0</v>
      </c>
      <c r="E22" s="58">
        <f>'2 T'!G22</f>
        <v>0</v>
      </c>
      <c r="F22" s="58">
        <f t="shared" si="1"/>
        <v>0</v>
      </c>
      <c r="G22" s="6">
        <f t="shared" ref="G22" si="2">G23+G24</f>
        <v>0</v>
      </c>
    </row>
    <row r="23" spans="1:7" ht="15.75" x14ac:dyDescent="0.25">
      <c r="A23" s="26"/>
      <c r="B23" s="24" t="s">
        <v>254</v>
      </c>
      <c r="C23" s="23" t="s">
        <v>6</v>
      </c>
      <c r="D23" s="58">
        <f>+'1 T'!G23</f>
        <v>0</v>
      </c>
      <c r="E23" s="58">
        <f>'2 T'!G23</f>
        <v>0</v>
      </c>
      <c r="F23" s="58">
        <f t="shared" si="1"/>
        <v>0</v>
      </c>
      <c r="G23" s="6">
        <f t="shared" ref="G23:G24" si="3">AVERAGE(D23:F23)</f>
        <v>0</v>
      </c>
    </row>
    <row r="24" spans="1:7" ht="31.5" x14ac:dyDescent="0.25">
      <c r="A24" s="26"/>
      <c r="B24" s="24" t="s">
        <v>255</v>
      </c>
      <c r="C24" s="23" t="s">
        <v>6</v>
      </c>
      <c r="D24" s="58">
        <f>+'1 T'!G24</f>
        <v>0</v>
      </c>
      <c r="E24" s="58">
        <f>'2 T'!G24</f>
        <v>0</v>
      </c>
      <c r="F24" s="58">
        <f t="shared" si="1"/>
        <v>0</v>
      </c>
      <c r="G24" s="6">
        <f t="shared" si="3"/>
        <v>0</v>
      </c>
    </row>
    <row r="25" spans="1:7" ht="15.75" x14ac:dyDescent="0.25">
      <c r="A25" s="16">
        <v>3</v>
      </c>
      <c r="B25" s="27" t="s">
        <v>5</v>
      </c>
      <c r="C25" s="62" t="s">
        <v>8</v>
      </c>
      <c r="D25" s="58">
        <f>+'1 T'!G25</f>
        <v>8182.333333333333</v>
      </c>
      <c r="E25" s="58">
        <f>'2 T'!G25</f>
        <v>9191</v>
      </c>
      <c r="F25" s="58">
        <f t="shared" si="1"/>
        <v>8686.6666666666661</v>
      </c>
    </row>
    <row r="26" spans="1:7" ht="15.75" thickBot="1" x14ac:dyDescent="0.3">
      <c r="A26" s="65"/>
      <c r="B26" s="66" t="s">
        <v>52</v>
      </c>
      <c r="C26" s="67" t="s">
        <v>6</v>
      </c>
      <c r="D26" s="68">
        <f>D14+D21</f>
        <v>117797.33333333333</v>
      </c>
      <c r="E26" s="68">
        <f>E14+E21</f>
        <v>133176.66666666669</v>
      </c>
      <c r="F26" s="68">
        <f>F14+F21</f>
        <v>125487</v>
      </c>
    </row>
    <row r="27" spans="1:7" ht="15.75" thickTop="1" x14ac:dyDescent="0.25">
      <c r="A27" s="3" t="s">
        <v>24</v>
      </c>
      <c r="C27" s="59"/>
      <c r="D27" s="85"/>
      <c r="E27" s="85"/>
      <c r="F27" s="85"/>
    </row>
    <row r="28" spans="1:7" x14ac:dyDescent="0.25">
      <c r="A28" s="2" t="s">
        <v>74</v>
      </c>
      <c r="C28" s="59"/>
      <c r="D28" s="85"/>
      <c r="E28" s="85"/>
      <c r="F28" s="85"/>
    </row>
    <row r="29" spans="1:7" x14ac:dyDescent="0.25">
      <c r="A29" s="3" t="s">
        <v>25</v>
      </c>
      <c r="C29" s="59"/>
      <c r="D29" s="85"/>
      <c r="E29" s="85"/>
      <c r="F29" s="85"/>
    </row>
    <row r="30" spans="1:7" x14ac:dyDescent="0.25">
      <c r="A30" s="9" t="s">
        <v>60</v>
      </c>
    </row>
    <row r="31" spans="1:7" x14ac:dyDescent="0.25">
      <c r="A31" s="9"/>
      <c r="C31" s="59"/>
    </row>
    <row r="32" spans="1:7" x14ac:dyDescent="0.25">
      <c r="A32" s="9"/>
      <c r="C32" s="59"/>
    </row>
    <row r="33" spans="1:6" x14ac:dyDescent="0.25">
      <c r="A33" s="9"/>
      <c r="C33" s="59"/>
    </row>
    <row r="34" spans="1:6" ht="15.75" x14ac:dyDescent="0.25">
      <c r="A34" s="250" t="s">
        <v>39</v>
      </c>
      <c r="B34" s="250"/>
      <c r="C34" s="250"/>
      <c r="D34" s="250"/>
      <c r="E34" s="250"/>
      <c r="F34" s="250"/>
    </row>
    <row r="35" spans="1:6" ht="15.75" x14ac:dyDescent="0.25">
      <c r="A35" s="250" t="s">
        <v>41</v>
      </c>
      <c r="B35" s="250"/>
      <c r="C35" s="250"/>
      <c r="D35" s="250"/>
      <c r="E35" s="250"/>
      <c r="F35" s="250"/>
    </row>
    <row r="36" spans="1:6" ht="15.75" x14ac:dyDescent="0.25">
      <c r="A36" s="251" t="s">
        <v>58</v>
      </c>
      <c r="B36" s="251"/>
      <c r="C36" s="251"/>
      <c r="D36" s="251"/>
      <c r="E36" s="251"/>
      <c r="F36" s="251"/>
    </row>
    <row r="37" spans="1:6" ht="15.75" x14ac:dyDescent="0.25">
      <c r="A37" s="10"/>
      <c r="B37" s="11"/>
      <c r="C37" s="12"/>
      <c r="D37" s="12"/>
      <c r="E37" s="12"/>
      <c r="F37" s="12"/>
    </row>
    <row r="38" spans="1:6" ht="16.5" thickBot="1" x14ac:dyDescent="0.3">
      <c r="A38" s="13" t="s">
        <v>0</v>
      </c>
      <c r="B38" s="13" t="s">
        <v>57</v>
      </c>
      <c r="C38" s="56" t="s">
        <v>17</v>
      </c>
      <c r="D38" s="56" t="s">
        <v>18</v>
      </c>
      <c r="E38" s="56" t="s">
        <v>54</v>
      </c>
    </row>
    <row r="39" spans="1:6" ht="15.75" x14ac:dyDescent="0.25">
      <c r="A39" s="15">
        <v>1</v>
      </c>
      <c r="B39" s="5" t="s">
        <v>110</v>
      </c>
      <c r="C39" s="16">
        <f>+'1 T'!F38</f>
        <v>1653208879.2616</v>
      </c>
      <c r="D39" s="16">
        <f>+'2 T'!F39</f>
        <v>5170888482.75</v>
      </c>
      <c r="E39" s="16">
        <f>SUM(C39:D39)</f>
        <v>6824097362.0116005</v>
      </c>
    </row>
    <row r="40" spans="1:6" ht="15.75" x14ac:dyDescent="0.25">
      <c r="A40" s="15"/>
      <c r="B40" s="211" t="str">
        <f>+'4 T'!B40</f>
        <v>(*) Ajuste alimentos y bebidas</v>
      </c>
      <c r="C40" s="16"/>
      <c r="D40" s="16"/>
      <c r="E40" s="16">
        <f t="shared" ref="E40:E51" si="4">SUM(C40:D40)</f>
        <v>0</v>
      </c>
    </row>
    <row r="41" spans="1:6" ht="15.75" x14ac:dyDescent="0.25">
      <c r="A41" s="15">
        <v>2</v>
      </c>
      <c r="B41" s="211" t="s">
        <v>112</v>
      </c>
      <c r="C41" s="16">
        <f>+'1 T'!F39</f>
        <v>18112087.488400001</v>
      </c>
      <c r="D41" s="16">
        <f>+'2 T'!F40</f>
        <v>271437872.01999998</v>
      </c>
      <c r="E41" s="16">
        <f t="shared" si="4"/>
        <v>289549959.50839996</v>
      </c>
    </row>
    <row r="42" spans="1:6" ht="15.75" x14ac:dyDescent="0.25">
      <c r="A42" s="15">
        <v>3</v>
      </c>
      <c r="B42" s="211" t="s">
        <v>27</v>
      </c>
      <c r="C42" s="16">
        <f>+'1 T'!F40</f>
        <v>1146445785</v>
      </c>
      <c r="D42" s="16">
        <f>+'2 T'!F41</f>
        <v>1507700793</v>
      </c>
      <c r="E42" s="16">
        <f t="shared" si="4"/>
        <v>2654146578</v>
      </c>
    </row>
    <row r="43" spans="1:6" ht="15.75" x14ac:dyDescent="0.25">
      <c r="A43" s="15"/>
      <c r="B43" s="211" t="s">
        <v>266</v>
      </c>
      <c r="C43" s="16"/>
      <c r="D43" s="16"/>
      <c r="E43" s="16">
        <f t="shared" si="4"/>
        <v>0</v>
      </c>
    </row>
    <row r="44" spans="1:6" ht="15.75" x14ac:dyDescent="0.25">
      <c r="A44" s="15"/>
      <c r="B44" s="211" t="s">
        <v>267</v>
      </c>
      <c r="C44" s="16"/>
      <c r="D44" s="16"/>
      <c r="E44" s="16">
        <f t="shared" si="4"/>
        <v>0</v>
      </c>
    </row>
    <row r="45" spans="1:6" ht="15.75" x14ac:dyDescent="0.25">
      <c r="A45" s="15">
        <v>4</v>
      </c>
      <c r="B45" s="211" t="s">
        <v>26</v>
      </c>
      <c r="C45" s="16">
        <f>+'1 T'!F41</f>
        <v>86170511.310000002</v>
      </c>
      <c r="D45" s="16">
        <f>+'2 T'!F42</f>
        <v>690421694.5</v>
      </c>
      <c r="E45" s="16">
        <f t="shared" si="4"/>
        <v>776592205.80999994</v>
      </c>
    </row>
    <row r="46" spans="1:6" ht="15.75" x14ac:dyDescent="0.25">
      <c r="A46" s="15"/>
      <c r="B46" s="211" t="s">
        <v>268</v>
      </c>
      <c r="C46" s="16"/>
      <c r="D46" s="16"/>
      <c r="E46" s="16">
        <f t="shared" si="4"/>
        <v>0</v>
      </c>
    </row>
    <row r="47" spans="1:6" ht="15.75" x14ac:dyDescent="0.25">
      <c r="A47" s="15">
        <v>5</v>
      </c>
      <c r="B47" s="5" t="s">
        <v>117</v>
      </c>
      <c r="C47" s="16">
        <f>+'1 T'!F42</f>
        <v>43319584.790000007</v>
      </c>
      <c r="D47" s="16">
        <f>+'2 T'!F43</f>
        <v>2494575</v>
      </c>
      <c r="E47" s="16">
        <f t="shared" si="4"/>
        <v>45814159.790000007</v>
      </c>
    </row>
    <row r="48" spans="1:6" s="70" customFormat="1" ht="15.75" x14ac:dyDescent="0.25">
      <c r="A48" s="15">
        <v>6</v>
      </c>
      <c r="B48" s="5" t="s">
        <v>113</v>
      </c>
      <c r="C48" s="16">
        <f>+'1 T'!F43</f>
        <v>214314689.39999998</v>
      </c>
      <c r="D48" s="16">
        <f>+'2 T'!F44</f>
        <v>265057822.31999999</v>
      </c>
      <c r="E48" s="16">
        <f t="shared" si="4"/>
        <v>479372511.71999997</v>
      </c>
    </row>
    <row r="49" spans="1:6" s="70" customFormat="1" ht="15.75" x14ac:dyDescent="0.25">
      <c r="A49" s="15">
        <v>7</v>
      </c>
      <c r="B49" s="5" t="s">
        <v>114</v>
      </c>
      <c r="C49" s="16">
        <f>+'1 T'!F44</f>
        <v>18754363.5</v>
      </c>
      <c r="D49" s="16">
        <f>+'2 T'!F45</f>
        <v>71145636.5</v>
      </c>
      <c r="E49" s="16">
        <f t="shared" si="4"/>
        <v>89900000</v>
      </c>
    </row>
    <row r="50" spans="1:6" s="70" customFormat="1" ht="15.75" x14ac:dyDescent="0.25">
      <c r="A50" s="15">
        <v>8</v>
      </c>
      <c r="B50" s="5" t="s">
        <v>115</v>
      </c>
      <c r="C50" s="16">
        <f>+'1 T'!F45</f>
        <v>257075937.18000001</v>
      </c>
      <c r="D50" s="16">
        <f>+'2 T'!F46</f>
        <v>52696446</v>
      </c>
      <c r="E50" s="16">
        <f t="shared" si="4"/>
        <v>309772383.18000001</v>
      </c>
    </row>
    <row r="51" spans="1:6" s="70" customFormat="1" ht="15.75" x14ac:dyDescent="0.25">
      <c r="A51" s="15">
        <v>9</v>
      </c>
      <c r="B51" s="5" t="s">
        <v>116</v>
      </c>
      <c r="C51" s="16">
        <f>+'1 T'!F46</f>
        <v>0</v>
      </c>
      <c r="D51" s="16">
        <f>+'2 T'!F47</f>
        <v>0</v>
      </c>
      <c r="E51" s="16">
        <f t="shared" si="4"/>
        <v>0</v>
      </c>
    </row>
    <row r="52" spans="1:6" ht="16.5" thickBot="1" x14ac:dyDescent="0.3">
      <c r="A52" s="28"/>
      <c r="B52" s="29" t="s">
        <v>1</v>
      </c>
      <c r="C52" s="4">
        <f>SUM(C39:C51)</f>
        <v>3437401837.9299998</v>
      </c>
      <c r="D52" s="4">
        <f t="shared" ref="D52" si="5">SUM(D39:D51)</f>
        <v>8031843322.0900002</v>
      </c>
      <c r="E52" s="4">
        <f>SUM(E39:E51)</f>
        <v>11469245160.02</v>
      </c>
    </row>
    <row r="53" spans="1:6" ht="16.5" thickTop="1" x14ac:dyDescent="0.25">
      <c r="A53" s="254" t="s">
        <v>111</v>
      </c>
      <c r="B53" s="254" t="s">
        <v>71</v>
      </c>
      <c r="C53" s="254" t="s">
        <v>71</v>
      </c>
      <c r="D53" s="254" t="s">
        <v>71</v>
      </c>
      <c r="E53" s="254" t="s">
        <v>71</v>
      </c>
      <c r="F53" s="254" t="s">
        <v>71</v>
      </c>
    </row>
    <row r="54" spans="1:6" ht="15.75" x14ac:dyDescent="0.25">
      <c r="A54" s="10"/>
      <c r="B54" s="11"/>
      <c r="C54" s="12"/>
      <c r="D54" s="12"/>
      <c r="E54" s="12"/>
      <c r="F54" s="12"/>
    </row>
    <row r="55" spans="1:6" ht="15.75" x14ac:dyDescent="0.25">
      <c r="A55" s="10"/>
      <c r="B55" s="10"/>
      <c r="C55" s="10"/>
      <c r="D55" s="10"/>
      <c r="E55" s="12"/>
      <c r="F55" s="10"/>
    </row>
    <row r="56" spans="1:6" ht="15.75" x14ac:dyDescent="0.25">
      <c r="A56" s="250" t="s">
        <v>40</v>
      </c>
      <c r="B56" s="250"/>
      <c r="C56" s="250"/>
      <c r="D56" s="250"/>
      <c r="E56" s="250"/>
      <c r="F56" s="250"/>
    </row>
    <row r="57" spans="1:6" ht="15.75" x14ac:dyDescent="0.25">
      <c r="A57" s="250" t="s">
        <v>42</v>
      </c>
      <c r="B57" s="250"/>
      <c r="C57" s="250"/>
      <c r="D57" s="250"/>
      <c r="E57" s="250"/>
      <c r="F57" s="250"/>
    </row>
    <row r="58" spans="1:6" ht="15.75" x14ac:dyDescent="0.25">
      <c r="A58" s="251" t="s">
        <v>58</v>
      </c>
      <c r="B58" s="251"/>
      <c r="C58" s="251"/>
      <c r="D58" s="251"/>
      <c r="E58" s="251"/>
      <c r="F58" s="251"/>
    </row>
    <row r="59" spans="1:6" ht="15.75" x14ac:dyDescent="0.25">
      <c r="A59" s="10"/>
      <c r="B59" s="11"/>
      <c r="C59" s="12"/>
      <c r="D59" s="12"/>
      <c r="E59" s="12"/>
      <c r="F59" s="12"/>
    </row>
    <row r="60" spans="1:6" ht="16.5" thickBot="1" x14ac:dyDescent="0.3">
      <c r="A60" s="13" t="s">
        <v>37</v>
      </c>
      <c r="B60" s="13" t="s">
        <v>38</v>
      </c>
      <c r="C60" s="56" t="s">
        <v>17</v>
      </c>
      <c r="D60" s="56" t="s">
        <v>18</v>
      </c>
      <c r="E60" s="56" t="s">
        <v>54</v>
      </c>
    </row>
    <row r="61" spans="1:6" ht="15.75" x14ac:dyDescent="0.25">
      <c r="A61" s="15" t="s">
        <v>118</v>
      </c>
      <c r="B61" s="5" t="s">
        <v>119</v>
      </c>
      <c r="C61" s="16">
        <f>+'1 T'!F57</f>
        <v>402922728.88</v>
      </c>
      <c r="D61" s="16">
        <f>+'2 T'!F57</f>
        <v>365988783.63</v>
      </c>
      <c r="E61" s="16">
        <f>+C61+D61</f>
        <v>768911512.50999999</v>
      </c>
    </row>
    <row r="62" spans="1:6" ht="15.75" x14ac:dyDescent="0.25">
      <c r="A62" s="15" t="s">
        <v>120</v>
      </c>
      <c r="B62" s="5" t="s">
        <v>121</v>
      </c>
      <c r="C62" s="16">
        <f>+'1 T'!F58</f>
        <v>27673334.84</v>
      </c>
      <c r="D62" s="16">
        <f>+'2 T'!F58</f>
        <v>50600304.859999999</v>
      </c>
      <c r="E62" s="16">
        <f t="shared" ref="E62:E126" si="6">+C62+D62</f>
        <v>78273639.700000003</v>
      </c>
    </row>
    <row r="63" spans="1:6" ht="15.75" x14ac:dyDescent="0.25">
      <c r="A63" s="15" t="s">
        <v>122</v>
      </c>
      <c r="B63" s="5" t="s">
        <v>123</v>
      </c>
      <c r="C63" s="16">
        <f>+'1 T'!F59</f>
        <v>110474239</v>
      </c>
      <c r="D63" s="16">
        <f>+'2 T'!F59</f>
        <v>107500907.79000001</v>
      </c>
      <c r="E63" s="16">
        <f t="shared" si="6"/>
        <v>217975146.79000002</v>
      </c>
    </row>
    <row r="64" spans="1:6" ht="15.75" x14ac:dyDescent="0.25">
      <c r="A64" s="15" t="s">
        <v>124</v>
      </c>
      <c r="B64" s="5" t="s">
        <v>125</v>
      </c>
      <c r="C64" s="16">
        <f>+'1 T'!F60</f>
        <v>0</v>
      </c>
      <c r="D64" s="16">
        <f>+'2 T'!F60</f>
        <v>0</v>
      </c>
      <c r="E64" s="16">
        <f t="shared" si="6"/>
        <v>0</v>
      </c>
    </row>
    <row r="65" spans="1:5" ht="15.75" x14ac:dyDescent="0.25">
      <c r="A65" s="15" t="s">
        <v>126</v>
      </c>
      <c r="B65" s="5" t="s">
        <v>127</v>
      </c>
      <c r="C65" s="16">
        <f>+'1 T'!F61</f>
        <v>0</v>
      </c>
      <c r="D65" s="16">
        <f>+'2 T'!F61</f>
        <v>0</v>
      </c>
      <c r="E65" s="16">
        <f t="shared" si="6"/>
        <v>0</v>
      </c>
    </row>
    <row r="66" spans="1:5" ht="15.75" x14ac:dyDescent="0.25">
      <c r="A66" s="15" t="s">
        <v>128</v>
      </c>
      <c r="B66" s="5" t="s">
        <v>221</v>
      </c>
      <c r="C66" s="16">
        <f>+'1 T'!F62</f>
        <v>59392759.299999997</v>
      </c>
      <c r="D66" s="16">
        <f>+'2 T'!F62</f>
        <v>43848844.859999999</v>
      </c>
      <c r="E66" s="16">
        <f t="shared" si="6"/>
        <v>103241604.16</v>
      </c>
    </row>
    <row r="67" spans="1:5" ht="15.75" x14ac:dyDescent="0.25">
      <c r="A67" s="15" t="s">
        <v>129</v>
      </c>
      <c r="B67" s="5" t="s">
        <v>222</v>
      </c>
      <c r="C67" s="16">
        <f>+'1 T'!F63</f>
        <v>3210422.5100000002</v>
      </c>
      <c r="D67" s="16">
        <f>+'2 T'!F63</f>
        <v>2370210.23</v>
      </c>
      <c r="E67" s="16">
        <f t="shared" si="6"/>
        <v>5580632.7400000002</v>
      </c>
    </row>
    <row r="68" spans="1:5" ht="15.75" x14ac:dyDescent="0.25">
      <c r="A68" s="15" t="s">
        <v>130</v>
      </c>
      <c r="B68" s="5" t="s">
        <v>229</v>
      </c>
      <c r="C68" s="16">
        <f>+'1 T'!F64</f>
        <v>32617861.02</v>
      </c>
      <c r="D68" s="16">
        <f>+'2 T'!F64</f>
        <v>24081310.719999999</v>
      </c>
      <c r="E68" s="16">
        <f t="shared" si="6"/>
        <v>56699171.739999995</v>
      </c>
    </row>
    <row r="69" spans="1:5" ht="15.75" x14ac:dyDescent="0.25">
      <c r="A69" s="15" t="s">
        <v>131</v>
      </c>
      <c r="B69" s="5" t="s">
        <v>132</v>
      </c>
      <c r="C69" s="16">
        <f>+'1 T'!F65</f>
        <v>9631256.9699999988</v>
      </c>
      <c r="D69" s="16">
        <f>+'2 T'!F65</f>
        <v>7110626.870000001</v>
      </c>
      <c r="E69" s="16">
        <f t="shared" si="6"/>
        <v>16741883.84</v>
      </c>
    </row>
    <row r="70" spans="1:5" ht="15.75" x14ac:dyDescent="0.25">
      <c r="A70" s="15" t="s">
        <v>128</v>
      </c>
      <c r="B70" s="5" t="s">
        <v>133</v>
      </c>
      <c r="C70" s="16">
        <f>+'1 T'!F66</f>
        <v>19262521.759999998</v>
      </c>
      <c r="D70" s="16">
        <f>+'2 T'!F66</f>
        <v>14221251.780000001</v>
      </c>
      <c r="E70" s="16">
        <f t="shared" si="6"/>
        <v>33483773.539999999</v>
      </c>
    </row>
    <row r="71" spans="1:5" ht="15.75" x14ac:dyDescent="0.25">
      <c r="A71" s="15" t="s">
        <v>95</v>
      </c>
      <c r="B71" s="5" t="s">
        <v>134</v>
      </c>
      <c r="C71" s="16">
        <f>+'1 T'!F67</f>
        <v>16162420</v>
      </c>
      <c r="D71" s="16">
        <f>+'2 T'!F67</f>
        <v>26595000</v>
      </c>
      <c r="E71" s="16">
        <f t="shared" si="6"/>
        <v>42757420</v>
      </c>
    </row>
    <row r="72" spans="1:5" ht="15.75" x14ac:dyDescent="0.25">
      <c r="A72" s="15" t="s">
        <v>135</v>
      </c>
      <c r="B72" s="5" t="s">
        <v>136</v>
      </c>
      <c r="C72" s="16">
        <f>+'1 T'!F68</f>
        <v>60802000.989999995</v>
      </c>
      <c r="D72" s="16">
        <f>+'2 T'!F68</f>
        <v>54426938.93</v>
      </c>
      <c r="E72" s="16">
        <f t="shared" si="6"/>
        <v>115228939.91999999</v>
      </c>
    </row>
    <row r="73" spans="1:5" ht="15.75" x14ac:dyDescent="0.25">
      <c r="A73" s="15" t="s">
        <v>137</v>
      </c>
      <c r="B73" s="5" t="s">
        <v>138</v>
      </c>
      <c r="C73" s="16">
        <f>+'1 T'!F69</f>
        <v>5640957.1100000003</v>
      </c>
      <c r="D73" s="16">
        <f>+'2 T'!F69</f>
        <v>11823828.300000001</v>
      </c>
      <c r="E73" s="16">
        <f t="shared" si="6"/>
        <v>17464785.41</v>
      </c>
    </row>
    <row r="74" spans="1:5" ht="15.75" x14ac:dyDescent="0.25">
      <c r="A74" s="15" t="s">
        <v>96</v>
      </c>
      <c r="B74" s="5" t="s">
        <v>139</v>
      </c>
      <c r="C74" s="16">
        <f>+'1 T'!F70</f>
        <v>14271115.77</v>
      </c>
      <c r="D74" s="16">
        <f>+'2 T'!F70</f>
        <v>46508184.780000001</v>
      </c>
      <c r="E74" s="16">
        <f t="shared" si="6"/>
        <v>60779300.549999997</v>
      </c>
    </row>
    <row r="75" spans="1:5" ht="15.75" x14ac:dyDescent="0.25">
      <c r="A75" s="15" t="s">
        <v>140</v>
      </c>
      <c r="B75" s="5" t="s">
        <v>141</v>
      </c>
      <c r="C75" s="16">
        <f>+'1 T'!F71</f>
        <v>26132788.719999999</v>
      </c>
      <c r="D75" s="16">
        <f>+'2 T'!F71</f>
        <v>25772445.640000001</v>
      </c>
      <c r="E75" s="16">
        <f t="shared" si="6"/>
        <v>51905234.359999999</v>
      </c>
    </row>
    <row r="76" spans="1:5" ht="15.75" x14ac:dyDescent="0.25">
      <c r="A76" s="15" t="s">
        <v>142</v>
      </c>
      <c r="B76" s="5" t="s">
        <v>143</v>
      </c>
      <c r="C76" s="16">
        <f>+'1 T'!F72</f>
        <v>1008381.32</v>
      </c>
      <c r="D76" s="16">
        <f>+'2 T'!F72</f>
        <v>719206.01</v>
      </c>
      <c r="E76" s="16">
        <f t="shared" si="6"/>
        <v>1727587.33</v>
      </c>
    </row>
    <row r="77" spans="1:5" ht="15.75" x14ac:dyDescent="0.25">
      <c r="A77" s="15" t="s">
        <v>144</v>
      </c>
      <c r="B77" s="5" t="s">
        <v>145</v>
      </c>
      <c r="C77" s="16">
        <f>+'1 T'!F73</f>
        <v>0</v>
      </c>
      <c r="D77" s="16">
        <f>+'2 T'!F73</f>
        <v>77490</v>
      </c>
      <c r="E77" s="16">
        <f t="shared" si="6"/>
        <v>77490</v>
      </c>
    </row>
    <row r="78" spans="1:5" ht="15.75" x14ac:dyDescent="0.25">
      <c r="A78" s="15" t="s">
        <v>83</v>
      </c>
      <c r="B78" s="5" t="s">
        <v>84</v>
      </c>
      <c r="C78" s="16">
        <f>+'1 T'!F74</f>
        <v>0</v>
      </c>
      <c r="D78" s="16">
        <f>+'2 T'!F74</f>
        <v>2393000</v>
      </c>
      <c r="E78" s="16">
        <f t="shared" si="6"/>
        <v>2393000</v>
      </c>
    </row>
    <row r="79" spans="1:5" ht="15.75" x14ac:dyDescent="0.25">
      <c r="A79" s="15" t="s">
        <v>146</v>
      </c>
      <c r="B79" s="5" t="s">
        <v>147</v>
      </c>
      <c r="C79" s="16">
        <f>+'1 T'!F75</f>
        <v>0</v>
      </c>
      <c r="D79" s="16">
        <f>+'2 T'!F75</f>
        <v>0</v>
      </c>
      <c r="E79" s="16">
        <f t="shared" si="6"/>
        <v>0</v>
      </c>
    </row>
    <row r="80" spans="1:5" ht="15.75" x14ac:dyDescent="0.25">
      <c r="A80" s="15" t="s">
        <v>148</v>
      </c>
      <c r="B80" s="5" t="s">
        <v>149</v>
      </c>
      <c r="C80" s="16">
        <f>+'1 T'!F76</f>
        <v>0</v>
      </c>
      <c r="D80" s="16">
        <f>+'2 T'!F76</f>
        <v>0</v>
      </c>
      <c r="E80" s="16">
        <f t="shared" si="6"/>
        <v>0</v>
      </c>
    </row>
    <row r="81" spans="1:5" ht="15.75" x14ac:dyDescent="0.25">
      <c r="A81" s="15" t="s">
        <v>150</v>
      </c>
      <c r="B81" s="5" t="s">
        <v>151</v>
      </c>
      <c r="C81" s="16">
        <f>+'1 T'!F77</f>
        <v>0</v>
      </c>
      <c r="D81" s="16">
        <f>+'2 T'!F77</f>
        <v>0</v>
      </c>
      <c r="E81" s="16">
        <f t="shared" si="6"/>
        <v>0</v>
      </c>
    </row>
    <row r="82" spans="1:5" ht="15.75" x14ac:dyDescent="0.25">
      <c r="A82" s="15" t="s">
        <v>152</v>
      </c>
      <c r="B82" s="5" t="s">
        <v>153</v>
      </c>
      <c r="C82" s="16">
        <f>+'1 T'!F78</f>
        <v>0</v>
      </c>
      <c r="D82" s="16">
        <f>+'2 T'!F78</f>
        <v>0</v>
      </c>
      <c r="E82" s="16">
        <f t="shared" si="6"/>
        <v>0</v>
      </c>
    </row>
    <row r="83" spans="1:5" ht="15.75" x14ac:dyDescent="0.25">
      <c r="A83" s="15" t="s">
        <v>154</v>
      </c>
      <c r="B83" s="5" t="s">
        <v>155</v>
      </c>
      <c r="C83" s="16">
        <f>+'1 T'!F79</f>
        <v>0</v>
      </c>
      <c r="D83" s="16">
        <f>+'2 T'!F79</f>
        <v>0</v>
      </c>
      <c r="E83" s="16">
        <f t="shared" si="6"/>
        <v>0</v>
      </c>
    </row>
    <row r="84" spans="1:5" ht="15.75" x14ac:dyDescent="0.25">
      <c r="A84" s="15" t="s">
        <v>156</v>
      </c>
      <c r="B84" s="5" t="s">
        <v>157</v>
      </c>
      <c r="C84" s="16">
        <f>+'1 T'!F80</f>
        <v>2874787</v>
      </c>
      <c r="D84" s="16">
        <f>+'2 T'!F80</f>
        <v>9868065</v>
      </c>
      <c r="E84" s="16">
        <f t="shared" si="6"/>
        <v>12742852</v>
      </c>
    </row>
    <row r="85" spans="1:5" ht="15.75" x14ac:dyDescent="0.25">
      <c r="A85" s="15" t="s">
        <v>158</v>
      </c>
      <c r="B85" s="5" t="s">
        <v>159</v>
      </c>
      <c r="C85" s="16">
        <f>+'1 T'!F81</f>
        <v>12131974</v>
      </c>
      <c r="D85" s="16">
        <f>+'2 T'!F81</f>
        <v>38347116.280000001</v>
      </c>
      <c r="E85" s="16">
        <f t="shared" si="6"/>
        <v>50479090.280000001</v>
      </c>
    </row>
    <row r="86" spans="1:5" ht="15.75" x14ac:dyDescent="0.25">
      <c r="A86" s="15" t="s">
        <v>160</v>
      </c>
      <c r="B86" s="5" t="s">
        <v>161</v>
      </c>
      <c r="C86" s="16">
        <f>+'1 T'!F82</f>
        <v>35263470</v>
      </c>
      <c r="D86" s="16">
        <f>+'2 T'!F82</f>
        <v>0</v>
      </c>
      <c r="E86" s="16">
        <f t="shared" si="6"/>
        <v>35263470</v>
      </c>
    </row>
    <row r="87" spans="1:5" ht="15.75" x14ac:dyDescent="0.25">
      <c r="A87" s="15" t="s">
        <v>162</v>
      </c>
      <c r="B87" s="5" t="s">
        <v>163</v>
      </c>
      <c r="C87" s="16">
        <f>+'1 T'!F83</f>
        <v>0</v>
      </c>
      <c r="D87" s="16">
        <f>+'2 T'!F83</f>
        <v>0</v>
      </c>
      <c r="E87" s="16">
        <f t="shared" si="6"/>
        <v>0</v>
      </c>
    </row>
    <row r="88" spans="1:5" ht="15.75" x14ac:dyDescent="0.25">
      <c r="A88" s="15" t="s">
        <v>69</v>
      </c>
      <c r="B88" s="5" t="s">
        <v>164</v>
      </c>
      <c r="C88" s="16">
        <f>+'1 T'!F84</f>
        <v>34245521.57</v>
      </c>
      <c r="D88" s="16">
        <f>+'2 T'!F84</f>
        <v>0</v>
      </c>
      <c r="E88" s="16">
        <f t="shared" si="6"/>
        <v>34245521.57</v>
      </c>
    </row>
    <row r="89" spans="1:5" ht="15.75" x14ac:dyDescent="0.25">
      <c r="A89" s="15" t="s">
        <v>165</v>
      </c>
      <c r="B89" s="5" t="s">
        <v>166</v>
      </c>
      <c r="C89" s="16">
        <f>+'1 T'!F85</f>
        <v>0</v>
      </c>
      <c r="D89" s="16">
        <f>+'2 T'!F85</f>
        <v>0</v>
      </c>
      <c r="E89" s="16">
        <f t="shared" si="6"/>
        <v>0</v>
      </c>
    </row>
    <row r="90" spans="1:5" ht="15.75" x14ac:dyDescent="0.25">
      <c r="A90" s="15" t="s">
        <v>97</v>
      </c>
      <c r="B90" s="5" t="s">
        <v>167</v>
      </c>
      <c r="C90" s="16">
        <f>+'1 T'!F86</f>
        <v>9074063.2200000007</v>
      </c>
      <c r="D90" s="16">
        <f>+'2 T'!F86</f>
        <v>925200</v>
      </c>
      <c r="E90" s="16">
        <f t="shared" si="6"/>
        <v>9999263.2200000007</v>
      </c>
    </row>
    <row r="91" spans="1:5" ht="15.75" x14ac:dyDescent="0.25">
      <c r="A91" s="15" t="s">
        <v>168</v>
      </c>
      <c r="B91" s="5" t="s">
        <v>169</v>
      </c>
      <c r="C91" s="16">
        <f>+'1 T'!F87</f>
        <v>0</v>
      </c>
      <c r="D91" s="16">
        <f>+'2 T'!F87</f>
        <v>0</v>
      </c>
      <c r="E91" s="16">
        <f t="shared" si="6"/>
        <v>0</v>
      </c>
    </row>
    <row r="92" spans="1:5" ht="15.75" x14ac:dyDescent="0.25">
      <c r="A92" s="15" t="s">
        <v>170</v>
      </c>
      <c r="B92" s="5" t="s">
        <v>171</v>
      </c>
      <c r="C92" s="16">
        <f>+'1 T'!F88</f>
        <v>0</v>
      </c>
      <c r="D92" s="16">
        <f>+'2 T'!F88</f>
        <v>1569375</v>
      </c>
      <c r="E92" s="16">
        <f t="shared" si="6"/>
        <v>1569375</v>
      </c>
    </row>
    <row r="93" spans="1:5" ht="15.75" x14ac:dyDescent="0.25">
      <c r="A93" s="15" t="s">
        <v>172</v>
      </c>
      <c r="B93" s="5" t="s">
        <v>173</v>
      </c>
      <c r="C93" s="16">
        <f>+'1 T'!F89</f>
        <v>0</v>
      </c>
      <c r="D93" s="16">
        <f>+'2 T'!F89</f>
        <v>2189448</v>
      </c>
      <c r="E93" s="16">
        <f t="shared" si="6"/>
        <v>2189448</v>
      </c>
    </row>
    <row r="94" spans="1:5" ht="15.75" x14ac:dyDescent="0.25">
      <c r="A94" s="15" t="s">
        <v>174</v>
      </c>
      <c r="B94" s="5" t="s">
        <v>175</v>
      </c>
      <c r="C94" s="16">
        <f>+'1 T'!F90</f>
        <v>0</v>
      </c>
      <c r="D94" s="16">
        <f>+'2 T'!F90</f>
        <v>0</v>
      </c>
      <c r="E94" s="16">
        <f t="shared" si="6"/>
        <v>0</v>
      </c>
    </row>
    <row r="95" spans="1:5" ht="15.75" x14ac:dyDescent="0.25">
      <c r="A95" s="15" t="s">
        <v>176</v>
      </c>
      <c r="B95" s="5" t="s">
        <v>177</v>
      </c>
      <c r="C95" s="16">
        <f>+'1 T'!F91</f>
        <v>7438159.54</v>
      </c>
      <c r="D95" s="16">
        <f>+'2 T'!F91</f>
        <v>12955663.289999999</v>
      </c>
      <c r="E95" s="16">
        <f t="shared" si="6"/>
        <v>20393822.829999998</v>
      </c>
    </row>
    <row r="96" spans="1:5" ht="15.75" x14ac:dyDescent="0.25">
      <c r="A96" s="15" t="s">
        <v>66</v>
      </c>
      <c r="B96" s="5" t="s">
        <v>178</v>
      </c>
      <c r="C96" s="16">
        <f>+'1 T'!F92</f>
        <v>0</v>
      </c>
      <c r="D96" s="16">
        <f>+'2 T'!F92</f>
        <v>0</v>
      </c>
      <c r="E96" s="16">
        <f t="shared" si="6"/>
        <v>0</v>
      </c>
    </row>
    <row r="97" spans="1:5" ht="15.75" x14ac:dyDescent="0.25">
      <c r="A97" s="15" t="s">
        <v>179</v>
      </c>
      <c r="B97" s="5" t="s">
        <v>180</v>
      </c>
      <c r="C97" s="16">
        <f>+'1 T'!F93</f>
        <v>0</v>
      </c>
      <c r="D97" s="16">
        <f>+'2 T'!F93</f>
        <v>0</v>
      </c>
      <c r="E97" s="16">
        <f t="shared" si="6"/>
        <v>0</v>
      </c>
    </row>
    <row r="98" spans="1:5" ht="15.75" x14ac:dyDescent="0.25">
      <c r="A98" s="15" t="s">
        <v>2</v>
      </c>
      <c r="B98" s="5" t="s">
        <v>85</v>
      </c>
      <c r="C98" s="16">
        <f>+'1 T'!F94</f>
        <v>86170511.310000002</v>
      </c>
      <c r="D98" s="16">
        <f>+'2 T'!F94</f>
        <v>690421694.5</v>
      </c>
      <c r="E98" s="16">
        <f t="shared" si="6"/>
        <v>776592205.80999994</v>
      </c>
    </row>
    <row r="99" spans="1:5" ht="15.75" x14ac:dyDescent="0.25">
      <c r="A99" s="15" t="s">
        <v>3</v>
      </c>
      <c r="B99" s="5" t="s">
        <v>4</v>
      </c>
      <c r="C99" s="16">
        <f>+'1 T'!F95</f>
        <v>1146445785</v>
      </c>
      <c r="D99" s="16">
        <f>+'2 T'!F95</f>
        <v>1507700793</v>
      </c>
      <c r="E99" s="16">
        <f t="shared" si="6"/>
        <v>2654146578</v>
      </c>
    </row>
    <row r="100" spans="1:5" ht="15.75" x14ac:dyDescent="0.25">
      <c r="A100" s="15" t="s">
        <v>181</v>
      </c>
      <c r="B100" s="5" t="s">
        <v>182</v>
      </c>
      <c r="C100" s="16">
        <f>+'1 T'!F96</f>
        <v>203676633.91999999</v>
      </c>
      <c r="D100" s="16">
        <f>+'2 T'!F96</f>
        <v>697643560.19999993</v>
      </c>
      <c r="E100" s="16">
        <f t="shared" si="6"/>
        <v>901320194.11999989</v>
      </c>
    </row>
    <row r="101" spans="1:5" ht="15.75" x14ac:dyDescent="0.25">
      <c r="A101" s="15" t="s">
        <v>183</v>
      </c>
      <c r="B101" s="5" t="s">
        <v>184</v>
      </c>
      <c r="C101" s="16">
        <f>+'1 T'!F97</f>
        <v>0</v>
      </c>
      <c r="D101" s="16">
        <f>+'2 T'!F97</f>
        <v>0</v>
      </c>
      <c r="E101" s="16">
        <f t="shared" si="6"/>
        <v>0</v>
      </c>
    </row>
    <row r="102" spans="1:5" ht="15.75" x14ac:dyDescent="0.25">
      <c r="A102" s="15" t="s">
        <v>185</v>
      </c>
      <c r="B102" s="5" t="s">
        <v>186</v>
      </c>
      <c r="C102" s="16">
        <f>+'1 T'!F98</f>
        <v>243789</v>
      </c>
      <c r="D102" s="16">
        <f>+'2 T'!F98</f>
        <v>0</v>
      </c>
      <c r="E102" s="16">
        <f t="shared" si="6"/>
        <v>243789</v>
      </c>
    </row>
    <row r="103" spans="1:5" ht="15.75" x14ac:dyDescent="0.25">
      <c r="A103" s="15" t="s">
        <v>86</v>
      </c>
      <c r="B103" s="5" t="s">
        <v>187</v>
      </c>
      <c r="C103" s="16">
        <f>+'1 T'!F99</f>
        <v>4641300</v>
      </c>
      <c r="D103" s="16">
        <f>+'2 T'!F99</f>
        <v>0</v>
      </c>
      <c r="E103" s="16">
        <f t="shared" si="6"/>
        <v>4641300</v>
      </c>
    </row>
    <row r="104" spans="1:5" ht="15.75" x14ac:dyDescent="0.25">
      <c r="A104" s="15" t="s">
        <v>188</v>
      </c>
      <c r="B104" s="5" t="s">
        <v>189</v>
      </c>
      <c r="C104" s="16">
        <f>+'1 T'!F100</f>
        <v>0</v>
      </c>
      <c r="D104" s="16">
        <f>+'2 T'!F100</f>
        <v>0</v>
      </c>
      <c r="E104" s="16">
        <f t="shared" si="6"/>
        <v>0</v>
      </c>
    </row>
    <row r="105" spans="1:5" ht="15.75" x14ac:dyDescent="0.25">
      <c r="A105" s="15" t="s">
        <v>67</v>
      </c>
      <c r="B105" s="5" t="s">
        <v>190</v>
      </c>
      <c r="C105" s="16">
        <f>+'1 T'!F101</f>
        <v>0</v>
      </c>
      <c r="D105" s="16">
        <f>+'2 T'!F101</f>
        <v>0</v>
      </c>
      <c r="E105" s="16">
        <f t="shared" si="6"/>
        <v>0</v>
      </c>
    </row>
    <row r="106" spans="1:5" ht="15.75" x14ac:dyDescent="0.25">
      <c r="A106" s="15" t="s">
        <v>191</v>
      </c>
      <c r="B106" s="5" t="s">
        <v>192</v>
      </c>
      <c r="C106" s="16">
        <f>+'1 T'!F102</f>
        <v>0</v>
      </c>
      <c r="D106" s="16">
        <f>+'2 T'!F102</f>
        <v>0</v>
      </c>
      <c r="E106" s="16">
        <f t="shared" si="6"/>
        <v>0</v>
      </c>
    </row>
    <row r="107" spans="1:5" ht="15.75" x14ac:dyDescent="0.25">
      <c r="A107" s="15" t="s">
        <v>99</v>
      </c>
      <c r="B107" s="5" t="s">
        <v>193</v>
      </c>
      <c r="C107" s="16">
        <f>+'1 T'!F103</f>
        <v>0</v>
      </c>
      <c r="D107" s="16">
        <f>+'2 T'!F103</f>
        <v>0</v>
      </c>
      <c r="E107" s="16">
        <f t="shared" si="6"/>
        <v>0</v>
      </c>
    </row>
    <row r="108" spans="1:5" ht="15.75" x14ac:dyDescent="0.25">
      <c r="A108" s="15" t="s">
        <v>194</v>
      </c>
      <c r="B108" s="5" t="s">
        <v>195</v>
      </c>
      <c r="C108" s="16">
        <f>+'1 T'!F104</f>
        <v>22013403</v>
      </c>
      <c r="D108" s="16">
        <f>+'2 T'!F104</f>
        <v>0</v>
      </c>
      <c r="E108" s="16">
        <f t="shared" si="6"/>
        <v>22013403</v>
      </c>
    </row>
    <row r="109" spans="1:5" ht="15.75" x14ac:dyDescent="0.25">
      <c r="A109" s="15" t="s">
        <v>196</v>
      </c>
      <c r="B109" s="5" t="s">
        <v>197</v>
      </c>
      <c r="C109" s="16">
        <f>+'1 T'!F105</f>
        <v>0</v>
      </c>
      <c r="D109" s="16">
        <f>+'2 T'!F105</f>
        <v>0</v>
      </c>
      <c r="E109" s="16">
        <f t="shared" si="6"/>
        <v>0</v>
      </c>
    </row>
    <row r="110" spans="1:5" ht="15.75" x14ac:dyDescent="0.25">
      <c r="A110" s="15" t="s">
        <v>261</v>
      </c>
      <c r="B110" s="5" t="s">
        <v>269</v>
      </c>
      <c r="C110" s="16">
        <f>+'1 T'!F106</f>
        <v>88874870.180000007</v>
      </c>
      <c r="D110" s="16">
        <f>+'2 T'!F106</f>
        <v>0</v>
      </c>
      <c r="E110" s="16">
        <f t="shared" si="6"/>
        <v>88874870.180000007</v>
      </c>
    </row>
    <row r="111" spans="1:5" ht="15.75" x14ac:dyDescent="0.25">
      <c r="A111" s="15" t="s">
        <v>247</v>
      </c>
      <c r="B111" s="5" t="s">
        <v>249</v>
      </c>
      <c r="C111" s="16">
        <f>+'1 T'!F107</f>
        <v>0</v>
      </c>
      <c r="D111" s="16">
        <f>+'2 T'!F107</f>
        <v>0</v>
      </c>
      <c r="E111" s="16">
        <f t="shared" si="6"/>
        <v>0</v>
      </c>
    </row>
    <row r="112" spans="1:5" ht="15.75" x14ac:dyDescent="0.25">
      <c r="A112" s="15" t="s">
        <v>200</v>
      </c>
      <c r="B112" s="5" t="s">
        <v>201</v>
      </c>
      <c r="C112" s="16">
        <f>+'1 T'!F108</f>
        <v>0</v>
      </c>
      <c r="D112" s="16">
        <f>+'2 T'!F108</f>
        <v>0</v>
      </c>
      <c r="E112" s="16">
        <f t="shared" si="6"/>
        <v>0</v>
      </c>
    </row>
    <row r="113" spans="1:5" ht="15.75" x14ac:dyDescent="0.25">
      <c r="A113" s="15" t="s">
        <v>98</v>
      </c>
      <c r="B113" s="5" t="s">
        <v>202</v>
      </c>
      <c r="C113" s="16">
        <f>+'1 T'!F109</f>
        <v>0</v>
      </c>
      <c r="D113" s="16">
        <f>+'2 T'!F109</f>
        <v>0</v>
      </c>
      <c r="E113" s="16">
        <f t="shared" si="6"/>
        <v>0</v>
      </c>
    </row>
    <row r="114" spans="1:5" ht="15.75" x14ac:dyDescent="0.25">
      <c r="A114" s="15" t="s">
        <v>203</v>
      </c>
      <c r="B114" s="5" t="s">
        <v>204</v>
      </c>
      <c r="C114" s="16">
        <f>+'1 T'!F110</f>
        <v>0</v>
      </c>
      <c r="D114" s="16">
        <f>+'2 T'!F110</f>
        <v>0</v>
      </c>
      <c r="E114" s="16">
        <f t="shared" si="6"/>
        <v>0</v>
      </c>
    </row>
    <row r="115" spans="1:5" ht="15.75" x14ac:dyDescent="0.25">
      <c r="A115" s="15" t="s">
        <v>205</v>
      </c>
      <c r="B115" s="5" t="s">
        <v>206</v>
      </c>
      <c r="C115" s="16">
        <f>+'1 T'!F111</f>
        <v>0</v>
      </c>
      <c r="D115" s="16">
        <f>+'2 T'!F111</f>
        <v>0</v>
      </c>
      <c r="E115" s="16">
        <f t="shared" si="6"/>
        <v>0</v>
      </c>
    </row>
    <row r="116" spans="1:5" ht="15.75" x14ac:dyDescent="0.25">
      <c r="A116" s="15" t="s">
        <v>100</v>
      </c>
      <c r="B116" s="5" t="s">
        <v>207</v>
      </c>
      <c r="C116" s="16">
        <f>+'1 T'!F112</f>
        <v>0</v>
      </c>
      <c r="D116" s="16">
        <f>+'2 T'!F112</f>
        <v>51911610</v>
      </c>
      <c r="E116" s="16">
        <f t="shared" si="6"/>
        <v>51911610</v>
      </c>
    </row>
    <row r="117" spans="1:5" ht="15.75" x14ac:dyDescent="0.25">
      <c r="A117" s="15" t="s">
        <v>101</v>
      </c>
      <c r="B117" s="5" t="s">
        <v>103</v>
      </c>
      <c r="C117" s="16">
        <f>+'1 T'!F113</f>
        <v>0</v>
      </c>
      <c r="D117" s="16">
        <f>+'2 T'!F113</f>
        <v>0</v>
      </c>
      <c r="E117" s="16">
        <f t="shared" si="6"/>
        <v>0</v>
      </c>
    </row>
    <row r="118" spans="1:5" ht="15.75" x14ac:dyDescent="0.25">
      <c r="A118" s="15" t="s">
        <v>102</v>
      </c>
      <c r="B118" s="5" t="s">
        <v>208</v>
      </c>
      <c r="C118" s="16">
        <f>+'1 T'!F114</f>
        <v>0</v>
      </c>
      <c r="D118" s="16">
        <f>+'2 T'!F114</f>
        <v>0</v>
      </c>
      <c r="E118" s="16">
        <f t="shared" si="6"/>
        <v>0</v>
      </c>
    </row>
    <row r="119" spans="1:5" ht="15.75" x14ac:dyDescent="0.25">
      <c r="A119" s="15" t="s">
        <v>209</v>
      </c>
      <c r="B119" s="5" t="s">
        <v>210</v>
      </c>
      <c r="C119" s="16">
        <f>+'1 T'!F115</f>
        <v>141302575</v>
      </c>
      <c r="D119" s="16">
        <f>+'2 T'!F115</f>
        <v>784836</v>
      </c>
      <c r="E119" s="16">
        <f t="shared" si="6"/>
        <v>142087411</v>
      </c>
    </row>
    <row r="120" spans="1:5" ht="15.75" x14ac:dyDescent="0.25">
      <c r="A120" s="15" t="s">
        <v>108</v>
      </c>
      <c r="B120" s="5" t="s">
        <v>65</v>
      </c>
      <c r="C120" s="16">
        <f>+'1 T'!F116</f>
        <v>214314689.39999998</v>
      </c>
      <c r="D120" s="16">
        <f>+'2 T'!F116</f>
        <v>236239244.99000001</v>
      </c>
      <c r="E120" s="16">
        <f t="shared" si="6"/>
        <v>450553934.38999999</v>
      </c>
    </row>
    <row r="121" spans="1:5" ht="15.75" x14ac:dyDescent="0.25">
      <c r="A121" s="15" t="s">
        <v>104</v>
      </c>
      <c r="B121" s="5" t="s">
        <v>106</v>
      </c>
      <c r="C121" s="16">
        <f>+'1 T'!F117</f>
        <v>0</v>
      </c>
      <c r="D121" s="16">
        <f>+'2 T'!F117</f>
        <v>28818577.329999998</v>
      </c>
      <c r="E121" s="16">
        <f t="shared" si="6"/>
        <v>28818577.329999998</v>
      </c>
    </row>
    <row r="122" spans="1:5" ht="15.75" x14ac:dyDescent="0.25">
      <c r="A122" s="15" t="s">
        <v>105</v>
      </c>
      <c r="B122" s="5" t="s">
        <v>107</v>
      </c>
      <c r="C122" s="16">
        <f>+'1 T'!F118</f>
        <v>0</v>
      </c>
      <c r="D122" s="16">
        <f>+'2 T'!F118</f>
        <v>0</v>
      </c>
      <c r="E122" s="16">
        <f t="shared" si="6"/>
        <v>0</v>
      </c>
    </row>
    <row r="123" spans="1:5" ht="15.75" x14ac:dyDescent="0.25">
      <c r="A123" s="15" t="s">
        <v>68</v>
      </c>
      <c r="B123" s="5" t="s">
        <v>70</v>
      </c>
      <c r="C123" s="16">
        <f>+'1 T'!F119</f>
        <v>18754363.5</v>
      </c>
      <c r="D123" s="16">
        <f>+'2 T'!F119</f>
        <v>71145636.5</v>
      </c>
      <c r="E123" s="16">
        <f t="shared" si="6"/>
        <v>89900000</v>
      </c>
    </row>
    <row r="124" spans="1:5" ht="15.75" x14ac:dyDescent="0.25">
      <c r="A124" s="15" t="s">
        <v>211</v>
      </c>
      <c r="B124" s="5" t="s">
        <v>212</v>
      </c>
      <c r="C124" s="16">
        <f>+'1 T'!F120</f>
        <v>0</v>
      </c>
      <c r="D124" s="16">
        <f>+'2 T'!F120</f>
        <v>0</v>
      </c>
      <c r="E124" s="16">
        <f t="shared" si="6"/>
        <v>0</v>
      </c>
    </row>
    <row r="125" spans="1:5" ht="15.75" x14ac:dyDescent="0.25">
      <c r="A125" s="15" t="s">
        <v>213</v>
      </c>
      <c r="B125" s="5" t="s">
        <v>214</v>
      </c>
      <c r="C125" s="16">
        <f>+'1 T'!F121</f>
        <v>0</v>
      </c>
      <c r="D125" s="16">
        <f>+'2 T'!F121</f>
        <v>0</v>
      </c>
      <c r="E125" s="16">
        <f t="shared" si="6"/>
        <v>0</v>
      </c>
    </row>
    <row r="126" spans="1:5" ht="15.75" x14ac:dyDescent="0.25">
      <c r="A126" s="15" t="s">
        <v>109</v>
      </c>
      <c r="B126" s="5" t="s">
        <v>215</v>
      </c>
      <c r="C126" s="16">
        <f>+'1 T'!F122</f>
        <v>0</v>
      </c>
      <c r="D126" s="16">
        <f>+'2 T'!F122</f>
        <v>0</v>
      </c>
      <c r="E126" s="16">
        <f t="shared" si="6"/>
        <v>0</v>
      </c>
    </row>
    <row r="127" spans="1:5" ht="15.75" x14ac:dyDescent="0.25">
      <c r="A127" s="15" t="s">
        <v>87</v>
      </c>
      <c r="B127" s="5" t="s">
        <v>216</v>
      </c>
      <c r="C127" s="16">
        <f>+'1 T'!F123</f>
        <v>200550783</v>
      </c>
      <c r="D127" s="16">
        <f>+'2 T'!F123</f>
        <v>3877683886</v>
      </c>
      <c r="E127" s="16">
        <f t="shared" ref="E127:E130" si="7">+C127+D127</f>
        <v>4078234669</v>
      </c>
    </row>
    <row r="128" spans="1:5" ht="15.75" x14ac:dyDescent="0.25">
      <c r="A128" s="15" t="s">
        <v>217</v>
      </c>
      <c r="B128" s="5" t="s">
        <v>218</v>
      </c>
      <c r="C128" s="16">
        <f>+'1 T'!F124</f>
        <v>0</v>
      </c>
      <c r="D128" s="16">
        <f>+'2 T'!F124</f>
        <v>11321893.07</v>
      </c>
      <c r="E128" s="16">
        <f t="shared" si="7"/>
        <v>11321893.07</v>
      </c>
    </row>
    <row r="129" spans="1:6" ht="15.75" x14ac:dyDescent="0.25">
      <c r="A129" s="15" t="s">
        <v>219</v>
      </c>
      <c r="B129" s="5" t="s">
        <v>220</v>
      </c>
      <c r="C129" s="16">
        <f>+'1 T'!F125</f>
        <v>8976727.1000000015</v>
      </c>
      <c r="D129" s="16">
        <f>+'2 T'!F125</f>
        <v>8278388.5300000003</v>
      </c>
      <c r="E129" s="16">
        <f t="shared" si="7"/>
        <v>17255115.630000003</v>
      </c>
    </row>
    <row r="130" spans="1:6" ht="16.5" thickBot="1" x14ac:dyDescent="0.3">
      <c r="A130" s="28"/>
      <c r="B130" s="29" t="s">
        <v>1</v>
      </c>
      <c r="C130" s="4">
        <f>SUM(C61:C129)</f>
        <v>3026196193.9299998</v>
      </c>
      <c r="D130" s="4">
        <f>SUM(D61:D129)</f>
        <v>8031843322.0899992</v>
      </c>
      <c r="E130" s="4">
        <f t="shared" si="7"/>
        <v>11058039516.019999</v>
      </c>
    </row>
    <row r="131" spans="1:6" ht="16.5" thickTop="1" x14ac:dyDescent="0.25">
      <c r="A131" s="105" t="str">
        <f>+A53</f>
        <v xml:space="preserve">Fuente:   </v>
      </c>
      <c r="B131" s="105"/>
      <c r="C131" s="222"/>
      <c r="D131" s="222"/>
      <c r="E131" s="222"/>
      <c r="F131" s="222"/>
    </row>
    <row r="132" spans="1:6" ht="15.75" x14ac:dyDescent="0.25">
      <c r="A132" s="116"/>
      <c r="B132" s="116"/>
      <c r="C132" s="222">
        <f>+C130-C52</f>
        <v>-411205644</v>
      </c>
      <c r="D132" s="116"/>
      <c r="E132" s="116"/>
      <c r="F132" s="116"/>
    </row>
    <row r="133" spans="1:6" ht="15.75" customHeight="1" x14ac:dyDescent="0.25">
      <c r="A133" s="39"/>
      <c r="B133" s="39"/>
      <c r="C133" s="12"/>
      <c r="D133" s="43"/>
      <c r="E133" s="12"/>
      <c r="F133" s="12"/>
    </row>
    <row r="134" spans="1:6" ht="15.75" x14ac:dyDescent="0.25">
      <c r="A134" s="10"/>
      <c r="B134" s="11"/>
      <c r="C134" s="12"/>
      <c r="D134" s="12"/>
      <c r="E134" s="12"/>
      <c r="F134" s="12"/>
    </row>
    <row r="135" spans="1:6" ht="15.75" x14ac:dyDescent="0.25">
      <c r="A135" s="250" t="s">
        <v>50</v>
      </c>
      <c r="B135" s="250"/>
      <c r="C135" s="250"/>
      <c r="D135" s="250"/>
      <c r="E135" s="250"/>
      <c r="F135" s="250"/>
    </row>
    <row r="136" spans="1:6" ht="15.75" x14ac:dyDescent="0.25">
      <c r="A136" s="250" t="s">
        <v>49</v>
      </c>
      <c r="B136" s="250"/>
      <c r="C136" s="250"/>
      <c r="D136" s="250"/>
      <c r="E136" s="250"/>
      <c r="F136" s="250"/>
    </row>
    <row r="137" spans="1:6" ht="15.75" x14ac:dyDescent="0.25">
      <c r="A137" s="251" t="s">
        <v>58</v>
      </c>
      <c r="B137" s="251"/>
      <c r="C137" s="251"/>
      <c r="D137" s="251"/>
      <c r="E137" s="251"/>
      <c r="F137" s="251"/>
    </row>
    <row r="138" spans="1:6" ht="16.5" thickBot="1" x14ac:dyDescent="0.3">
      <c r="A138" s="13" t="s">
        <v>0</v>
      </c>
      <c r="B138" s="13" t="s">
        <v>32</v>
      </c>
      <c r="C138" s="56" t="s">
        <v>17</v>
      </c>
      <c r="D138" s="56" t="s">
        <v>18</v>
      </c>
      <c r="E138" s="56" t="s">
        <v>54</v>
      </c>
      <c r="F138" s="12"/>
    </row>
    <row r="139" spans="1:6" ht="15.75" x14ac:dyDescent="0.25">
      <c r="A139" s="15"/>
      <c r="B139" s="5"/>
      <c r="C139" s="19"/>
      <c r="D139" s="19"/>
      <c r="E139" s="19"/>
      <c r="F139" s="12"/>
    </row>
    <row r="140" spans="1:6" ht="15.75" x14ac:dyDescent="0.25">
      <c r="A140" s="44">
        <v>1</v>
      </c>
      <c r="B140" s="45" t="s">
        <v>43</v>
      </c>
      <c r="C140" s="46">
        <f>+'1 T'!C136</f>
        <v>7082664379.6000004</v>
      </c>
      <c r="D140" s="46">
        <f>+'2 T'!F135</f>
        <v>15817807831.219997</v>
      </c>
      <c r="E140" s="46">
        <f>+C140</f>
        <v>7082664379.6000004</v>
      </c>
      <c r="F140" s="12"/>
    </row>
    <row r="141" spans="1:6" ht="16.5" customHeight="1" x14ac:dyDescent="0.25">
      <c r="A141" s="48">
        <v>2</v>
      </c>
      <c r="B141" s="45" t="s">
        <v>44</v>
      </c>
      <c r="C141" s="46">
        <f>SUM(C142:C150)</f>
        <v>11761339645.75</v>
      </c>
      <c r="D141" s="46">
        <f>SUM(D142:D150)</f>
        <v>8514336791.5</v>
      </c>
      <c r="E141" s="46">
        <f>SUM(E142:E150)</f>
        <v>20275676437.25</v>
      </c>
      <c r="F141" s="49"/>
    </row>
    <row r="142" spans="1:6" ht="15.75" x14ac:dyDescent="0.25">
      <c r="A142" s="48"/>
      <c r="B142" s="45" t="s">
        <v>241</v>
      </c>
      <c r="C142" s="46">
        <f>+'1 T'!F138</f>
        <v>6568124605</v>
      </c>
      <c r="D142" s="46">
        <f>+'2 T'!F137</f>
        <v>4610721172</v>
      </c>
      <c r="E142" s="46">
        <f t="shared" ref="E142:E150" si="8">+C142+D142</f>
        <v>11178845777</v>
      </c>
      <c r="F142" s="12"/>
    </row>
    <row r="143" spans="1:6" ht="15.75" x14ac:dyDescent="0.25">
      <c r="A143" s="48"/>
      <c r="B143" s="45" t="s">
        <v>240</v>
      </c>
      <c r="C143" s="46">
        <f>+'1 T'!F139</f>
        <v>263109863</v>
      </c>
      <c r="D143" s="46">
        <f>+'2 T'!F138</f>
        <v>253199835</v>
      </c>
      <c r="E143" s="46">
        <f t="shared" si="8"/>
        <v>516309698</v>
      </c>
      <c r="F143" s="12"/>
    </row>
    <row r="144" spans="1:6" ht="15.75" x14ac:dyDescent="0.25">
      <c r="A144" s="48"/>
      <c r="B144" s="45" t="s">
        <v>239</v>
      </c>
      <c r="C144" s="46">
        <f>+'1 T'!F140</f>
        <v>1516720913</v>
      </c>
      <c r="D144" s="46">
        <f>+'2 T'!F139</f>
        <v>2141251683</v>
      </c>
      <c r="E144" s="46">
        <f t="shared" si="8"/>
        <v>3657972596</v>
      </c>
      <c r="F144" s="12"/>
    </row>
    <row r="145" spans="1:6" ht="15.75" x14ac:dyDescent="0.25">
      <c r="A145" s="48"/>
      <c r="B145" s="45" t="s">
        <v>238</v>
      </c>
      <c r="C145" s="46">
        <f>+'1 T'!F141</f>
        <v>436905997</v>
      </c>
      <c r="D145" s="46">
        <f>+'2 T'!F140</f>
        <v>616808466</v>
      </c>
      <c r="E145" s="46">
        <f t="shared" si="8"/>
        <v>1053714463</v>
      </c>
      <c r="F145" s="12"/>
    </row>
    <row r="146" spans="1:6" ht="15.75" x14ac:dyDescent="0.25">
      <c r="A146" s="48"/>
      <c r="B146" s="45" t="s">
        <v>242</v>
      </c>
      <c r="C146" s="46">
        <f>+'1 T'!F142</f>
        <v>0</v>
      </c>
      <c r="D146" s="46">
        <f>+'2 T'!F141</f>
        <v>882500000</v>
      </c>
      <c r="E146" s="46">
        <f t="shared" si="8"/>
        <v>882500000</v>
      </c>
      <c r="F146" s="12"/>
    </row>
    <row r="147" spans="1:6" ht="15.75" x14ac:dyDescent="0.25">
      <c r="A147" s="48"/>
      <c r="B147" s="45" t="s">
        <v>237</v>
      </c>
      <c r="C147" s="46">
        <f>+'1 T'!F143</f>
        <v>2858386539</v>
      </c>
      <c r="D147" s="46">
        <f>+'2 T'!F142</f>
        <v>0</v>
      </c>
      <c r="E147" s="46">
        <f t="shared" si="8"/>
        <v>2858386539</v>
      </c>
      <c r="F147" s="12"/>
    </row>
    <row r="148" spans="1:6" ht="15.75" x14ac:dyDescent="0.25">
      <c r="A148" s="48"/>
      <c r="B148" s="45" t="s">
        <v>115</v>
      </c>
      <c r="C148" s="46">
        <f>+'1 T'!F144</f>
        <v>0</v>
      </c>
      <c r="D148" s="46">
        <f>+'2 T'!F143</f>
        <v>0</v>
      </c>
      <c r="E148" s="46">
        <f>+C148+D148</f>
        <v>0</v>
      </c>
      <c r="F148" s="12"/>
    </row>
    <row r="149" spans="1:6" ht="15.75" x14ac:dyDescent="0.25">
      <c r="A149" s="48"/>
      <c r="B149" s="45" t="s">
        <v>116</v>
      </c>
      <c r="C149" s="46">
        <f>+'1 T'!F145</f>
        <v>0</v>
      </c>
      <c r="D149" s="46">
        <f>+'2 T'!F144</f>
        <v>0</v>
      </c>
      <c r="E149" s="46">
        <f t="shared" si="8"/>
        <v>0</v>
      </c>
      <c r="F149" s="12"/>
    </row>
    <row r="150" spans="1:6" ht="15.75" x14ac:dyDescent="0.25">
      <c r="A150" s="48"/>
      <c r="B150" s="45" t="s">
        <v>236</v>
      </c>
      <c r="C150" s="46">
        <f>+'1 T'!F146</f>
        <v>118091728.75</v>
      </c>
      <c r="D150" s="46">
        <f>+'2 T'!F145</f>
        <v>9855635.5</v>
      </c>
      <c r="E150" s="46">
        <f t="shared" si="8"/>
        <v>127947364.25</v>
      </c>
      <c r="F150" s="49"/>
    </row>
    <row r="151" spans="1:6" ht="15.75" x14ac:dyDescent="0.25">
      <c r="A151" s="48">
        <v>3</v>
      </c>
      <c r="B151" s="51" t="s">
        <v>45</v>
      </c>
      <c r="C151" s="46">
        <f>+C141</f>
        <v>11761339645.75</v>
      </c>
      <c r="D151" s="46">
        <f>+D141</f>
        <v>8514336791.5</v>
      </c>
      <c r="E151" s="46">
        <f>+E140+E141</f>
        <v>27358340816.849998</v>
      </c>
      <c r="F151" s="49"/>
    </row>
    <row r="152" spans="1:6" ht="15.75" x14ac:dyDescent="0.25">
      <c r="A152" s="48">
        <v>4</v>
      </c>
      <c r="B152" s="51" t="s">
        <v>46</v>
      </c>
      <c r="C152" s="46">
        <f>+'1 T'!F148</f>
        <v>3026196194.1300001</v>
      </c>
      <c r="D152" s="46">
        <f>+'2 T'!F147</f>
        <v>8031843322.0899992</v>
      </c>
      <c r="E152" s="46">
        <f t="shared" ref="E152" si="9">+C152+D152</f>
        <v>11058039516.219999</v>
      </c>
      <c r="F152" s="49"/>
    </row>
    <row r="153" spans="1:6" ht="15.75" x14ac:dyDescent="0.25">
      <c r="A153" s="48">
        <v>5</v>
      </c>
      <c r="B153" s="45" t="s">
        <v>47</v>
      </c>
      <c r="C153" s="46">
        <f>+'1 T'!F149</f>
        <v>15817807831.219997</v>
      </c>
      <c r="D153" s="46">
        <f>+'2 T'!F148</f>
        <v>16300301300.629997</v>
      </c>
      <c r="E153" s="46">
        <f>+E151-E152</f>
        <v>16300301300.629999</v>
      </c>
      <c r="F153" s="49"/>
    </row>
    <row r="154" spans="1:6" ht="16.5" thickBot="1" x14ac:dyDescent="0.3">
      <c r="A154" s="28"/>
      <c r="B154" s="29"/>
      <c r="C154" s="30"/>
      <c r="D154" s="31"/>
      <c r="E154" s="32"/>
      <c r="F154" s="23"/>
    </row>
    <row r="155" spans="1:6" ht="15.75" thickTop="1" x14ac:dyDescent="0.25">
      <c r="A155" s="259" t="str">
        <f>+A131</f>
        <v xml:space="preserve">Fuente:   </v>
      </c>
      <c r="B155" s="259" t="s">
        <v>71</v>
      </c>
      <c r="C155" s="259" t="s">
        <v>71</v>
      </c>
      <c r="D155" s="259" t="s">
        <v>71</v>
      </c>
      <c r="E155" s="259" t="s">
        <v>71</v>
      </c>
      <c r="F155" s="259" t="s">
        <v>71</v>
      </c>
    </row>
    <row r="156" spans="1:6" x14ac:dyDescent="0.25">
      <c r="A156" s="106"/>
      <c r="B156" s="107"/>
      <c r="C156" s="107"/>
      <c r="D156" s="107"/>
      <c r="E156" s="107"/>
      <c r="F156" s="107"/>
    </row>
    <row r="157" spans="1:6" x14ac:dyDescent="0.25">
      <c r="A157" s="253" t="s">
        <v>63</v>
      </c>
      <c r="B157" s="253"/>
      <c r="C157" s="253"/>
      <c r="D157" s="253"/>
      <c r="E157" s="253"/>
      <c r="F157" s="253"/>
    </row>
    <row r="158" spans="1:6" x14ac:dyDescent="0.25">
      <c r="A158" s="52" t="s">
        <v>59</v>
      </c>
    </row>
    <row r="159" spans="1:6" x14ac:dyDescent="0.25">
      <c r="A159" s="86"/>
      <c r="B159" s="87"/>
      <c r="C159" s="88"/>
      <c r="D159" s="88"/>
      <c r="E159" s="88"/>
      <c r="F159" s="88"/>
    </row>
    <row r="160" spans="1:6" x14ac:dyDescent="0.25">
      <c r="A160" s="86"/>
      <c r="B160" s="87"/>
      <c r="C160" s="88"/>
      <c r="D160" s="88"/>
      <c r="E160" s="88"/>
      <c r="F160" s="88"/>
    </row>
    <row r="161" spans="1:6" x14ac:dyDescent="0.25">
      <c r="A161" s="86"/>
      <c r="B161" s="87"/>
      <c r="C161" s="88"/>
      <c r="D161" s="88"/>
      <c r="E161" s="88"/>
      <c r="F161" s="88"/>
    </row>
    <row r="162" spans="1:6" x14ac:dyDescent="0.25">
      <c r="A162" s="86"/>
      <c r="B162" s="87"/>
      <c r="C162" s="88"/>
      <c r="D162" s="88"/>
      <c r="E162" s="88"/>
      <c r="F162" s="88"/>
    </row>
    <row r="163" spans="1:6" x14ac:dyDescent="0.25">
      <c r="A163" s="86"/>
      <c r="B163" s="87"/>
      <c r="C163" s="88"/>
      <c r="D163" s="88"/>
      <c r="E163" s="88"/>
      <c r="F163" s="88"/>
    </row>
    <row r="164" spans="1:6" x14ac:dyDescent="0.25">
      <c r="A164" s="86"/>
      <c r="B164" s="87"/>
      <c r="C164" s="88"/>
      <c r="D164" s="88"/>
      <c r="E164" s="88"/>
      <c r="F164" s="88"/>
    </row>
    <row r="165" spans="1:6" x14ac:dyDescent="0.25">
      <c r="A165" s="86"/>
      <c r="B165" s="87"/>
      <c r="C165" s="88"/>
      <c r="D165" s="88"/>
      <c r="E165" s="88"/>
      <c r="F165" s="88"/>
    </row>
    <row r="166" spans="1:6" x14ac:dyDescent="0.25">
      <c r="A166" s="86"/>
      <c r="B166" s="87"/>
      <c r="C166" s="88"/>
      <c r="D166" s="88"/>
      <c r="E166" s="88"/>
      <c r="F166" s="88"/>
    </row>
    <row r="167" spans="1:6" x14ac:dyDescent="0.25">
      <c r="A167" s="86"/>
      <c r="B167" s="87"/>
      <c r="C167" s="88"/>
      <c r="D167" s="88"/>
      <c r="E167" s="88"/>
      <c r="F167" s="88"/>
    </row>
    <row r="168" spans="1:6" x14ac:dyDescent="0.25">
      <c r="A168" s="86"/>
      <c r="B168" s="87"/>
      <c r="C168" s="88"/>
      <c r="D168" s="88"/>
      <c r="E168" s="88"/>
      <c r="F168" s="88"/>
    </row>
    <row r="169" spans="1:6" x14ac:dyDescent="0.25">
      <c r="A169" s="86"/>
      <c r="B169" s="87"/>
      <c r="C169" s="88"/>
      <c r="D169" s="88"/>
      <c r="E169" s="88"/>
      <c r="F169" s="88"/>
    </row>
    <row r="170" spans="1:6" x14ac:dyDescent="0.25">
      <c r="A170" s="86"/>
      <c r="B170" s="87"/>
      <c r="C170" s="88"/>
      <c r="D170" s="88"/>
      <c r="E170" s="88"/>
      <c r="F170" s="88"/>
    </row>
    <row r="171" spans="1:6" x14ac:dyDescent="0.25">
      <c r="A171" s="86"/>
      <c r="B171" s="87"/>
      <c r="C171" s="88"/>
      <c r="D171" s="88"/>
      <c r="E171" s="88"/>
      <c r="F171" s="88"/>
    </row>
    <row r="172" spans="1:6" x14ac:dyDescent="0.25">
      <c r="A172" s="86"/>
      <c r="B172" s="87"/>
      <c r="C172" s="88"/>
      <c r="D172" s="88"/>
      <c r="E172" s="88"/>
      <c r="F172" s="88"/>
    </row>
    <row r="173" spans="1:6" x14ac:dyDescent="0.25">
      <c r="A173" s="86"/>
      <c r="B173" s="87"/>
      <c r="C173" s="88"/>
      <c r="D173" s="88"/>
      <c r="E173" s="88"/>
      <c r="F173" s="88"/>
    </row>
    <row r="174" spans="1:6" x14ac:dyDescent="0.25">
      <c r="A174" s="86"/>
      <c r="B174" s="87"/>
      <c r="C174" s="88"/>
      <c r="D174" s="88"/>
      <c r="E174" s="88"/>
      <c r="F174" s="88"/>
    </row>
    <row r="175" spans="1:6" x14ac:dyDescent="0.25">
      <c r="A175" s="86"/>
      <c r="B175" s="87"/>
      <c r="C175" s="88"/>
      <c r="D175" s="88"/>
      <c r="E175" s="88"/>
      <c r="F175" s="88"/>
    </row>
    <row r="176" spans="1:6" x14ac:dyDescent="0.25">
      <c r="A176" s="86"/>
      <c r="B176" s="87"/>
      <c r="C176" s="88"/>
      <c r="D176" s="88"/>
      <c r="E176" s="88"/>
      <c r="F176" s="88"/>
    </row>
    <row r="177" spans="1:6" x14ac:dyDescent="0.25">
      <c r="A177" s="86"/>
      <c r="B177" s="87"/>
      <c r="C177" s="88"/>
      <c r="D177" s="88"/>
      <c r="E177" s="88"/>
      <c r="F177" s="88"/>
    </row>
    <row r="178" spans="1:6" x14ac:dyDescent="0.25">
      <c r="A178" s="86"/>
      <c r="B178" s="87"/>
      <c r="C178" s="88"/>
      <c r="D178" s="88"/>
      <c r="E178" s="88"/>
      <c r="F178" s="88"/>
    </row>
    <row r="179" spans="1:6" x14ac:dyDescent="0.25">
      <c r="A179" s="86"/>
      <c r="B179" s="87"/>
      <c r="C179" s="88"/>
      <c r="D179" s="88"/>
      <c r="E179" s="88"/>
      <c r="F179" s="88"/>
    </row>
    <row r="180" spans="1:6" x14ac:dyDescent="0.25">
      <c r="A180" s="86"/>
      <c r="B180" s="87"/>
      <c r="C180" s="88"/>
      <c r="D180" s="88"/>
      <c r="E180" s="88"/>
      <c r="F180" s="88"/>
    </row>
    <row r="181" spans="1:6" x14ac:dyDescent="0.25">
      <c r="A181" s="86"/>
      <c r="B181" s="87"/>
      <c r="C181" s="88"/>
      <c r="D181" s="88"/>
      <c r="E181" s="88"/>
      <c r="F181" s="88"/>
    </row>
    <row r="182" spans="1:6" x14ac:dyDescent="0.25">
      <c r="A182" s="86"/>
      <c r="B182" s="87"/>
      <c r="C182" s="88"/>
      <c r="D182" s="88"/>
      <c r="E182" s="88"/>
      <c r="F182" s="88"/>
    </row>
    <row r="183" spans="1:6" x14ac:dyDescent="0.25">
      <c r="A183" s="86"/>
      <c r="B183" s="87"/>
      <c r="C183" s="88"/>
      <c r="D183" s="88"/>
      <c r="E183" s="88"/>
      <c r="F183" s="88"/>
    </row>
    <row r="184" spans="1:6" x14ac:dyDescent="0.25">
      <c r="A184" s="86"/>
      <c r="B184" s="87"/>
      <c r="C184" s="88"/>
      <c r="D184" s="88"/>
      <c r="E184" s="88"/>
      <c r="F184" s="88"/>
    </row>
    <row r="185" spans="1:6" x14ac:dyDescent="0.25">
      <c r="A185" s="86"/>
      <c r="B185" s="87"/>
      <c r="C185" s="88"/>
      <c r="D185" s="88"/>
      <c r="E185" s="88"/>
      <c r="F185" s="88"/>
    </row>
    <row r="186" spans="1:6" x14ac:dyDescent="0.25">
      <c r="A186" s="86"/>
      <c r="B186" s="87"/>
      <c r="C186" s="88"/>
      <c r="D186" s="88"/>
      <c r="E186" s="88"/>
      <c r="F186" s="88"/>
    </row>
    <row r="187" spans="1:6" x14ac:dyDescent="0.25">
      <c r="A187" s="86"/>
      <c r="B187" s="87"/>
      <c r="C187" s="88"/>
      <c r="D187" s="88"/>
      <c r="E187" s="88"/>
      <c r="F187" s="88"/>
    </row>
    <row r="188" spans="1:6" x14ac:dyDescent="0.25">
      <c r="A188" s="86"/>
      <c r="B188" s="87"/>
      <c r="C188" s="88"/>
      <c r="D188" s="88"/>
      <c r="E188" s="88"/>
      <c r="F188" s="88"/>
    </row>
    <row r="189" spans="1:6" x14ac:dyDescent="0.25">
      <c r="A189" s="86"/>
      <c r="B189" s="87"/>
      <c r="C189" s="88"/>
      <c r="D189" s="88"/>
      <c r="E189" s="88"/>
      <c r="F189" s="88"/>
    </row>
    <row r="190" spans="1:6" x14ac:dyDescent="0.25">
      <c r="A190" s="86"/>
      <c r="B190" s="87"/>
      <c r="C190" s="88"/>
      <c r="D190" s="88"/>
      <c r="E190" s="88"/>
      <c r="F190" s="88"/>
    </row>
    <row r="191" spans="1:6" x14ac:dyDescent="0.25">
      <c r="A191" s="86"/>
      <c r="B191" s="87"/>
      <c r="C191" s="88"/>
      <c r="D191" s="88"/>
      <c r="E191" s="88"/>
      <c r="F191" s="88"/>
    </row>
    <row r="192" spans="1:6" x14ac:dyDescent="0.25">
      <c r="A192" s="86"/>
      <c r="B192" s="87"/>
      <c r="C192" s="88"/>
      <c r="D192" s="88"/>
      <c r="E192" s="88"/>
      <c r="F192" s="88"/>
    </row>
    <row r="193" spans="1:6" x14ac:dyDescent="0.25">
      <c r="A193" s="86"/>
      <c r="B193" s="87"/>
      <c r="C193" s="88"/>
      <c r="D193" s="88"/>
      <c r="E193" s="88"/>
      <c r="F193" s="88"/>
    </row>
    <row r="194" spans="1:6" x14ac:dyDescent="0.25">
      <c r="A194" s="86"/>
      <c r="B194" s="87"/>
      <c r="C194" s="88"/>
      <c r="D194" s="88"/>
      <c r="E194" s="88"/>
      <c r="F194" s="88"/>
    </row>
    <row r="195" spans="1:6" x14ac:dyDescent="0.25">
      <c r="A195" s="86"/>
      <c r="B195" s="87"/>
      <c r="C195" s="88"/>
      <c r="D195" s="88"/>
      <c r="E195" s="88"/>
      <c r="F195" s="88"/>
    </row>
    <row r="196" spans="1:6" x14ac:dyDescent="0.25">
      <c r="A196" s="86"/>
      <c r="B196" s="87"/>
      <c r="C196" s="88"/>
      <c r="D196" s="88"/>
      <c r="E196" s="88"/>
      <c r="F196" s="88"/>
    </row>
    <row r="197" spans="1:6" x14ac:dyDescent="0.25">
      <c r="A197" s="86"/>
      <c r="B197" s="87"/>
      <c r="C197" s="88"/>
      <c r="D197" s="88"/>
      <c r="E197" s="88"/>
      <c r="F197" s="88"/>
    </row>
    <row r="198" spans="1:6" x14ac:dyDescent="0.25">
      <c r="A198" s="86"/>
      <c r="B198" s="87"/>
      <c r="C198" s="88"/>
      <c r="D198" s="88"/>
      <c r="E198" s="88"/>
      <c r="F198" s="88"/>
    </row>
    <row r="199" spans="1:6" x14ac:dyDescent="0.25">
      <c r="A199" s="86"/>
      <c r="B199" s="87"/>
      <c r="C199" s="88"/>
      <c r="D199" s="88"/>
      <c r="E199" s="88"/>
      <c r="F199" s="88"/>
    </row>
    <row r="200" spans="1:6" x14ac:dyDescent="0.25">
      <c r="A200" s="86"/>
      <c r="B200" s="87"/>
      <c r="C200" s="88"/>
      <c r="D200" s="88"/>
      <c r="E200" s="88"/>
      <c r="F200" s="88"/>
    </row>
    <row r="201" spans="1:6" x14ac:dyDescent="0.25">
      <c r="A201" s="86"/>
      <c r="B201" s="87"/>
      <c r="C201" s="88"/>
      <c r="D201" s="88"/>
      <c r="E201" s="88"/>
      <c r="F201" s="88"/>
    </row>
    <row r="202" spans="1:6" x14ac:dyDescent="0.25">
      <c r="A202" s="86"/>
      <c r="B202" s="87"/>
      <c r="C202" s="88"/>
      <c r="D202" s="88"/>
      <c r="E202" s="88"/>
      <c r="F202" s="88"/>
    </row>
    <row r="203" spans="1:6" x14ac:dyDescent="0.25">
      <c r="A203" s="86"/>
      <c r="B203" s="87"/>
      <c r="C203" s="88"/>
      <c r="D203" s="88"/>
      <c r="E203" s="88"/>
      <c r="F203" s="88"/>
    </row>
    <row r="204" spans="1:6" x14ac:dyDescent="0.25">
      <c r="A204" s="86"/>
      <c r="B204" s="87"/>
      <c r="C204" s="88"/>
      <c r="D204" s="88"/>
      <c r="E204" s="88"/>
      <c r="F204" s="88"/>
    </row>
    <row r="205" spans="1:6" x14ac:dyDescent="0.25">
      <c r="A205" s="86"/>
      <c r="B205" s="87"/>
      <c r="C205" s="88"/>
      <c r="D205" s="88"/>
      <c r="E205" s="88"/>
      <c r="F205" s="88"/>
    </row>
    <row r="206" spans="1:6" x14ac:dyDescent="0.25">
      <c r="A206" s="86"/>
      <c r="B206" s="87"/>
      <c r="C206" s="88"/>
      <c r="D206" s="88"/>
      <c r="E206" s="88"/>
      <c r="F206" s="88"/>
    </row>
    <row r="207" spans="1:6" x14ac:dyDescent="0.25">
      <c r="A207" s="86"/>
      <c r="B207" s="87"/>
      <c r="C207" s="88"/>
      <c r="D207" s="88"/>
      <c r="E207" s="88"/>
      <c r="F207" s="88"/>
    </row>
    <row r="208" spans="1:6" x14ac:dyDescent="0.25">
      <c r="A208" s="86"/>
      <c r="B208" s="87"/>
      <c r="C208" s="88"/>
      <c r="D208" s="88"/>
      <c r="E208" s="88"/>
      <c r="F208" s="88"/>
    </row>
    <row r="209" spans="1:6" x14ac:dyDescent="0.25">
      <c r="A209" s="86"/>
      <c r="B209" s="87"/>
      <c r="C209" s="88"/>
      <c r="D209" s="88"/>
      <c r="E209" s="88"/>
      <c r="F209" s="88"/>
    </row>
    <row r="210" spans="1:6" x14ac:dyDescent="0.25">
      <c r="A210" s="86"/>
      <c r="B210" s="87"/>
      <c r="C210" s="88"/>
      <c r="D210" s="88"/>
      <c r="E210" s="88"/>
      <c r="F210" s="88"/>
    </row>
    <row r="211" spans="1:6" x14ac:dyDescent="0.25">
      <c r="A211" s="86"/>
      <c r="B211" s="87"/>
      <c r="C211" s="88"/>
      <c r="D211" s="88"/>
      <c r="E211" s="88"/>
      <c r="F211" s="88"/>
    </row>
    <row r="212" spans="1:6" x14ac:dyDescent="0.25">
      <c r="A212" s="86"/>
      <c r="B212" s="87"/>
      <c r="C212" s="88"/>
      <c r="D212" s="88"/>
      <c r="E212" s="88"/>
      <c r="F212" s="88"/>
    </row>
    <row r="213" spans="1:6" x14ac:dyDescent="0.25">
      <c r="A213" s="86"/>
      <c r="B213" s="87"/>
      <c r="C213" s="88"/>
      <c r="D213" s="88"/>
      <c r="E213" s="88"/>
      <c r="F213" s="88"/>
    </row>
    <row r="214" spans="1:6" x14ac:dyDescent="0.25">
      <c r="A214" s="86"/>
      <c r="B214" s="87"/>
      <c r="C214" s="88"/>
      <c r="D214" s="88"/>
      <c r="E214" s="88"/>
      <c r="F214" s="88"/>
    </row>
    <row r="215" spans="1:6" x14ac:dyDescent="0.25">
      <c r="A215" s="86"/>
      <c r="B215" s="87"/>
      <c r="C215" s="88"/>
      <c r="D215" s="88"/>
      <c r="E215" s="88"/>
      <c r="F215" s="88"/>
    </row>
    <row r="216" spans="1:6" x14ac:dyDescent="0.25">
      <c r="A216" s="86"/>
      <c r="B216" s="87"/>
      <c r="C216" s="88"/>
      <c r="D216" s="88"/>
      <c r="E216" s="88"/>
      <c r="F216" s="88"/>
    </row>
    <row r="217" spans="1:6" x14ac:dyDescent="0.25">
      <c r="A217" s="86"/>
      <c r="B217" s="87"/>
      <c r="C217" s="88"/>
      <c r="D217" s="88"/>
      <c r="E217" s="88"/>
      <c r="F217" s="88"/>
    </row>
    <row r="218" spans="1:6" x14ac:dyDescent="0.25">
      <c r="A218" s="86"/>
      <c r="B218" s="87"/>
      <c r="C218" s="88"/>
      <c r="D218" s="88"/>
      <c r="E218" s="88"/>
      <c r="F218" s="88"/>
    </row>
    <row r="219" spans="1:6" x14ac:dyDescent="0.25">
      <c r="A219" s="86"/>
      <c r="B219" s="87"/>
      <c r="C219" s="88"/>
      <c r="D219" s="88"/>
      <c r="E219" s="88"/>
      <c r="F219" s="88"/>
    </row>
    <row r="220" spans="1:6" x14ac:dyDescent="0.25">
      <c r="A220" s="86"/>
      <c r="B220" s="87"/>
      <c r="C220" s="88"/>
      <c r="D220" s="88"/>
      <c r="E220" s="88"/>
      <c r="F220" s="88"/>
    </row>
    <row r="221" spans="1:6" x14ac:dyDescent="0.25">
      <c r="A221" s="86"/>
      <c r="B221" s="87"/>
      <c r="C221" s="88"/>
      <c r="D221" s="88"/>
      <c r="E221" s="88"/>
      <c r="F221" s="88"/>
    </row>
  </sheetData>
  <mergeCells count="16">
    <mergeCell ref="A56:F56"/>
    <mergeCell ref="A57:F57"/>
    <mergeCell ref="A58:F58"/>
    <mergeCell ref="A1:F1"/>
    <mergeCell ref="A6:F6"/>
    <mergeCell ref="A8:F8"/>
    <mergeCell ref="A9:F9"/>
    <mergeCell ref="A34:F34"/>
    <mergeCell ref="A35:F35"/>
    <mergeCell ref="A36:F36"/>
    <mergeCell ref="A53:F53"/>
    <mergeCell ref="A135:F135"/>
    <mergeCell ref="A136:F136"/>
    <mergeCell ref="A137:F137"/>
    <mergeCell ref="A155:F155"/>
    <mergeCell ref="A157:F15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zoomScale="80" zoomScaleNormal="80" workbookViewId="0">
      <selection sqref="A1:G1"/>
    </sheetView>
  </sheetViews>
  <sheetFormatPr baseColWidth="10" defaultColWidth="11.42578125" defaultRowHeight="15" x14ac:dyDescent="0.25"/>
  <cols>
    <col min="1" max="1" width="20.140625" style="174" customWidth="1"/>
    <col min="2" max="2" width="41.42578125" style="157" customWidth="1"/>
    <col min="3" max="3" width="31.5703125" style="157" bestFit="1" customWidth="1"/>
    <col min="4" max="6" width="21.28515625" style="157" bestFit="1" customWidth="1"/>
    <col min="7" max="7" width="17.85546875" style="157" customWidth="1"/>
    <col min="8" max="8" width="16.140625" style="157" bestFit="1" customWidth="1"/>
    <col min="9" max="16384" width="11.42578125" style="157"/>
  </cols>
  <sheetData>
    <row r="1" spans="1:7" x14ac:dyDescent="0.25">
      <c r="A1" s="264" t="s">
        <v>28</v>
      </c>
      <c r="B1" s="264"/>
      <c r="C1" s="264"/>
      <c r="D1" s="264"/>
      <c r="E1" s="264"/>
      <c r="F1" s="264"/>
      <c r="G1" s="264"/>
    </row>
    <row r="2" spans="1:7" s="155" customFormat="1" x14ac:dyDescent="0.25">
      <c r="A2" s="159"/>
      <c r="B2" s="160" t="s">
        <v>88</v>
      </c>
      <c r="C2" s="159" t="s">
        <v>89</v>
      </c>
      <c r="D2" s="159"/>
      <c r="E2" s="159"/>
      <c r="F2" s="159"/>
      <c r="G2" s="159"/>
    </row>
    <row r="3" spans="1:7" s="155" customFormat="1" x14ac:dyDescent="0.25">
      <c r="A3" s="159"/>
      <c r="B3" s="160" t="s">
        <v>90</v>
      </c>
      <c r="C3" s="159" t="s">
        <v>91</v>
      </c>
      <c r="D3" s="159"/>
      <c r="E3" s="159"/>
      <c r="F3" s="159"/>
      <c r="G3" s="159"/>
    </row>
    <row r="4" spans="1:7" s="155" customFormat="1" x14ac:dyDescent="0.25">
      <c r="A4" s="159"/>
      <c r="B4" s="160" t="s">
        <v>30</v>
      </c>
      <c r="C4" s="159" t="s">
        <v>79</v>
      </c>
      <c r="D4" s="159"/>
      <c r="E4" s="159"/>
      <c r="F4" s="159"/>
      <c r="G4" s="159"/>
    </row>
    <row r="5" spans="1:7" s="155" customFormat="1" x14ac:dyDescent="0.25">
      <c r="A5" s="159"/>
      <c r="B5" s="160" t="s">
        <v>29</v>
      </c>
      <c r="C5" s="159" t="s">
        <v>227</v>
      </c>
      <c r="D5" s="159"/>
      <c r="E5" s="159"/>
      <c r="F5" s="159"/>
      <c r="G5" s="159"/>
    </row>
    <row r="6" spans="1:7" s="155" customFormat="1" x14ac:dyDescent="0.25">
      <c r="A6" s="266"/>
      <c r="B6" s="266"/>
      <c r="C6" s="266"/>
      <c r="D6" s="266"/>
      <c r="E6" s="266"/>
      <c r="F6" s="266"/>
      <c r="G6" s="266"/>
    </row>
    <row r="7" spans="1:7" x14ac:dyDescent="0.25">
      <c r="A7" s="161"/>
      <c r="B7" s="162"/>
      <c r="C7" s="162"/>
      <c r="D7" s="162"/>
      <c r="E7" s="162"/>
      <c r="F7" s="162"/>
      <c r="G7" s="162"/>
    </row>
    <row r="8" spans="1:7" x14ac:dyDescent="0.25">
      <c r="A8" s="266" t="s">
        <v>31</v>
      </c>
      <c r="B8" s="266"/>
      <c r="C8" s="266"/>
      <c r="D8" s="266"/>
      <c r="E8" s="266"/>
      <c r="F8" s="266"/>
      <c r="G8" s="266"/>
    </row>
    <row r="9" spans="1:7" x14ac:dyDescent="0.25">
      <c r="A9" s="266" t="s">
        <v>51</v>
      </c>
      <c r="B9" s="266"/>
      <c r="C9" s="266"/>
      <c r="D9" s="266"/>
      <c r="E9" s="266"/>
      <c r="F9" s="266"/>
      <c r="G9" s="266"/>
    </row>
    <row r="10" spans="1:7" x14ac:dyDescent="0.25">
      <c r="A10" s="161"/>
      <c r="B10" s="162"/>
      <c r="C10" s="161"/>
      <c r="D10" s="161"/>
      <c r="E10" s="161"/>
      <c r="F10" s="161"/>
      <c r="G10" s="161"/>
    </row>
    <row r="11" spans="1:7" s="155" customFormat="1" ht="15.75" thickBot="1" x14ac:dyDescent="0.3">
      <c r="A11" s="163" t="s">
        <v>0</v>
      </c>
      <c r="B11" s="163" t="s">
        <v>57</v>
      </c>
      <c r="C11" s="163" t="s">
        <v>33</v>
      </c>
      <c r="D11" s="163" t="s">
        <v>17</v>
      </c>
      <c r="E11" s="163" t="s">
        <v>18</v>
      </c>
      <c r="F11" s="163" t="s">
        <v>19</v>
      </c>
      <c r="G11" s="163" t="s">
        <v>55</v>
      </c>
    </row>
    <row r="12" spans="1:7" s="155" customFormat="1" x14ac:dyDescent="0.25">
      <c r="A12" s="164"/>
      <c r="B12" s="165"/>
      <c r="C12" s="164"/>
      <c r="D12" s="164"/>
      <c r="E12" s="164"/>
      <c r="F12" s="164"/>
      <c r="G12" s="164"/>
    </row>
    <row r="13" spans="1:7" s="155" customFormat="1" ht="15.75" x14ac:dyDescent="0.25">
      <c r="A13" s="152">
        <v>1</v>
      </c>
      <c r="B13" s="166" t="s">
        <v>20</v>
      </c>
      <c r="C13" s="165" t="s">
        <v>6</v>
      </c>
      <c r="D13" s="167">
        <f>+Semestral!D13</f>
        <v>31322.666666666668</v>
      </c>
      <c r="E13" s="167">
        <f>E14+E15</f>
        <v>48135.666666666672</v>
      </c>
      <c r="F13" s="167">
        <f>F14+F20</f>
        <v>38387</v>
      </c>
      <c r="G13" s="167">
        <f>AVERAGE(D13:F13)</f>
        <v>39281.777777777781</v>
      </c>
    </row>
    <row r="14" spans="1:7" s="155" customFormat="1" ht="60" x14ac:dyDescent="0.25">
      <c r="A14" s="152"/>
      <c r="B14" s="168" t="s">
        <v>64</v>
      </c>
      <c r="C14" s="165" t="s">
        <v>6</v>
      </c>
      <c r="D14" s="167">
        <f>+Semestral!D14</f>
        <v>18993</v>
      </c>
      <c r="E14" s="167">
        <f>'2 T'!G14</f>
        <v>27072</v>
      </c>
      <c r="F14" s="167">
        <f>'3 T'!G14</f>
        <v>27496.666666666668</v>
      </c>
      <c r="G14" s="167">
        <f t="shared" ref="G14:G21" si="0">AVERAGE(D14:F14)</f>
        <v>24520.555555555558</v>
      </c>
    </row>
    <row r="15" spans="1:7" ht="15.75" x14ac:dyDescent="0.25">
      <c r="A15" s="152"/>
      <c r="B15" s="169" t="s">
        <v>9</v>
      </c>
      <c r="C15" s="170" t="s">
        <v>6</v>
      </c>
      <c r="D15" s="167">
        <f>+Semestral!D15</f>
        <v>12329.666666666666</v>
      </c>
      <c r="E15" s="167">
        <f>'2 T'!G15</f>
        <v>21063.666666666668</v>
      </c>
      <c r="F15" s="167">
        <f>'3 T'!G15</f>
        <v>22047</v>
      </c>
      <c r="G15" s="167">
        <f t="shared" si="0"/>
        <v>18480.111111111113</v>
      </c>
    </row>
    <row r="16" spans="1:7" ht="15.75" x14ac:dyDescent="0.25">
      <c r="A16" s="152">
        <v>2</v>
      </c>
      <c r="B16" s="22" t="s">
        <v>21</v>
      </c>
      <c r="C16" s="165" t="s">
        <v>6</v>
      </c>
      <c r="D16" s="167">
        <f>+Semestral!D16</f>
        <v>129697.33333333333</v>
      </c>
      <c r="E16" s="167">
        <f>E18+E20+E21</f>
        <v>131741.66666666669</v>
      </c>
      <c r="F16" s="167">
        <f>F18+F20+F21</f>
        <v>137319.33333333334</v>
      </c>
      <c r="G16" s="167">
        <f t="shared" si="0"/>
        <v>132919.44444444447</v>
      </c>
    </row>
    <row r="17" spans="1:8" ht="15.75" x14ac:dyDescent="0.25">
      <c r="A17" s="152"/>
      <c r="B17" s="171" t="s">
        <v>230</v>
      </c>
      <c r="C17" s="165"/>
      <c r="D17" s="167">
        <v>6926</v>
      </c>
      <c r="E17" s="167">
        <v>10835.333333333334</v>
      </c>
      <c r="F17" s="167">
        <v>10811</v>
      </c>
      <c r="G17" s="167">
        <f t="shared" si="0"/>
        <v>9524.1111111111113</v>
      </c>
    </row>
    <row r="18" spans="1:8" ht="15.75" x14ac:dyDescent="0.25">
      <c r="A18" s="152"/>
      <c r="B18" s="171" t="s">
        <v>61</v>
      </c>
      <c r="C18" s="165" t="s">
        <v>6</v>
      </c>
      <c r="D18" s="167">
        <f>+Semestral!D18</f>
        <v>13146.333333333334</v>
      </c>
      <c r="E18" s="167">
        <f>'2 T'!G18</f>
        <v>15439.333333333334</v>
      </c>
      <c r="F18" s="167">
        <f>'3 T'!G18</f>
        <v>15954</v>
      </c>
      <c r="G18" s="167">
        <f t="shared" si="0"/>
        <v>14846.555555555557</v>
      </c>
    </row>
    <row r="19" spans="1:8" ht="15.75" x14ac:dyDescent="0.25">
      <c r="A19" s="152"/>
      <c r="B19" s="171" t="s">
        <v>22</v>
      </c>
      <c r="C19" s="165" t="s">
        <v>7</v>
      </c>
      <c r="D19" s="167">
        <f>+Semestral!D19</f>
        <v>28509.666666666668</v>
      </c>
      <c r="E19" s="167">
        <f>'2 T'!G19</f>
        <v>33524.666666666664</v>
      </c>
      <c r="F19" s="167">
        <f>'3 T'!G19</f>
        <v>34769</v>
      </c>
      <c r="G19" s="167">
        <f t="shared" si="0"/>
        <v>32267.777777777777</v>
      </c>
    </row>
    <row r="20" spans="1:8" ht="15.75" x14ac:dyDescent="0.25">
      <c r="A20" s="152"/>
      <c r="B20" s="171" t="s">
        <v>62</v>
      </c>
      <c r="C20" s="165" t="s">
        <v>6</v>
      </c>
      <c r="D20" s="167">
        <f>+Semestral!D20</f>
        <v>8404</v>
      </c>
      <c r="E20" s="167">
        <f>'2 T'!G20</f>
        <v>10197.666666666666</v>
      </c>
      <c r="F20" s="167">
        <f>'3 T'!G20</f>
        <v>10890.333333333334</v>
      </c>
      <c r="G20" s="167">
        <f t="shared" si="0"/>
        <v>9830.6666666666661</v>
      </c>
    </row>
    <row r="21" spans="1:8" ht="17.25" x14ac:dyDescent="0.25">
      <c r="A21" s="152"/>
      <c r="B21" s="171" t="s">
        <v>13</v>
      </c>
      <c r="C21" s="172" t="s">
        <v>23</v>
      </c>
      <c r="D21" s="167">
        <f>+Semestral!D21</f>
        <v>98804.333333333328</v>
      </c>
      <c r="E21" s="167">
        <f>'2 T'!G21</f>
        <v>106104.66666666667</v>
      </c>
      <c r="F21" s="167">
        <f>'3 T'!G21</f>
        <v>110475</v>
      </c>
      <c r="G21" s="167">
        <f t="shared" si="0"/>
        <v>105128</v>
      </c>
    </row>
    <row r="22" spans="1:8" s="6" customFormat="1" ht="31.5" x14ac:dyDescent="0.25">
      <c r="A22" s="26" t="s">
        <v>279</v>
      </c>
      <c r="B22" s="225" t="s">
        <v>275</v>
      </c>
      <c r="C22" s="23" t="s">
        <v>6</v>
      </c>
      <c r="D22" s="167">
        <f>+Semestral!D22</f>
        <v>0</v>
      </c>
      <c r="E22" s="167">
        <f>'2 T'!G22</f>
        <v>0</v>
      </c>
      <c r="F22" s="167">
        <f>'3 T'!G22</f>
        <v>0</v>
      </c>
      <c r="G22" s="167">
        <f t="shared" ref="G22:G24" si="1">AVERAGE(D22:F22)</f>
        <v>0</v>
      </c>
    </row>
    <row r="23" spans="1:8" s="6" customFormat="1" ht="31.5" x14ac:dyDescent="0.25">
      <c r="A23" s="26"/>
      <c r="B23" s="24" t="s">
        <v>254</v>
      </c>
      <c r="C23" s="23" t="s">
        <v>6</v>
      </c>
      <c r="D23" s="167">
        <f>+Semestral!D23</f>
        <v>0</v>
      </c>
      <c r="E23" s="167">
        <f>'2 T'!G23</f>
        <v>0</v>
      </c>
      <c r="F23" s="167">
        <f>'3 T'!G23</f>
        <v>0</v>
      </c>
      <c r="G23" s="167">
        <f t="shared" si="1"/>
        <v>0</v>
      </c>
    </row>
    <row r="24" spans="1:8" s="6" customFormat="1" ht="31.5" x14ac:dyDescent="0.25">
      <c r="A24" s="26"/>
      <c r="B24" s="24" t="s">
        <v>255</v>
      </c>
      <c r="C24" s="23" t="s">
        <v>6</v>
      </c>
      <c r="D24" s="167">
        <f>+Semestral!D24</f>
        <v>0</v>
      </c>
      <c r="E24" s="167">
        <f>'2 T'!G24</f>
        <v>0</v>
      </c>
      <c r="F24" s="167">
        <f>'3 T'!G24</f>
        <v>0</v>
      </c>
      <c r="G24" s="167">
        <f t="shared" si="1"/>
        <v>0</v>
      </c>
    </row>
    <row r="25" spans="1:8" ht="15.75" x14ac:dyDescent="0.25">
      <c r="A25" s="152">
        <v>3</v>
      </c>
      <c r="B25" s="27" t="s">
        <v>5</v>
      </c>
      <c r="C25" s="172" t="s">
        <v>6</v>
      </c>
      <c r="D25" s="167">
        <f>+Semestral!D25</f>
        <v>8182.333333333333</v>
      </c>
      <c r="E25" s="167">
        <f>'2 T'!G25</f>
        <v>9191</v>
      </c>
      <c r="F25" s="167">
        <f>'3 T'!G25</f>
        <v>9647</v>
      </c>
      <c r="G25" s="167">
        <f>AVERAGE(D25:F25)</f>
        <v>9006.7777777777774</v>
      </c>
    </row>
    <row r="26" spans="1:8" ht="15.75" thickBot="1" x14ac:dyDescent="0.3">
      <c r="A26" s="65"/>
      <c r="B26" s="66" t="s">
        <v>52</v>
      </c>
      <c r="C26" s="67" t="s">
        <v>6</v>
      </c>
      <c r="D26" s="173">
        <f>D14+D21</f>
        <v>117797.33333333333</v>
      </c>
      <c r="E26" s="173">
        <f>E14+E21</f>
        <v>133176.66666666669</v>
      </c>
      <c r="F26" s="173">
        <f>F14+F21</f>
        <v>137971.66666666666</v>
      </c>
      <c r="G26" s="173">
        <f>G14+G21</f>
        <v>129648.55555555556</v>
      </c>
    </row>
    <row r="27" spans="1:8" ht="15.75" thickTop="1" x14ac:dyDescent="0.25">
      <c r="A27" s="165" t="s">
        <v>24</v>
      </c>
      <c r="C27" s="165"/>
      <c r="D27" s="85"/>
      <c r="E27" s="85"/>
      <c r="F27" s="85"/>
      <c r="G27" s="165"/>
    </row>
    <row r="28" spans="1:8" x14ac:dyDescent="0.25">
      <c r="A28" s="170" t="s">
        <v>76</v>
      </c>
      <c r="C28" s="165"/>
      <c r="D28" s="85"/>
      <c r="E28" s="85"/>
      <c r="F28" s="85"/>
      <c r="G28" s="165"/>
      <c r="H28" s="165"/>
    </row>
    <row r="29" spans="1:8" x14ac:dyDescent="0.25">
      <c r="A29" s="165" t="s">
        <v>25</v>
      </c>
      <c r="C29" s="165"/>
      <c r="D29" s="85"/>
      <c r="E29" s="85"/>
      <c r="F29" s="85"/>
      <c r="G29" s="165"/>
      <c r="H29" s="165"/>
    </row>
    <row r="30" spans="1:8" x14ac:dyDescent="0.25">
      <c r="A30" s="157" t="s">
        <v>60</v>
      </c>
    </row>
    <row r="31" spans="1:8" x14ac:dyDescent="0.25">
      <c r="C31" s="165"/>
    </row>
    <row r="32" spans="1:8" x14ac:dyDescent="0.25">
      <c r="C32" s="165"/>
    </row>
    <row r="33" spans="1:9" x14ac:dyDescent="0.25">
      <c r="C33" s="165"/>
    </row>
    <row r="34" spans="1:9" ht="15.75" x14ac:dyDescent="0.25">
      <c r="A34" s="260" t="s">
        <v>39</v>
      </c>
      <c r="B34" s="260"/>
      <c r="C34" s="260"/>
      <c r="D34" s="260"/>
      <c r="E34" s="260"/>
      <c r="F34" s="260"/>
      <c r="G34" s="175"/>
      <c r="H34" s="176"/>
      <c r="I34" s="158"/>
    </row>
    <row r="35" spans="1:9" ht="15.75" x14ac:dyDescent="0.25">
      <c r="A35" s="260" t="s">
        <v>41</v>
      </c>
      <c r="B35" s="260"/>
      <c r="C35" s="260"/>
      <c r="D35" s="260"/>
      <c r="E35" s="260"/>
      <c r="F35" s="260"/>
      <c r="G35" s="175"/>
      <c r="H35" s="176"/>
      <c r="I35" s="158"/>
    </row>
    <row r="36" spans="1:9" ht="15.75" x14ac:dyDescent="0.25">
      <c r="A36" s="261" t="s">
        <v>58</v>
      </c>
      <c r="B36" s="261"/>
      <c r="C36" s="261"/>
      <c r="D36" s="261"/>
      <c r="E36" s="261"/>
      <c r="F36" s="261"/>
      <c r="G36" s="177"/>
      <c r="H36" s="178"/>
      <c r="I36" s="179"/>
    </row>
    <row r="37" spans="1:9" ht="15.75" x14ac:dyDescent="0.25">
      <c r="A37" s="180"/>
      <c r="B37" s="175"/>
      <c r="C37" s="175"/>
      <c r="D37" s="175"/>
      <c r="E37" s="175"/>
      <c r="F37" s="175"/>
      <c r="G37" s="175"/>
      <c r="H37" s="176"/>
      <c r="I37" s="158"/>
    </row>
    <row r="38" spans="1:9" ht="16.5" thickBot="1" x14ac:dyDescent="0.3">
      <c r="A38" s="181" t="s">
        <v>0</v>
      </c>
      <c r="B38" s="181" t="s">
        <v>57</v>
      </c>
      <c r="C38" s="163" t="s">
        <v>17</v>
      </c>
      <c r="D38" s="163" t="s">
        <v>18</v>
      </c>
      <c r="E38" s="163" t="s">
        <v>19</v>
      </c>
      <c r="F38" s="163" t="s">
        <v>285</v>
      </c>
      <c r="G38" s="175"/>
      <c r="H38" s="176"/>
      <c r="I38" s="158"/>
    </row>
    <row r="39" spans="1:9" ht="15.75" x14ac:dyDescent="0.25">
      <c r="A39" s="182">
        <v>1</v>
      </c>
      <c r="B39" s="212" t="s">
        <v>110</v>
      </c>
      <c r="C39" s="209">
        <f>+'1 T'!F38</f>
        <v>1653208879.2616</v>
      </c>
      <c r="D39" s="209">
        <f>+'2 T'!F39</f>
        <v>5170888482.75</v>
      </c>
      <c r="E39" s="152">
        <f>+'3 T'!F40</f>
        <v>5515111852.3097439</v>
      </c>
      <c r="F39" s="152">
        <f>SUM(C39:E39)</f>
        <v>12339209214.321344</v>
      </c>
      <c r="G39" s="183"/>
      <c r="H39" s="176"/>
      <c r="I39" s="158"/>
    </row>
    <row r="40" spans="1:9" ht="15.75" x14ac:dyDescent="0.25">
      <c r="A40" s="182"/>
      <c r="B40" s="212" t="s">
        <v>265</v>
      </c>
      <c r="C40" s="209"/>
      <c r="D40" s="209"/>
      <c r="E40" s="152"/>
      <c r="F40" s="152">
        <f t="shared" ref="F40:F51" si="2">SUM(C40:E40)</f>
        <v>0</v>
      </c>
      <c r="G40" s="183"/>
      <c r="H40" s="176"/>
      <c r="I40" s="158"/>
    </row>
    <row r="41" spans="1:9" ht="15.75" x14ac:dyDescent="0.25">
      <c r="A41" s="182">
        <v>2</v>
      </c>
      <c r="B41" s="212" t="s">
        <v>112</v>
      </c>
      <c r="C41" s="209">
        <f>+'1 T'!F39</f>
        <v>18112087.488400001</v>
      </c>
      <c r="D41" s="209">
        <f>+'2 T'!F40</f>
        <v>271437872.01999998</v>
      </c>
      <c r="E41" s="152">
        <f>+'3 T'!F41</f>
        <v>286884218.47025609</v>
      </c>
      <c r="F41" s="152">
        <f t="shared" si="2"/>
        <v>576434177.97865605</v>
      </c>
      <c r="G41" s="183"/>
      <c r="H41" s="176"/>
      <c r="I41" s="158"/>
    </row>
    <row r="42" spans="1:9" ht="15.75" x14ac:dyDescent="0.25">
      <c r="A42" s="182">
        <v>3</v>
      </c>
      <c r="B42" s="212" t="s">
        <v>27</v>
      </c>
      <c r="C42" s="209">
        <f>+'1 T'!F40</f>
        <v>1146445785</v>
      </c>
      <c r="D42" s="209">
        <f>+'2 T'!F41</f>
        <v>1507700793</v>
      </c>
      <c r="E42" s="152">
        <f>+'3 T'!F42</f>
        <v>2224292146</v>
      </c>
      <c r="F42" s="152">
        <f t="shared" si="2"/>
        <v>4878438724</v>
      </c>
      <c r="G42" s="183"/>
      <c r="H42" s="176"/>
      <c r="I42" s="158"/>
    </row>
    <row r="43" spans="1:9" ht="15.75" x14ac:dyDescent="0.25">
      <c r="A43" s="182"/>
      <c r="B43" s="212" t="s">
        <v>266</v>
      </c>
      <c r="C43" s="209"/>
      <c r="D43" s="209"/>
      <c r="E43" s="152"/>
      <c r="F43" s="152">
        <f t="shared" si="2"/>
        <v>0</v>
      </c>
      <c r="G43" s="183"/>
      <c r="H43" s="176"/>
      <c r="I43" s="158"/>
    </row>
    <row r="44" spans="1:9" ht="15.75" x14ac:dyDescent="0.25">
      <c r="A44" s="182"/>
      <c r="B44" s="212" t="s">
        <v>267</v>
      </c>
      <c r="C44" s="209"/>
      <c r="D44" s="209"/>
      <c r="E44" s="152"/>
      <c r="F44" s="152">
        <f t="shared" si="2"/>
        <v>0</v>
      </c>
      <c r="G44" s="183"/>
      <c r="H44" s="176"/>
      <c r="I44" s="158"/>
    </row>
    <row r="45" spans="1:9" ht="15.75" x14ac:dyDescent="0.25">
      <c r="A45" s="182">
        <v>4</v>
      </c>
      <c r="B45" s="212" t="s">
        <v>26</v>
      </c>
      <c r="C45" s="209">
        <f>+'1 T'!F41</f>
        <v>86170511.310000002</v>
      </c>
      <c r="D45" s="209">
        <f>+'2 T'!F42</f>
        <v>690421694.5</v>
      </c>
      <c r="E45" s="152">
        <f>+'3 T'!F45</f>
        <v>407496532</v>
      </c>
      <c r="F45" s="152">
        <f t="shared" si="2"/>
        <v>1184088737.8099999</v>
      </c>
      <c r="G45" s="183"/>
      <c r="H45" s="176"/>
      <c r="I45" s="158"/>
    </row>
    <row r="46" spans="1:9" ht="15.75" x14ac:dyDescent="0.25">
      <c r="A46" s="182"/>
      <c r="B46" s="212" t="s">
        <v>268</v>
      </c>
      <c r="C46" s="209"/>
      <c r="D46" s="209"/>
      <c r="E46" s="152"/>
      <c r="F46" s="152">
        <f t="shared" si="2"/>
        <v>0</v>
      </c>
      <c r="G46" s="183"/>
      <c r="H46" s="176"/>
      <c r="I46" s="158"/>
    </row>
    <row r="47" spans="1:9" ht="15.75" x14ac:dyDescent="0.25">
      <c r="A47" s="182">
        <v>5</v>
      </c>
      <c r="B47" s="212" t="s">
        <v>117</v>
      </c>
      <c r="C47" s="209">
        <f>+'1 T'!F42</f>
        <v>43319584.790000007</v>
      </c>
      <c r="D47" s="209">
        <f>+'2 T'!F43</f>
        <v>2494575</v>
      </c>
      <c r="E47" s="152">
        <f>+'3 T'!F46</f>
        <v>25887308.049999997</v>
      </c>
      <c r="F47" s="152">
        <f t="shared" si="2"/>
        <v>71701467.840000004</v>
      </c>
      <c r="G47" s="183"/>
      <c r="H47" s="176"/>
      <c r="I47" s="158"/>
    </row>
    <row r="48" spans="1:9" s="162" customFormat="1" ht="15.75" x14ac:dyDescent="0.25">
      <c r="A48" s="182">
        <v>6</v>
      </c>
      <c r="B48" s="43" t="s">
        <v>113</v>
      </c>
      <c r="C48" s="152">
        <f>+'1 T'!F43</f>
        <v>214314689.39999998</v>
      </c>
      <c r="D48" s="152">
        <f>+'2 T'!F44</f>
        <v>265057822.31999999</v>
      </c>
      <c r="E48" s="152">
        <f>+'3 T'!F47</f>
        <v>222115935.02000001</v>
      </c>
      <c r="F48" s="152">
        <f t="shared" si="2"/>
        <v>701488446.74000001</v>
      </c>
      <c r="G48" s="184"/>
      <c r="H48" s="185"/>
      <c r="I48" s="179"/>
    </row>
    <row r="49" spans="1:9" s="162" customFormat="1" ht="15.75" x14ac:dyDescent="0.25">
      <c r="A49" s="182">
        <v>7</v>
      </c>
      <c r="B49" s="43" t="s">
        <v>114</v>
      </c>
      <c r="C49" s="152">
        <f>+'1 T'!F44</f>
        <v>18754363.5</v>
      </c>
      <c r="D49" s="152">
        <f>+'2 T'!F45</f>
        <v>71145636.5</v>
      </c>
      <c r="E49" s="152">
        <f>+'3 T'!F48</f>
        <v>0</v>
      </c>
      <c r="F49" s="152">
        <f t="shared" si="2"/>
        <v>89900000</v>
      </c>
      <c r="G49" s="184"/>
      <c r="H49" s="185"/>
      <c r="I49" s="179"/>
    </row>
    <row r="50" spans="1:9" s="162" customFormat="1" ht="15.75" x14ac:dyDescent="0.25">
      <c r="A50" s="182">
        <v>8</v>
      </c>
      <c r="B50" s="43" t="s">
        <v>115</v>
      </c>
      <c r="C50" s="152">
        <f>+'1 T'!F45</f>
        <v>257075937.18000001</v>
      </c>
      <c r="D50" s="152">
        <f>+'2 T'!F46</f>
        <v>52696446</v>
      </c>
      <c r="E50" s="152">
        <f>+'3 T'!F49</f>
        <v>201884433.64999998</v>
      </c>
      <c r="F50" s="152">
        <f t="shared" si="2"/>
        <v>511656816.82999998</v>
      </c>
      <c r="G50" s="184"/>
      <c r="H50" s="185"/>
      <c r="I50" s="179"/>
    </row>
    <row r="51" spans="1:9" s="162" customFormat="1" ht="15.75" x14ac:dyDescent="0.25">
      <c r="A51" s="182">
        <v>9</v>
      </c>
      <c r="B51" s="43" t="s">
        <v>116</v>
      </c>
      <c r="C51" s="152">
        <f>+'1 T'!F46</f>
        <v>0</v>
      </c>
      <c r="D51" s="152">
        <f>+'2 T'!F47</f>
        <v>0</v>
      </c>
      <c r="E51" s="152">
        <f>+'3 T'!F50</f>
        <v>0</v>
      </c>
      <c r="F51" s="152">
        <f t="shared" si="2"/>
        <v>0</v>
      </c>
      <c r="G51" s="184"/>
      <c r="H51" s="185"/>
      <c r="I51" s="179"/>
    </row>
    <row r="52" spans="1:9" ht="16.5" thickBot="1" x14ac:dyDescent="0.3">
      <c r="A52" s="28"/>
      <c r="B52" s="29" t="s">
        <v>1</v>
      </c>
      <c r="C52" s="4">
        <f>SUM(C39:C51)</f>
        <v>3437401837.9299998</v>
      </c>
      <c r="D52" s="4">
        <f t="shared" ref="D52:F52" si="3">SUM(D39:D51)</f>
        <v>8031843322.0900002</v>
      </c>
      <c r="E52" s="4">
        <f t="shared" si="3"/>
        <v>8883672425.5</v>
      </c>
      <c r="F52" s="4">
        <f t="shared" si="3"/>
        <v>20352917585.520008</v>
      </c>
      <c r="G52" s="175"/>
      <c r="I52" s="158"/>
    </row>
    <row r="53" spans="1:9" ht="16.5" thickTop="1" x14ac:dyDescent="0.25">
      <c r="A53" s="265" t="s">
        <v>111</v>
      </c>
      <c r="B53" s="265" t="s">
        <v>71</v>
      </c>
      <c r="C53" s="265" t="s">
        <v>71</v>
      </c>
      <c r="D53" s="265" t="s">
        <v>71</v>
      </c>
      <c r="E53" s="265" t="s">
        <v>71</v>
      </c>
      <c r="F53" s="265"/>
      <c r="G53" s="186"/>
      <c r="H53" s="187"/>
      <c r="I53" s="188"/>
    </row>
    <row r="54" spans="1:9" ht="15.75" x14ac:dyDescent="0.25">
      <c r="A54" s="180"/>
      <c r="B54" s="175"/>
      <c r="C54" s="175"/>
      <c r="D54" s="175"/>
      <c r="E54" s="175"/>
      <c r="F54" s="175"/>
      <c r="G54" s="175"/>
      <c r="I54" s="158"/>
    </row>
    <row r="55" spans="1:9" ht="15.75" x14ac:dyDescent="0.25">
      <c r="A55" s="180"/>
      <c r="B55" s="180"/>
      <c r="C55" s="180"/>
      <c r="D55" s="180"/>
      <c r="E55" s="175"/>
      <c r="F55" s="175"/>
      <c r="G55" s="175"/>
      <c r="I55" s="158"/>
    </row>
    <row r="56" spans="1:9" ht="15.75" x14ac:dyDescent="0.25">
      <c r="A56" s="260" t="s">
        <v>40</v>
      </c>
      <c r="B56" s="260"/>
      <c r="C56" s="260"/>
      <c r="D56" s="260"/>
      <c r="E56" s="260"/>
      <c r="F56" s="260"/>
      <c r="G56" s="175"/>
      <c r="I56" s="158"/>
    </row>
    <row r="57" spans="1:9" ht="15.75" x14ac:dyDescent="0.25">
      <c r="A57" s="260" t="s">
        <v>42</v>
      </c>
      <c r="B57" s="260"/>
      <c r="C57" s="260"/>
      <c r="D57" s="260"/>
      <c r="E57" s="260"/>
      <c r="F57" s="260"/>
      <c r="G57" s="175"/>
      <c r="I57" s="158"/>
    </row>
    <row r="58" spans="1:9" ht="15.75" x14ac:dyDescent="0.25">
      <c r="A58" s="261" t="s">
        <v>58</v>
      </c>
      <c r="B58" s="261"/>
      <c r="C58" s="261"/>
      <c r="D58" s="261"/>
      <c r="E58" s="261"/>
      <c r="F58" s="261"/>
      <c r="G58" s="177"/>
      <c r="H58" s="159"/>
      <c r="I58" s="179"/>
    </row>
    <row r="59" spans="1:9" ht="15.75" x14ac:dyDescent="0.25">
      <c r="A59" s="180"/>
      <c r="B59" s="175"/>
      <c r="C59" s="175"/>
      <c r="D59" s="175"/>
      <c r="E59" s="175"/>
      <c r="F59" s="175"/>
      <c r="G59" s="175"/>
      <c r="I59" s="158"/>
    </row>
    <row r="60" spans="1:9" ht="16.5" thickBot="1" x14ac:dyDescent="0.3">
      <c r="A60" s="181" t="s">
        <v>37</v>
      </c>
      <c r="B60" s="181" t="s">
        <v>38</v>
      </c>
      <c r="C60" s="163" t="s">
        <v>17</v>
      </c>
      <c r="D60" s="163" t="s">
        <v>18</v>
      </c>
      <c r="E60" s="163" t="s">
        <v>19</v>
      </c>
      <c r="F60" s="163" t="s">
        <v>285</v>
      </c>
      <c r="G60" s="175"/>
      <c r="I60" s="158"/>
    </row>
    <row r="61" spans="1:9" ht="15.75" x14ac:dyDescent="0.25">
      <c r="A61" s="182" t="s">
        <v>118</v>
      </c>
      <c r="B61" s="43" t="s">
        <v>119</v>
      </c>
      <c r="C61" s="152">
        <f>+'1 T'!F57</f>
        <v>402922728.88</v>
      </c>
      <c r="D61" s="152">
        <f>+'2 T'!F57</f>
        <v>365988783.63</v>
      </c>
      <c r="E61" s="152">
        <f>+'3 T'!F60</f>
        <v>-37971863.879999995</v>
      </c>
      <c r="F61" s="152">
        <f>SUM(C61:E61)</f>
        <v>730939648.63</v>
      </c>
      <c r="G61" s="183"/>
      <c r="H61" s="176"/>
      <c r="I61" s="158"/>
    </row>
    <row r="62" spans="1:9" ht="15.75" x14ac:dyDescent="0.25">
      <c r="A62" s="182" t="s">
        <v>120</v>
      </c>
      <c r="B62" s="43" t="s">
        <v>121</v>
      </c>
      <c r="C62" s="152">
        <f>+'1 T'!F58</f>
        <v>27673334.84</v>
      </c>
      <c r="D62" s="152">
        <f>+'2 T'!F58</f>
        <v>50600304.859999999</v>
      </c>
      <c r="E62" s="152">
        <f>+'3 T'!F61</f>
        <v>0</v>
      </c>
      <c r="F62" s="152">
        <f t="shared" ref="F62:F125" si="4">SUM(C62:E62)</f>
        <v>78273639.700000003</v>
      </c>
      <c r="G62" s="183"/>
      <c r="H62" s="176"/>
      <c r="I62" s="158"/>
    </row>
    <row r="63" spans="1:9" ht="15.75" x14ac:dyDescent="0.25">
      <c r="A63" s="182" t="s">
        <v>122</v>
      </c>
      <c r="B63" s="43" t="s">
        <v>123</v>
      </c>
      <c r="C63" s="152">
        <f>+'1 T'!F59</f>
        <v>110474239</v>
      </c>
      <c r="D63" s="152">
        <f>+'2 T'!F59</f>
        <v>107500907.79000001</v>
      </c>
      <c r="E63" s="152">
        <f>+'3 T'!F62</f>
        <v>-0.85</v>
      </c>
      <c r="F63" s="152">
        <f t="shared" si="4"/>
        <v>217975145.94000003</v>
      </c>
      <c r="G63" s="183"/>
      <c r="H63" s="176"/>
      <c r="I63" s="158"/>
    </row>
    <row r="64" spans="1:9" ht="15.75" x14ac:dyDescent="0.25">
      <c r="A64" s="182" t="s">
        <v>124</v>
      </c>
      <c r="B64" s="43" t="s">
        <v>125</v>
      </c>
      <c r="C64" s="152">
        <f>+'1 T'!F60</f>
        <v>0</v>
      </c>
      <c r="D64" s="152">
        <f>+'2 T'!F60</f>
        <v>0</v>
      </c>
      <c r="E64" s="152">
        <f>+'3 T'!F63</f>
        <v>0</v>
      </c>
      <c r="F64" s="152">
        <f t="shared" si="4"/>
        <v>0</v>
      </c>
      <c r="G64" s="183"/>
      <c r="H64" s="176"/>
      <c r="I64" s="158"/>
    </row>
    <row r="65" spans="1:9" ht="15.75" x14ac:dyDescent="0.25">
      <c r="A65" s="182" t="s">
        <v>126</v>
      </c>
      <c r="B65" s="43" t="s">
        <v>127</v>
      </c>
      <c r="C65" s="152">
        <f>+'1 T'!F61</f>
        <v>0</v>
      </c>
      <c r="D65" s="152">
        <f>+'2 T'!F61</f>
        <v>0</v>
      </c>
      <c r="E65" s="152">
        <f>+'3 T'!F64</f>
        <v>0</v>
      </c>
      <c r="F65" s="152">
        <f t="shared" si="4"/>
        <v>0</v>
      </c>
      <c r="G65" s="183"/>
      <c r="H65" s="176"/>
      <c r="I65" s="158"/>
    </row>
    <row r="66" spans="1:9" ht="15.75" x14ac:dyDescent="0.25">
      <c r="A66" s="182" t="s">
        <v>128</v>
      </c>
      <c r="B66" s="43" t="s">
        <v>221</v>
      </c>
      <c r="C66" s="152">
        <f>+'1 T'!F62</f>
        <v>59392759.299999997</v>
      </c>
      <c r="D66" s="152">
        <f>+'2 T'!F62</f>
        <v>43848844.859999999</v>
      </c>
      <c r="E66" s="152">
        <f>+'3 T'!F65</f>
        <v>0</v>
      </c>
      <c r="F66" s="152">
        <f t="shared" si="4"/>
        <v>103241604.16</v>
      </c>
      <c r="G66" s="183"/>
      <c r="H66" s="176"/>
      <c r="I66" s="158"/>
    </row>
    <row r="67" spans="1:9" ht="15.75" x14ac:dyDescent="0.25">
      <c r="A67" s="182" t="s">
        <v>129</v>
      </c>
      <c r="B67" s="43" t="s">
        <v>222</v>
      </c>
      <c r="C67" s="152">
        <f>+'1 T'!F63</f>
        <v>3210422.5100000002</v>
      </c>
      <c r="D67" s="152">
        <f>+'2 T'!F63</f>
        <v>2370210.23</v>
      </c>
      <c r="E67" s="152">
        <f>+'3 T'!F66</f>
        <v>0</v>
      </c>
      <c r="F67" s="152">
        <f t="shared" si="4"/>
        <v>5580632.7400000002</v>
      </c>
      <c r="G67" s="183"/>
      <c r="H67" s="176"/>
      <c r="I67" s="158"/>
    </row>
    <row r="68" spans="1:9" ht="15.75" x14ac:dyDescent="0.25">
      <c r="A68" s="182" t="s">
        <v>130</v>
      </c>
      <c r="B68" s="43" t="s">
        <v>229</v>
      </c>
      <c r="C68" s="152">
        <f>+'1 T'!F64</f>
        <v>32617861.02</v>
      </c>
      <c r="D68" s="152">
        <f>+'2 T'!F64</f>
        <v>24081310.719999999</v>
      </c>
      <c r="E68" s="152">
        <f>+'3 T'!F67</f>
        <v>0</v>
      </c>
      <c r="F68" s="152">
        <f t="shared" si="4"/>
        <v>56699171.739999995</v>
      </c>
      <c r="G68" s="183"/>
      <c r="H68" s="176"/>
      <c r="I68" s="158"/>
    </row>
    <row r="69" spans="1:9" ht="15.75" x14ac:dyDescent="0.25">
      <c r="A69" s="182" t="s">
        <v>131</v>
      </c>
      <c r="B69" s="43" t="s">
        <v>132</v>
      </c>
      <c r="C69" s="152">
        <f>+'1 T'!F65</f>
        <v>9631256.9699999988</v>
      </c>
      <c r="D69" s="152">
        <f>+'2 T'!F65</f>
        <v>7110626.870000001</v>
      </c>
      <c r="E69" s="152">
        <f>+'3 T'!F68</f>
        <v>0</v>
      </c>
      <c r="F69" s="152">
        <f t="shared" si="4"/>
        <v>16741883.84</v>
      </c>
      <c r="G69" s="183"/>
      <c r="H69" s="176"/>
      <c r="I69" s="158"/>
    </row>
    <row r="70" spans="1:9" ht="15.75" x14ac:dyDescent="0.25">
      <c r="A70" s="182" t="s">
        <v>128</v>
      </c>
      <c r="B70" s="43" t="s">
        <v>133</v>
      </c>
      <c r="C70" s="152">
        <f>+'1 T'!F66</f>
        <v>19262521.759999998</v>
      </c>
      <c r="D70" s="152">
        <f>+'2 T'!F66</f>
        <v>14221251.780000001</v>
      </c>
      <c r="E70" s="152">
        <f>+'3 T'!F69</f>
        <v>0</v>
      </c>
      <c r="F70" s="152">
        <f t="shared" si="4"/>
        <v>33483773.539999999</v>
      </c>
      <c r="G70" s="183"/>
      <c r="H70" s="176"/>
      <c r="I70" s="158"/>
    </row>
    <row r="71" spans="1:9" ht="15.75" x14ac:dyDescent="0.25">
      <c r="A71" s="182" t="s">
        <v>95</v>
      </c>
      <c r="B71" s="43" t="s">
        <v>134</v>
      </c>
      <c r="C71" s="152">
        <f>+'1 T'!F67</f>
        <v>16162420</v>
      </c>
      <c r="D71" s="152">
        <f>+'2 T'!F67</f>
        <v>26595000</v>
      </c>
      <c r="E71" s="152">
        <f>+'3 T'!F70</f>
        <v>29330000</v>
      </c>
      <c r="F71" s="152">
        <f t="shared" si="4"/>
        <v>72087420</v>
      </c>
      <c r="G71" s="183"/>
      <c r="H71" s="176"/>
      <c r="I71" s="158"/>
    </row>
    <row r="72" spans="1:9" ht="15.75" x14ac:dyDescent="0.25">
      <c r="A72" s="182" t="s">
        <v>135</v>
      </c>
      <c r="B72" s="43" t="s">
        <v>136</v>
      </c>
      <c r="C72" s="152">
        <f>+'1 T'!F68</f>
        <v>60802000.989999995</v>
      </c>
      <c r="D72" s="152">
        <f>+'2 T'!F68</f>
        <v>54426938.93</v>
      </c>
      <c r="E72" s="152">
        <f>+'3 T'!F71</f>
        <v>47782940</v>
      </c>
      <c r="F72" s="152">
        <f t="shared" si="4"/>
        <v>163011879.91999999</v>
      </c>
      <c r="G72" s="183"/>
      <c r="H72" s="176"/>
      <c r="I72" s="158"/>
    </row>
    <row r="73" spans="1:9" ht="15.75" x14ac:dyDescent="0.25">
      <c r="A73" s="182" t="s">
        <v>137</v>
      </c>
      <c r="B73" s="43" t="s">
        <v>138</v>
      </c>
      <c r="C73" s="152">
        <f>+'1 T'!F69</f>
        <v>5640957.1100000003</v>
      </c>
      <c r="D73" s="152">
        <f>+'2 T'!F69</f>
        <v>11823828.300000001</v>
      </c>
      <c r="E73" s="152">
        <f>+'3 T'!F72</f>
        <v>54204075.839999996</v>
      </c>
      <c r="F73" s="152">
        <f t="shared" si="4"/>
        <v>71668861.25</v>
      </c>
      <c r="G73" s="183"/>
      <c r="H73" s="176"/>
      <c r="I73" s="158"/>
    </row>
    <row r="74" spans="1:9" ht="15.75" x14ac:dyDescent="0.25">
      <c r="A74" s="182" t="s">
        <v>96</v>
      </c>
      <c r="B74" s="43" t="s">
        <v>139</v>
      </c>
      <c r="C74" s="152">
        <f>+'1 T'!F70</f>
        <v>14271115.77</v>
      </c>
      <c r="D74" s="152">
        <f>+'2 T'!F70</f>
        <v>46508184.780000001</v>
      </c>
      <c r="E74" s="152">
        <f>+'3 T'!F73</f>
        <v>72660400.00999999</v>
      </c>
      <c r="F74" s="152">
        <f t="shared" si="4"/>
        <v>133439700.55999999</v>
      </c>
      <c r="G74" s="183"/>
      <c r="H74" s="176"/>
      <c r="I74" s="158"/>
    </row>
    <row r="75" spans="1:9" ht="15.75" x14ac:dyDescent="0.25">
      <c r="A75" s="182" t="s">
        <v>140</v>
      </c>
      <c r="B75" s="43" t="s">
        <v>141</v>
      </c>
      <c r="C75" s="152">
        <f>+'1 T'!F71</f>
        <v>26132788.719999999</v>
      </c>
      <c r="D75" s="152">
        <f>+'2 T'!F71</f>
        <v>25772445.640000001</v>
      </c>
      <c r="E75" s="152">
        <f>+'3 T'!F74</f>
        <v>1559074.8299999998</v>
      </c>
      <c r="F75" s="152">
        <f t="shared" si="4"/>
        <v>53464309.189999998</v>
      </c>
      <c r="G75" s="183"/>
      <c r="H75" s="176"/>
      <c r="I75" s="158"/>
    </row>
    <row r="76" spans="1:9" ht="15.75" x14ac:dyDescent="0.25">
      <c r="A76" s="182" t="s">
        <v>142</v>
      </c>
      <c r="B76" s="43" t="s">
        <v>143</v>
      </c>
      <c r="C76" s="152">
        <f>+'1 T'!F72</f>
        <v>1008381.32</v>
      </c>
      <c r="D76" s="152">
        <f>+'2 T'!F72</f>
        <v>719206.01</v>
      </c>
      <c r="E76" s="152">
        <f>+'3 T'!F75</f>
        <v>1866352.9300000002</v>
      </c>
      <c r="F76" s="152">
        <f t="shared" si="4"/>
        <v>3593940.2600000002</v>
      </c>
      <c r="G76" s="183"/>
      <c r="H76" s="176"/>
      <c r="I76" s="158"/>
    </row>
    <row r="77" spans="1:9" ht="15.75" x14ac:dyDescent="0.25">
      <c r="A77" s="182" t="s">
        <v>144</v>
      </c>
      <c r="B77" s="43" t="s">
        <v>145</v>
      </c>
      <c r="C77" s="152">
        <f>+'1 T'!F73</f>
        <v>0</v>
      </c>
      <c r="D77" s="152">
        <f>+'2 T'!F73</f>
        <v>77490</v>
      </c>
      <c r="E77" s="152">
        <f>+'3 T'!F76</f>
        <v>1165000</v>
      </c>
      <c r="F77" s="152">
        <f t="shared" si="4"/>
        <v>1242490</v>
      </c>
      <c r="G77" s="183"/>
      <c r="H77" s="176"/>
      <c r="I77" s="158"/>
    </row>
    <row r="78" spans="1:9" ht="15.75" x14ac:dyDescent="0.25">
      <c r="A78" s="182" t="s">
        <v>83</v>
      </c>
      <c r="B78" s="43" t="s">
        <v>84</v>
      </c>
      <c r="C78" s="152">
        <f>+'1 T'!F74</f>
        <v>0</v>
      </c>
      <c r="D78" s="152">
        <f>+'2 T'!F74</f>
        <v>2393000</v>
      </c>
      <c r="E78" s="152">
        <f>+'3 T'!F77</f>
        <v>0</v>
      </c>
      <c r="F78" s="152">
        <f t="shared" si="4"/>
        <v>2393000</v>
      </c>
      <c r="G78" s="183"/>
      <c r="H78" s="176"/>
      <c r="I78" s="158"/>
    </row>
    <row r="79" spans="1:9" ht="15.75" x14ac:dyDescent="0.25">
      <c r="A79" s="182" t="s">
        <v>146</v>
      </c>
      <c r="B79" s="43" t="s">
        <v>147</v>
      </c>
      <c r="C79" s="152">
        <f>+'1 T'!F75</f>
        <v>0</v>
      </c>
      <c r="D79" s="152">
        <f>+'2 T'!F75</f>
        <v>0</v>
      </c>
      <c r="E79" s="152">
        <f>+'3 T'!F78</f>
        <v>0</v>
      </c>
      <c r="F79" s="152">
        <f t="shared" si="4"/>
        <v>0</v>
      </c>
      <c r="G79" s="183"/>
      <c r="H79" s="176"/>
      <c r="I79" s="158"/>
    </row>
    <row r="80" spans="1:9" ht="15.75" x14ac:dyDescent="0.25">
      <c r="A80" s="182" t="s">
        <v>148</v>
      </c>
      <c r="B80" s="43" t="s">
        <v>149</v>
      </c>
      <c r="C80" s="152">
        <f>+'1 T'!F76</f>
        <v>0</v>
      </c>
      <c r="D80" s="152">
        <f>+'2 T'!F76</f>
        <v>0</v>
      </c>
      <c r="E80" s="152">
        <f>+'3 T'!F79</f>
        <v>0</v>
      </c>
      <c r="F80" s="152">
        <f t="shared" si="4"/>
        <v>0</v>
      </c>
      <c r="G80" s="183"/>
      <c r="H80" s="176"/>
      <c r="I80" s="158"/>
    </row>
    <row r="81" spans="1:9" ht="15.75" x14ac:dyDescent="0.25">
      <c r="A81" s="182" t="s">
        <v>150</v>
      </c>
      <c r="B81" s="43" t="s">
        <v>151</v>
      </c>
      <c r="C81" s="152">
        <f>+'1 T'!F77</f>
        <v>0</v>
      </c>
      <c r="D81" s="152">
        <f>+'2 T'!F77</f>
        <v>0</v>
      </c>
      <c r="E81" s="152">
        <f>+'3 T'!F80</f>
        <v>0</v>
      </c>
      <c r="F81" s="152">
        <f t="shared" si="4"/>
        <v>0</v>
      </c>
      <c r="G81" s="183"/>
      <c r="H81" s="176"/>
      <c r="I81" s="158"/>
    </row>
    <row r="82" spans="1:9" ht="15.75" x14ac:dyDescent="0.25">
      <c r="A82" s="182" t="s">
        <v>152</v>
      </c>
      <c r="B82" s="43" t="s">
        <v>153</v>
      </c>
      <c r="C82" s="152">
        <f>+'1 T'!F78</f>
        <v>0</v>
      </c>
      <c r="D82" s="152">
        <f>+'2 T'!F78</f>
        <v>0</v>
      </c>
      <c r="E82" s="152">
        <f>+'3 T'!F81</f>
        <v>0</v>
      </c>
      <c r="F82" s="152">
        <f t="shared" si="4"/>
        <v>0</v>
      </c>
      <c r="G82" s="183"/>
      <c r="H82" s="176"/>
      <c r="I82" s="158"/>
    </row>
    <row r="83" spans="1:9" ht="15.75" x14ac:dyDescent="0.25">
      <c r="A83" s="182" t="s">
        <v>154</v>
      </c>
      <c r="B83" s="43" t="s">
        <v>155</v>
      </c>
      <c r="C83" s="152">
        <f>+'1 T'!F79</f>
        <v>0</v>
      </c>
      <c r="D83" s="152">
        <f>+'2 T'!F79</f>
        <v>0</v>
      </c>
      <c r="E83" s="152">
        <f>+'3 T'!F82</f>
        <v>0</v>
      </c>
      <c r="F83" s="152">
        <f t="shared" si="4"/>
        <v>0</v>
      </c>
      <c r="G83" s="183"/>
      <c r="H83" s="176"/>
      <c r="I83" s="158"/>
    </row>
    <row r="84" spans="1:9" ht="15.75" x14ac:dyDescent="0.25">
      <c r="A84" s="182" t="s">
        <v>156</v>
      </c>
      <c r="B84" s="43" t="s">
        <v>157</v>
      </c>
      <c r="C84" s="152">
        <f>+'1 T'!F80</f>
        <v>2874787</v>
      </c>
      <c r="D84" s="152">
        <f>+'2 T'!F80</f>
        <v>9868065</v>
      </c>
      <c r="E84" s="152">
        <f>+'3 T'!F83</f>
        <v>16812096</v>
      </c>
      <c r="F84" s="152">
        <f t="shared" si="4"/>
        <v>29554948</v>
      </c>
      <c r="G84" s="183"/>
      <c r="H84" s="176"/>
      <c r="I84" s="158"/>
    </row>
    <row r="85" spans="1:9" ht="15.75" x14ac:dyDescent="0.25">
      <c r="A85" s="182" t="s">
        <v>158</v>
      </c>
      <c r="B85" s="43" t="s">
        <v>159</v>
      </c>
      <c r="C85" s="152">
        <f>+'1 T'!F81</f>
        <v>12131974</v>
      </c>
      <c r="D85" s="152">
        <f>+'2 T'!F81</f>
        <v>38347116.280000001</v>
      </c>
      <c r="E85" s="152">
        <f>+'3 T'!F84</f>
        <v>37558175.140000001</v>
      </c>
      <c r="F85" s="152">
        <f t="shared" si="4"/>
        <v>88037265.420000002</v>
      </c>
      <c r="G85" s="183"/>
      <c r="H85" s="176"/>
      <c r="I85" s="158"/>
    </row>
    <row r="86" spans="1:9" ht="15.75" x14ac:dyDescent="0.25">
      <c r="A86" s="182" t="s">
        <v>160</v>
      </c>
      <c r="B86" s="43" t="s">
        <v>161</v>
      </c>
      <c r="C86" s="152">
        <f>+'1 T'!F82</f>
        <v>35263470</v>
      </c>
      <c r="D86" s="152">
        <f>+'2 T'!F82</f>
        <v>0</v>
      </c>
      <c r="E86" s="152">
        <f>+'3 T'!F85</f>
        <v>6957643</v>
      </c>
      <c r="F86" s="152">
        <f t="shared" si="4"/>
        <v>42221113</v>
      </c>
      <c r="G86" s="183"/>
      <c r="H86" s="176"/>
      <c r="I86" s="158"/>
    </row>
    <row r="87" spans="1:9" ht="15.75" x14ac:dyDescent="0.25">
      <c r="A87" s="182" t="s">
        <v>162</v>
      </c>
      <c r="B87" s="43" t="s">
        <v>163</v>
      </c>
      <c r="C87" s="152">
        <f>+'1 T'!F83</f>
        <v>0</v>
      </c>
      <c r="D87" s="152">
        <f>+'2 T'!F83</f>
        <v>0</v>
      </c>
      <c r="E87" s="152">
        <f>+'3 T'!F86</f>
        <v>14015672</v>
      </c>
      <c r="F87" s="152">
        <f t="shared" si="4"/>
        <v>14015672</v>
      </c>
      <c r="G87" s="183"/>
      <c r="H87" s="176"/>
      <c r="I87" s="158"/>
    </row>
    <row r="88" spans="1:9" ht="15.75" x14ac:dyDescent="0.25">
      <c r="A88" s="182" t="s">
        <v>69</v>
      </c>
      <c r="B88" s="43" t="s">
        <v>164</v>
      </c>
      <c r="C88" s="152">
        <f>+'1 T'!F84</f>
        <v>34245521.57</v>
      </c>
      <c r="D88" s="152">
        <f>+'2 T'!F84</f>
        <v>0</v>
      </c>
      <c r="E88" s="152">
        <f>+'3 T'!F87</f>
        <v>0</v>
      </c>
      <c r="F88" s="152">
        <f t="shared" si="4"/>
        <v>34245521.57</v>
      </c>
      <c r="G88" s="183"/>
      <c r="H88" s="176"/>
      <c r="I88" s="158"/>
    </row>
    <row r="89" spans="1:9" ht="15.75" x14ac:dyDescent="0.25">
      <c r="A89" s="182" t="s">
        <v>165</v>
      </c>
      <c r="B89" s="43" t="s">
        <v>166</v>
      </c>
      <c r="C89" s="152">
        <f>+'1 T'!F85</f>
        <v>0</v>
      </c>
      <c r="D89" s="152">
        <f>+'2 T'!F85</f>
        <v>0</v>
      </c>
      <c r="E89" s="152">
        <f>+'3 T'!F88</f>
        <v>0</v>
      </c>
      <c r="F89" s="152">
        <f t="shared" si="4"/>
        <v>0</v>
      </c>
      <c r="G89" s="183"/>
      <c r="H89" s="176"/>
      <c r="I89" s="158"/>
    </row>
    <row r="90" spans="1:9" ht="15.75" x14ac:dyDescent="0.25">
      <c r="A90" s="182" t="s">
        <v>97</v>
      </c>
      <c r="B90" s="43" t="s">
        <v>167</v>
      </c>
      <c r="C90" s="152">
        <f>+'1 T'!F86</f>
        <v>9074063.2200000007</v>
      </c>
      <c r="D90" s="152">
        <f>+'2 T'!F86</f>
        <v>925200</v>
      </c>
      <c r="E90" s="152">
        <f>+'3 T'!F89</f>
        <v>24381733.049999997</v>
      </c>
      <c r="F90" s="152">
        <f t="shared" si="4"/>
        <v>34380996.269999996</v>
      </c>
      <c r="G90" s="183"/>
      <c r="H90" s="176"/>
      <c r="I90" s="158"/>
    </row>
    <row r="91" spans="1:9" ht="15.75" x14ac:dyDescent="0.25">
      <c r="A91" s="182" t="s">
        <v>168</v>
      </c>
      <c r="B91" s="43" t="s">
        <v>169</v>
      </c>
      <c r="C91" s="152">
        <f>+'1 T'!F87</f>
        <v>0</v>
      </c>
      <c r="D91" s="152">
        <f>+'2 T'!F87</f>
        <v>0</v>
      </c>
      <c r="E91" s="152">
        <f>+'3 T'!F90</f>
        <v>0</v>
      </c>
      <c r="F91" s="152">
        <f t="shared" si="4"/>
        <v>0</v>
      </c>
      <c r="G91" s="183"/>
      <c r="H91" s="176"/>
      <c r="I91" s="158"/>
    </row>
    <row r="92" spans="1:9" ht="15.75" x14ac:dyDescent="0.25">
      <c r="A92" s="182" t="s">
        <v>170</v>
      </c>
      <c r="B92" s="43" t="s">
        <v>171</v>
      </c>
      <c r="C92" s="152">
        <f>+'1 T'!F88</f>
        <v>0</v>
      </c>
      <c r="D92" s="152">
        <f>+'2 T'!F88</f>
        <v>1569375</v>
      </c>
      <c r="E92" s="152">
        <f>+'3 T'!F91</f>
        <v>1505575</v>
      </c>
      <c r="F92" s="152">
        <f t="shared" si="4"/>
        <v>3074950</v>
      </c>
      <c r="G92" s="183"/>
      <c r="H92" s="176"/>
      <c r="I92" s="158"/>
    </row>
    <row r="93" spans="1:9" ht="15.75" x14ac:dyDescent="0.25">
      <c r="A93" s="182" t="s">
        <v>172</v>
      </c>
      <c r="B93" s="43" t="s">
        <v>173</v>
      </c>
      <c r="C93" s="152">
        <f>+'1 T'!F89</f>
        <v>0</v>
      </c>
      <c r="D93" s="152">
        <f>+'2 T'!F89</f>
        <v>2189448</v>
      </c>
      <c r="E93" s="152">
        <f>+'3 T'!F92</f>
        <v>0</v>
      </c>
      <c r="F93" s="152">
        <f t="shared" si="4"/>
        <v>2189448</v>
      </c>
      <c r="G93" s="183"/>
      <c r="H93" s="176"/>
      <c r="I93" s="158"/>
    </row>
    <row r="94" spans="1:9" ht="15.75" x14ac:dyDescent="0.25">
      <c r="A94" s="182" t="s">
        <v>174</v>
      </c>
      <c r="B94" s="43" t="s">
        <v>175</v>
      </c>
      <c r="C94" s="152">
        <f>+'1 T'!F90</f>
        <v>0</v>
      </c>
      <c r="D94" s="152">
        <f>+'2 T'!F90</f>
        <v>0</v>
      </c>
      <c r="E94" s="152">
        <f>+'3 T'!F93</f>
        <v>0</v>
      </c>
      <c r="F94" s="152">
        <f t="shared" si="4"/>
        <v>0</v>
      </c>
      <c r="G94" s="183"/>
      <c r="H94" s="176"/>
      <c r="I94" s="158"/>
    </row>
    <row r="95" spans="1:9" ht="15.75" x14ac:dyDescent="0.25">
      <c r="A95" s="182" t="s">
        <v>176</v>
      </c>
      <c r="B95" s="43" t="s">
        <v>177</v>
      </c>
      <c r="C95" s="152">
        <f>+'1 T'!F91</f>
        <v>7438159.54</v>
      </c>
      <c r="D95" s="152">
        <f>+'2 T'!F91</f>
        <v>12955663.289999999</v>
      </c>
      <c r="E95" s="152">
        <f>+'3 T'!F94</f>
        <v>12635040.76</v>
      </c>
      <c r="F95" s="152">
        <f t="shared" si="4"/>
        <v>33028863.589999996</v>
      </c>
      <c r="G95" s="183"/>
      <c r="H95" s="176"/>
      <c r="I95" s="158"/>
    </row>
    <row r="96" spans="1:9" ht="15.75" x14ac:dyDescent="0.25">
      <c r="A96" s="182" t="s">
        <v>66</v>
      </c>
      <c r="B96" s="43" t="s">
        <v>178</v>
      </c>
      <c r="C96" s="152">
        <f>+'1 T'!F92</f>
        <v>0</v>
      </c>
      <c r="D96" s="152">
        <f>+'2 T'!F92</f>
        <v>0</v>
      </c>
      <c r="E96" s="152">
        <f>+'3 T'!F95</f>
        <v>0</v>
      </c>
      <c r="F96" s="152">
        <f t="shared" si="4"/>
        <v>0</v>
      </c>
      <c r="G96" s="183"/>
      <c r="H96" s="176"/>
      <c r="I96" s="158"/>
    </row>
    <row r="97" spans="1:9" ht="15.75" x14ac:dyDescent="0.25">
      <c r="A97" s="182" t="s">
        <v>179</v>
      </c>
      <c r="B97" s="43" t="s">
        <v>180</v>
      </c>
      <c r="C97" s="152">
        <f>+'1 T'!F93</f>
        <v>0</v>
      </c>
      <c r="D97" s="152">
        <f>+'2 T'!F93</f>
        <v>0</v>
      </c>
      <c r="E97" s="152">
        <f>+'3 T'!F96</f>
        <v>0</v>
      </c>
      <c r="F97" s="152">
        <f t="shared" si="4"/>
        <v>0</v>
      </c>
      <c r="G97" s="183"/>
      <c r="H97" s="176"/>
      <c r="I97" s="158"/>
    </row>
    <row r="98" spans="1:9" ht="15.75" x14ac:dyDescent="0.25">
      <c r="A98" s="182" t="s">
        <v>2</v>
      </c>
      <c r="B98" s="43" t="s">
        <v>85</v>
      </c>
      <c r="C98" s="152">
        <f>+'1 T'!F94</f>
        <v>86170511.310000002</v>
      </c>
      <c r="D98" s="152">
        <f>+'2 T'!F94</f>
        <v>690421694.5</v>
      </c>
      <c r="E98" s="152">
        <f>+'3 T'!F97</f>
        <v>407496532</v>
      </c>
      <c r="F98" s="152">
        <f t="shared" si="4"/>
        <v>1184088737.8099999</v>
      </c>
      <c r="G98" s="183"/>
      <c r="H98" s="176"/>
      <c r="I98" s="158"/>
    </row>
    <row r="99" spans="1:9" ht="15.75" x14ac:dyDescent="0.25">
      <c r="A99" s="182" t="s">
        <v>3</v>
      </c>
      <c r="B99" s="43" t="s">
        <v>4</v>
      </c>
      <c r="C99" s="152">
        <f>+'1 T'!F95</f>
        <v>1146445785</v>
      </c>
      <c r="D99" s="152">
        <f>+'2 T'!F95</f>
        <v>1507700793</v>
      </c>
      <c r="E99" s="152">
        <f>+'3 T'!F98</f>
        <v>2224292146</v>
      </c>
      <c r="F99" s="152">
        <f t="shared" si="4"/>
        <v>4878438724</v>
      </c>
      <c r="G99" s="183"/>
      <c r="H99" s="176"/>
      <c r="I99" s="158"/>
    </row>
    <row r="100" spans="1:9" ht="15.75" x14ac:dyDescent="0.25">
      <c r="A100" s="182" t="s">
        <v>181</v>
      </c>
      <c r="B100" s="43" t="s">
        <v>182</v>
      </c>
      <c r="C100" s="152">
        <f>+'1 T'!F96</f>
        <v>203676633.91999999</v>
      </c>
      <c r="D100" s="152">
        <f>+'2 T'!F96</f>
        <v>697643560.19999993</v>
      </c>
      <c r="E100" s="152">
        <f>+'3 T'!F99</f>
        <v>1992627004.5900002</v>
      </c>
      <c r="F100" s="152">
        <f t="shared" si="4"/>
        <v>2893947198.71</v>
      </c>
      <c r="G100" s="183"/>
      <c r="H100" s="176"/>
      <c r="I100" s="158"/>
    </row>
    <row r="101" spans="1:9" ht="15.75" x14ac:dyDescent="0.25">
      <c r="A101" s="182" t="s">
        <v>183</v>
      </c>
      <c r="B101" s="43" t="s">
        <v>184</v>
      </c>
      <c r="C101" s="152">
        <f>+'1 T'!F97</f>
        <v>0</v>
      </c>
      <c r="D101" s="152">
        <f>+'2 T'!F97</f>
        <v>0</v>
      </c>
      <c r="E101" s="152">
        <f>+'3 T'!F100</f>
        <v>5465090.6500000004</v>
      </c>
      <c r="F101" s="152">
        <f t="shared" si="4"/>
        <v>5465090.6500000004</v>
      </c>
      <c r="G101" s="183"/>
      <c r="H101" s="176"/>
      <c r="I101" s="158"/>
    </row>
    <row r="102" spans="1:9" ht="15.75" x14ac:dyDescent="0.25">
      <c r="A102" s="182" t="s">
        <v>185</v>
      </c>
      <c r="B102" s="43" t="s">
        <v>186</v>
      </c>
      <c r="C102" s="152">
        <f>+'1 T'!F98</f>
        <v>243789</v>
      </c>
      <c r="D102" s="152">
        <f>+'2 T'!F98</f>
        <v>0</v>
      </c>
      <c r="E102" s="152">
        <f>+'3 T'!F101</f>
        <v>0</v>
      </c>
      <c r="F102" s="152">
        <f t="shared" si="4"/>
        <v>243789</v>
      </c>
      <c r="G102" s="183"/>
      <c r="H102" s="176"/>
      <c r="I102" s="158"/>
    </row>
    <row r="103" spans="1:9" ht="15.75" x14ac:dyDescent="0.25">
      <c r="A103" s="182" t="s">
        <v>86</v>
      </c>
      <c r="B103" s="43" t="s">
        <v>187</v>
      </c>
      <c r="C103" s="152">
        <f>+'1 T'!F99</f>
        <v>4641300</v>
      </c>
      <c r="D103" s="152">
        <f>+'2 T'!F99</f>
        <v>0</v>
      </c>
      <c r="E103" s="152">
        <f>+'3 T'!F102</f>
        <v>5523998</v>
      </c>
      <c r="F103" s="152">
        <f t="shared" si="4"/>
        <v>10165298</v>
      </c>
      <c r="G103" s="183"/>
      <c r="H103" s="176"/>
      <c r="I103" s="158"/>
    </row>
    <row r="104" spans="1:9" ht="15.75" x14ac:dyDescent="0.25">
      <c r="A104" s="182" t="s">
        <v>188</v>
      </c>
      <c r="B104" s="43" t="s">
        <v>189</v>
      </c>
      <c r="C104" s="152">
        <f>+'1 T'!F100</f>
        <v>0</v>
      </c>
      <c r="D104" s="152">
        <f>+'2 T'!F100</f>
        <v>0</v>
      </c>
      <c r="E104" s="152">
        <f>+'3 T'!F103</f>
        <v>0</v>
      </c>
      <c r="F104" s="152">
        <f t="shared" si="4"/>
        <v>0</v>
      </c>
      <c r="G104" s="183"/>
      <c r="H104" s="176"/>
      <c r="I104" s="158"/>
    </row>
    <row r="105" spans="1:9" ht="15.75" x14ac:dyDescent="0.25">
      <c r="A105" s="182" t="s">
        <v>67</v>
      </c>
      <c r="B105" s="43" t="s">
        <v>190</v>
      </c>
      <c r="C105" s="152">
        <f>+'1 T'!F101</f>
        <v>0</v>
      </c>
      <c r="D105" s="152">
        <f>+'2 T'!F101</f>
        <v>0</v>
      </c>
      <c r="E105" s="152">
        <f>+'3 T'!F104</f>
        <v>1148500</v>
      </c>
      <c r="F105" s="152">
        <f t="shared" si="4"/>
        <v>1148500</v>
      </c>
      <c r="G105" s="183"/>
      <c r="H105" s="176"/>
      <c r="I105" s="158"/>
    </row>
    <row r="106" spans="1:9" ht="15.75" x14ac:dyDescent="0.25">
      <c r="A106" s="182" t="s">
        <v>191</v>
      </c>
      <c r="B106" s="43" t="s">
        <v>192</v>
      </c>
      <c r="C106" s="152">
        <f>+'1 T'!F102</f>
        <v>0</v>
      </c>
      <c r="D106" s="152">
        <f>+'2 T'!F102</f>
        <v>0</v>
      </c>
      <c r="E106" s="152">
        <f>+'3 T'!F105</f>
        <v>11757686.41</v>
      </c>
      <c r="F106" s="152">
        <f t="shared" si="4"/>
        <v>11757686.41</v>
      </c>
      <c r="G106" s="183"/>
      <c r="H106" s="176"/>
      <c r="I106" s="158"/>
    </row>
    <row r="107" spans="1:9" ht="15.75" x14ac:dyDescent="0.25">
      <c r="A107" s="182" t="s">
        <v>99</v>
      </c>
      <c r="B107" s="43" t="s">
        <v>193</v>
      </c>
      <c r="C107" s="152">
        <f>+'1 T'!F103</f>
        <v>0</v>
      </c>
      <c r="D107" s="152">
        <f>+'2 T'!F103</f>
        <v>0</v>
      </c>
      <c r="E107" s="152">
        <f>+'3 T'!F106</f>
        <v>13661260</v>
      </c>
      <c r="F107" s="152">
        <f t="shared" si="4"/>
        <v>13661260</v>
      </c>
      <c r="G107" s="183"/>
      <c r="H107" s="176"/>
      <c r="I107" s="158"/>
    </row>
    <row r="108" spans="1:9" ht="15.75" x14ac:dyDescent="0.25">
      <c r="A108" s="182" t="s">
        <v>194</v>
      </c>
      <c r="B108" s="43" t="s">
        <v>195</v>
      </c>
      <c r="C108" s="152">
        <f>+'1 T'!F104</f>
        <v>22013403</v>
      </c>
      <c r="D108" s="152">
        <f>+'2 T'!F104</f>
        <v>0</v>
      </c>
      <c r="E108" s="152">
        <f>+'3 T'!F107</f>
        <v>0</v>
      </c>
      <c r="F108" s="152">
        <f t="shared" si="4"/>
        <v>22013403</v>
      </c>
      <c r="G108" s="183"/>
      <c r="H108" s="176"/>
      <c r="I108" s="158"/>
    </row>
    <row r="109" spans="1:9" ht="15.75" x14ac:dyDescent="0.25">
      <c r="A109" s="182" t="s">
        <v>196</v>
      </c>
      <c r="B109" s="43" t="s">
        <v>197</v>
      </c>
      <c r="C109" s="152">
        <f>+'1 T'!F105</f>
        <v>0</v>
      </c>
      <c r="D109" s="152">
        <f>+'2 T'!F105</f>
        <v>0</v>
      </c>
      <c r="E109" s="152">
        <f>+'3 T'!F108</f>
        <v>0</v>
      </c>
      <c r="F109" s="152">
        <f t="shared" si="4"/>
        <v>0</v>
      </c>
      <c r="G109" s="183"/>
      <c r="H109" s="176"/>
      <c r="I109" s="158"/>
    </row>
    <row r="110" spans="1:9" ht="15.75" x14ac:dyDescent="0.25">
      <c r="A110" s="182" t="s">
        <v>261</v>
      </c>
      <c r="B110" s="43" t="s">
        <v>269</v>
      </c>
      <c r="C110" s="152">
        <f>+'1 T'!F106</f>
        <v>88874870.180000007</v>
      </c>
      <c r="D110" s="152">
        <f>+'2 T'!F106</f>
        <v>0</v>
      </c>
      <c r="E110" s="152">
        <f>+'3 T'!F109</f>
        <v>0</v>
      </c>
      <c r="F110" s="152">
        <f t="shared" si="4"/>
        <v>88874870.180000007</v>
      </c>
      <c r="G110" s="183"/>
      <c r="H110" s="176"/>
      <c r="I110" s="158"/>
    </row>
    <row r="111" spans="1:9" ht="15.75" x14ac:dyDescent="0.25">
      <c r="A111" s="182" t="s">
        <v>247</v>
      </c>
      <c r="B111" s="43" t="s">
        <v>249</v>
      </c>
      <c r="C111" s="152">
        <f>+'1 T'!F107</f>
        <v>0</v>
      </c>
      <c r="D111" s="152">
        <f>+'2 T'!F107</f>
        <v>0</v>
      </c>
      <c r="E111" s="152">
        <f>+'3 T'!F110</f>
        <v>21283700</v>
      </c>
      <c r="F111" s="152">
        <f t="shared" si="4"/>
        <v>21283700</v>
      </c>
      <c r="G111" s="183"/>
      <c r="H111" s="176"/>
      <c r="I111" s="158"/>
    </row>
    <row r="112" spans="1:9" ht="15.75" x14ac:dyDescent="0.25">
      <c r="A112" s="182" t="s">
        <v>200</v>
      </c>
      <c r="B112" s="43" t="s">
        <v>201</v>
      </c>
      <c r="C112" s="152">
        <f>+'1 T'!F108</f>
        <v>0</v>
      </c>
      <c r="D112" s="152">
        <f>+'2 T'!F108</f>
        <v>0</v>
      </c>
      <c r="E112" s="152">
        <f>+'3 T'!F111</f>
        <v>2779500</v>
      </c>
      <c r="F112" s="152">
        <f t="shared" si="4"/>
        <v>2779500</v>
      </c>
      <c r="G112" s="183"/>
      <c r="H112" s="176"/>
      <c r="I112" s="158"/>
    </row>
    <row r="113" spans="1:9" ht="15.75" x14ac:dyDescent="0.25">
      <c r="A113" s="182" t="s">
        <v>98</v>
      </c>
      <c r="B113" s="43" t="s">
        <v>202</v>
      </c>
      <c r="C113" s="152">
        <f>+'1 T'!F109</f>
        <v>0</v>
      </c>
      <c r="D113" s="152">
        <f>+'2 T'!F109</f>
        <v>0</v>
      </c>
      <c r="E113" s="152">
        <f>+'3 T'!F112</f>
        <v>24880000</v>
      </c>
      <c r="F113" s="152">
        <f t="shared" si="4"/>
        <v>24880000</v>
      </c>
      <c r="H113" s="176"/>
      <c r="I113" s="158"/>
    </row>
    <row r="114" spans="1:9" ht="15.75" x14ac:dyDescent="0.25">
      <c r="A114" s="182" t="s">
        <v>203</v>
      </c>
      <c r="B114" s="43" t="s">
        <v>204</v>
      </c>
      <c r="C114" s="152">
        <f>+'1 T'!F110</f>
        <v>0</v>
      </c>
      <c r="D114" s="152">
        <f>+'2 T'!F110</f>
        <v>0</v>
      </c>
      <c r="E114" s="152">
        <f>+'3 T'!F113</f>
        <v>0</v>
      </c>
      <c r="F114" s="152">
        <f t="shared" si="4"/>
        <v>0</v>
      </c>
      <c r="G114" s="183"/>
      <c r="H114" s="176"/>
      <c r="I114" s="158"/>
    </row>
    <row r="115" spans="1:9" ht="15.75" x14ac:dyDescent="0.25">
      <c r="A115" s="182" t="s">
        <v>205</v>
      </c>
      <c r="B115" s="43" t="s">
        <v>206</v>
      </c>
      <c r="C115" s="152">
        <f>+'1 T'!F111</f>
        <v>0</v>
      </c>
      <c r="D115" s="152">
        <f>+'2 T'!F111</f>
        <v>0</v>
      </c>
      <c r="E115" s="152">
        <f>+'3 T'!F114</f>
        <v>14985000</v>
      </c>
      <c r="F115" s="152">
        <f t="shared" si="4"/>
        <v>14985000</v>
      </c>
      <c r="G115" s="183"/>
      <c r="H115" s="176"/>
      <c r="I115" s="158"/>
    </row>
    <row r="116" spans="1:9" ht="15.75" x14ac:dyDescent="0.25">
      <c r="A116" s="182" t="s">
        <v>100</v>
      </c>
      <c r="B116" s="43" t="s">
        <v>207</v>
      </c>
      <c r="C116" s="152">
        <f>+'1 T'!F112</f>
        <v>0</v>
      </c>
      <c r="D116" s="152">
        <f>+'2 T'!F112</f>
        <v>51911610</v>
      </c>
      <c r="E116" s="152">
        <f>+'3 T'!F115</f>
        <v>0</v>
      </c>
      <c r="F116" s="152">
        <f t="shared" si="4"/>
        <v>51911610</v>
      </c>
      <c r="G116" s="183"/>
      <c r="H116" s="176"/>
      <c r="I116" s="158"/>
    </row>
    <row r="117" spans="1:9" ht="15.75" x14ac:dyDescent="0.25">
      <c r="A117" s="182" t="s">
        <v>101</v>
      </c>
      <c r="B117" s="43" t="s">
        <v>103</v>
      </c>
      <c r="C117" s="152">
        <f>+'1 T'!F113</f>
        <v>0</v>
      </c>
      <c r="D117" s="152">
        <f>+'2 T'!F113</f>
        <v>0</v>
      </c>
      <c r="E117" s="152">
        <f>+'3 T'!F116</f>
        <v>0</v>
      </c>
      <c r="F117" s="152">
        <f t="shared" si="4"/>
        <v>0</v>
      </c>
      <c r="G117" s="183"/>
      <c r="H117" s="176"/>
      <c r="I117" s="158"/>
    </row>
    <row r="118" spans="1:9" ht="15.75" x14ac:dyDescent="0.25">
      <c r="A118" s="182" t="s">
        <v>102</v>
      </c>
      <c r="B118" s="43" t="s">
        <v>208</v>
      </c>
      <c r="C118" s="152">
        <f>+'1 T'!F114</f>
        <v>0</v>
      </c>
      <c r="D118" s="152">
        <f>+'2 T'!F114</f>
        <v>0</v>
      </c>
      <c r="E118" s="152">
        <f>+'3 T'!F117</f>
        <v>0</v>
      </c>
      <c r="F118" s="152">
        <f t="shared" si="4"/>
        <v>0</v>
      </c>
      <c r="G118" s="183"/>
      <c r="H118" s="176"/>
      <c r="I118" s="158"/>
    </row>
    <row r="119" spans="1:9" ht="15.75" x14ac:dyDescent="0.25">
      <c r="A119" s="182" t="s">
        <v>209</v>
      </c>
      <c r="B119" s="43" t="s">
        <v>210</v>
      </c>
      <c r="C119" s="152">
        <f>+'1 T'!F115</f>
        <v>141302575</v>
      </c>
      <c r="D119" s="152">
        <f>+'2 T'!F115</f>
        <v>784836</v>
      </c>
      <c r="E119" s="152">
        <f>+'3 T'!F118</f>
        <v>147102345</v>
      </c>
      <c r="F119" s="152">
        <f t="shared" si="4"/>
        <v>289189756</v>
      </c>
      <c r="G119" s="183"/>
      <c r="H119" s="176"/>
      <c r="I119" s="158"/>
    </row>
    <row r="120" spans="1:9" ht="15.75" x14ac:dyDescent="0.25">
      <c r="A120" s="182" t="s">
        <v>108</v>
      </c>
      <c r="B120" s="43" t="s">
        <v>65</v>
      </c>
      <c r="C120" s="152">
        <f>+'1 T'!F116</f>
        <v>214314689.39999998</v>
      </c>
      <c r="D120" s="152">
        <f>+'2 T'!F116</f>
        <v>236239244.99000001</v>
      </c>
      <c r="E120" s="152">
        <f>+'3 T'!F119</f>
        <v>222115935.02000001</v>
      </c>
      <c r="F120" s="152">
        <f t="shared" si="4"/>
        <v>672669869.40999997</v>
      </c>
      <c r="G120" s="183"/>
      <c r="H120" s="176"/>
      <c r="I120" s="158"/>
    </row>
    <row r="121" spans="1:9" ht="15.75" x14ac:dyDescent="0.25">
      <c r="A121" s="182" t="s">
        <v>104</v>
      </c>
      <c r="B121" s="43" t="s">
        <v>106</v>
      </c>
      <c r="C121" s="152">
        <f>+'1 T'!F117</f>
        <v>0</v>
      </c>
      <c r="D121" s="152">
        <f>+'2 T'!F117</f>
        <v>28818577.329999998</v>
      </c>
      <c r="E121" s="152">
        <f>+'3 T'!F120</f>
        <v>0</v>
      </c>
      <c r="F121" s="152">
        <f t="shared" si="4"/>
        <v>28818577.329999998</v>
      </c>
      <c r="G121" s="183"/>
      <c r="H121" s="176"/>
      <c r="I121" s="158"/>
    </row>
    <row r="122" spans="1:9" ht="15.75" x14ac:dyDescent="0.25">
      <c r="A122" s="182" t="s">
        <v>105</v>
      </c>
      <c r="B122" s="43" t="s">
        <v>107</v>
      </c>
      <c r="C122" s="152">
        <f>+'1 T'!F118</f>
        <v>0</v>
      </c>
      <c r="D122" s="152">
        <f>+'2 T'!F118</f>
        <v>0</v>
      </c>
      <c r="E122" s="152">
        <f>+'3 T'!F121</f>
        <v>0</v>
      </c>
      <c r="F122" s="152">
        <f t="shared" si="4"/>
        <v>0</v>
      </c>
      <c r="G122" s="183"/>
      <c r="H122" s="176"/>
      <c r="I122" s="158"/>
    </row>
    <row r="123" spans="1:9" ht="15.75" x14ac:dyDescent="0.25">
      <c r="A123" s="182" t="s">
        <v>68</v>
      </c>
      <c r="B123" s="43" t="s">
        <v>70</v>
      </c>
      <c r="C123" s="152">
        <f>+'1 T'!F119</f>
        <v>18754363.5</v>
      </c>
      <c r="D123" s="152">
        <f>+'2 T'!F119</f>
        <v>71145636.5</v>
      </c>
      <c r="E123" s="152">
        <f>+'3 T'!F122</f>
        <v>0</v>
      </c>
      <c r="F123" s="152">
        <f t="shared" si="4"/>
        <v>89900000</v>
      </c>
      <c r="G123" s="183"/>
      <c r="H123" s="176"/>
      <c r="I123" s="158"/>
    </row>
    <row r="124" spans="1:9" ht="15.75" x14ac:dyDescent="0.25">
      <c r="A124" s="182" t="s">
        <v>211</v>
      </c>
      <c r="B124" s="43" t="s">
        <v>212</v>
      </c>
      <c r="C124" s="152">
        <f>+'1 T'!F120</f>
        <v>0</v>
      </c>
      <c r="D124" s="152">
        <f>+'2 T'!F120</f>
        <v>0</v>
      </c>
      <c r="E124" s="152">
        <f>+'3 T'!F123</f>
        <v>0</v>
      </c>
      <c r="F124" s="152">
        <f t="shared" si="4"/>
        <v>0</v>
      </c>
      <c r="G124" s="183"/>
      <c r="H124" s="176"/>
      <c r="I124" s="158"/>
    </row>
    <row r="125" spans="1:9" ht="15.75" x14ac:dyDescent="0.25">
      <c r="A125" s="182" t="s">
        <v>213</v>
      </c>
      <c r="B125" s="43" t="s">
        <v>214</v>
      </c>
      <c r="C125" s="152">
        <f>+'1 T'!F121</f>
        <v>0</v>
      </c>
      <c r="D125" s="152">
        <f>+'2 T'!F121</f>
        <v>0</v>
      </c>
      <c r="E125" s="152">
        <f>+'3 T'!F124</f>
        <v>0</v>
      </c>
      <c r="F125" s="152">
        <f t="shared" si="4"/>
        <v>0</v>
      </c>
      <c r="G125" s="183"/>
      <c r="H125" s="176"/>
      <c r="I125" s="158"/>
    </row>
    <row r="126" spans="1:9" ht="15.75" x14ac:dyDescent="0.25">
      <c r="A126" s="182" t="s">
        <v>109</v>
      </c>
      <c r="B126" s="43" t="s">
        <v>215</v>
      </c>
      <c r="C126" s="152">
        <f>+'1 T'!F122</f>
        <v>0</v>
      </c>
      <c r="D126" s="152">
        <f>+'2 T'!F122</f>
        <v>0</v>
      </c>
      <c r="E126" s="152">
        <f>+'3 T'!F125</f>
        <v>0</v>
      </c>
      <c r="F126" s="152">
        <f t="shared" ref="F126:F129" si="5">SUM(C126:E126)</f>
        <v>0</v>
      </c>
      <c r="G126" s="183"/>
      <c r="H126" s="176"/>
      <c r="I126" s="158"/>
    </row>
    <row r="127" spans="1:9" ht="15.75" x14ac:dyDescent="0.25">
      <c r="A127" s="182" t="s">
        <v>87</v>
      </c>
      <c r="B127" s="43" t="s">
        <v>216</v>
      </c>
      <c r="C127" s="152">
        <f>+'1 T'!F123</f>
        <v>200550783</v>
      </c>
      <c r="D127" s="152">
        <f>+'2 T'!F123</f>
        <v>3877683886</v>
      </c>
      <c r="E127" s="152">
        <f>+'3 T'!F126</f>
        <v>3504091814</v>
      </c>
      <c r="F127" s="152">
        <f t="shared" si="5"/>
        <v>7582326483</v>
      </c>
      <c r="G127" s="183"/>
      <c r="H127" s="176"/>
      <c r="I127" s="158"/>
    </row>
    <row r="128" spans="1:9" ht="15.75" x14ac:dyDescent="0.25">
      <c r="A128" s="182" t="s">
        <v>217</v>
      </c>
      <c r="B128" s="43" t="s">
        <v>218</v>
      </c>
      <c r="C128" s="152">
        <f>+'1 T'!F124</f>
        <v>0</v>
      </c>
      <c r="D128" s="152">
        <f>+'2 T'!F124</f>
        <v>11321893.07</v>
      </c>
      <c r="E128" s="152">
        <f>+'3 T'!F127</f>
        <v>0</v>
      </c>
      <c r="F128" s="152">
        <f t="shared" si="5"/>
        <v>11321893.07</v>
      </c>
      <c r="G128" s="183"/>
      <c r="H128" s="176"/>
      <c r="I128" s="158"/>
    </row>
    <row r="129" spans="1:9" ht="15.75" x14ac:dyDescent="0.25">
      <c r="A129" s="182" t="s">
        <v>219</v>
      </c>
      <c r="B129" s="43" t="s">
        <v>220</v>
      </c>
      <c r="C129" s="152">
        <f>+'1 T'!F125</f>
        <v>8976727.1000000015</v>
      </c>
      <c r="D129" s="152">
        <f>+'2 T'!F125</f>
        <v>8278388.5300000003</v>
      </c>
      <c r="E129" s="152">
        <f>+'3 T'!F128</f>
        <v>0</v>
      </c>
      <c r="F129" s="152">
        <f t="shared" si="5"/>
        <v>17255115.630000003</v>
      </c>
      <c r="G129" s="183"/>
      <c r="H129" s="176"/>
      <c r="I129" s="158"/>
    </row>
    <row r="130" spans="1:9" ht="16.5" thickBot="1" x14ac:dyDescent="0.3">
      <c r="A130" s="28"/>
      <c r="B130" s="29" t="s">
        <v>1</v>
      </c>
      <c r="C130" s="4">
        <f>SUM(C61:C129)</f>
        <v>3026196193.9299998</v>
      </c>
      <c r="D130" s="4">
        <f>SUM(D61:D129)</f>
        <v>8031843322.0899992</v>
      </c>
      <c r="E130" s="4">
        <f>SUM(E61:E129)</f>
        <v>8883672425.5</v>
      </c>
      <c r="F130" s="4">
        <f>SUM(F61:F129)</f>
        <v>19941711941.52</v>
      </c>
      <c r="G130" s="175"/>
      <c r="I130" s="158"/>
    </row>
    <row r="131" spans="1:9" ht="16.5" thickTop="1" x14ac:dyDescent="0.25">
      <c r="A131" s="189" t="str">
        <f>+A53</f>
        <v xml:space="preserve">Fuente:   </v>
      </c>
      <c r="B131" s="189"/>
      <c r="C131" s="182"/>
      <c r="D131" s="182"/>
      <c r="E131" s="182"/>
      <c r="F131" s="232"/>
      <c r="G131" s="190"/>
      <c r="H131" s="191"/>
      <c r="I131" s="158"/>
    </row>
    <row r="132" spans="1:9" ht="15.75" customHeight="1" x14ac:dyDescent="0.25">
      <c r="A132" s="186"/>
      <c r="B132" s="186"/>
      <c r="C132" s="175"/>
      <c r="D132" s="43"/>
      <c r="E132" s="175"/>
      <c r="F132" s="175"/>
      <c r="G132" s="175"/>
      <c r="I132" s="158"/>
    </row>
    <row r="133" spans="1:9" ht="15.75" x14ac:dyDescent="0.25">
      <c r="A133" s="180"/>
      <c r="B133" s="175"/>
      <c r="C133" s="175"/>
      <c r="D133" s="175"/>
      <c r="E133" s="175"/>
      <c r="F133" s="175"/>
      <c r="G133" s="175"/>
      <c r="I133" s="158"/>
    </row>
    <row r="134" spans="1:9" ht="15.75" x14ac:dyDescent="0.25">
      <c r="A134" s="260" t="s">
        <v>50</v>
      </c>
      <c r="B134" s="260"/>
      <c r="C134" s="260"/>
      <c r="D134" s="260"/>
      <c r="E134" s="260"/>
      <c r="F134" s="260"/>
      <c r="G134" s="175"/>
      <c r="I134" s="158"/>
    </row>
    <row r="135" spans="1:9" ht="15.75" x14ac:dyDescent="0.25">
      <c r="A135" s="260" t="s">
        <v>49</v>
      </c>
      <c r="B135" s="260"/>
      <c r="C135" s="260"/>
      <c r="D135" s="260"/>
      <c r="E135" s="260"/>
      <c r="F135" s="260"/>
      <c r="G135" s="175"/>
      <c r="I135" s="158"/>
    </row>
    <row r="136" spans="1:9" ht="15.75" x14ac:dyDescent="0.25">
      <c r="A136" s="261" t="s">
        <v>58</v>
      </c>
      <c r="B136" s="261"/>
      <c r="C136" s="261"/>
      <c r="D136" s="261"/>
      <c r="E136" s="261"/>
      <c r="F136" s="261"/>
      <c r="G136" s="177"/>
      <c r="H136" s="159"/>
      <c r="I136" s="179"/>
    </row>
    <row r="137" spans="1:9" ht="15.75" x14ac:dyDescent="0.25">
      <c r="A137" s="180"/>
      <c r="B137" s="175"/>
      <c r="C137" s="175"/>
      <c r="D137" s="175"/>
      <c r="E137" s="175"/>
      <c r="F137" s="175"/>
      <c r="G137" s="175"/>
      <c r="I137" s="158"/>
    </row>
    <row r="138" spans="1:9" ht="16.5" thickBot="1" x14ac:dyDescent="0.3">
      <c r="A138" s="181" t="s">
        <v>0</v>
      </c>
      <c r="B138" s="181" t="s">
        <v>32</v>
      </c>
      <c r="C138" s="163" t="s">
        <v>17</v>
      </c>
      <c r="D138" s="163" t="s">
        <v>18</v>
      </c>
      <c r="E138" s="163" t="s">
        <v>19</v>
      </c>
      <c r="F138" s="163" t="s">
        <v>285</v>
      </c>
      <c r="G138" s="175"/>
      <c r="I138" s="158"/>
    </row>
    <row r="139" spans="1:9" ht="15.75" x14ac:dyDescent="0.25">
      <c r="A139" s="182"/>
      <c r="B139" s="43"/>
      <c r="C139" s="43"/>
      <c r="D139" s="43"/>
      <c r="E139" s="43"/>
      <c r="F139" s="43"/>
      <c r="G139" s="175"/>
      <c r="I139" s="158"/>
    </row>
    <row r="140" spans="1:9" ht="15.75" x14ac:dyDescent="0.25">
      <c r="A140" s="192">
        <v>1</v>
      </c>
      <c r="B140" s="193" t="s">
        <v>43</v>
      </c>
      <c r="C140" s="194">
        <f>+'1 T'!F136</f>
        <v>7082664379.6000004</v>
      </c>
      <c r="D140" s="194">
        <f>+C153</f>
        <v>15817807831.219997</v>
      </c>
      <c r="E140" s="208">
        <f>+D153</f>
        <v>16300301300.629997</v>
      </c>
      <c r="F140" s="194">
        <f>+C140</f>
        <v>7082664379.6000004</v>
      </c>
      <c r="G140" s="175"/>
      <c r="H140" s="195"/>
      <c r="I140" s="158"/>
    </row>
    <row r="141" spans="1:9" ht="15.75" x14ac:dyDescent="0.25">
      <c r="A141" s="196">
        <v>2</v>
      </c>
      <c r="B141" s="193" t="s">
        <v>44</v>
      </c>
      <c r="C141" s="194">
        <f>+C142+C143+C144+C145+C147+C146+C149+C148+C150</f>
        <v>11761339645.75</v>
      </c>
      <c r="D141" s="194">
        <f t="shared" ref="D141" si="6">+D142+D143+D144+D145+D147+D146+D149+D148+D150</f>
        <v>8514336791.5</v>
      </c>
      <c r="E141" s="194">
        <f t="shared" ref="E141" si="7">+E142+E143+E144+E145+E147+E146+E149+E148+E150</f>
        <v>9204132535.1900005</v>
      </c>
      <c r="F141" s="194">
        <f t="shared" ref="F141" si="8">+F142+F143+F144+F145+F147+F146+F149+F148+F150</f>
        <v>29479808972.439999</v>
      </c>
      <c r="G141" s="175"/>
      <c r="H141" s="195"/>
      <c r="I141" s="158"/>
    </row>
    <row r="142" spans="1:9" ht="15.75" x14ac:dyDescent="0.25">
      <c r="A142" s="196"/>
      <c r="B142" s="193" t="s">
        <v>241</v>
      </c>
      <c r="C142" s="194">
        <f>+'1 T'!F138</f>
        <v>6568124605</v>
      </c>
      <c r="D142" s="194">
        <f>+'2 T'!F137</f>
        <v>4610721172</v>
      </c>
      <c r="E142" s="210">
        <f>+'3 T'!F140</f>
        <v>5887806466</v>
      </c>
      <c r="F142" s="194">
        <f>+C142+D142+E142</f>
        <v>17066652243</v>
      </c>
      <c r="G142" s="175"/>
      <c r="H142" s="195"/>
      <c r="I142" s="158"/>
    </row>
    <row r="143" spans="1:9" ht="15.75" x14ac:dyDescent="0.25">
      <c r="A143" s="196"/>
      <c r="B143" s="193" t="s">
        <v>240</v>
      </c>
      <c r="C143" s="194">
        <f>+'1 T'!F139</f>
        <v>263109863</v>
      </c>
      <c r="D143" s="194">
        <f>+'2 T'!F138</f>
        <v>253199835</v>
      </c>
      <c r="E143" s="210">
        <f>+'3 T'!F141</f>
        <v>253199835</v>
      </c>
      <c r="F143" s="194">
        <f t="shared" ref="F143:F150" si="9">+C143+D143+E143</f>
        <v>769509533</v>
      </c>
      <c r="G143" s="175"/>
      <c r="H143" s="195"/>
      <c r="I143" s="158"/>
    </row>
    <row r="144" spans="1:9" ht="15.75" x14ac:dyDescent="0.25">
      <c r="A144" s="196"/>
      <c r="B144" s="193" t="s">
        <v>239</v>
      </c>
      <c r="C144" s="194">
        <f>+'1 T'!F140</f>
        <v>1516720913</v>
      </c>
      <c r="D144" s="194">
        <f>+'2 T'!F139</f>
        <v>2141251683</v>
      </c>
      <c r="E144" s="210">
        <f>+'3 T'!F142</f>
        <v>2141251683</v>
      </c>
      <c r="F144" s="194">
        <f t="shared" si="9"/>
        <v>5799224279</v>
      </c>
      <c r="G144" s="175"/>
      <c r="H144" s="195"/>
      <c r="I144" s="158"/>
    </row>
    <row r="145" spans="1:10" ht="15.75" x14ac:dyDescent="0.25">
      <c r="A145" s="196"/>
      <c r="B145" s="193" t="s">
        <v>238</v>
      </c>
      <c r="C145" s="194">
        <f>+'1 T'!F141</f>
        <v>436905997</v>
      </c>
      <c r="D145" s="194">
        <f>+'2 T'!F140</f>
        <v>616808466</v>
      </c>
      <c r="E145" s="210">
        <f>+'3 T'!F145</f>
        <v>616808466</v>
      </c>
      <c r="F145" s="194">
        <f t="shared" si="9"/>
        <v>1670522929</v>
      </c>
      <c r="G145" s="175"/>
      <c r="H145" s="195"/>
      <c r="I145" s="158"/>
    </row>
    <row r="146" spans="1:10" ht="15.75" x14ac:dyDescent="0.25">
      <c r="A146" s="196"/>
      <c r="B146" s="193" t="s">
        <v>242</v>
      </c>
      <c r="C146" s="194">
        <f>+'1 T'!F142</f>
        <v>0</v>
      </c>
      <c r="D146" s="194">
        <f>+'2 T'!F141</f>
        <v>882500000</v>
      </c>
      <c r="E146" s="210">
        <f>+'3 T'!F146</f>
        <v>0</v>
      </c>
      <c r="F146" s="194">
        <f t="shared" si="9"/>
        <v>882500000</v>
      </c>
      <c r="G146" s="175"/>
      <c r="H146" s="195"/>
      <c r="I146" s="158"/>
    </row>
    <row r="147" spans="1:10" ht="15.75" x14ac:dyDescent="0.25">
      <c r="A147" s="196"/>
      <c r="B147" s="193" t="s">
        <v>237</v>
      </c>
      <c r="C147" s="194">
        <f>+'1 T'!F143</f>
        <v>2858386539</v>
      </c>
      <c r="D147" s="194">
        <f>+'2 T'!F142</f>
        <v>0</v>
      </c>
      <c r="E147" s="210">
        <f>+'3 T'!F147</f>
        <v>0</v>
      </c>
      <c r="F147" s="194">
        <f t="shared" si="9"/>
        <v>2858386539</v>
      </c>
      <c r="G147" s="175"/>
      <c r="H147" s="195"/>
      <c r="I147" s="158"/>
    </row>
    <row r="148" spans="1:10" ht="15.75" x14ac:dyDescent="0.25">
      <c r="A148" s="196"/>
      <c r="B148" s="193" t="s">
        <v>115</v>
      </c>
      <c r="C148" s="194">
        <f>+'1 T'!F144</f>
        <v>0</v>
      </c>
      <c r="D148" s="194">
        <f>+'2 T'!F143</f>
        <v>0</v>
      </c>
      <c r="E148" s="210">
        <f>+'3 T'!F148</f>
        <v>179723361</v>
      </c>
      <c r="F148" s="194">
        <f t="shared" si="9"/>
        <v>179723361</v>
      </c>
      <c r="G148" s="175"/>
      <c r="H148" s="195"/>
      <c r="I148" s="158"/>
    </row>
    <row r="149" spans="1:10" ht="15.75" x14ac:dyDescent="0.25">
      <c r="A149" s="196"/>
      <c r="B149" s="193" t="s">
        <v>116</v>
      </c>
      <c r="C149" s="194">
        <f>+'1 T'!F145</f>
        <v>0</v>
      </c>
      <c r="D149" s="194">
        <f>+'2 T'!F144</f>
        <v>0</v>
      </c>
      <c r="E149" s="210">
        <f>+'3 T'!F149</f>
        <v>114000000</v>
      </c>
      <c r="F149" s="194">
        <f t="shared" si="9"/>
        <v>114000000</v>
      </c>
      <c r="G149" s="175"/>
      <c r="H149" s="195"/>
      <c r="I149" s="158"/>
    </row>
    <row r="150" spans="1:10" ht="15.75" x14ac:dyDescent="0.25">
      <c r="A150" s="196"/>
      <c r="B150" s="193" t="s">
        <v>236</v>
      </c>
      <c r="C150" s="194">
        <f>+'1 T'!F146</f>
        <v>118091728.75</v>
      </c>
      <c r="D150" s="194">
        <f>+'2 T'!F145</f>
        <v>9855635.5</v>
      </c>
      <c r="E150" s="210">
        <f>+'3 T'!F150</f>
        <v>11342724.190000001</v>
      </c>
      <c r="F150" s="194">
        <f t="shared" si="9"/>
        <v>139290088.44</v>
      </c>
      <c r="G150" s="197"/>
      <c r="I150" s="158"/>
      <c r="J150" s="198"/>
    </row>
    <row r="151" spans="1:10" ht="15.75" x14ac:dyDescent="0.25">
      <c r="A151" s="196">
        <v>3</v>
      </c>
      <c r="B151" s="199" t="s">
        <v>45</v>
      </c>
      <c r="C151" s="194">
        <f>+C140+C141</f>
        <v>18844004025.349998</v>
      </c>
      <c r="D151" s="194">
        <f>+D140+D141</f>
        <v>24332144622.719997</v>
      </c>
      <c r="E151" s="194">
        <f>+E140+E141</f>
        <v>25504433835.82</v>
      </c>
      <c r="F151" s="194">
        <f t="shared" ref="F151" si="10">+F140+F141</f>
        <v>36562473352.040001</v>
      </c>
      <c r="G151" s="197"/>
      <c r="I151" s="158"/>
      <c r="J151" s="198"/>
    </row>
    <row r="152" spans="1:10" ht="15.75" x14ac:dyDescent="0.25">
      <c r="A152" s="196">
        <v>4</v>
      </c>
      <c r="B152" s="199" t="s">
        <v>46</v>
      </c>
      <c r="C152" s="194">
        <f>+'1 T'!F148</f>
        <v>3026196194.1300001</v>
      </c>
      <c r="D152" s="194">
        <f>+'2 T'!F147</f>
        <v>8031843322.0899992</v>
      </c>
      <c r="E152" s="210">
        <f>+E130</f>
        <v>8883672425.5</v>
      </c>
      <c r="F152" s="194">
        <f>+C152+D152+E152</f>
        <v>19941711941.720001</v>
      </c>
      <c r="G152" s="197"/>
      <c r="I152" s="158"/>
    </row>
    <row r="153" spans="1:10" ht="15.75" x14ac:dyDescent="0.25">
      <c r="A153" s="196">
        <v>5</v>
      </c>
      <c r="B153" s="193" t="s">
        <v>47</v>
      </c>
      <c r="C153" s="194">
        <f>+C151-C152</f>
        <v>15817807831.219997</v>
      </c>
      <c r="D153" s="194">
        <f>+D151-D152</f>
        <v>16300301300.629997</v>
      </c>
      <c r="E153" s="194">
        <f>+E151-E152</f>
        <v>16620761410.32</v>
      </c>
      <c r="F153" s="194">
        <f t="shared" ref="F153" si="11">+F151-F152</f>
        <v>16620761410.32</v>
      </c>
      <c r="G153" s="197"/>
      <c r="I153" s="158"/>
    </row>
    <row r="154" spans="1:10" ht="16.5" thickBot="1" x14ac:dyDescent="0.3">
      <c r="A154" s="28"/>
      <c r="B154" s="29"/>
      <c r="C154" s="30"/>
      <c r="D154" s="200"/>
      <c r="E154" s="32"/>
      <c r="F154" s="32"/>
      <c r="G154" s="148"/>
      <c r="H154" s="201"/>
      <c r="I154" s="158"/>
    </row>
    <row r="155" spans="1:10" ht="15.75" thickTop="1" x14ac:dyDescent="0.25">
      <c r="A155" s="262" t="str">
        <f>+A131</f>
        <v xml:space="preserve">Fuente:   </v>
      </c>
      <c r="B155" s="262" t="s">
        <v>71</v>
      </c>
      <c r="C155" s="262" t="s">
        <v>71</v>
      </c>
      <c r="D155" s="262" t="s">
        <v>71</v>
      </c>
      <c r="E155" s="262" t="s">
        <v>71</v>
      </c>
      <c r="F155" s="262"/>
      <c r="G155" s="262" t="s">
        <v>71</v>
      </c>
      <c r="H155" s="262" t="s">
        <v>71</v>
      </c>
      <c r="I155" s="262" t="s">
        <v>71</v>
      </c>
    </row>
    <row r="156" spans="1:10" x14ac:dyDescent="0.25">
      <c r="A156" s="202"/>
      <c r="B156" s="203"/>
      <c r="C156" s="203"/>
      <c r="D156" s="203"/>
      <c r="E156" s="223">
        <f>+E153-'3 T'!F153</f>
        <v>0</v>
      </c>
      <c r="F156" s="203"/>
      <c r="G156" s="203"/>
      <c r="H156" s="203"/>
      <c r="I156" s="204"/>
    </row>
    <row r="157" spans="1:10" x14ac:dyDescent="0.25">
      <c r="A157" s="263" t="s">
        <v>63</v>
      </c>
      <c r="B157" s="263"/>
      <c r="C157" s="263"/>
      <c r="D157" s="263"/>
      <c r="E157" s="263"/>
      <c r="F157" s="263"/>
      <c r="G157" s="203"/>
      <c r="H157" s="203"/>
      <c r="I157" s="204"/>
    </row>
    <row r="158" spans="1:10" x14ac:dyDescent="0.25">
      <c r="A158" s="205" t="s">
        <v>59</v>
      </c>
      <c r="I158" s="158"/>
    </row>
    <row r="159" spans="1:10" x14ac:dyDescent="0.25">
      <c r="A159" s="206"/>
      <c r="B159" s="207"/>
      <c r="C159" s="207"/>
      <c r="D159" s="207"/>
      <c r="E159" s="207"/>
      <c r="F159" s="207"/>
    </row>
    <row r="160" spans="1:10" x14ac:dyDescent="0.25">
      <c r="A160" s="206"/>
      <c r="B160" s="207"/>
      <c r="C160" s="207"/>
      <c r="D160" s="207"/>
      <c r="E160" s="207"/>
      <c r="F160" s="207"/>
    </row>
    <row r="161" spans="1:6" x14ac:dyDescent="0.25">
      <c r="A161" s="206"/>
      <c r="B161" s="207"/>
      <c r="C161" s="207"/>
      <c r="D161" s="207"/>
      <c r="E161" s="207"/>
      <c r="F161" s="207"/>
    </row>
    <row r="162" spans="1:6" x14ac:dyDescent="0.25">
      <c r="A162" s="206"/>
      <c r="B162" s="207"/>
      <c r="C162" s="207"/>
      <c r="D162" s="207"/>
      <c r="E162" s="207"/>
      <c r="F162" s="207"/>
    </row>
    <row r="163" spans="1:6" x14ac:dyDescent="0.25">
      <c r="A163" s="206"/>
      <c r="B163" s="207"/>
      <c r="C163" s="207"/>
      <c r="D163" s="207"/>
      <c r="E163" s="207"/>
      <c r="F163" s="207"/>
    </row>
    <row r="164" spans="1:6" x14ac:dyDescent="0.25">
      <c r="A164" s="206"/>
      <c r="B164" s="207"/>
      <c r="C164" s="207"/>
      <c r="D164" s="207"/>
      <c r="E164" s="207"/>
      <c r="F164" s="207"/>
    </row>
    <row r="165" spans="1:6" x14ac:dyDescent="0.25">
      <c r="A165" s="206"/>
      <c r="B165" s="207"/>
      <c r="C165" s="207"/>
      <c r="D165" s="207"/>
      <c r="E165" s="207"/>
      <c r="F165" s="207"/>
    </row>
    <row r="166" spans="1:6" x14ac:dyDescent="0.25">
      <c r="A166" s="206"/>
      <c r="B166" s="207"/>
      <c r="C166" s="207"/>
      <c r="D166" s="207"/>
      <c r="E166" s="207"/>
      <c r="F166" s="207"/>
    </row>
    <row r="167" spans="1:6" x14ac:dyDescent="0.25">
      <c r="A167" s="206"/>
      <c r="B167" s="207"/>
      <c r="C167" s="207"/>
      <c r="D167" s="207"/>
      <c r="E167" s="207"/>
      <c r="F167" s="207"/>
    </row>
    <row r="168" spans="1:6" x14ac:dyDescent="0.25">
      <c r="A168" s="206"/>
      <c r="B168" s="207"/>
      <c r="C168" s="207"/>
      <c r="D168" s="207"/>
      <c r="E168" s="207"/>
      <c r="F168" s="207"/>
    </row>
    <row r="169" spans="1:6" x14ac:dyDescent="0.25">
      <c r="A169" s="206"/>
      <c r="B169" s="207"/>
      <c r="C169" s="207"/>
      <c r="D169" s="207"/>
      <c r="E169" s="207"/>
      <c r="F169" s="207"/>
    </row>
    <row r="170" spans="1:6" x14ac:dyDescent="0.25">
      <c r="A170" s="206"/>
      <c r="B170" s="207"/>
      <c r="C170" s="207"/>
      <c r="D170" s="207"/>
      <c r="E170" s="207"/>
      <c r="F170" s="207"/>
    </row>
    <row r="171" spans="1:6" x14ac:dyDescent="0.25">
      <c r="A171" s="206"/>
      <c r="B171" s="207"/>
      <c r="C171" s="207"/>
      <c r="D171" s="207"/>
      <c r="E171" s="207"/>
      <c r="F171" s="207"/>
    </row>
    <row r="172" spans="1:6" x14ac:dyDescent="0.25">
      <c r="A172" s="206"/>
      <c r="B172" s="207"/>
      <c r="C172" s="207"/>
      <c r="D172" s="207"/>
      <c r="E172" s="207"/>
      <c r="F172" s="207"/>
    </row>
    <row r="173" spans="1:6" x14ac:dyDescent="0.25">
      <c r="A173" s="206"/>
      <c r="B173" s="207"/>
      <c r="C173" s="207"/>
      <c r="D173" s="207"/>
      <c r="E173" s="207"/>
      <c r="F173" s="207"/>
    </row>
    <row r="174" spans="1:6" x14ac:dyDescent="0.25">
      <c r="A174" s="206"/>
      <c r="B174" s="207"/>
      <c r="C174" s="207"/>
      <c r="D174" s="207"/>
      <c r="E174" s="207"/>
      <c r="F174" s="207"/>
    </row>
    <row r="175" spans="1:6" x14ac:dyDescent="0.25">
      <c r="A175" s="206"/>
      <c r="B175" s="207"/>
      <c r="C175" s="207"/>
      <c r="D175" s="207"/>
      <c r="E175" s="207"/>
      <c r="F175" s="207"/>
    </row>
    <row r="176" spans="1:6" x14ac:dyDescent="0.25">
      <c r="A176" s="206"/>
      <c r="B176" s="207"/>
      <c r="C176" s="207"/>
      <c r="D176" s="207"/>
      <c r="E176" s="207"/>
      <c r="F176" s="207"/>
    </row>
    <row r="177" spans="1:6" x14ac:dyDescent="0.25">
      <c r="A177" s="206"/>
      <c r="B177" s="207"/>
      <c r="C177" s="207"/>
      <c r="D177" s="207"/>
      <c r="E177" s="207"/>
      <c r="F177" s="207"/>
    </row>
    <row r="178" spans="1:6" x14ac:dyDescent="0.25">
      <c r="A178" s="206"/>
      <c r="B178" s="207"/>
      <c r="C178" s="207"/>
      <c r="D178" s="207"/>
      <c r="E178" s="207"/>
      <c r="F178" s="207"/>
    </row>
    <row r="179" spans="1:6" x14ac:dyDescent="0.25">
      <c r="A179" s="206"/>
      <c r="B179" s="207"/>
      <c r="C179" s="207"/>
      <c r="D179" s="207"/>
      <c r="E179" s="207"/>
      <c r="F179" s="207"/>
    </row>
    <row r="180" spans="1:6" x14ac:dyDescent="0.25">
      <c r="A180" s="206"/>
      <c r="B180" s="207"/>
      <c r="C180" s="207"/>
      <c r="D180" s="207"/>
      <c r="E180" s="207"/>
      <c r="F180" s="207"/>
    </row>
    <row r="181" spans="1:6" x14ac:dyDescent="0.25">
      <c r="A181" s="206"/>
      <c r="B181" s="207"/>
      <c r="C181" s="207"/>
      <c r="D181" s="207"/>
      <c r="E181" s="207"/>
      <c r="F181" s="207"/>
    </row>
    <row r="182" spans="1:6" x14ac:dyDescent="0.25">
      <c r="A182" s="206"/>
      <c r="B182" s="207"/>
      <c r="C182" s="207"/>
      <c r="D182" s="207"/>
      <c r="E182" s="207"/>
      <c r="F182" s="207"/>
    </row>
    <row r="183" spans="1:6" x14ac:dyDescent="0.25">
      <c r="A183" s="206"/>
      <c r="B183" s="207"/>
      <c r="C183" s="207"/>
      <c r="D183" s="207"/>
      <c r="E183" s="207"/>
      <c r="F183" s="207"/>
    </row>
    <row r="184" spans="1:6" x14ac:dyDescent="0.25">
      <c r="A184" s="206"/>
      <c r="B184" s="207"/>
      <c r="C184" s="207"/>
      <c r="D184" s="207"/>
      <c r="E184" s="207"/>
      <c r="F184" s="207"/>
    </row>
    <row r="185" spans="1:6" x14ac:dyDescent="0.25">
      <c r="A185" s="206"/>
      <c r="B185" s="207"/>
      <c r="C185" s="207"/>
      <c r="D185" s="207"/>
      <c r="E185" s="207"/>
      <c r="F185" s="207"/>
    </row>
    <row r="186" spans="1:6" x14ac:dyDescent="0.25">
      <c r="A186" s="206"/>
      <c r="B186" s="207"/>
      <c r="C186" s="207"/>
      <c r="D186" s="207"/>
      <c r="E186" s="207"/>
      <c r="F186" s="207"/>
    </row>
    <row r="187" spans="1:6" x14ac:dyDescent="0.25">
      <c r="A187" s="206"/>
      <c r="B187" s="207"/>
      <c r="C187" s="207"/>
      <c r="D187" s="207"/>
      <c r="E187" s="207"/>
      <c r="F187" s="207"/>
    </row>
    <row r="188" spans="1:6" x14ac:dyDescent="0.25">
      <c r="A188" s="206"/>
      <c r="B188" s="207"/>
      <c r="C188" s="207"/>
      <c r="D188" s="207"/>
      <c r="E188" s="207"/>
      <c r="F188" s="207"/>
    </row>
    <row r="189" spans="1:6" x14ac:dyDescent="0.25">
      <c r="A189" s="206"/>
      <c r="B189" s="207"/>
      <c r="C189" s="207"/>
      <c r="D189" s="207"/>
      <c r="E189" s="207"/>
      <c r="F189" s="207"/>
    </row>
    <row r="190" spans="1:6" x14ac:dyDescent="0.25">
      <c r="A190" s="206"/>
      <c r="B190" s="207"/>
      <c r="C190" s="207"/>
      <c r="D190" s="207"/>
      <c r="E190" s="207"/>
      <c r="F190" s="207"/>
    </row>
    <row r="191" spans="1:6" x14ac:dyDescent="0.25">
      <c r="A191" s="206"/>
      <c r="B191" s="207"/>
      <c r="C191" s="207"/>
      <c r="D191" s="207"/>
      <c r="E191" s="207"/>
      <c r="F191" s="207"/>
    </row>
    <row r="192" spans="1:6" x14ac:dyDescent="0.25">
      <c r="A192" s="206"/>
      <c r="B192" s="207"/>
      <c r="C192" s="207"/>
      <c r="D192" s="207"/>
      <c r="E192" s="207"/>
      <c r="F192" s="207"/>
    </row>
    <row r="193" spans="1:6" x14ac:dyDescent="0.25">
      <c r="A193" s="206"/>
      <c r="B193" s="207"/>
      <c r="C193" s="207"/>
      <c r="D193" s="207"/>
      <c r="E193" s="207"/>
      <c r="F193" s="207"/>
    </row>
    <row r="194" spans="1:6" x14ac:dyDescent="0.25">
      <c r="A194" s="206"/>
      <c r="B194" s="207"/>
      <c r="C194" s="207"/>
      <c r="D194" s="207"/>
      <c r="E194" s="207"/>
      <c r="F194" s="207"/>
    </row>
    <row r="195" spans="1:6" x14ac:dyDescent="0.25">
      <c r="A195" s="206"/>
      <c r="B195" s="207"/>
      <c r="C195" s="207"/>
      <c r="D195" s="207"/>
      <c r="E195" s="207"/>
      <c r="F195" s="207"/>
    </row>
    <row r="196" spans="1:6" x14ac:dyDescent="0.25">
      <c r="A196" s="206"/>
      <c r="B196" s="207"/>
      <c r="C196" s="207"/>
      <c r="D196" s="207"/>
      <c r="E196" s="207"/>
      <c r="F196" s="207"/>
    </row>
    <row r="197" spans="1:6" x14ac:dyDescent="0.25">
      <c r="A197" s="206"/>
      <c r="B197" s="207"/>
      <c r="C197" s="207"/>
      <c r="D197" s="207"/>
      <c r="E197" s="207"/>
      <c r="F197" s="207"/>
    </row>
    <row r="198" spans="1:6" x14ac:dyDescent="0.25">
      <c r="A198" s="206"/>
      <c r="B198" s="207"/>
      <c r="C198" s="207"/>
      <c r="D198" s="207"/>
      <c r="E198" s="207"/>
      <c r="F198" s="207"/>
    </row>
    <row r="199" spans="1:6" x14ac:dyDescent="0.25">
      <c r="A199" s="206"/>
      <c r="B199" s="207"/>
      <c r="C199" s="207"/>
      <c r="D199" s="207"/>
      <c r="E199" s="207"/>
      <c r="F199" s="207"/>
    </row>
    <row r="200" spans="1:6" x14ac:dyDescent="0.25">
      <c r="A200" s="206"/>
      <c r="B200" s="207"/>
      <c r="C200" s="207"/>
      <c r="D200" s="207"/>
      <c r="E200" s="207"/>
      <c r="F200" s="207"/>
    </row>
    <row r="201" spans="1:6" x14ac:dyDescent="0.25">
      <c r="A201" s="206"/>
      <c r="B201" s="207"/>
      <c r="C201" s="207"/>
      <c r="D201" s="207"/>
      <c r="E201" s="207"/>
      <c r="F201" s="207"/>
    </row>
    <row r="202" spans="1:6" x14ac:dyDescent="0.25">
      <c r="A202" s="206"/>
      <c r="B202" s="207"/>
      <c r="C202" s="207"/>
      <c r="D202" s="207"/>
      <c r="E202" s="207"/>
      <c r="F202" s="207"/>
    </row>
    <row r="203" spans="1:6" x14ac:dyDescent="0.25">
      <c r="A203" s="206"/>
      <c r="B203" s="207"/>
      <c r="C203" s="207"/>
      <c r="D203" s="207"/>
      <c r="E203" s="207"/>
      <c r="F203" s="207"/>
    </row>
    <row r="204" spans="1:6" x14ac:dyDescent="0.25">
      <c r="A204" s="206"/>
      <c r="B204" s="207"/>
      <c r="C204" s="207"/>
      <c r="D204" s="207"/>
      <c r="E204" s="207"/>
      <c r="F204" s="207"/>
    </row>
    <row r="205" spans="1:6" x14ac:dyDescent="0.25">
      <c r="A205" s="206"/>
      <c r="B205" s="207"/>
      <c r="C205" s="207"/>
      <c r="D205" s="207"/>
      <c r="E205" s="207"/>
      <c r="F205" s="207"/>
    </row>
    <row r="206" spans="1:6" x14ac:dyDescent="0.25">
      <c r="A206" s="206"/>
      <c r="B206" s="207"/>
      <c r="C206" s="207"/>
      <c r="D206" s="207"/>
      <c r="E206" s="207"/>
      <c r="F206" s="207"/>
    </row>
    <row r="207" spans="1:6" x14ac:dyDescent="0.25">
      <c r="A207" s="206"/>
      <c r="B207" s="207"/>
      <c r="C207" s="207"/>
      <c r="D207" s="207"/>
      <c r="E207" s="207"/>
      <c r="F207" s="207"/>
    </row>
    <row r="208" spans="1:6" x14ac:dyDescent="0.25">
      <c r="A208" s="206"/>
      <c r="B208" s="207"/>
      <c r="C208" s="207"/>
      <c r="D208" s="207"/>
      <c r="E208" s="207"/>
      <c r="F208" s="207"/>
    </row>
    <row r="209" spans="1:6" x14ac:dyDescent="0.25">
      <c r="A209" s="206"/>
      <c r="B209" s="207"/>
      <c r="C209" s="207"/>
      <c r="D209" s="207"/>
      <c r="E209" s="207"/>
      <c r="F209" s="207"/>
    </row>
    <row r="210" spans="1:6" x14ac:dyDescent="0.25">
      <c r="A210" s="206"/>
      <c r="B210" s="207"/>
      <c r="C210" s="207"/>
      <c r="D210" s="207"/>
      <c r="E210" s="207"/>
      <c r="F210" s="207"/>
    </row>
    <row r="211" spans="1:6" x14ac:dyDescent="0.25">
      <c r="A211" s="206"/>
      <c r="B211" s="207"/>
      <c r="C211" s="207"/>
      <c r="D211" s="207"/>
      <c r="E211" s="207"/>
      <c r="F211" s="207"/>
    </row>
    <row r="212" spans="1:6" x14ac:dyDescent="0.25">
      <c r="A212" s="206"/>
      <c r="B212" s="207"/>
      <c r="C212" s="207"/>
      <c r="D212" s="207"/>
      <c r="E212" s="207"/>
      <c r="F212" s="207"/>
    </row>
    <row r="213" spans="1:6" x14ac:dyDescent="0.25">
      <c r="A213" s="206"/>
      <c r="B213" s="207"/>
      <c r="C213" s="207"/>
      <c r="D213" s="207"/>
      <c r="E213" s="207"/>
      <c r="F213" s="207"/>
    </row>
    <row r="214" spans="1:6" x14ac:dyDescent="0.25">
      <c r="A214" s="206"/>
      <c r="B214" s="207"/>
      <c r="C214" s="207"/>
      <c r="D214" s="207"/>
      <c r="E214" s="207"/>
      <c r="F214" s="207"/>
    </row>
    <row r="215" spans="1:6" x14ac:dyDescent="0.25">
      <c r="A215" s="206"/>
      <c r="B215" s="207"/>
      <c r="C215" s="207"/>
      <c r="D215" s="207"/>
      <c r="E215" s="207"/>
      <c r="F215" s="207"/>
    </row>
    <row r="216" spans="1:6" x14ac:dyDescent="0.25">
      <c r="A216" s="206"/>
      <c r="B216" s="207"/>
      <c r="C216" s="207"/>
      <c r="D216" s="207"/>
      <c r="E216" s="207"/>
      <c r="F216" s="207"/>
    </row>
    <row r="217" spans="1:6" x14ac:dyDescent="0.25">
      <c r="A217" s="206"/>
      <c r="B217" s="207"/>
      <c r="C217" s="207"/>
      <c r="D217" s="207"/>
      <c r="E217" s="207"/>
      <c r="F217" s="207"/>
    </row>
    <row r="218" spans="1:6" x14ac:dyDescent="0.25">
      <c r="A218" s="206"/>
      <c r="B218" s="207"/>
      <c r="C218" s="207"/>
      <c r="D218" s="207"/>
      <c r="E218" s="207"/>
      <c r="F218" s="207"/>
    </row>
    <row r="219" spans="1:6" x14ac:dyDescent="0.25">
      <c r="A219" s="206"/>
      <c r="B219" s="207"/>
      <c r="C219" s="207"/>
      <c r="D219" s="207"/>
      <c r="E219" s="207"/>
      <c r="F219" s="207"/>
    </row>
    <row r="220" spans="1:6" x14ac:dyDescent="0.25">
      <c r="A220" s="206"/>
      <c r="B220" s="207"/>
      <c r="C220" s="207"/>
      <c r="D220" s="207"/>
      <c r="E220" s="207"/>
      <c r="F220" s="207"/>
    </row>
    <row r="221" spans="1:6" x14ac:dyDescent="0.25">
      <c r="A221" s="206"/>
      <c r="B221" s="207"/>
      <c r="C221" s="207"/>
      <c r="D221" s="207"/>
      <c r="E221" s="207"/>
      <c r="F221" s="207"/>
    </row>
  </sheetData>
  <mergeCells count="16">
    <mergeCell ref="A56:F56"/>
    <mergeCell ref="A57:F57"/>
    <mergeCell ref="A58:F58"/>
    <mergeCell ref="A1:G1"/>
    <mergeCell ref="A53:F53"/>
    <mergeCell ref="A6:G6"/>
    <mergeCell ref="A8:G8"/>
    <mergeCell ref="A9:G9"/>
    <mergeCell ref="A34:F34"/>
    <mergeCell ref="A35:F35"/>
    <mergeCell ref="A36:F36"/>
    <mergeCell ref="A134:F134"/>
    <mergeCell ref="A135:F135"/>
    <mergeCell ref="A136:F136"/>
    <mergeCell ref="A155:I155"/>
    <mergeCell ref="A157:F157"/>
  </mergeCells>
  <pageMargins left="0.7" right="0.7" top="0.75" bottom="0.75" header="0.3" footer="0.3"/>
  <pageSetup orientation="portrait" r:id="rId1"/>
  <ignoredErrors>
    <ignoredError sqref="F15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3"/>
  <sheetViews>
    <sheetView showGridLines="0" tabSelected="1" zoomScale="80" zoomScaleNormal="80" workbookViewId="0">
      <selection sqref="A1:G1"/>
    </sheetView>
  </sheetViews>
  <sheetFormatPr baseColWidth="10" defaultColWidth="15.140625" defaultRowHeight="15" x14ac:dyDescent="0.25"/>
  <cols>
    <col min="1" max="1" width="15.140625" style="1"/>
    <col min="2" max="2" width="48" style="9" customWidth="1"/>
    <col min="3" max="3" width="30.85546875" style="6" bestFit="1" customWidth="1"/>
    <col min="4" max="7" width="21.28515625" style="6" bestFit="1" customWidth="1"/>
    <col min="8" max="8" width="17.42578125" style="6" bestFit="1" customWidth="1"/>
    <col min="9" max="9" width="18.42578125" style="6" customWidth="1"/>
    <col min="10" max="16384" width="15.140625" style="6"/>
  </cols>
  <sheetData>
    <row r="1" spans="1:8" x14ac:dyDescent="0.25">
      <c r="A1" s="255" t="s">
        <v>28</v>
      </c>
      <c r="B1" s="255"/>
      <c r="C1" s="255"/>
      <c r="D1" s="255"/>
      <c r="E1" s="255"/>
      <c r="F1" s="255"/>
      <c r="G1" s="255"/>
      <c r="H1" s="84"/>
    </row>
    <row r="2" spans="1:8" s="14" customFormat="1" x14ac:dyDescent="0.25">
      <c r="A2" s="36"/>
      <c r="B2" s="55" t="s">
        <v>88</v>
      </c>
      <c r="C2" s="228" t="s">
        <v>89</v>
      </c>
      <c r="D2" s="228"/>
      <c r="E2" s="228"/>
      <c r="F2" s="228"/>
      <c r="G2" s="228"/>
    </row>
    <row r="3" spans="1:8" s="14" customFormat="1" x14ac:dyDescent="0.25">
      <c r="A3" s="36"/>
      <c r="B3" s="55" t="s">
        <v>90</v>
      </c>
      <c r="C3" s="228" t="s">
        <v>91</v>
      </c>
      <c r="D3" s="228"/>
      <c r="E3" s="228"/>
      <c r="F3" s="228"/>
      <c r="G3" s="228"/>
    </row>
    <row r="4" spans="1:8" s="14" customFormat="1" x14ac:dyDescent="0.25">
      <c r="A4" s="36"/>
      <c r="B4" s="55" t="s">
        <v>30</v>
      </c>
      <c r="C4" s="228" t="s">
        <v>78</v>
      </c>
      <c r="D4" s="228"/>
      <c r="E4" s="228"/>
      <c r="F4" s="228"/>
      <c r="G4" s="228"/>
    </row>
    <row r="5" spans="1:8" s="14" customFormat="1" x14ac:dyDescent="0.25">
      <c r="A5" s="36"/>
      <c r="B5" s="55" t="s">
        <v>29</v>
      </c>
      <c r="C5" s="229">
        <v>2019</v>
      </c>
      <c r="D5" s="228"/>
      <c r="E5" s="228"/>
      <c r="F5" s="228"/>
      <c r="G5" s="228"/>
    </row>
    <row r="6" spans="1:8" s="14" customFormat="1" x14ac:dyDescent="0.25">
      <c r="A6" s="257"/>
      <c r="B6" s="257"/>
      <c r="C6" s="257"/>
      <c r="D6" s="257"/>
      <c r="E6" s="257"/>
      <c r="F6" s="257"/>
      <c r="G6" s="257"/>
    </row>
    <row r="7" spans="1:8" x14ac:dyDescent="0.25">
      <c r="A7" s="83"/>
      <c r="B7" s="84"/>
      <c r="C7" s="70"/>
      <c r="D7" s="70"/>
      <c r="E7" s="70"/>
      <c r="F7" s="70"/>
      <c r="G7" s="70"/>
    </row>
    <row r="8" spans="1:8" x14ac:dyDescent="0.25">
      <c r="A8" s="257" t="s">
        <v>31</v>
      </c>
      <c r="B8" s="257"/>
      <c r="C8" s="257"/>
      <c r="D8" s="257"/>
      <c r="E8" s="257"/>
      <c r="F8" s="257"/>
      <c r="G8" s="257"/>
    </row>
    <row r="9" spans="1:8" x14ac:dyDescent="0.25">
      <c r="A9" s="257" t="s">
        <v>51</v>
      </c>
      <c r="B9" s="257"/>
      <c r="C9" s="257"/>
      <c r="D9" s="257"/>
      <c r="E9" s="257"/>
      <c r="F9" s="257"/>
      <c r="G9" s="257"/>
    </row>
    <row r="10" spans="1:8" x14ac:dyDescent="0.25">
      <c r="A10" s="83"/>
      <c r="B10" s="84"/>
      <c r="C10" s="83"/>
      <c r="D10" s="83"/>
      <c r="E10" s="83"/>
      <c r="F10" s="83"/>
      <c r="G10" s="83"/>
    </row>
    <row r="11" spans="1:8" s="14" customFormat="1" ht="15.75" thickBot="1" x14ac:dyDescent="0.3">
      <c r="A11" s="56" t="s">
        <v>0</v>
      </c>
      <c r="B11" s="56" t="s">
        <v>57</v>
      </c>
      <c r="C11" s="56" t="s">
        <v>33</v>
      </c>
      <c r="D11" s="56" t="s">
        <v>17</v>
      </c>
      <c r="E11" s="56" t="s">
        <v>18</v>
      </c>
      <c r="F11" s="56" t="s">
        <v>19</v>
      </c>
      <c r="G11" s="56" t="s">
        <v>48</v>
      </c>
      <c r="H11" s="56" t="s">
        <v>56</v>
      </c>
    </row>
    <row r="12" spans="1:8" s="14" customFormat="1" x14ac:dyDescent="0.25">
      <c r="A12" s="33"/>
      <c r="B12" s="3"/>
      <c r="C12" s="33"/>
      <c r="D12" s="33"/>
      <c r="E12" s="33"/>
      <c r="F12" s="33"/>
      <c r="G12" s="33"/>
      <c r="H12" s="33"/>
    </row>
    <row r="13" spans="1:8" s="14" customFormat="1" ht="15.75" x14ac:dyDescent="0.25">
      <c r="A13" s="16">
        <v>1</v>
      </c>
      <c r="B13" s="18" t="s">
        <v>20</v>
      </c>
      <c r="C13" s="59" t="s">
        <v>6</v>
      </c>
      <c r="D13" s="58">
        <f>+'1 T'!G13</f>
        <v>31322.666666666668</v>
      </c>
      <c r="E13" s="58">
        <f>+'2 T'!G13</f>
        <v>48135.666666666664</v>
      </c>
      <c r="F13" s="58">
        <f>F14+F15</f>
        <v>49543.666666666672</v>
      </c>
      <c r="G13" s="58">
        <f>G14+G15</f>
        <v>51442.666666666672</v>
      </c>
      <c r="H13" s="77">
        <f t="shared" ref="H13:H21" si="0">AVERAGE(D13:G13)</f>
        <v>45111.166666666672</v>
      </c>
    </row>
    <row r="14" spans="1:8" s="14" customFormat="1" ht="62.25" customHeight="1" x14ac:dyDescent="0.25">
      <c r="A14" s="16"/>
      <c r="B14" s="89" t="s">
        <v>64</v>
      </c>
      <c r="C14" s="59" t="s">
        <v>6</v>
      </c>
      <c r="D14" s="58">
        <f>+'1 T'!G14</f>
        <v>18993</v>
      </c>
      <c r="E14" s="58">
        <f>'2 T'!G14</f>
        <v>27072</v>
      </c>
      <c r="F14" s="58">
        <f>'3 T'!G14</f>
        <v>27496.666666666668</v>
      </c>
      <c r="G14" s="58">
        <f>'4 T'!G14</f>
        <v>26688.666666666668</v>
      </c>
      <c r="H14" s="77">
        <f t="shared" si="0"/>
        <v>25062.583333333336</v>
      </c>
    </row>
    <row r="15" spans="1:8" ht="15.75" x14ac:dyDescent="0.25">
      <c r="A15" s="16"/>
      <c r="B15" s="61" t="s">
        <v>9</v>
      </c>
      <c r="C15" s="59" t="s">
        <v>6</v>
      </c>
      <c r="D15" s="58">
        <f>+'1 T'!G15</f>
        <v>12329.666666666666</v>
      </c>
      <c r="E15" s="58">
        <f>'2 T'!G15</f>
        <v>21063.666666666668</v>
      </c>
      <c r="F15" s="58">
        <f>'3 T'!G15</f>
        <v>22047</v>
      </c>
      <c r="G15" s="58">
        <f>'4 T'!G15</f>
        <v>24754</v>
      </c>
      <c r="H15" s="77">
        <f t="shared" si="0"/>
        <v>20048.583333333336</v>
      </c>
    </row>
    <row r="16" spans="1:8" ht="17.25" x14ac:dyDescent="0.25">
      <c r="A16" s="16">
        <v>2</v>
      </c>
      <c r="B16" s="22" t="s">
        <v>21</v>
      </c>
      <c r="C16" s="230" t="s">
        <v>23</v>
      </c>
      <c r="D16" s="58">
        <f>+'1 T'!G16</f>
        <v>129697.33333333333</v>
      </c>
      <c r="E16" s="58">
        <f>E18+E20+E21</f>
        <v>131741.66666666669</v>
      </c>
      <c r="F16" s="58">
        <f>F18+F20+F21</f>
        <v>137319.33333333334</v>
      </c>
      <c r="G16" s="58">
        <f>G18+G20+G21</f>
        <v>121364.33333333334</v>
      </c>
      <c r="H16" s="77">
        <f t="shared" si="0"/>
        <v>130030.66666666669</v>
      </c>
    </row>
    <row r="17" spans="1:9" ht="15.75" x14ac:dyDescent="0.25">
      <c r="A17" s="16"/>
      <c r="B17" s="63" t="s">
        <v>230</v>
      </c>
      <c r="C17" s="230"/>
      <c r="D17" s="58">
        <f>+'1 T'!G17</f>
        <v>9342.6666666666661</v>
      </c>
      <c r="E17" s="58">
        <f>'2 T'!G17</f>
        <v>10835.333333333334</v>
      </c>
      <c r="F17" s="58">
        <f>'3 T'!G17</f>
        <v>10810.666666666666</v>
      </c>
      <c r="G17" s="58">
        <f>'4 T'!G17</f>
        <v>10580.666666666666</v>
      </c>
      <c r="H17" s="234">
        <f t="shared" si="0"/>
        <v>10392.333333333332</v>
      </c>
    </row>
    <row r="18" spans="1:9" ht="15.75" x14ac:dyDescent="0.25">
      <c r="A18" s="16"/>
      <c r="B18" s="63" t="s">
        <v>61</v>
      </c>
      <c r="C18" s="230" t="s">
        <v>6</v>
      </c>
      <c r="D18" s="58">
        <f>+'1 T'!G18</f>
        <v>13146.333333333334</v>
      </c>
      <c r="E18" s="58">
        <f>'2 T'!G18</f>
        <v>15439.333333333334</v>
      </c>
      <c r="F18" s="58">
        <f>'3 T'!G18</f>
        <v>15954</v>
      </c>
      <c r="G18" s="58">
        <f>'4 T'!G18</f>
        <v>15712</v>
      </c>
      <c r="H18" s="77">
        <f t="shared" si="0"/>
        <v>15062.916666666668</v>
      </c>
    </row>
    <row r="19" spans="1:9" ht="15.75" x14ac:dyDescent="0.25">
      <c r="A19" s="16"/>
      <c r="B19" s="63" t="s">
        <v>22</v>
      </c>
      <c r="C19" s="230" t="s">
        <v>6</v>
      </c>
      <c r="D19" s="58">
        <f>+'1 T'!G19</f>
        <v>28509.666666666668</v>
      </c>
      <c r="E19" s="58">
        <f>'2 T'!G19</f>
        <v>33524.666666666664</v>
      </c>
      <c r="F19" s="58">
        <f>'3 T'!G19</f>
        <v>34769</v>
      </c>
      <c r="G19" s="58">
        <f>'4 T'!G19</f>
        <v>34450.333333333336</v>
      </c>
      <c r="H19" s="77">
        <f t="shared" si="0"/>
        <v>32813.416666666664</v>
      </c>
    </row>
    <row r="20" spans="1:9" ht="15.75" x14ac:dyDescent="0.25">
      <c r="A20" s="16"/>
      <c r="B20" s="63" t="s">
        <v>62</v>
      </c>
      <c r="C20" s="230" t="s">
        <v>6</v>
      </c>
      <c r="D20" s="58">
        <f>+'1 T'!G20</f>
        <v>8404</v>
      </c>
      <c r="E20" s="58">
        <f>'2 T'!G20</f>
        <v>10197.666666666666</v>
      </c>
      <c r="F20" s="58">
        <f>'3 T'!G20</f>
        <v>10890.333333333334</v>
      </c>
      <c r="G20" s="58">
        <f>'4 T'!G20</f>
        <v>10920.333333333334</v>
      </c>
      <c r="H20" s="77">
        <f t="shared" si="0"/>
        <v>10103.083333333334</v>
      </c>
    </row>
    <row r="21" spans="1:9" ht="15.75" x14ac:dyDescent="0.25">
      <c r="A21" s="26"/>
      <c r="B21" s="63" t="s">
        <v>13</v>
      </c>
      <c r="C21" s="230" t="s">
        <v>6</v>
      </c>
      <c r="D21" s="58">
        <f>+'1 T'!G21</f>
        <v>98804.333333333328</v>
      </c>
      <c r="E21" s="58">
        <f>'2 T'!G21</f>
        <v>106104.66666666667</v>
      </c>
      <c r="F21" s="58">
        <f>'3 T'!G21</f>
        <v>110475</v>
      </c>
      <c r="G21" s="58">
        <f>'4 T'!G21</f>
        <v>94732</v>
      </c>
      <c r="H21" s="77">
        <f t="shared" si="0"/>
        <v>102529</v>
      </c>
    </row>
    <row r="22" spans="1:9" ht="15.75" x14ac:dyDescent="0.25">
      <c r="A22" s="26" t="s">
        <v>279</v>
      </c>
      <c r="B22" s="225" t="s">
        <v>275</v>
      </c>
      <c r="C22" s="231" t="s">
        <v>6</v>
      </c>
      <c r="D22" s="58">
        <f>+'1 T'!G22</f>
        <v>0</v>
      </c>
      <c r="E22" s="58">
        <f>'2 T'!G22</f>
        <v>0</v>
      </c>
      <c r="F22" s="58">
        <f>'3 T'!G22</f>
        <v>0</v>
      </c>
      <c r="G22" s="58">
        <f>'4 T'!G22</f>
        <v>18031.666666666668</v>
      </c>
      <c r="H22" s="77">
        <f t="shared" ref="H22:H23" si="1">AVERAGE(D22:G22)</f>
        <v>4507.916666666667</v>
      </c>
    </row>
    <row r="23" spans="1:9" ht="15.75" x14ac:dyDescent="0.25">
      <c r="A23" s="26"/>
      <c r="B23" s="24" t="s">
        <v>254</v>
      </c>
      <c r="C23" s="231" t="s">
        <v>6</v>
      </c>
      <c r="D23" s="58">
        <f>+'1 T'!G23</f>
        <v>0</v>
      </c>
      <c r="E23" s="58">
        <f>'2 T'!G23</f>
        <v>0</v>
      </c>
      <c r="F23" s="58">
        <f>'3 T'!G23</f>
        <v>0</v>
      </c>
      <c r="G23" s="58">
        <f>'4 T'!G23</f>
        <v>0</v>
      </c>
      <c r="H23" s="77">
        <f t="shared" si="1"/>
        <v>0</v>
      </c>
    </row>
    <row r="24" spans="1:9" ht="31.5" x14ac:dyDescent="0.25">
      <c r="A24" s="26"/>
      <c r="B24" s="24" t="s">
        <v>255</v>
      </c>
      <c r="C24" s="231" t="s">
        <v>6</v>
      </c>
      <c r="D24" s="58">
        <f>+'1 T'!G24</f>
        <v>0</v>
      </c>
      <c r="E24" s="58">
        <f>'2 T'!G24</f>
        <v>0</v>
      </c>
      <c r="F24" s="58">
        <f>'3 T'!G24</f>
        <v>0</v>
      </c>
      <c r="G24" s="58">
        <f>'4 T'!G24</f>
        <v>18031.666666666668</v>
      </c>
      <c r="H24" s="77">
        <f>AVERAGE(G24)</f>
        <v>18031.666666666668</v>
      </c>
    </row>
    <row r="25" spans="1:9" ht="15.75" x14ac:dyDescent="0.25">
      <c r="A25" s="16">
        <v>3</v>
      </c>
      <c r="B25" s="27" t="s">
        <v>5</v>
      </c>
      <c r="C25" s="230" t="s">
        <v>8</v>
      </c>
      <c r="D25" s="58">
        <f>+'1 T'!G25</f>
        <v>8182.333333333333</v>
      </c>
      <c r="E25" s="58">
        <f>'2 T'!G25</f>
        <v>9191</v>
      </c>
      <c r="F25" s="58">
        <f>'3 T'!G25</f>
        <v>9647</v>
      </c>
      <c r="G25" s="58">
        <f>'4 T'!G25</f>
        <v>10011.666666666666</v>
      </c>
      <c r="H25" s="77">
        <f>AVERAGE(D25:G25)</f>
        <v>9258</v>
      </c>
    </row>
    <row r="26" spans="1:9" ht="15.75" thickBot="1" x14ac:dyDescent="0.3">
      <c r="A26" s="65"/>
      <c r="B26" s="66" t="s">
        <v>52</v>
      </c>
      <c r="C26" s="67" t="s">
        <v>6</v>
      </c>
      <c r="D26" s="68">
        <f>+D14+D21</f>
        <v>117797.33333333333</v>
      </c>
      <c r="E26" s="68">
        <f>+E14+E21</f>
        <v>133176.66666666669</v>
      </c>
      <c r="F26" s="68">
        <f>+F14+F21</f>
        <v>137971.66666666666</v>
      </c>
      <c r="G26" s="68">
        <f>+G14+G21</f>
        <v>121420.66666666667</v>
      </c>
      <c r="H26" s="90">
        <f>AVERAGE(D26:G26)</f>
        <v>127591.58333333333</v>
      </c>
    </row>
    <row r="27" spans="1:9" ht="15.75" thickTop="1" x14ac:dyDescent="0.25">
      <c r="A27" s="3" t="s">
        <v>24</v>
      </c>
      <c r="C27" s="59"/>
      <c r="D27" s="85"/>
      <c r="E27" s="85"/>
      <c r="F27" s="85"/>
      <c r="G27" s="59"/>
      <c r="H27" s="59"/>
    </row>
    <row r="28" spans="1:9" x14ac:dyDescent="0.25">
      <c r="A28" s="2" t="s">
        <v>77</v>
      </c>
      <c r="C28" s="59"/>
      <c r="D28" s="85"/>
      <c r="E28" s="85"/>
      <c r="F28" s="85"/>
      <c r="G28" s="59"/>
      <c r="H28" s="59"/>
      <c r="I28" s="59"/>
    </row>
    <row r="29" spans="1:9" x14ac:dyDescent="0.25">
      <c r="A29" s="3" t="s">
        <v>25</v>
      </c>
      <c r="C29" s="59"/>
      <c r="D29" s="85"/>
      <c r="E29" s="85"/>
      <c r="F29" s="85"/>
      <c r="G29" s="59"/>
      <c r="H29" s="59"/>
      <c r="I29" s="59"/>
    </row>
    <row r="30" spans="1:9" x14ac:dyDescent="0.25">
      <c r="A30" s="9" t="s">
        <v>60</v>
      </c>
    </row>
    <row r="34" spans="1:9" ht="15.75" x14ac:dyDescent="0.25">
      <c r="A34" s="250" t="s">
        <v>39</v>
      </c>
      <c r="B34" s="250"/>
      <c r="C34" s="250"/>
      <c r="D34" s="250"/>
      <c r="E34" s="250"/>
      <c r="F34" s="250"/>
      <c r="G34" s="12"/>
      <c r="H34" s="34"/>
      <c r="I34" s="54"/>
    </row>
    <row r="35" spans="1:9" ht="15.75" x14ac:dyDescent="0.25">
      <c r="A35" s="250" t="s">
        <v>41</v>
      </c>
      <c r="B35" s="250"/>
      <c r="C35" s="250"/>
      <c r="D35" s="250"/>
      <c r="E35" s="250"/>
      <c r="F35" s="250"/>
      <c r="G35" s="12"/>
      <c r="H35" s="34"/>
      <c r="I35" s="54"/>
    </row>
    <row r="36" spans="1:9" ht="15.75" x14ac:dyDescent="0.25">
      <c r="A36" s="251" t="s">
        <v>58</v>
      </c>
      <c r="B36" s="251"/>
      <c r="C36" s="251"/>
      <c r="D36" s="251"/>
      <c r="E36" s="251"/>
      <c r="F36" s="251"/>
      <c r="G36" s="110"/>
      <c r="H36" s="35"/>
      <c r="I36" s="92"/>
    </row>
    <row r="37" spans="1:9" ht="15.75" x14ac:dyDescent="0.25">
      <c r="A37" s="10"/>
      <c r="B37" s="11"/>
      <c r="C37" s="12"/>
      <c r="D37" s="12"/>
      <c r="E37" s="12"/>
      <c r="F37" s="12"/>
      <c r="G37" s="12"/>
      <c r="H37" s="34"/>
      <c r="I37" s="54"/>
    </row>
    <row r="38" spans="1:9" ht="16.5" thickBot="1" x14ac:dyDescent="0.3">
      <c r="A38" s="13" t="s">
        <v>0</v>
      </c>
      <c r="B38" s="13" t="s">
        <v>57</v>
      </c>
      <c r="C38" s="56" t="s">
        <v>17</v>
      </c>
      <c r="D38" s="56" t="s">
        <v>18</v>
      </c>
      <c r="E38" s="56" t="s">
        <v>19</v>
      </c>
      <c r="F38" s="56" t="s">
        <v>48</v>
      </c>
      <c r="G38" s="56" t="s">
        <v>56</v>
      </c>
      <c r="H38" s="34"/>
      <c r="I38" s="54"/>
    </row>
    <row r="39" spans="1:9" ht="15.75" x14ac:dyDescent="0.25">
      <c r="A39" s="15">
        <v>1</v>
      </c>
      <c r="B39" s="5" t="s">
        <v>110</v>
      </c>
      <c r="C39" s="16">
        <f>+'1 T'!F38</f>
        <v>1653208879.2616</v>
      </c>
      <c r="D39" s="16">
        <f>+'2 T'!F39</f>
        <v>5170888482.75</v>
      </c>
      <c r="E39" s="16">
        <f>+'3 T'!F40</f>
        <v>5515111852.3097439</v>
      </c>
      <c r="F39" s="16">
        <f>+'4 T'!F39</f>
        <v>6692010043.3299999</v>
      </c>
      <c r="G39" s="16">
        <f>SUM(C39:F39)</f>
        <v>19031219257.651344</v>
      </c>
      <c r="H39" s="34"/>
      <c r="I39" s="54"/>
    </row>
    <row r="40" spans="1:9" ht="15.75" x14ac:dyDescent="0.25">
      <c r="A40" s="15"/>
      <c r="B40" s="211" t="s">
        <v>265</v>
      </c>
      <c r="C40" s="16"/>
      <c r="D40" s="16"/>
      <c r="E40" s="16"/>
      <c r="F40" s="16">
        <v>-312668917</v>
      </c>
      <c r="G40" s="16">
        <f t="shared" ref="G40:G51" si="2">SUM(C40:F40)</f>
        <v>-312668917</v>
      </c>
      <c r="H40" s="34"/>
      <c r="I40" s="54"/>
    </row>
    <row r="41" spans="1:9" ht="15.75" x14ac:dyDescent="0.25">
      <c r="A41" s="15">
        <v>2</v>
      </c>
      <c r="B41" s="211" t="s">
        <v>112</v>
      </c>
      <c r="C41" s="16">
        <f>+'1 T'!F39</f>
        <v>18112087.488400001</v>
      </c>
      <c r="D41" s="16">
        <f>+'2 T'!F40</f>
        <v>271437872.01999998</v>
      </c>
      <c r="E41" s="16">
        <f>+'3 T'!F41</f>
        <v>286884218.47025609</v>
      </c>
      <c r="F41" s="16">
        <f>+'4 T'!F41</f>
        <v>79841171.420000002</v>
      </c>
      <c r="G41" s="16">
        <f t="shared" si="2"/>
        <v>656275349.39865601</v>
      </c>
      <c r="H41" s="34"/>
      <c r="I41" s="54"/>
    </row>
    <row r="42" spans="1:9" ht="15.75" x14ac:dyDescent="0.25">
      <c r="A42" s="15">
        <v>3</v>
      </c>
      <c r="B42" s="211" t="s">
        <v>27</v>
      </c>
      <c r="C42" s="16">
        <f>+'1 T'!F40</f>
        <v>1146445785</v>
      </c>
      <c r="D42" s="16">
        <f>+'2 T'!F41</f>
        <v>1507700793</v>
      </c>
      <c r="E42" s="16">
        <f>+'3 T'!F42</f>
        <v>2224292146</v>
      </c>
      <c r="F42" s="16">
        <f>+'4 T'!F42</f>
        <v>2923769783.6199999</v>
      </c>
      <c r="G42" s="16">
        <f t="shared" si="2"/>
        <v>7802208507.6199999</v>
      </c>
      <c r="H42" s="34"/>
      <c r="I42" s="54"/>
    </row>
    <row r="43" spans="1:9" ht="15.75" x14ac:dyDescent="0.25">
      <c r="A43" s="15"/>
      <c r="B43" s="211" t="s">
        <v>266</v>
      </c>
      <c r="C43" s="16"/>
      <c r="D43" s="16"/>
      <c r="E43" s="16"/>
      <c r="F43" s="16"/>
      <c r="G43" s="16">
        <f t="shared" si="2"/>
        <v>0</v>
      </c>
      <c r="H43" s="34"/>
      <c r="I43" s="54"/>
    </row>
    <row r="44" spans="1:9" ht="15.75" x14ac:dyDescent="0.25">
      <c r="A44" s="15"/>
      <c r="B44" s="211" t="s">
        <v>267</v>
      </c>
      <c r="C44" s="16"/>
      <c r="D44" s="16"/>
      <c r="E44" s="16"/>
      <c r="F44" s="16">
        <f>+'4 T'!F44</f>
        <v>332844330.24000001</v>
      </c>
      <c r="G44" s="16">
        <f t="shared" si="2"/>
        <v>332844330.24000001</v>
      </c>
      <c r="H44" s="34"/>
      <c r="I44" s="54"/>
    </row>
    <row r="45" spans="1:9" ht="15.75" x14ac:dyDescent="0.25">
      <c r="A45" s="15">
        <v>4</v>
      </c>
      <c r="B45" s="211" t="s">
        <v>26</v>
      </c>
      <c r="C45" s="16">
        <f>+'1 T'!F41</f>
        <v>86170511.310000002</v>
      </c>
      <c r="D45" s="16">
        <f>+'2 T'!F42</f>
        <v>690421694.5</v>
      </c>
      <c r="E45" s="16">
        <f>+'3 T'!F45</f>
        <v>407496532</v>
      </c>
      <c r="F45" s="16">
        <f>+'4 T'!F45</f>
        <v>946194224.5</v>
      </c>
      <c r="G45" s="16">
        <f t="shared" si="2"/>
        <v>2130282962.3099999</v>
      </c>
      <c r="H45" s="34"/>
      <c r="I45" s="54"/>
    </row>
    <row r="46" spans="1:9" ht="15.75" x14ac:dyDescent="0.25">
      <c r="A46" s="15"/>
      <c r="B46" s="211" t="s">
        <v>268</v>
      </c>
      <c r="C46" s="16"/>
      <c r="D46" s="16"/>
      <c r="E46" s="16"/>
      <c r="F46" s="16">
        <v>312668917</v>
      </c>
      <c r="G46" s="16">
        <f t="shared" si="2"/>
        <v>312668917</v>
      </c>
      <c r="H46" s="34"/>
      <c r="I46" s="54"/>
    </row>
    <row r="47" spans="1:9" ht="15.75" x14ac:dyDescent="0.25">
      <c r="A47" s="15">
        <v>5</v>
      </c>
      <c r="B47" s="5" t="s">
        <v>117</v>
      </c>
      <c r="C47" s="16">
        <f>+'1 T'!F42</f>
        <v>43319584.790000007</v>
      </c>
      <c r="D47" s="16">
        <f>+'2 T'!F43</f>
        <v>2494575</v>
      </c>
      <c r="E47" s="16">
        <f>+'3 T'!F46</f>
        <v>25887308.049999997</v>
      </c>
      <c r="F47" s="16">
        <f>+'4 T'!F47</f>
        <v>29792194.16</v>
      </c>
      <c r="G47" s="16">
        <f t="shared" si="2"/>
        <v>101493662</v>
      </c>
      <c r="H47" s="34"/>
      <c r="I47" s="54"/>
    </row>
    <row r="48" spans="1:9" s="70" customFormat="1" ht="15.75" x14ac:dyDescent="0.25">
      <c r="A48" s="15">
        <v>6</v>
      </c>
      <c r="B48" s="5" t="s">
        <v>113</v>
      </c>
      <c r="C48" s="16">
        <f>+'1 T'!F43</f>
        <v>214314689.39999998</v>
      </c>
      <c r="D48" s="16">
        <f>+'2 T'!F44</f>
        <v>265057822.31999999</v>
      </c>
      <c r="E48" s="16">
        <f>+'3 T'!F47</f>
        <v>222115935.02000001</v>
      </c>
      <c r="F48" s="16">
        <f>+'4 T'!F48</f>
        <v>403507227.15999997</v>
      </c>
      <c r="G48" s="16">
        <f t="shared" si="2"/>
        <v>1104995673.9000001</v>
      </c>
      <c r="H48" s="99"/>
      <c r="I48" s="100"/>
    </row>
    <row r="49" spans="1:9" s="70" customFormat="1" ht="15.75" x14ac:dyDescent="0.25">
      <c r="A49" s="15">
        <v>7</v>
      </c>
      <c r="B49" s="5" t="s">
        <v>114</v>
      </c>
      <c r="C49" s="16">
        <f>+'1 T'!F44</f>
        <v>18754363.5</v>
      </c>
      <c r="D49" s="16">
        <f>+'2 T'!F45</f>
        <v>71145636.5</v>
      </c>
      <c r="E49" s="16">
        <f>+'3 T'!F48</f>
        <v>0</v>
      </c>
      <c r="F49" s="16">
        <f>+'4 T'!F49</f>
        <v>189682107.92000002</v>
      </c>
      <c r="G49" s="16">
        <f t="shared" si="2"/>
        <v>279582107.92000002</v>
      </c>
      <c r="H49" s="99"/>
      <c r="I49" s="100"/>
    </row>
    <row r="50" spans="1:9" s="70" customFormat="1" ht="15.75" x14ac:dyDescent="0.25">
      <c r="A50" s="15">
        <v>8</v>
      </c>
      <c r="B50" s="5" t="s">
        <v>115</v>
      </c>
      <c r="C50" s="16">
        <f>+'1 T'!F45</f>
        <v>257075937.18000001</v>
      </c>
      <c r="D50" s="16">
        <f>+'2 T'!F46</f>
        <v>52696446</v>
      </c>
      <c r="E50" s="16">
        <f>+'3 T'!F49</f>
        <v>201884433.64999998</v>
      </c>
      <c r="F50" s="16">
        <f>+'4 T'!F50</f>
        <v>945967885.91000009</v>
      </c>
      <c r="G50" s="16">
        <f t="shared" si="2"/>
        <v>1457624702.74</v>
      </c>
      <c r="H50" s="99"/>
      <c r="I50" s="100"/>
    </row>
    <row r="51" spans="1:9" s="70" customFormat="1" ht="15.75" x14ac:dyDescent="0.25">
      <c r="A51" s="15">
        <v>9</v>
      </c>
      <c r="B51" s="5" t="s">
        <v>116</v>
      </c>
      <c r="C51" s="16">
        <f>+'1 T'!F46</f>
        <v>0</v>
      </c>
      <c r="D51" s="16">
        <f>+'2 T'!F47</f>
        <v>0</v>
      </c>
      <c r="E51" s="16">
        <f>+'3 T'!F50</f>
        <v>0</v>
      </c>
      <c r="F51" s="16">
        <f>+'4 T'!F51</f>
        <v>180000000</v>
      </c>
      <c r="G51" s="16">
        <f t="shared" si="2"/>
        <v>180000000</v>
      </c>
      <c r="H51" s="99"/>
      <c r="I51" s="100"/>
    </row>
    <row r="52" spans="1:9" ht="16.5" thickBot="1" x14ac:dyDescent="0.3">
      <c r="A52" s="28"/>
      <c r="B52" s="29" t="s">
        <v>1</v>
      </c>
      <c r="C52" s="30">
        <f>SUM(C39:C51)</f>
        <v>3437401837.9299998</v>
      </c>
      <c r="D52" s="30">
        <f t="shared" ref="D52:E52" si="3">SUM(D39:D51)</f>
        <v>8031843322.0900002</v>
      </c>
      <c r="E52" s="30">
        <f t="shared" si="3"/>
        <v>8883672425.5</v>
      </c>
      <c r="F52" s="30">
        <f>SUM(F39:F51)</f>
        <v>12723608968.259998</v>
      </c>
      <c r="G52" s="30">
        <f t="shared" ref="G52" si="4">SUM(C52:F52)</f>
        <v>33076526553.779999</v>
      </c>
      <c r="I52" s="54"/>
    </row>
    <row r="53" spans="1:9" ht="16.5" thickTop="1" x14ac:dyDescent="0.25">
      <c r="A53" s="226"/>
      <c r="B53" s="226"/>
      <c r="C53" s="226"/>
      <c r="D53" s="226"/>
      <c r="E53" s="226"/>
      <c r="F53" s="226"/>
      <c r="G53" s="5"/>
      <c r="H53" s="40"/>
      <c r="I53" s="103"/>
    </row>
    <row r="54" spans="1:9" ht="15.75" x14ac:dyDescent="0.25">
      <c r="A54" s="226"/>
      <c r="B54" s="226"/>
      <c r="C54" s="226"/>
      <c r="D54" s="226"/>
      <c r="E54" s="226"/>
      <c r="F54" s="226"/>
      <c r="G54" s="12"/>
      <c r="I54" s="54"/>
    </row>
    <row r="55" spans="1:9" ht="15.75" x14ac:dyDescent="0.25">
      <c r="A55" s="10"/>
      <c r="B55" s="10"/>
      <c r="C55" s="10"/>
      <c r="D55" s="10"/>
      <c r="E55" s="12"/>
      <c r="F55" s="10"/>
      <c r="G55" s="12"/>
      <c r="I55" s="54"/>
    </row>
    <row r="56" spans="1:9" ht="15.75" x14ac:dyDescent="0.25">
      <c r="A56" s="250"/>
      <c r="B56" s="250"/>
      <c r="C56" s="250"/>
      <c r="D56" s="250"/>
      <c r="E56" s="250"/>
      <c r="F56" s="250"/>
      <c r="G56" s="12"/>
      <c r="I56" s="54"/>
    </row>
    <row r="57" spans="1:9" ht="15.75" x14ac:dyDescent="0.25">
      <c r="A57" s="250" t="s">
        <v>42</v>
      </c>
      <c r="B57" s="250"/>
      <c r="C57" s="250"/>
      <c r="D57" s="250"/>
      <c r="E57" s="250"/>
      <c r="F57" s="250"/>
      <c r="G57" s="12"/>
      <c r="I57" s="54"/>
    </row>
    <row r="58" spans="1:9" ht="15.75" x14ac:dyDescent="0.25">
      <c r="A58" s="251" t="s">
        <v>58</v>
      </c>
      <c r="B58" s="251"/>
      <c r="C58" s="251"/>
      <c r="D58" s="251"/>
      <c r="E58" s="251"/>
      <c r="F58" s="251"/>
      <c r="G58" s="110"/>
      <c r="H58" s="36"/>
      <c r="I58" s="92"/>
    </row>
    <row r="59" spans="1:9" ht="15.75" x14ac:dyDescent="0.25">
      <c r="A59" s="10"/>
      <c r="B59" s="11"/>
      <c r="C59" s="12"/>
      <c r="D59" s="12"/>
      <c r="E59" s="12"/>
      <c r="F59" s="12"/>
      <c r="G59" s="12"/>
      <c r="I59" s="54"/>
    </row>
    <row r="60" spans="1:9" ht="16.5" thickBot="1" x14ac:dyDescent="0.3">
      <c r="A60" s="13" t="s">
        <v>37</v>
      </c>
      <c r="B60" s="13" t="s">
        <v>38</v>
      </c>
      <c r="C60" s="56" t="s">
        <v>17</v>
      </c>
      <c r="D60" s="56" t="s">
        <v>18</v>
      </c>
      <c r="E60" s="56" t="s">
        <v>19</v>
      </c>
      <c r="F60" s="56" t="s">
        <v>48</v>
      </c>
      <c r="G60" s="56" t="s">
        <v>56</v>
      </c>
      <c r="I60" s="54"/>
    </row>
    <row r="61" spans="1:9" ht="15.75" x14ac:dyDescent="0.25">
      <c r="A61" s="15" t="s">
        <v>118</v>
      </c>
      <c r="B61" s="5" t="s">
        <v>119</v>
      </c>
      <c r="C61" s="16">
        <f>+'1 T'!F57</f>
        <v>402922728.88</v>
      </c>
      <c r="D61" s="16">
        <f>+'2 T'!F57</f>
        <v>365988783.63</v>
      </c>
      <c r="E61" s="16">
        <f>+'3 T'!F60</f>
        <v>-37971863.879999995</v>
      </c>
      <c r="F61" s="16">
        <f>+'4 T'!F61</f>
        <v>0</v>
      </c>
      <c r="G61" s="16">
        <f>+C61+D61+E61+F61</f>
        <v>730939648.63</v>
      </c>
      <c r="H61" s="34"/>
      <c r="I61" s="54"/>
    </row>
    <row r="62" spans="1:9" ht="15.75" x14ac:dyDescent="0.25">
      <c r="A62" s="15" t="s">
        <v>120</v>
      </c>
      <c r="B62" s="5" t="s">
        <v>121</v>
      </c>
      <c r="C62" s="16">
        <f>+'1 T'!F58</f>
        <v>27673334.84</v>
      </c>
      <c r="D62" s="16">
        <f>+'2 T'!F58</f>
        <v>50600304.859999999</v>
      </c>
      <c r="E62" s="16">
        <f>+'3 T'!F61</f>
        <v>0</v>
      </c>
      <c r="F62" s="16">
        <f>+'4 T'!F62</f>
        <v>0</v>
      </c>
      <c r="G62" s="16">
        <f t="shared" ref="G62:G126" si="5">+C62+D62+E62+F62</f>
        <v>78273639.700000003</v>
      </c>
      <c r="H62" s="34"/>
      <c r="I62" s="54"/>
    </row>
    <row r="63" spans="1:9" ht="15.75" x14ac:dyDescent="0.25">
      <c r="A63" s="15" t="s">
        <v>122</v>
      </c>
      <c r="B63" s="5" t="s">
        <v>123</v>
      </c>
      <c r="C63" s="16">
        <f>+'1 T'!F59</f>
        <v>110474239</v>
      </c>
      <c r="D63" s="16">
        <f>+'2 T'!F59</f>
        <v>107500907.79000001</v>
      </c>
      <c r="E63" s="16">
        <f>+'3 T'!F62</f>
        <v>-0.85</v>
      </c>
      <c r="F63" s="16">
        <f>+'4 T'!F63</f>
        <v>0</v>
      </c>
      <c r="G63" s="16">
        <f t="shared" si="5"/>
        <v>217975145.94000003</v>
      </c>
      <c r="H63" s="34"/>
      <c r="I63" s="54"/>
    </row>
    <row r="64" spans="1:9" ht="15.75" x14ac:dyDescent="0.25">
      <c r="A64" s="15" t="s">
        <v>124</v>
      </c>
      <c r="B64" s="5" t="s">
        <v>125</v>
      </c>
      <c r="C64" s="16">
        <f>+'1 T'!F60</f>
        <v>0</v>
      </c>
      <c r="D64" s="16">
        <f>+'2 T'!F60</f>
        <v>0</v>
      </c>
      <c r="E64" s="16">
        <f>+'3 T'!F63</f>
        <v>0</v>
      </c>
      <c r="F64" s="16">
        <f>+'4 T'!F64</f>
        <v>0</v>
      </c>
      <c r="G64" s="16">
        <f t="shared" si="5"/>
        <v>0</v>
      </c>
      <c r="H64" s="34"/>
      <c r="I64" s="54"/>
    </row>
    <row r="65" spans="1:9" ht="15.75" x14ac:dyDescent="0.25">
      <c r="A65" s="15" t="s">
        <v>126</v>
      </c>
      <c r="B65" s="5" t="s">
        <v>127</v>
      </c>
      <c r="C65" s="16">
        <f>+'1 T'!F61</f>
        <v>0</v>
      </c>
      <c r="D65" s="16">
        <f>+'2 T'!F61</f>
        <v>0</v>
      </c>
      <c r="E65" s="16">
        <f>+'3 T'!F64</f>
        <v>0</v>
      </c>
      <c r="F65" s="16">
        <f>+'4 T'!F65</f>
        <v>0</v>
      </c>
      <c r="G65" s="16">
        <f t="shared" si="5"/>
        <v>0</v>
      </c>
      <c r="H65" s="34"/>
      <c r="I65" s="54"/>
    </row>
    <row r="66" spans="1:9" ht="15.75" x14ac:dyDescent="0.25">
      <c r="A66" s="15" t="s">
        <v>128</v>
      </c>
      <c r="B66" s="5" t="s">
        <v>221</v>
      </c>
      <c r="C66" s="16">
        <f>+'1 T'!F62</f>
        <v>59392759.299999997</v>
      </c>
      <c r="D66" s="16">
        <f>+'2 T'!F62</f>
        <v>43848844.859999999</v>
      </c>
      <c r="E66" s="16">
        <f>+'3 T'!F65</f>
        <v>0</v>
      </c>
      <c r="F66" s="16">
        <f>+'4 T'!F66</f>
        <v>0</v>
      </c>
      <c r="G66" s="16">
        <f t="shared" si="5"/>
        <v>103241604.16</v>
      </c>
      <c r="H66" s="34"/>
      <c r="I66" s="54"/>
    </row>
    <row r="67" spans="1:9" ht="15.75" x14ac:dyDescent="0.25">
      <c r="A67" s="15" t="s">
        <v>129</v>
      </c>
      <c r="B67" s="5" t="s">
        <v>222</v>
      </c>
      <c r="C67" s="16">
        <f>+'1 T'!F63</f>
        <v>3210422.5100000002</v>
      </c>
      <c r="D67" s="16">
        <f>+'2 T'!F63</f>
        <v>2370210.23</v>
      </c>
      <c r="E67" s="16">
        <f>+'3 T'!F66</f>
        <v>0</v>
      </c>
      <c r="F67" s="16">
        <f>+'4 T'!F67</f>
        <v>0</v>
      </c>
      <c r="G67" s="16">
        <f t="shared" si="5"/>
        <v>5580632.7400000002</v>
      </c>
      <c r="H67" s="34"/>
      <c r="I67" s="54"/>
    </row>
    <row r="68" spans="1:9" ht="15.75" x14ac:dyDescent="0.25">
      <c r="A68" s="15" t="s">
        <v>130</v>
      </c>
      <c r="B68" s="5" t="s">
        <v>229</v>
      </c>
      <c r="C68" s="16">
        <f>+'1 T'!F64</f>
        <v>32617861.02</v>
      </c>
      <c r="D68" s="16">
        <f>+'2 T'!F64</f>
        <v>24081310.719999999</v>
      </c>
      <c r="E68" s="16">
        <f>+'3 T'!F67</f>
        <v>0</v>
      </c>
      <c r="F68" s="16">
        <f>+'4 T'!F68</f>
        <v>0</v>
      </c>
      <c r="G68" s="16">
        <f t="shared" si="5"/>
        <v>56699171.739999995</v>
      </c>
      <c r="H68" s="34"/>
      <c r="I68" s="54"/>
    </row>
    <row r="69" spans="1:9" ht="15.75" x14ac:dyDescent="0.25">
      <c r="A69" s="15" t="s">
        <v>131</v>
      </c>
      <c r="B69" s="5" t="s">
        <v>132</v>
      </c>
      <c r="C69" s="16">
        <f>+'1 T'!F65</f>
        <v>9631256.9699999988</v>
      </c>
      <c r="D69" s="16">
        <f>+'2 T'!F65</f>
        <v>7110626.870000001</v>
      </c>
      <c r="E69" s="16">
        <f>+'3 T'!F68</f>
        <v>0</v>
      </c>
      <c r="F69" s="16">
        <f>+'4 T'!F69</f>
        <v>0</v>
      </c>
      <c r="G69" s="16">
        <f t="shared" si="5"/>
        <v>16741883.84</v>
      </c>
      <c r="H69" s="34"/>
      <c r="I69" s="54"/>
    </row>
    <row r="70" spans="1:9" ht="15.75" x14ac:dyDescent="0.25">
      <c r="A70" s="15" t="s">
        <v>128</v>
      </c>
      <c r="B70" s="5" t="s">
        <v>133</v>
      </c>
      <c r="C70" s="16">
        <f>+'1 T'!F66</f>
        <v>19262521.759999998</v>
      </c>
      <c r="D70" s="16">
        <f>+'2 T'!F66</f>
        <v>14221251.780000001</v>
      </c>
      <c r="E70" s="16">
        <f>+'3 T'!F69</f>
        <v>0</v>
      </c>
      <c r="F70" s="16">
        <f>+'4 T'!F70</f>
        <v>0</v>
      </c>
      <c r="G70" s="16">
        <f t="shared" si="5"/>
        <v>33483773.539999999</v>
      </c>
      <c r="H70" s="34"/>
      <c r="I70" s="54"/>
    </row>
    <row r="71" spans="1:9" ht="15.75" x14ac:dyDescent="0.25">
      <c r="A71" s="15" t="s">
        <v>95</v>
      </c>
      <c r="B71" s="5" t="s">
        <v>134</v>
      </c>
      <c r="C71" s="16">
        <f>+'1 T'!F67</f>
        <v>16162420</v>
      </c>
      <c r="D71" s="16">
        <f>+'2 T'!F67</f>
        <v>26595000</v>
      </c>
      <c r="E71" s="16">
        <f>+'3 T'!F70</f>
        <v>29330000</v>
      </c>
      <c r="F71" s="16">
        <f>+'4 T'!F71</f>
        <v>35980000</v>
      </c>
      <c r="G71" s="16">
        <f t="shared" si="5"/>
        <v>108067420</v>
      </c>
      <c r="H71" s="34"/>
      <c r="I71" s="54"/>
    </row>
    <row r="72" spans="1:9" ht="15.75" x14ac:dyDescent="0.25">
      <c r="A72" s="15" t="s">
        <v>135</v>
      </c>
      <c r="B72" s="5" t="s">
        <v>136</v>
      </c>
      <c r="C72" s="16">
        <f>+'1 T'!F68</f>
        <v>60802000.989999995</v>
      </c>
      <c r="D72" s="16">
        <f>+'2 T'!F68</f>
        <v>54426938.93</v>
      </c>
      <c r="E72" s="16">
        <f>+'3 T'!F71</f>
        <v>47782940</v>
      </c>
      <c r="F72" s="16">
        <f>+'4 T'!F72</f>
        <v>52711393.010000005</v>
      </c>
      <c r="G72" s="16">
        <f t="shared" si="5"/>
        <v>215723272.93000001</v>
      </c>
      <c r="H72" s="34"/>
      <c r="I72" s="54"/>
    </row>
    <row r="73" spans="1:9" ht="15.75" x14ac:dyDescent="0.25">
      <c r="A73" s="15" t="s">
        <v>137</v>
      </c>
      <c r="B73" s="5" t="s">
        <v>138</v>
      </c>
      <c r="C73" s="16">
        <f>+'1 T'!F69</f>
        <v>5640957.1100000003</v>
      </c>
      <c r="D73" s="16">
        <f>+'2 T'!F69</f>
        <v>11823828.300000001</v>
      </c>
      <c r="E73" s="16">
        <f>+'3 T'!F72</f>
        <v>54204075.839999996</v>
      </c>
      <c r="F73" s="16">
        <f>+'4 T'!F73</f>
        <v>53207033.920000002</v>
      </c>
      <c r="G73" s="16">
        <f t="shared" si="5"/>
        <v>124875895.17</v>
      </c>
      <c r="H73" s="34"/>
      <c r="I73" s="54"/>
    </row>
    <row r="74" spans="1:9" ht="15.75" x14ac:dyDescent="0.25">
      <c r="A74" s="15" t="s">
        <v>96</v>
      </c>
      <c r="B74" s="5" t="s">
        <v>139</v>
      </c>
      <c r="C74" s="16">
        <f>+'1 T'!F70</f>
        <v>14271115.77</v>
      </c>
      <c r="D74" s="16">
        <f>+'2 T'!F70</f>
        <v>46508184.780000001</v>
      </c>
      <c r="E74" s="16">
        <f>+'3 T'!F73</f>
        <v>72660400.00999999</v>
      </c>
      <c r="F74" s="16">
        <f>+'4 T'!F74</f>
        <v>36555547.740000002</v>
      </c>
      <c r="G74" s="16">
        <f t="shared" si="5"/>
        <v>169995248.29999998</v>
      </c>
      <c r="H74" s="34"/>
      <c r="I74" s="54"/>
    </row>
    <row r="75" spans="1:9" ht="15.75" x14ac:dyDescent="0.25">
      <c r="A75" s="15" t="s">
        <v>140</v>
      </c>
      <c r="B75" s="5" t="s">
        <v>141</v>
      </c>
      <c r="C75" s="16">
        <f>+'1 T'!F71</f>
        <v>26132788.719999999</v>
      </c>
      <c r="D75" s="16">
        <f>+'2 T'!F71</f>
        <v>25772445.640000001</v>
      </c>
      <c r="E75" s="16">
        <f>+'3 T'!F74</f>
        <v>1559074.8299999998</v>
      </c>
      <c r="F75" s="16">
        <f>+'4 T'!F75</f>
        <v>38341692.579999998</v>
      </c>
      <c r="G75" s="16">
        <f t="shared" si="5"/>
        <v>91806001.769999996</v>
      </c>
      <c r="H75" s="34"/>
      <c r="I75" s="54"/>
    </row>
    <row r="76" spans="1:9" ht="15.75" x14ac:dyDescent="0.25">
      <c r="A76" s="15" t="s">
        <v>142</v>
      </c>
      <c r="B76" s="5" t="s">
        <v>143</v>
      </c>
      <c r="C76" s="16">
        <f>+'1 T'!F72</f>
        <v>1008381.32</v>
      </c>
      <c r="D76" s="16">
        <f>+'2 T'!F72</f>
        <v>719206.01</v>
      </c>
      <c r="E76" s="16">
        <f>+'3 T'!F75</f>
        <v>1866352.9300000002</v>
      </c>
      <c r="F76" s="16">
        <f>+'4 T'!F76</f>
        <v>4350464.67</v>
      </c>
      <c r="G76" s="16">
        <f t="shared" si="5"/>
        <v>7944404.9299999997</v>
      </c>
      <c r="H76" s="34"/>
      <c r="I76" s="54"/>
    </row>
    <row r="77" spans="1:9" ht="15.75" x14ac:dyDescent="0.25">
      <c r="A77" s="15" t="s">
        <v>144</v>
      </c>
      <c r="B77" s="5" t="s">
        <v>145</v>
      </c>
      <c r="C77" s="16">
        <f>+'1 T'!F73</f>
        <v>0</v>
      </c>
      <c r="D77" s="16">
        <f>+'2 T'!F73</f>
        <v>77490</v>
      </c>
      <c r="E77" s="16">
        <f>+'3 T'!F76</f>
        <v>1165000</v>
      </c>
      <c r="F77" s="16">
        <f>+'4 T'!F77</f>
        <v>1358270</v>
      </c>
      <c r="G77" s="16">
        <f t="shared" si="5"/>
        <v>2600760</v>
      </c>
      <c r="H77" s="34"/>
      <c r="I77" s="54"/>
    </row>
    <row r="78" spans="1:9" ht="15.75" x14ac:dyDescent="0.25">
      <c r="A78" s="15" t="s">
        <v>83</v>
      </c>
      <c r="B78" s="5" t="s">
        <v>84</v>
      </c>
      <c r="C78" s="16">
        <f>+'1 T'!F74</f>
        <v>0</v>
      </c>
      <c r="D78" s="16">
        <f>+'2 T'!F74</f>
        <v>2393000</v>
      </c>
      <c r="E78" s="16">
        <f>+'3 T'!F77</f>
        <v>0</v>
      </c>
      <c r="F78" s="16">
        <f>+'4 T'!F78</f>
        <v>23321000</v>
      </c>
      <c r="G78" s="16">
        <f t="shared" si="5"/>
        <v>25714000</v>
      </c>
      <c r="H78" s="34"/>
      <c r="I78" s="54"/>
    </row>
    <row r="79" spans="1:9" ht="15.75" x14ac:dyDescent="0.25">
      <c r="A79" s="15" t="s">
        <v>146</v>
      </c>
      <c r="B79" s="5" t="s">
        <v>147</v>
      </c>
      <c r="C79" s="16">
        <f>+'1 T'!F75</f>
        <v>0</v>
      </c>
      <c r="D79" s="16">
        <f>+'2 T'!F75</f>
        <v>0</v>
      </c>
      <c r="E79" s="16">
        <f>+'3 T'!F78</f>
        <v>0</v>
      </c>
      <c r="F79" s="16">
        <f>+'4 T'!F79</f>
        <v>0</v>
      </c>
      <c r="G79" s="16">
        <f t="shared" si="5"/>
        <v>0</v>
      </c>
      <c r="H79" s="34"/>
      <c r="I79" s="54"/>
    </row>
    <row r="80" spans="1:9" ht="15.75" x14ac:dyDescent="0.25">
      <c r="A80" s="15" t="s">
        <v>148</v>
      </c>
      <c r="B80" s="5" t="s">
        <v>149</v>
      </c>
      <c r="C80" s="16">
        <f>+'1 T'!F76</f>
        <v>0</v>
      </c>
      <c r="D80" s="16">
        <f>+'2 T'!F76</f>
        <v>0</v>
      </c>
      <c r="E80" s="16">
        <f>+'3 T'!F79</f>
        <v>0</v>
      </c>
      <c r="F80" s="16">
        <f>+'4 T'!F80</f>
        <v>0</v>
      </c>
      <c r="G80" s="16">
        <f t="shared" si="5"/>
        <v>0</v>
      </c>
      <c r="H80" s="34"/>
      <c r="I80" s="54"/>
    </row>
    <row r="81" spans="1:9" ht="15.75" x14ac:dyDescent="0.25">
      <c r="A81" s="15" t="s">
        <v>150</v>
      </c>
      <c r="B81" s="5" t="s">
        <v>151</v>
      </c>
      <c r="C81" s="16">
        <f>+'1 T'!F77</f>
        <v>0</v>
      </c>
      <c r="D81" s="16">
        <f>+'2 T'!F77</f>
        <v>0</v>
      </c>
      <c r="E81" s="16">
        <f>+'3 T'!F80</f>
        <v>0</v>
      </c>
      <c r="F81" s="16">
        <f>+'4 T'!F81</f>
        <v>0</v>
      </c>
      <c r="G81" s="16">
        <f t="shared" si="5"/>
        <v>0</v>
      </c>
      <c r="H81" s="34"/>
      <c r="I81" s="54"/>
    </row>
    <row r="82" spans="1:9" ht="15.75" x14ac:dyDescent="0.25">
      <c r="A82" s="15" t="s">
        <v>152</v>
      </c>
      <c r="B82" s="5" t="s">
        <v>153</v>
      </c>
      <c r="C82" s="16">
        <f>+'1 T'!F78</f>
        <v>0</v>
      </c>
      <c r="D82" s="16">
        <f>+'2 T'!F78</f>
        <v>0</v>
      </c>
      <c r="E82" s="16">
        <f>+'3 T'!F81</f>
        <v>0</v>
      </c>
      <c r="F82" s="16">
        <f>+'4 T'!F82</f>
        <v>15674430.5</v>
      </c>
      <c r="G82" s="16">
        <f t="shared" si="5"/>
        <v>15674430.5</v>
      </c>
      <c r="H82" s="34"/>
      <c r="I82" s="54"/>
    </row>
    <row r="83" spans="1:9" ht="15.75" x14ac:dyDescent="0.25">
      <c r="A83" s="15" t="s">
        <v>154</v>
      </c>
      <c r="B83" s="5" t="s">
        <v>155</v>
      </c>
      <c r="C83" s="16">
        <f>+'1 T'!F79</f>
        <v>0</v>
      </c>
      <c r="D83" s="16">
        <f>+'2 T'!F79</f>
        <v>0</v>
      </c>
      <c r="E83" s="16">
        <f>+'3 T'!F82</f>
        <v>0</v>
      </c>
      <c r="F83" s="16">
        <f>+'4 T'!F83</f>
        <v>180000000</v>
      </c>
      <c r="G83" s="16">
        <f t="shared" si="5"/>
        <v>180000000</v>
      </c>
      <c r="H83" s="34"/>
      <c r="I83" s="54"/>
    </row>
    <row r="84" spans="1:9" ht="15.75" x14ac:dyDescent="0.25">
      <c r="A84" s="15" t="s">
        <v>156</v>
      </c>
      <c r="B84" s="5" t="s">
        <v>157</v>
      </c>
      <c r="C84" s="16">
        <f>+'1 T'!F80</f>
        <v>2874787</v>
      </c>
      <c r="D84" s="16">
        <f>+'2 T'!F80</f>
        <v>9868065</v>
      </c>
      <c r="E84" s="16">
        <f>+'3 T'!F83</f>
        <v>16812096</v>
      </c>
      <c r="F84" s="16">
        <f>+'4 T'!F84</f>
        <v>11318959</v>
      </c>
      <c r="G84" s="16">
        <f t="shared" si="5"/>
        <v>40873907</v>
      </c>
      <c r="H84" s="34"/>
      <c r="I84" s="54"/>
    </row>
    <row r="85" spans="1:9" ht="15.75" x14ac:dyDescent="0.25">
      <c r="A85" s="15" t="s">
        <v>158</v>
      </c>
      <c r="B85" s="5" t="s">
        <v>159</v>
      </c>
      <c r="C85" s="16">
        <f>+'1 T'!F81</f>
        <v>12131974</v>
      </c>
      <c r="D85" s="16">
        <f>+'2 T'!F81</f>
        <v>38347116.280000001</v>
      </c>
      <c r="E85" s="16">
        <f>+'3 T'!F84</f>
        <v>37558175.140000001</v>
      </c>
      <c r="F85" s="16">
        <f>+'4 T'!F85</f>
        <v>34161201.770000003</v>
      </c>
      <c r="G85" s="16">
        <f t="shared" si="5"/>
        <v>122198467.19</v>
      </c>
      <c r="H85" s="34"/>
      <c r="I85" s="54"/>
    </row>
    <row r="86" spans="1:9" ht="15.75" x14ac:dyDescent="0.25">
      <c r="A86" s="15" t="s">
        <v>160</v>
      </c>
      <c r="B86" s="5" t="s">
        <v>161</v>
      </c>
      <c r="C86" s="16">
        <f>+'1 T'!F82</f>
        <v>35263470</v>
      </c>
      <c r="D86" s="16">
        <f>+'2 T'!F82</f>
        <v>0</v>
      </c>
      <c r="E86" s="16">
        <f>+'3 T'!F85</f>
        <v>6957643</v>
      </c>
      <c r="F86" s="16">
        <f>+'4 T'!F86</f>
        <v>14035400</v>
      </c>
      <c r="G86" s="16">
        <f t="shared" si="5"/>
        <v>56256513</v>
      </c>
      <c r="H86" s="34"/>
      <c r="I86" s="54"/>
    </row>
    <row r="87" spans="1:9" ht="15.75" x14ac:dyDescent="0.25">
      <c r="A87" s="15" t="s">
        <v>162</v>
      </c>
      <c r="B87" s="5" t="s">
        <v>163</v>
      </c>
      <c r="C87" s="16">
        <f>+'1 T'!F83</f>
        <v>0</v>
      </c>
      <c r="D87" s="16">
        <f>+'2 T'!F83</f>
        <v>0</v>
      </c>
      <c r="E87" s="16">
        <f>+'3 T'!F86</f>
        <v>14015672</v>
      </c>
      <c r="F87" s="16">
        <f>+'4 T'!F87</f>
        <v>64349844</v>
      </c>
      <c r="G87" s="16">
        <f t="shared" si="5"/>
        <v>78365516</v>
      </c>
      <c r="H87" s="34"/>
      <c r="I87" s="54"/>
    </row>
    <row r="88" spans="1:9" ht="15.75" x14ac:dyDescent="0.25">
      <c r="A88" s="15" t="s">
        <v>69</v>
      </c>
      <c r="B88" s="5" t="s">
        <v>164</v>
      </c>
      <c r="C88" s="16">
        <f>+'1 T'!F84</f>
        <v>34245521.57</v>
      </c>
      <c r="D88" s="16">
        <f>+'2 T'!F84</f>
        <v>0</v>
      </c>
      <c r="E88" s="16">
        <f>+'3 T'!F87</f>
        <v>0</v>
      </c>
      <c r="F88" s="16">
        <f>+'4 T'!F88</f>
        <v>0</v>
      </c>
      <c r="G88" s="16">
        <f t="shared" si="5"/>
        <v>34245521.57</v>
      </c>
      <c r="H88" s="34"/>
      <c r="I88" s="54"/>
    </row>
    <row r="89" spans="1:9" ht="15.75" x14ac:dyDescent="0.25">
      <c r="A89" s="15" t="s">
        <v>165</v>
      </c>
      <c r="B89" s="5" t="s">
        <v>166</v>
      </c>
      <c r="C89" s="16">
        <f>+'1 T'!F85</f>
        <v>0</v>
      </c>
      <c r="D89" s="16">
        <f>+'2 T'!F85</f>
        <v>0</v>
      </c>
      <c r="E89" s="16">
        <f>+'3 T'!F88</f>
        <v>0</v>
      </c>
      <c r="F89" s="16">
        <f>+'4 T'!F89</f>
        <v>0</v>
      </c>
      <c r="G89" s="16">
        <f t="shared" si="5"/>
        <v>0</v>
      </c>
      <c r="H89" s="34"/>
      <c r="I89" s="54"/>
    </row>
    <row r="90" spans="1:9" ht="15.75" x14ac:dyDescent="0.25">
      <c r="A90" s="15" t="s">
        <v>97</v>
      </c>
      <c r="B90" s="5" t="s">
        <v>167</v>
      </c>
      <c r="C90" s="16">
        <f>+'1 T'!F86</f>
        <v>9074063.2200000007</v>
      </c>
      <c r="D90" s="16">
        <f>+'2 T'!F86</f>
        <v>925200</v>
      </c>
      <c r="E90" s="16">
        <f>+'3 T'!F89</f>
        <v>24381733.049999997</v>
      </c>
      <c r="F90" s="16">
        <f>+'4 T'!F90</f>
        <v>24869644.18</v>
      </c>
      <c r="G90" s="16">
        <f t="shared" si="5"/>
        <v>59250640.449999996</v>
      </c>
      <c r="H90" s="34"/>
      <c r="I90" s="54"/>
    </row>
    <row r="91" spans="1:9" ht="15.75" x14ac:dyDescent="0.25">
      <c r="A91" s="15" t="s">
        <v>168</v>
      </c>
      <c r="B91" s="5" t="s">
        <v>169</v>
      </c>
      <c r="C91" s="16">
        <f>+'1 T'!F87</f>
        <v>0</v>
      </c>
      <c r="D91" s="16">
        <f>+'2 T'!F87</f>
        <v>0</v>
      </c>
      <c r="E91" s="16">
        <f>+'3 T'!F90</f>
        <v>0</v>
      </c>
      <c r="F91" s="16">
        <f>+'4 T'!F91</f>
        <v>2997500</v>
      </c>
      <c r="G91" s="16">
        <f t="shared" si="5"/>
        <v>2997500</v>
      </c>
      <c r="H91" s="34"/>
      <c r="I91" s="54"/>
    </row>
    <row r="92" spans="1:9" ht="15.75" x14ac:dyDescent="0.25">
      <c r="A92" s="15" t="s">
        <v>170</v>
      </c>
      <c r="B92" s="5" t="s">
        <v>171</v>
      </c>
      <c r="C92" s="16">
        <f>+'1 T'!F88</f>
        <v>0</v>
      </c>
      <c r="D92" s="16">
        <f>+'2 T'!F88</f>
        <v>1569375</v>
      </c>
      <c r="E92" s="16">
        <f>+'3 T'!F91</f>
        <v>1505575</v>
      </c>
      <c r="F92" s="16">
        <f>+'4 T'!F92</f>
        <v>1925049.98</v>
      </c>
      <c r="G92" s="16">
        <f t="shared" si="5"/>
        <v>4999999.9800000004</v>
      </c>
      <c r="H92" s="34"/>
      <c r="I92" s="54"/>
    </row>
    <row r="93" spans="1:9" ht="15.75" x14ac:dyDescent="0.25">
      <c r="A93" s="15" t="s">
        <v>172</v>
      </c>
      <c r="B93" s="5" t="s">
        <v>173</v>
      </c>
      <c r="C93" s="16">
        <f>+'1 T'!F89</f>
        <v>0</v>
      </c>
      <c r="D93" s="16">
        <f>+'2 T'!F89</f>
        <v>2189448</v>
      </c>
      <c r="E93" s="16">
        <f>+'3 T'!F92</f>
        <v>0</v>
      </c>
      <c r="F93" s="16">
        <f>+'4 T'!F93</f>
        <v>2942707</v>
      </c>
      <c r="G93" s="16">
        <f t="shared" si="5"/>
        <v>5132155</v>
      </c>
      <c r="H93" s="34"/>
      <c r="I93" s="54"/>
    </row>
    <row r="94" spans="1:9" ht="15.75" x14ac:dyDescent="0.25">
      <c r="A94" s="15" t="s">
        <v>174</v>
      </c>
      <c r="B94" s="5" t="s">
        <v>175</v>
      </c>
      <c r="C94" s="16">
        <f>+'1 T'!F90</f>
        <v>0</v>
      </c>
      <c r="D94" s="16">
        <f>+'2 T'!F90</f>
        <v>0</v>
      </c>
      <c r="E94" s="16">
        <f>+'3 T'!F93</f>
        <v>0</v>
      </c>
      <c r="F94" s="16">
        <f>+'4 T'!F94</f>
        <v>0</v>
      </c>
      <c r="G94" s="16">
        <f t="shared" si="5"/>
        <v>0</v>
      </c>
      <c r="H94" s="34"/>
      <c r="I94" s="54"/>
    </row>
    <row r="95" spans="1:9" ht="15.75" x14ac:dyDescent="0.25">
      <c r="A95" s="15" t="s">
        <v>176</v>
      </c>
      <c r="B95" s="5" t="s">
        <v>177</v>
      </c>
      <c r="C95" s="16">
        <f>+'1 T'!F91</f>
        <v>7438159.54</v>
      </c>
      <c r="D95" s="16">
        <f>+'2 T'!F91</f>
        <v>12955663.289999999</v>
      </c>
      <c r="E95" s="16">
        <f>+'3 T'!F94</f>
        <v>12635040.76</v>
      </c>
      <c r="F95" s="16">
        <f>+'4 T'!F95</f>
        <v>14307236</v>
      </c>
      <c r="G95" s="16">
        <f t="shared" si="5"/>
        <v>47336099.589999996</v>
      </c>
      <c r="H95" s="34"/>
      <c r="I95" s="54"/>
    </row>
    <row r="96" spans="1:9" ht="15.75" x14ac:dyDescent="0.25">
      <c r="A96" s="15" t="s">
        <v>66</v>
      </c>
      <c r="B96" s="5" t="s">
        <v>178</v>
      </c>
      <c r="C96" s="16">
        <f>+'1 T'!F92</f>
        <v>0</v>
      </c>
      <c r="D96" s="16">
        <f>+'2 T'!F92</f>
        <v>0</v>
      </c>
      <c r="E96" s="16">
        <f>+'3 T'!F95</f>
        <v>0</v>
      </c>
      <c r="F96" s="16">
        <f>+'4 T'!F96</f>
        <v>0</v>
      </c>
      <c r="G96" s="16">
        <f t="shared" si="5"/>
        <v>0</v>
      </c>
      <c r="H96" s="34"/>
      <c r="I96" s="54"/>
    </row>
    <row r="97" spans="1:9" ht="15.75" x14ac:dyDescent="0.25">
      <c r="A97" s="15" t="s">
        <v>179</v>
      </c>
      <c r="B97" s="5" t="s">
        <v>180</v>
      </c>
      <c r="C97" s="16">
        <f>+'1 T'!F93</f>
        <v>0</v>
      </c>
      <c r="D97" s="16">
        <f>+'2 T'!F93</f>
        <v>0</v>
      </c>
      <c r="E97" s="16">
        <f>+'3 T'!F96</f>
        <v>0</v>
      </c>
      <c r="F97" s="16">
        <f>+'4 T'!F97</f>
        <v>28075177.779999997</v>
      </c>
      <c r="G97" s="16">
        <f t="shared" si="5"/>
        <v>28075177.779999997</v>
      </c>
      <c r="H97" s="34"/>
      <c r="I97" s="54"/>
    </row>
    <row r="98" spans="1:9" ht="15.75" x14ac:dyDescent="0.25">
      <c r="A98" s="15" t="s">
        <v>2</v>
      </c>
      <c r="B98" s="5" t="s">
        <v>85</v>
      </c>
      <c r="C98" s="16">
        <f>+'1 T'!F94</f>
        <v>86170511.310000002</v>
      </c>
      <c r="D98" s="16">
        <f>+'2 T'!F94</f>
        <v>690421694.5</v>
      </c>
      <c r="E98" s="16">
        <f>+'3 T'!F97</f>
        <v>407496532</v>
      </c>
      <c r="F98" s="16">
        <f>+'4 T'!F98</f>
        <v>946194224.5</v>
      </c>
      <c r="G98" s="16">
        <f t="shared" si="5"/>
        <v>2130282962.3099999</v>
      </c>
      <c r="H98" s="34"/>
      <c r="I98" s="81"/>
    </row>
    <row r="99" spans="1:9" ht="15.75" x14ac:dyDescent="0.25">
      <c r="A99" s="15" t="s">
        <v>3</v>
      </c>
      <c r="B99" s="5" t="s">
        <v>4</v>
      </c>
      <c r="C99" s="16">
        <f>+'1 T'!F95</f>
        <v>1146445785</v>
      </c>
      <c r="D99" s="16">
        <f>+'2 T'!F95</f>
        <v>1507700793</v>
      </c>
      <c r="E99" s="16">
        <f>+'3 T'!F98</f>
        <v>2224292146</v>
      </c>
      <c r="F99" s="16">
        <f>+'4 T'!F99</f>
        <v>3256614113.8599997</v>
      </c>
      <c r="G99" s="16">
        <f t="shared" si="5"/>
        <v>8135052837.8599997</v>
      </c>
      <c r="H99" s="34"/>
      <c r="I99" s="54"/>
    </row>
    <row r="100" spans="1:9" ht="15.75" x14ac:dyDescent="0.25">
      <c r="A100" s="15" t="s">
        <v>181</v>
      </c>
      <c r="B100" s="5" t="s">
        <v>182</v>
      </c>
      <c r="C100" s="16">
        <f>+'1 T'!F96</f>
        <v>203676633.91999999</v>
      </c>
      <c r="D100" s="16">
        <f>+'2 T'!F96</f>
        <v>697643560.19999993</v>
      </c>
      <c r="E100" s="16">
        <f>+'3 T'!F99</f>
        <v>1992627004.5900002</v>
      </c>
      <c r="F100" s="16">
        <f>+'4 T'!F100</f>
        <v>2060792759.9400001</v>
      </c>
      <c r="G100" s="16">
        <f t="shared" si="5"/>
        <v>4954739958.6499996</v>
      </c>
      <c r="H100" s="34"/>
      <c r="I100" s="54"/>
    </row>
    <row r="101" spans="1:9" ht="15.75" x14ac:dyDescent="0.25">
      <c r="A101" s="15" t="s">
        <v>183</v>
      </c>
      <c r="B101" s="5" t="s">
        <v>184</v>
      </c>
      <c r="C101" s="16">
        <f>+'1 T'!F97</f>
        <v>0</v>
      </c>
      <c r="D101" s="16">
        <f>+'2 T'!F97</f>
        <v>0</v>
      </c>
      <c r="E101" s="16">
        <f>+'3 T'!F100</f>
        <v>5465090.6500000004</v>
      </c>
      <c r="F101" s="16">
        <f>+'4 T'!F101</f>
        <v>0</v>
      </c>
      <c r="G101" s="16">
        <f t="shared" si="5"/>
        <v>5465090.6500000004</v>
      </c>
      <c r="H101" s="34"/>
      <c r="I101" s="54"/>
    </row>
    <row r="102" spans="1:9" ht="15.75" x14ac:dyDescent="0.25">
      <c r="A102" s="15" t="s">
        <v>185</v>
      </c>
      <c r="B102" s="5" t="s">
        <v>186</v>
      </c>
      <c r="C102" s="16">
        <f>+'1 T'!F98</f>
        <v>243789</v>
      </c>
      <c r="D102" s="16">
        <f>+'2 T'!F98</f>
        <v>0</v>
      </c>
      <c r="E102" s="16">
        <f>+'3 T'!F101</f>
        <v>0</v>
      </c>
      <c r="F102" s="16">
        <f>+'4 T'!F102</f>
        <v>0</v>
      </c>
      <c r="G102" s="16">
        <f t="shared" si="5"/>
        <v>243789</v>
      </c>
      <c r="H102" s="34"/>
      <c r="I102" s="54"/>
    </row>
    <row r="103" spans="1:9" ht="15.75" x14ac:dyDescent="0.25">
      <c r="A103" s="15" t="s">
        <v>86</v>
      </c>
      <c r="B103" s="5" t="s">
        <v>187</v>
      </c>
      <c r="C103" s="16">
        <f>+'1 T'!F99</f>
        <v>4641300</v>
      </c>
      <c r="D103" s="16">
        <f>+'2 T'!F99</f>
        <v>0</v>
      </c>
      <c r="E103" s="16">
        <f>+'3 T'!F102</f>
        <v>5523998</v>
      </c>
      <c r="F103" s="16">
        <f>+'4 T'!F103</f>
        <v>8799627.8000000007</v>
      </c>
      <c r="G103" s="16">
        <f t="shared" si="5"/>
        <v>18964925.800000001</v>
      </c>
      <c r="H103" s="34"/>
      <c r="I103" s="54"/>
    </row>
    <row r="104" spans="1:9" ht="15.75" x14ac:dyDescent="0.25">
      <c r="A104" s="15" t="s">
        <v>188</v>
      </c>
      <c r="B104" s="5" t="s">
        <v>189</v>
      </c>
      <c r="C104" s="16">
        <f>+'1 T'!F100</f>
        <v>0</v>
      </c>
      <c r="D104" s="16">
        <f>+'2 T'!F100</f>
        <v>0</v>
      </c>
      <c r="E104" s="16">
        <f>+'3 T'!F103</f>
        <v>0</v>
      </c>
      <c r="F104" s="16">
        <f>+'4 T'!F104</f>
        <v>0</v>
      </c>
      <c r="G104" s="16">
        <f t="shared" si="5"/>
        <v>0</v>
      </c>
      <c r="H104" s="34"/>
      <c r="I104" s="54"/>
    </row>
    <row r="105" spans="1:9" ht="15.75" x14ac:dyDescent="0.25">
      <c r="A105" s="15" t="s">
        <v>67</v>
      </c>
      <c r="B105" s="5" t="s">
        <v>190</v>
      </c>
      <c r="C105" s="16">
        <f>+'1 T'!F101</f>
        <v>0</v>
      </c>
      <c r="D105" s="16">
        <f>+'2 T'!F101</f>
        <v>0</v>
      </c>
      <c r="E105" s="16">
        <f>+'3 T'!F104</f>
        <v>1148500</v>
      </c>
      <c r="F105" s="16">
        <f>+'4 T'!F105</f>
        <v>4623955.07</v>
      </c>
      <c r="G105" s="16">
        <f t="shared" si="5"/>
        <v>5772455.0700000003</v>
      </c>
      <c r="H105" s="34"/>
      <c r="I105" s="54"/>
    </row>
    <row r="106" spans="1:9" ht="15.75" x14ac:dyDescent="0.25">
      <c r="A106" s="15" t="s">
        <v>191</v>
      </c>
      <c r="B106" s="5" t="s">
        <v>192</v>
      </c>
      <c r="C106" s="16">
        <f>+'1 T'!F102</f>
        <v>0</v>
      </c>
      <c r="D106" s="16">
        <f>+'2 T'!F102</f>
        <v>0</v>
      </c>
      <c r="E106" s="16">
        <f>+'3 T'!F105</f>
        <v>11757686.41</v>
      </c>
      <c r="F106" s="16">
        <f>+'4 T'!F106</f>
        <v>18242242.57</v>
      </c>
      <c r="G106" s="16">
        <f t="shared" si="5"/>
        <v>29999928.98</v>
      </c>
      <c r="H106" s="34"/>
      <c r="I106" s="54"/>
    </row>
    <row r="107" spans="1:9" ht="15.75" x14ac:dyDescent="0.25">
      <c r="A107" s="15" t="s">
        <v>99</v>
      </c>
      <c r="B107" s="5" t="s">
        <v>193</v>
      </c>
      <c r="C107" s="16">
        <f>+'1 T'!F103</f>
        <v>0</v>
      </c>
      <c r="D107" s="16">
        <f>+'2 T'!F103</f>
        <v>0</v>
      </c>
      <c r="E107" s="16">
        <f>+'3 T'!F106</f>
        <v>13661260</v>
      </c>
      <c r="F107" s="16">
        <f>+'4 T'!F107</f>
        <v>6330168</v>
      </c>
      <c r="G107" s="16">
        <f t="shared" si="5"/>
        <v>19991428</v>
      </c>
      <c r="H107" s="34"/>
      <c r="I107" s="54"/>
    </row>
    <row r="108" spans="1:9" ht="15.75" x14ac:dyDescent="0.25">
      <c r="A108" s="15" t="s">
        <v>194</v>
      </c>
      <c r="B108" s="5" t="s">
        <v>195</v>
      </c>
      <c r="C108" s="16">
        <f>+'1 T'!F104</f>
        <v>22013403</v>
      </c>
      <c r="D108" s="16">
        <f>+'2 T'!F104</f>
        <v>0</v>
      </c>
      <c r="E108" s="16">
        <f>+'3 T'!F107</f>
        <v>0</v>
      </c>
      <c r="F108" s="16">
        <f>+'4 T'!F108</f>
        <v>8439831</v>
      </c>
      <c r="G108" s="16">
        <f t="shared" si="5"/>
        <v>30453234</v>
      </c>
      <c r="H108" s="34"/>
      <c r="I108" s="54"/>
    </row>
    <row r="109" spans="1:9" ht="15.75" x14ac:dyDescent="0.25">
      <c r="A109" s="15" t="s">
        <v>196</v>
      </c>
      <c r="B109" s="5" t="s">
        <v>197</v>
      </c>
      <c r="C109" s="16">
        <f>+'1 T'!F105</f>
        <v>0</v>
      </c>
      <c r="D109" s="16">
        <f>+'2 T'!F105</f>
        <v>0</v>
      </c>
      <c r="E109" s="16">
        <f>+'3 T'!F108</f>
        <v>0</v>
      </c>
      <c r="F109" s="16">
        <f>+'4 T'!F109</f>
        <v>0</v>
      </c>
      <c r="G109" s="16">
        <f t="shared" si="5"/>
        <v>0</v>
      </c>
      <c r="H109" s="34"/>
      <c r="I109" s="54"/>
    </row>
    <row r="110" spans="1:9" ht="15.75" x14ac:dyDescent="0.25">
      <c r="A110" s="15" t="s">
        <v>261</v>
      </c>
      <c r="B110" s="5" t="s">
        <v>269</v>
      </c>
      <c r="C110" s="16">
        <f>+'1 T'!F106</f>
        <v>88874870.180000007</v>
      </c>
      <c r="D110" s="16">
        <f>+'2 T'!F106</f>
        <v>0</v>
      </c>
      <c r="E110" s="16">
        <f>+'3 T'!F109</f>
        <v>0</v>
      </c>
      <c r="F110" s="16">
        <f>+'4 T'!F110</f>
        <v>2100000</v>
      </c>
      <c r="G110" s="16">
        <f t="shared" si="5"/>
        <v>90974870.180000007</v>
      </c>
      <c r="H110" s="34"/>
      <c r="I110" s="54"/>
    </row>
    <row r="111" spans="1:9" ht="15.75" x14ac:dyDescent="0.25">
      <c r="A111" s="15" t="s">
        <v>247</v>
      </c>
      <c r="B111" s="5" t="s">
        <v>249</v>
      </c>
      <c r="C111" s="16">
        <f>+'1 T'!F107</f>
        <v>0</v>
      </c>
      <c r="D111" s="16">
        <f>+'2 T'!F107</f>
        <v>0</v>
      </c>
      <c r="E111" s="16">
        <f>+'3 T'!F110</f>
        <v>21283700</v>
      </c>
      <c r="F111" s="16">
        <f>+'4 T'!F111</f>
        <v>280357985</v>
      </c>
      <c r="G111" s="16">
        <f t="shared" si="5"/>
        <v>301641685</v>
      </c>
      <c r="H111" s="34"/>
      <c r="I111" s="54"/>
    </row>
    <row r="112" spans="1:9" ht="15.75" x14ac:dyDescent="0.25">
      <c r="A112" s="15" t="s">
        <v>200</v>
      </c>
      <c r="B112" s="5" t="s">
        <v>201</v>
      </c>
      <c r="C112" s="16">
        <f>+'1 T'!F108</f>
        <v>0</v>
      </c>
      <c r="D112" s="16">
        <f>+'2 T'!F108</f>
        <v>0</v>
      </c>
      <c r="E112" s="16">
        <f>+'3 T'!F111</f>
        <v>2779500</v>
      </c>
      <c r="F112" s="16">
        <f>+'4 T'!F112</f>
        <v>0</v>
      </c>
      <c r="G112" s="16">
        <f t="shared" si="5"/>
        <v>2779500</v>
      </c>
      <c r="H112" s="34"/>
      <c r="I112" s="54"/>
    </row>
    <row r="113" spans="1:9" ht="15.75" x14ac:dyDescent="0.25">
      <c r="A113" s="15" t="s">
        <v>98</v>
      </c>
      <c r="B113" s="5" t="s">
        <v>202</v>
      </c>
      <c r="C113" s="16">
        <f>+'1 T'!F109</f>
        <v>0</v>
      </c>
      <c r="D113" s="16">
        <f>+'2 T'!F109</f>
        <v>0</v>
      </c>
      <c r="E113" s="16">
        <f>+'3 T'!F112</f>
        <v>24880000</v>
      </c>
      <c r="F113" s="16">
        <f>+'4 T'!F113</f>
        <v>0</v>
      </c>
      <c r="G113" s="16">
        <f t="shared" si="5"/>
        <v>24880000</v>
      </c>
      <c r="H113" s="34"/>
      <c r="I113" s="54"/>
    </row>
    <row r="114" spans="1:9" ht="15.75" x14ac:dyDescent="0.25">
      <c r="A114" s="15" t="s">
        <v>203</v>
      </c>
      <c r="B114" s="5" t="s">
        <v>204</v>
      </c>
      <c r="C114" s="16">
        <f>+'1 T'!F110</f>
        <v>0</v>
      </c>
      <c r="D114" s="16">
        <f>+'2 T'!F110</f>
        <v>0</v>
      </c>
      <c r="E114" s="16">
        <f>+'3 T'!F113</f>
        <v>0</v>
      </c>
      <c r="F114" s="16">
        <f>+'4 T'!F114</f>
        <v>27995625</v>
      </c>
      <c r="G114" s="16">
        <f t="shared" si="5"/>
        <v>27995625</v>
      </c>
      <c r="H114" s="34"/>
      <c r="I114" s="54"/>
    </row>
    <row r="115" spans="1:9" ht="15.75" x14ac:dyDescent="0.25">
      <c r="A115" s="15" t="s">
        <v>205</v>
      </c>
      <c r="B115" s="5" t="s">
        <v>206</v>
      </c>
      <c r="C115" s="16">
        <f>+'1 T'!F111</f>
        <v>0</v>
      </c>
      <c r="D115" s="16">
        <f>+'2 T'!F111</f>
        <v>0</v>
      </c>
      <c r="E115" s="16">
        <f>+'3 T'!F114</f>
        <v>14985000</v>
      </c>
      <c r="F115" s="16">
        <f>+'4 T'!F115</f>
        <v>124613300</v>
      </c>
      <c r="G115" s="16">
        <f t="shared" si="5"/>
        <v>139598300</v>
      </c>
      <c r="H115" s="34"/>
      <c r="I115" s="54"/>
    </row>
    <row r="116" spans="1:9" ht="15.75" x14ac:dyDescent="0.25">
      <c r="A116" s="15" t="s">
        <v>100</v>
      </c>
      <c r="B116" s="5" t="s">
        <v>207</v>
      </c>
      <c r="C116" s="16">
        <f>+'1 T'!F112</f>
        <v>0</v>
      </c>
      <c r="D116" s="16">
        <f>+'2 T'!F112</f>
        <v>51911610</v>
      </c>
      <c r="E116" s="16">
        <f>+'3 T'!F115</f>
        <v>0</v>
      </c>
      <c r="F116" s="16">
        <f>+'4 T'!F116</f>
        <v>287261682.99000001</v>
      </c>
      <c r="G116" s="16">
        <f t="shared" si="5"/>
        <v>339173292.99000001</v>
      </c>
      <c r="H116" s="34"/>
      <c r="I116" s="54"/>
    </row>
    <row r="117" spans="1:9" ht="15.75" x14ac:dyDescent="0.25">
      <c r="A117" s="15" t="s">
        <v>101</v>
      </c>
      <c r="B117" s="5" t="s">
        <v>103</v>
      </c>
      <c r="C117" s="16">
        <f>+'1 T'!F113</f>
        <v>0</v>
      </c>
      <c r="D117" s="16">
        <f>+'2 T'!F113</f>
        <v>0</v>
      </c>
      <c r="E117" s="16">
        <f>+'3 T'!F116</f>
        <v>0</v>
      </c>
      <c r="F117" s="16">
        <f>+'4 T'!F117</f>
        <v>0</v>
      </c>
      <c r="G117" s="16">
        <f t="shared" si="5"/>
        <v>0</v>
      </c>
      <c r="H117" s="34"/>
      <c r="I117" s="54"/>
    </row>
    <row r="118" spans="1:9" ht="15.75" x14ac:dyDescent="0.25">
      <c r="A118" s="15" t="s">
        <v>102</v>
      </c>
      <c r="B118" s="5" t="s">
        <v>208</v>
      </c>
      <c r="C118" s="16">
        <f>+'1 T'!F114</f>
        <v>0</v>
      </c>
      <c r="D118" s="16">
        <f>+'2 T'!F114</f>
        <v>0</v>
      </c>
      <c r="E118" s="16">
        <f>+'3 T'!F117</f>
        <v>0</v>
      </c>
      <c r="F118" s="16">
        <f>+'4 T'!F118</f>
        <v>126922563</v>
      </c>
      <c r="G118" s="16">
        <f t="shared" si="5"/>
        <v>126922563</v>
      </c>
      <c r="H118" s="34"/>
      <c r="I118" s="54"/>
    </row>
    <row r="119" spans="1:9" ht="15.75" x14ac:dyDescent="0.25">
      <c r="A119" s="15" t="s">
        <v>209</v>
      </c>
      <c r="B119" s="5" t="s">
        <v>210</v>
      </c>
      <c r="C119" s="16">
        <f>+'1 T'!F115</f>
        <v>141302575</v>
      </c>
      <c r="D119" s="16">
        <f>+'2 T'!F115</f>
        <v>784836</v>
      </c>
      <c r="E119" s="16">
        <f>+'3 T'!F118</f>
        <v>147102345</v>
      </c>
      <c r="F119" s="16">
        <f>+'4 T'!F119</f>
        <v>338590431.56</v>
      </c>
      <c r="G119" s="16">
        <f t="shared" si="5"/>
        <v>627780187.55999994</v>
      </c>
      <c r="H119" s="34"/>
      <c r="I119" s="54"/>
    </row>
    <row r="120" spans="1:9" ht="15.75" x14ac:dyDescent="0.25">
      <c r="A120" s="15" t="s">
        <v>108</v>
      </c>
      <c r="B120" s="5" t="s">
        <v>65</v>
      </c>
      <c r="C120" s="16">
        <f>+'1 T'!F116</f>
        <v>214314689.39999998</v>
      </c>
      <c r="D120" s="16">
        <f>+'2 T'!F116</f>
        <v>236239244.99000001</v>
      </c>
      <c r="E120" s="16">
        <f>+'3 T'!F119</f>
        <v>222115935.02000001</v>
      </c>
      <c r="F120" s="16">
        <f>+'4 T'!F120</f>
        <v>253507227.15999997</v>
      </c>
      <c r="G120" s="16">
        <f t="shared" si="5"/>
        <v>926177096.56999993</v>
      </c>
      <c r="H120" s="34"/>
      <c r="I120" s="54"/>
    </row>
    <row r="121" spans="1:9" ht="15.75" x14ac:dyDescent="0.25">
      <c r="A121" s="15" t="s">
        <v>104</v>
      </c>
      <c r="B121" s="5" t="s">
        <v>106</v>
      </c>
      <c r="C121" s="16">
        <f>+'1 T'!F117</f>
        <v>0</v>
      </c>
      <c r="D121" s="16">
        <f>+'2 T'!F117</f>
        <v>28818577.329999998</v>
      </c>
      <c r="E121" s="16">
        <f>+'3 T'!F120</f>
        <v>0</v>
      </c>
      <c r="F121" s="16">
        <f>+'4 T'!F121</f>
        <v>0</v>
      </c>
      <c r="G121" s="16">
        <f t="shared" si="5"/>
        <v>28818577.329999998</v>
      </c>
      <c r="H121" s="34"/>
      <c r="I121" s="54"/>
    </row>
    <row r="122" spans="1:9" ht="15.75" x14ac:dyDescent="0.25">
      <c r="A122" s="15" t="s">
        <v>105</v>
      </c>
      <c r="B122" s="5" t="s">
        <v>107</v>
      </c>
      <c r="C122" s="16">
        <f>+'1 T'!F118</f>
        <v>0</v>
      </c>
      <c r="D122" s="16">
        <f>+'2 T'!F118</f>
        <v>0</v>
      </c>
      <c r="E122" s="16">
        <f>+'3 T'!F121</f>
        <v>0</v>
      </c>
      <c r="F122" s="16">
        <f>+'4 T'!F122</f>
        <v>0</v>
      </c>
      <c r="G122" s="16">
        <f t="shared" si="5"/>
        <v>0</v>
      </c>
      <c r="H122" s="34"/>
      <c r="I122" s="54"/>
    </row>
    <row r="123" spans="1:9" ht="15.75" x14ac:dyDescent="0.25">
      <c r="A123" s="15" t="s">
        <v>68</v>
      </c>
      <c r="B123" s="5" t="s">
        <v>70</v>
      </c>
      <c r="C123" s="16">
        <f>+'1 T'!F119</f>
        <v>18754363.5</v>
      </c>
      <c r="D123" s="16">
        <f>+'2 T'!F119</f>
        <v>71145636.5</v>
      </c>
      <c r="E123" s="16">
        <f>+'3 T'!F122</f>
        <v>0</v>
      </c>
      <c r="F123" s="16">
        <f>+'4 T'!F123</f>
        <v>189682107.92000002</v>
      </c>
      <c r="G123" s="16">
        <f t="shared" si="5"/>
        <v>279582107.92000002</v>
      </c>
      <c r="H123" s="34"/>
      <c r="I123" s="54"/>
    </row>
    <row r="124" spans="1:9" ht="15.75" x14ac:dyDescent="0.25">
      <c r="A124" s="15" t="s">
        <v>211</v>
      </c>
      <c r="B124" s="5" t="s">
        <v>212</v>
      </c>
      <c r="C124" s="16">
        <f>+'1 T'!F120</f>
        <v>0</v>
      </c>
      <c r="D124" s="16">
        <f>+'2 T'!F120</f>
        <v>0</v>
      </c>
      <c r="E124" s="16">
        <f>+'3 T'!F123</f>
        <v>0</v>
      </c>
      <c r="F124" s="16">
        <f>+'4 T'!F124</f>
        <v>0</v>
      </c>
      <c r="G124" s="16">
        <f t="shared" si="5"/>
        <v>0</v>
      </c>
      <c r="H124" s="34"/>
      <c r="I124" s="54"/>
    </row>
    <row r="125" spans="1:9" ht="15.75" x14ac:dyDescent="0.25">
      <c r="A125" s="15" t="s">
        <v>213</v>
      </c>
      <c r="B125" s="5" t="s">
        <v>214</v>
      </c>
      <c r="C125" s="16">
        <f>+'1 T'!F121</f>
        <v>0</v>
      </c>
      <c r="D125" s="16">
        <f>+'2 T'!F121</f>
        <v>0</v>
      </c>
      <c r="E125" s="16">
        <f>+'3 T'!F124</f>
        <v>0</v>
      </c>
      <c r="F125" s="16">
        <f>+'4 T'!F125</f>
        <v>150000000</v>
      </c>
      <c r="G125" s="16">
        <f t="shared" si="5"/>
        <v>150000000</v>
      </c>
      <c r="H125" s="34"/>
      <c r="I125" s="54"/>
    </row>
    <row r="126" spans="1:9" ht="15.75" x14ac:dyDescent="0.25">
      <c r="A126" s="15" t="s">
        <v>109</v>
      </c>
      <c r="B126" s="5" t="s">
        <v>215</v>
      </c>
      <c r="C126" s="16">
        <f>+'1 T'!F122</f>
        <v>0</v>
      </c>
      <c r="D126" s="16">
        <f>+'2 T'!F122</f>
        <v>0</v>
      </c>
      <c r="E126" s="16">
        <f>+'3 T'!F125</f>
        <v>0</v>
      </c>
      <c r="F126" s="16">
        <f>+'4 T'!F126</f>
        <v>0</v>
      </c>
      <c r="G126" s="16">
        <f t="shared" si="5"/>
        <v>0</v>
      </c>
      <c r="H126" s="34"/>
      <c r="I126" s="54"/>
    </row>
    <row r="127" spans="1:9" ht="15.75" x14ac:dyDescent="0.25">
      <c r="A127" s="15" t="s">
        <v>87</v>
      </c>
      <c r="B127" s="5" t="s">
        <v>216</v>
      </c>
      <c r="C127" s="16">
        <f>+'1 T'!F123</f>
        <v>200550783</v>
      </c>
      <c r="D127" s="16">
        <f>+'2 T'!F123</f>
        <v>3877683886</v>
      </c>
      <c r="E127" s="16">
        <f>+'3 T'!F126</f>
        <v>3504091814</v>
      </c>
      <c r="F127" s="16">
        <f>+'4 T'!F127</f>
        <v>3992058570.7600002</v>
      </c>
      <c r="G127" s="16">
        <f t="shared" ref="G127:G129" si="6">+C127+D127+E127+F127</f>
        <v>11574385053.76</v>
      </c>
      <c r="H127" s="34"/>
      <c r="I127" s="54"/>
    </row>
    <row r="128" spans="1:9" ht="15.75" x14ac:dyDescent="0.25">
      <c r="A128" s="15" t="s">
        <v>217</v>
      </c>
      <c r="B128" s="5" t="s">
        <v>218</v>
      </c>
      <c r="C128" s="16">
        <f>+'1 T'!F124</f>
        <v>0</v>
      </c>
      <c r="D128" s="16">
        <f>+'2 T'!F124</f>
        <v>11321893.07</v>
      </c>
      <c r="E128" s="16">
        <f>+'3 T'!F127</f>
        <v>0</v>
      </c>
      <c r="F128" s="16">
        <f>+'4 T'!F128</f>
        <v>0</v>
      </c>
      <c r="G128" s="16">
        <f t="shared" si="6"/>
        <v>11321893.07</v>
      </c>
      <c r="H128" s="34"/>
      <c r="I128" s="54"/>
    </row>
    <row r="129" spans="1:9" ht="15.75" x14ac:dyDescent="0.25">
      <c r="A129" s="15" t="s">
        <v>219</v>
      </c>
      <c r="B129" s="5" t="s">
        <v>220</v>
      </c>
      <c r="C129" s="16">
        <f>+'1 T'!F125</f>
        <v>8976727.1000000015</v>
      </c>
      <c r="D129" s="16">
        <f>+'2 T'!F125</f>
        <v>8278388.5300000003</v>
      </c>
      <c r="E129" s="16">
        <f>+'3 T'!F128</f>
        <v>0</v>
      </c>
      <c r="F129" s="16">
        <f>+'4 T'!F129</f>
        <v>0</v>
      </c>
      <c r="G129" s="16">
        <f t="shared" si="6"/>
        <v>17255115.630000003</v>
      </c>
      <c r="H129" s="34"/>
      <c r="I129" s="54"/>
    </row>
    <row r="130" spans="1:9" ht="16.5" thickBot="1" x14ac:dyDescent="0.3">
      <c r="A130" s="28"/>
      <c r="B130" s="29" t="s">
        <v>1</v>
      </c>
      <c r="C130" s="30">
        <f>SUM(C61:C129)</f>
        <v>3026196193.9299998</v>
      </c>
      <c r="D130" s="30">
        <f>SUM(D61:D129)</f>
        <v>8031843322.0899992</v>
      </c>
      <c r="E130" s="30">
        <f>SUM(E61:E128)</f>
        <v>8883672425.5</v>
      </c>
      <c r="F130" s="30">
        <f>SUM(F61:F129)</f>
        <v>12723608968.26</v>
      </c>
      <c r="G130" s="30">
        <f>SUM(G61:G129)</f>
        <v>32665320909.780003</v>
      </c>
      <c r="I130" s="54"/>
    </row>
    <row r="131" spans="1:9" ht="16.5" thickTop="1" x14ac:dyDescent="0.25">
      <c r="A131" s="105" t="s">
        <v>246</v>
      </c>
      <c r="B131" s="105"/>
      <c r="C131" s="15"/>
      <c r="D131" s="15"/>
      <c r="E131" s="15"/>
      <c r="F131" s="15"/>
      <c r="G131" s="12">
        <f>+G130-G52</f>
        <v>-411205643.99999619</v>
      </c>
      <c r="H131" s="227"/>
      <c r="I131" s="54"/>
    </row>
    <row r="132" spans="1:9" ht="15.75" customHeight="1" x14ac:dyDescent="0.25">
      <c r="A132" s="39"/>
      <c r="B132" s="39"/>
      <c r="C132" s="12"/>
      <c r="D132" s="43"/>
      <c r="E132" s="12"/>
      <c r="F132" s="12"/>
      <c r="G132" s="12"/>
      <c r="I132" s="54"/>
    </row>
    <row r="133" spans="1:9" ht="15.75" x14ac:dyDescent="0.25">
      <c r="A133" s="10"/>
      <c r="B133" s="11"/>
      <c r="C133" s="12"/>
      <c r="D133" s="12"/>
      <c r="E133" s="12"/>
      <c r="F133" s="12"/>
      <c r="G133" s="12"/>
      <c r="I133" s="54"/>
    </row>
    <row r="134" spans="1:9" ht="15.75" x14ac:dyDescent="0.25">
      <c r="A134" s="250" t="s">
        <v>50</v>
      </c>
      <c r="B134" s="250"/>
      <c r="C134" s="250"/>
      <c r="D134" s="250"/>
      <c r="E134" s="250"/>
      <c r="F134" s="250"/>
      <c r="G134" s="12"/>
      <c r="I134" s="54"/>
    </row>
    <row r="135" spans="1:9" ht="15.75" x14ac:dyDescent="0.25">
      <c r="A135" s="250" t="s">
        <v>49</v>
      </c>
      <c r="B135" s="250"/>
      <c r="C135" s="250"/>
      <c r="D135" s="250"/>
      <c r="E135" s="250"/>
      <c r="F135" s="250"/>
      <c r="G135" s="12"/>
      <c r="I135" s="54"/>
    </row>
    <row r="136" spans="1:9" ht="15.75" x14ac:dyDescent="0.25">
      <c r="A136" s="251" t="s">
        <v>58</v>
      </c>
      <c r="B136" s="251"/>
      <c r="C136" s="251"/>
      <c r="D136" s="251"/>
      <c r="E136" s="251"/>
      <c r="F136" s="251"/>
      <c r="G136" s="110"/>
      <c r="H136" s="36"/>
      <c r="I136" s="92"/>
    </row>
    <row r="137" spans="1:9" ht="15.75" x14ac:dyDescent="0.25">
      <c r="A137" s="10"/>
      <c r="B137" s="11"/>
      <c r="C137" s="12"/>
      <c r="D137" s="12"/>
      <c r="E137" s="12"/>
      <c r="F137" s="12"/>
      <c r="G137" s="12"/>
      <c r="I137" s="54"/>
    </row>
    <row r="138" spans="1:9" ht="16.5" thickBot="1" x14ac:dyDescent="0.3">
      <c r="A138" s="13" t="s">
        <v>0</v>
      </c>
      <c r="B138" s="13" t="s">
        <v>32</v>
      </c>
      <c r="C138" s="56" t="s">
        <v>17</v>
      </c>
      <c r="D138" s="56" t="s">
        <v>18</v>
      </c>
      <c r="E138" s="56" t="s">
        <v>19</v>
      </c>
      <c r="F138" s="56" t="s">
        <v>48</v>
      </c>
      <c r="G138" s="56" t="s">
        <v>56</v>
      </c>
      <c r="I138" s="54"/>
    </row>
    <row r="139" spans="1:9" ht="15.75" x14ac:dyDescent="0.25">
      <c r="A139" s="15"/>
      <c r="B139" s="5"/>
      <c r="C139" s="19"/>
      <c r="D139" s="19"/>
      <c r="E139" s="19"/>
      <c r="F139" s="19"/>
      <c r="G139" s="12"/>
      <c r="I139" s="54"/>
    </row>
    <row r="140" spans="1:9" ht="15.75" x14ac:dyDescent="0.25">
      <c r="A140" s="44">
        <v>1</v>
      </c>
      <c r="B140" s="45" t="s">
        <v>43</v>
      </c>
      <c r="C140" s="19">
        <f>+'1 T'!F136</f>
        <v>7082664379.6000004</v>
      </c>
      <c r="D140" s="235">
        <f>+C153</f>
        <v>15817807831.219997</v>
      </c>
      <c r="E140" s="235">
        <f>+D153</f>
        <v>16300301300.629997</v>
      </c>
      <c r="F140" s="235">
        <f>+E153</f>
        <v>16620761410.32</v>
      </c>
      <c r="G140" s="235">
        <f>+C140</f>
        <v>7082664379.6000004</v>
      </c>
      <c r="H140" s="47"/>
      <c r="I140" s="54"/>
    </row>
    <row r="141" spans="1:9" ht="15.75" x14ac:dyDescent="0.25">
      <c r="A141" s="48">
        <v>2</v>
      </c>
      <c r="B141" s="45" t="s">
        <v>44</v>
      </c>
      <c r="C141" s="19">
        <f>SUM(C142:C150)</f>
        <v>11761339645.75</v>
      </c>
      <c r="D141" s="235">
        <f t="shared" ref="D141:F141" si="7">SUM(D142:D150)</f>
        <v>8514336791.5</v>
      </c>
      <c r="E141" s="235">
        <f t="shared" si="7"/>
        <v>9204132535.1900005</v>
      </c>
      <c r="F141" s="235">
        <f t="shared" si="7"/>
        <v>3545022260.6700001</v>
      </c>
      <c r="G141" s="235">
        <f>SUM(G142:G150)</f>
        <v>33024831233.109997</v>
      </c>
      <c r="H141" s="47"/>
      <c r="I141" s="54"/>
    </row>
    <row r="142" spans="1:9" s="272" customFormat="1" ht="15.75" x14ac:dyDescent="0.25">
      <c r="A142" s="268"/>
      <c r="B142" s="275" t="s">
        <v>241</v>
      </c>
      <c r="C142" s="276">
        <f>+'1 T'!F138</f>
        <v>6568124605</v>
      </c>
      <c r="D142" s="276">
        <f>+'2 T'!F137</f>
        <v>4610721172</v>
      </c>
      <c r="E142" s="276">
        <f>+'3 T'!F140</f>
        <v>5887806466</v>
      </c>
      <c r="F142" s="276">
        <f>+'4 T'!F141</f>
        <v>1917268988.6700001</v>
      </c>
      <c r="G142" s="276">
        <f>+C142+D142+E142+F142</f>
        <v>18983921231.669998</v>
      </c>
      <c r="I142" s="273"/>
    </row>
    <row r="143" spans="1:9" s="272" customFormat="1" ht="15.75" x14ac:dyDescent="0.25">
      <c r="A143" s="268"/>
      <c r="B143" s="275" t="s">
        <v>240</v>
      </c>
      <c r="C143" s="276">
        <f>+'1 T'!F139</f>
        <v>263109863</v>
      </c>
      <c r="D143" s="276">
        <f>+'2 T'!F138</f>
        <v>253199835</v>
      </c>
      <c r="E143" s="276">
        <f>+'3 T'!F141</f>
        <v>253199835</v>
      </c>
      <c r="F143" s="276">
        <f>+'4 T'!F142</f>
        <v>84399945</v>
      </c>
      <c r="G143" s="276">
        <f t="shared" ref="G143:G150" si="8">+C143+D143+E143+F143</f>
        <v>853909478</v>
      </c>
      <c r="I143" s="273"/>
    </row>
    <row r="144" spans="1:9" s="272" customFormat="1" ht="15.75" x14ac:dyDescent="0.25">
      <c r="A144" s="268"/>
      <c r="B144" s="275" t="s">
        <v>239</v>
      </c>
      <c r="C144" s="276">
        <f>+'1 T'!F140</f>
        <v>1516720913</v>
      </c>
      <c r="D144" s="276">
        <f>+'2 T'!F139</f>
        <v>2141251683</v>
      </c>
      <c r="E144" s="276">
        <f>+'3 T'!F142</f>
        <v>2141251683</v>
      </c>
      <c r="F144" s="276">
        <f>+'4 T'!F143</f>
        <v>713750561</v>
      </c>
      <c r="G144" s="276">
        <f t="shared" si="8"/>
        <v>6512974840</v>
      </c>
      <c r="I144" s="273"/>
    </row>
    <row r="145" spans="1:10" s="272" customFormat="1" ht="15.75" x14ac:dyDescent="0.25">
      <c r="A145" s="268"/>
      <c r="B145" s="275" t="s">
        <v>238</v>
      </c>
      <c r="C145" s="276">
        <f>+'1 T'!F141</f>
        <v>436905997</v>
      </c>
      <c r="D145" s="276">
        <f>+'2 T'!F140</f>
        <v>616808466</v>
      </c>
      <c r="E145" s="276">
        <f>+'3 T'!F145</f>
        <v>616808466</v>
      </c>
      <c r="F145" s="276">
        <f>+'4 T'!F144</f>
        <v>205602822</v>
      </c>
      <c r="G145" s="276">
        <f t="shared" si="8"/>
        <v>1876125751</v>
      </c>
      <c r="H145" s="277">
        <f>+SUM(G142+G143+G144+G145)</f>
        <v>28226931300.669998</v>
      </c>
      <c r="I145" s="273"/>
    </row>
    <row r="146" spans="1:10" s="272" customFormat="1" ht="15.75" x14ac:dyDescent="0.25">
      <c r="A146" s="268"/>
      <c r="B146" s="269" t="s">
        <v>242</v>
      </c>
      <c r="C146" s="270">
        <f>+'1 T'!F142</f>
        <v>0</v>
      </c>
      <c r="D146" s="270">
        <f>+'2 T'!F141</f>
        <v>882500000</v>
      </c>
      <c r="E146" s="270">
        <f>+'3 T'!F146</f>
        <v>0</v>
      </c>
      <c r="F146" s="270">
        <f>+'4 T'!F145</f>
        <v>0</v>
      </c>
      <c r="G146" s="270">
        <f t="shared" si="8"/>
        <v>882500000</v>
      </c>
      <c r="I146" s="273"/>
    </row>
    <row r="147" spans="1:10" s="272" customFormat="1" ht="15.75" x14ac:dyDescent="0.25">
      <c r="A147" s="268"/>
      <c r="B147" s="269" t="s">
        <v>237</v>
      </c>
      <c r="C147" s="270">
        <f>+'1 T'!F143</f>
        <v>2858386539</v>
      </c>
      <c r="D147" s="270">
        <f>+'2 T'!F142</f>
        <v>0</v>
      </c>
      <c r="E147" s="270">
        <f>+'3 T'!F147</f>
        <v>0</v>
      </c>
      <c r="F147" s="270">
        <f>+'4 T'!F146</f>
        <v>0</v>
      </c>
      <c r="G147" s="270">
        <f t="shared" si="8"/>
        <v>2858386539</v>
      </c>
      <c r="I147" s="273"/>
    </row>
    <row r="148" spans="1:10" s="272" customFormat="1" ht="15.75" x14ac:dyDescent="0.25">
      <c r="A148" s="268"/>
      <c r="B148" s="269" t="s">
        <v>115</v>
      </c>
      <c r="C148" s="270">
        <f>+'1 T'!F144</f>
        <v>0</v>
      </c>
      <c r="D148" s="270">
        <f>+'2 T'!F143</f>
        <v>0</v>
      </c>
      <c r="E148" s="270">
        <f>+'3 T'!F148</f>
        <v>179723361</v>
      </c>
      <c r="F148" s="270">
        <f>+'4 T'!F147</f>
        <v>585999944</v>
      </c>
      <c r="G148" s="270">
        <f t="shared" si="8"/>
        <v>765723305</v>
      </c>
      <c r="I148" s="273"/>
    </row>
    <row r="149" spans="1:10" s="272" customFormat="1" ht="15.75" x14ac:dyDescent="0.25">
      <c r="A149" s="268"/>
      <c r="B149" s="269" t="s">
        <v>116</v>
      </c>
      <c r="C149" s="270">
        <f>+'1 T'!F145</f>
        <v>0</v>
      </c>
      <c r="D149" s="270">
        <f>+'2 T'!F144</f>
        <v>0</v>
      </c>
      <c r="E149" s="270">
        <f>+'3 T'!F149</f>
        <v>114000000</v>
      </c>
      <c r="F149" s="270">
        <f>+'4 T'!F148</f>
        <v>38000000</v>
      </c>
      <c r="G149" s="270">
        <f t="shared" si="8"/>
        <v>152000000</v>
      </c>
      <c r="I149" s="273"/>
    </row>
    <row r="150" spans="1:10" s="239" customFormat="1" ht="15.75" x14ac:dyDescent="0.25">
      <c r="A150" s="236"/>
      <c r="B150" s="237" t="s">
        <v>236</v>
      </c>
      <c r="C150" s="235">
        <f>+'1 T'!F146</f>
        <v>118091728.75</v>
      </c>
      <c r="D150" s="235">
        <f>+'2 T'!F145</f>
        <v>9855635.5</v>
      </c>
      <c r="E150" s="235">
        <f>+'3 T'!F150</f>
        <v>11342724.190000001</v>
      </c>
      <c r="F150" s="235">
        <f>+'4 T'!F149</f>
        <v>0</v>
      </c>
      <c r="G150" s="235">
        <f t="shared" si="8"/>
        <v>139290088.44</v>
      </c>
      <c r="I150" s="240"/>
      <c r="J150" s="241"/>
    </row>
    <row r="151" spans="1:10" s="239" customFormat="1" ht="15.75" x14ac:dyDescent="0.25">
      <c r="A151" s="236">
        <v>3</v>
      </c>
      <c r="B151" s="245" t="s">
        <v>45</v>
      </c>
      <c r="C151" s="235">
        <f>+'1 T'!F147</f>
        <v>18844004025.349998</v>
      </c>
      <c r="D151" s="235">
        <f>+'2 T'!F146</f>
        <v>24332144622.719997</v>
      </c>
      <c r="E151" s="235">
        <f>+'3 T'!F151</f>
        <v>25504433835.82</v>
      </c>
      <c r="F151" s="235">
        <f>+'4 T'!F150</f>
        <v>20165783670.989998</v>
      </c>
      <c r="G151" s="235">
        <f>+G140+G141</f>
        <v>40107495612.709999</v>
      </c>
      <c r="I151" s="240"/>
      <c r="J151" s="241"/>
    </row>
    <row r="152" spans="1:10" s="239" customFormat="1" ht="15.75" x14ac:dyDescent="0.25">
      <c r="A152" s="236">
        <v>4</v>
      </c>
      <c r="B152" s="245" t="s">
        <v>46</v>
      </c>
      <c r="C152" s="235">
        <f>+'1 T'!F148</f>
        <v>3026196194.1300001</v>
      </c>
      <c r="D152" s="235">
        <f>+'2 T'!F147</f>
        <v>8031843322.0899992</v>
      </c>
      <c r="E152" s="235">
        <f>+'3 T'!F152</f>
        <v>8883672425.5</v>
      </c>
      <c r="F152" s="235">
        <f>+'4 T'!F151</f>
        <v>12723608968.259998</v>
      </c>
      <c r="G152" s="235">
        <f>+C152+D152+E152+F152</f>
        <v>32665320909.98</v>
      </c>
      <c r="I152" s="240"/>
    </row>
    <row r="153" spans="1:10" ht="15.75" x14ac:dyDescent="0.25">
      <c r="A153" s="48">
        <v>5</v>
      </c>
      <c r="B153" s="45" t="s">
        <v>47</v>
      </c>
      <c r="C153" s="19">
        <f>+C151-C152</f>
        <v>15817807831.219997</v>
      </c>
      <c r="D153" s="235">
        <f>+D151-D152</f>
        <v>16300301300.629997</v>
      </c>
      <c r="E153" s="235">
        <f t="shared" ref="E153:G153" si="9">+E151-E152</f>
        <v>16620761410.32</v>
      </c>
      <c r="F153" s="235">
        <f t="shared" si="9"/>
        <v>7442174702.7299995</v>
      </c>
      <c r="G153" s="235">
        <f t="shared" si="9"/>
        <v>7442174702.7299995</v>
      </c>
      <c r="I153" s="54"/>
    </row>
    <row r="154" spans="1:10" ht="16.5" thickBot="1" x14ac:dyDescent="0.3">
      <c r="A154" s="28"/>
      <c r="B154" s="29"/>
      <c r="C154" s="30"/>
      <c r="D154" s="31"/>
      <c r="E154" s="32"/>
      <c r="F154" s="29"/>
      <c r="G154" s="29"/>
      <c r="H154" s="101"/>
      <c r="I154" s="54"/>
    </row>
    <row r="155" spans="1:10" ht="16.5" thickTop="1" x14ac:dyDescent="0.25">
      <c r="A155" s="267" t="str">
        <f>+A131</f>
        <v>Fuente:   La diferencia entre las actividades de inversion versUs lo ejecutado a  la transferencia que se realizo a FODESAF.</v>
      </c>
      <c r="B155" s="267" t="s">
        <v>71</v>
      </c>
      <c r="C155" s="267" t="s">
        <v>71</v>
      </c>
      <c r="D155" s="267" t="s">
        <v>71</v>
      </c>
      <c r="E155" s="267" t="s">
        <v>71</v>
      </c>
      <c r="F155" s="267" t="s">
        <v>71</v>
      </c>
      <c r="G155" s="267" t="s">
        <v>71</v>
      </c>
      <c r="H155" s="267" t="s">
        <v>71</v>
      </c>
      <c r="I155" s="267" t="s">
        <v>71</v>
      </c>
    </row>
    <row r="156" spans="1:10" x14ac:dyDescent="0.25">
      <c r="A156" s="106"/>
      <c r="B156" s="107"/>
      <c r="C156" s="114"/>
      <c r="D156" s="114"/>
      <c r="E156" s="114"/>
      <c r="F156" s="114"/>
      <c r="G156" s="114"/>
      <c r="H156" s="107"/>
      <c r="I156" s="104"/>
    </row>
    <row r="157" spans="1:10" x14ac:dyDescent="0.25">
      <c r="A157" s="253" t="s">
        <v>271</v>
      </c>
      <c r="B157" s="253"/>
      <c r="C157" s="253"/>
      <c r="D157" s="253"/>
      <c r="E157" s="253"/>
      <c r="F157" s="253"/>
      <c r="G157" s="114"/>
      <c r="H157" s="107"/>
      <c r="I157" s="104"/>
    </row>
    <row r="158" spans="1:10" x14ac:dyDescent="0.25">
      <c r="A158" s="52" t="s">
        <v>270</v>
      </c>
      <c r="I158" s="54"/>
    </row>
    <row r="159" spans="1:10" x14ac:dyDescent="0.25">
      <c r="A159" s="86"/>
      <c r="B159" s="87"/>
      <c r="C159" s="88"/>
      <c r="D159" s="88"/>
      <c r="E159" s="88"/>
      <c r="F159" s="88"/>
    </row>
    <row r="160" spans="1:10" x14ac:dyDescent="0.25">
      <c r="A160" s="86"/>
      <c r="B160" s="87"/>
      <c r="C160" s="88"/>
      <c r="D160" s="88"/>
      <c r="E160" s="88"/>
      <c r="F160" s="88"/>
    </row>
    <row r="161" spans="1:6" x14ac:dyDescent="0.25">
      <c r="A161" s="86"/>
      <c r="B161" s="87"/>
      <c r="C161" s="88"/>
      <c r="D161" s="88"/>
      <c r="E161" s="88"/>
      <c r="F161" s="88"/>
    </row>
    <row r="162" spans="1:6" x14ac:dyDescent="0.25">
      <c r="A162" s="86"/>
      <c r="B162" s="87"/>
      <c r="C162" s="88"/>
      <c r="D162" s="88"/>
      <c r="E162" s="88"/>
      <c r="F162" s="88"/>
    </row>
    <row r="163" spans="1:6" x14ac:dyDescent="0.25">
      <c r="A163" s="86"/>
      <c r="B163" s="87"/>
      <c r="C163" s="88"/>
      <c r="D163" s="88"/>
      <c r="E163" s="88"/>
      <c r="F163" s="88"/>
    </row>
    <row r="164" spans="1:6" x14ac:dyDescent="0.25">
      <c r="A164" s="86"/>
      <c r="B164" s="87"/>
      <c r="C164" s="88"/>
      <c r="D164" s="88"/>
      <c r="E164" s="88"/>
      <c r="F164" s="88"/>
    </row>
    <row r="165" spans="1:6" x14ac:dyDescent="0.25">
      <c r="A165" s="86"/>
      <c r="B165" s="87"/>
      <c r="C165" s="88"/>
      <c r="D165" s="88"/>
      <c r="E165" s="88"/>
      <c r="F165" s="88"/>
    </row>
    <row r="166" spans="1:6" x14ac:dyDescent="0.25">
      <c r="A166" s="86"/>
      <c r="B166" s="87"/>
      <c r="C166" s="88"/>
      <c r="D166" s="88"/>
      <c r="E166" s="88"/>
      <c r="F166" s="88"/>
    </row>
    <row r="167" spans="1:6" x14ac:dyDescent="0.25">
      <c r="A167" s="86"/>
      <c r="B167" s="87"/>
      <c r="C167" s="88"/>
      <c r="D167" s="88"/>
      <c r="E167" s="88"/>
      <c r="F167" s="88"/>
    </row>
    <row r="168" spans="1:6" x14ac:dyDescent="0.25">
      <c r="A168" s="86"/>
      <c r="B168" s="87"/>
      <c r="C168" s="88"/>
      <c r="D168" s="88"/>
      <c r="E168" s="88"/>
      <c r="F168" s="88"/>
    </row>
    <row r="169" spans="1:6" x14ac:dyDescent="0.25">
      <c r="A169" s="86"/>
      <c r="B169" s="87"/>
      <c r="C169" s="88"/>
      <c r="D169" s="88"/>
      <c r="E169" s="88"/>
      <c r="F169" s="88"/>
    </row>
    <row r="170" spans="1:6" x14ac:dyDescent="0.25">
      <c r="A170" s="86"/>
      <c r="B170" s="87"/>
      <c r="C170" s="88"/>
      <c r="D170" s="88"/>
      <c r="E170" s="88"/>
      <c r="F170" s="88"/>
    </row>
    <row r="171" spans="1:6" x14ac:dyDescent="0.25">
      <c r="A171" s="86"/>
      <c r="B171" s="87"/>
      <c r="C171" s="88"/>
      <c r="D171" s="88"/>
      <c r="E171" s="88"/>
      <c r="F171" s="88"/>
    </row>
    <row r="172" spans="1:6" x14ac:dyDescent="0.25">
      <c r="A172" s="86"/>
      <c r="B172" s="87"/>
      <c r="C172" s="88"/>
      <c r="D172" s="88"/>
      <c r="E172" s="88"/>
      <c r="F172" s="88"/>
    </row>
    <row r="173" spans="1:6" x14ac:dyDescent="0.25">
      <c r="A173" s="86"/>
      <c r="B173" s="87"/>
      <c r="C173" s="88"/>
      <c r="D173" s="88"/>
      <c r="E173" s="88"/>
      <c r="F173" s="88"/>
    </row>
    <row r="174" spans="1:6" x14ac:dyDescent="0.25">
      <c r="A174" s="86"/>
      <c r="B174" s="87"/>
      <c r="C174" s="88"/>
      <c r="D174" s="88"/>
      <c r="E174" s="88"/>
      <c r="F174" s="88"/>
    </row>
    <row r="175" spans="1:6" x14ac:dyDescent="0.25">
      <c r="A175" s="86"/>
      <c r="B175" s="87"/>
      <c r="C175" s="88"/>
      <c r="D175" s="88"/>
      <c r="E175" s="88"/>
      <c r="F175" s="88"/>
    </row>
    <row r="176" spans="1:6" x14ac:dyDescent="0.25">
      <c r="A176" s="86"/>
      <c r="B176" s="87"/>
      <c r="C176" s="88"/>
      <c r="D176" s="88"/>
      <c r="E176" s="88"/>
      <c r="F176" s="88"/>
    </row>
    <row r="177" spans="1:6" x14ac:dyDescent="0.25">
      <c r="A177" s="86"/>
      <c r="B177" s="87"/>
      <c r="C177" s="88"/>
      <c r="D177" s="88"/>
      <c r="E177" s="88"/>
      <c r="F177" s="88"/>
    </row>
    <row r="178" spans="1:6" x14ac:dyDescent="0.25">
      <c r="A178" s="86"/>
      <c r="B178" s="87"/>
      <c r="C178" s="88"/>
      <c r="D178" s="88"/>
      <c r="E178" s="88"/>
      <c r="F178" s="88"/>
    </row>
    <row r="179" spans="1:6" x14ac:dyDescent="0.25">
      <c r="A179" s="86"/>
      <c r="B179" s="87"/>
      <c r="C179" s="88"/>
      <c r="D179" s="88"/>
      <c r="E179" s="88"/>
      <c r="F179" s="88"/>
    </row>
    <row r="180" spans="1:6" x14ac:dyDescent="0.25">
      <c r="A180" s="86"/>
      <c r="B180" s="87"/>
      <c r="C180" s="88"/>
      <c r="D180" s="88"/>
      <c r="E180" s="88"/>
      <c r="F180" s="88"/>
    </row>
    <row r="181" spans="1:6" x14ac:dyDescent="0.25">
      <c r="A181" s="86"/>
      <c r="B181" s="87"/>
      <c r="C181" s="88"/>
      <c r="D181" s="88"/>
      <c r="E181" s="88"/>
      <c r="F181" s="88"/>
    </row>
    <row r="182" spans="1:6" x14ac:dyDescent="0.25">
      <c r="A182" s="86"/>
      <c r="B182" s="87"/>
      <c r="C182" s="88"/>
      <c r="D182" s="88"/>
      <c r="E182" s="88"/>
      <c r="F182" s="88"/>
    </row>
    <row r="183" spans="1:6" x14ac:dyDescent="0.25">
      <c r="A183" s="86"/>
      <c r="B183" s="87"/>
      <c r="C183" s="88"/>
      <c r="D183" s="88"/>
      <c r="E183" s="88"/>
      <c r="F183" s="88"/>
    </row>
    <row r="184" spans="1:6" x14ac:dyDescent="0.25">
      <c r="A184" s="86"/>
      <c r="B184" s="87"/>
      <c r="C184" s="88"/>
      <c r="D184" s="88"/>
      <c r="E184" s="88"/>
      <c r="F184" s="88"/>
    </row>
    <row r="185" spans="1:6" x14ac:dyDescent="0.25">
      <c r="A185" s="86"/>
      <c r="B185" s="87"/>
      <c r="C185" s="88"/>
      <c r="D185" s="88"/>
      <c r="E185" s="88"/>
      <c r="F185" s="88"/>
    </row>
    <row r="186" spans="1:6" x14ac:dyDescent="0.25">
      <c r="A186" s="86"/>
      <c r="B186" s="87"/>
      <c r="C186" s="88"/>
      <c r="D186" s="88"/>
      <c r="E186" s="88"/>
      <c r="F186" s="88"/>
    </row>
    <row r="187" spans="1:6" x14ac:dyDescent="0.25">
      <c r="A187" s="86"/>
      <c r="B187" s="87"/>
      <c r="C187" s="88"/>
      <c r="D187" s="88"/>
      <c r="E187" s="88"/>
      <c r="F187" s="88"/>
    </row>
    <row r="188" spans="1:6" x14ac:dyDescent="0.25">
      <c r="A188" s="86"/>
      <c r="B188" s="87"/>
      <c r="C188" s="88"/>
      <c r="D188" s="88"/>
      <c r="E188" s="88"/>
      <c r="F188" s="88"/>
    </row>
    <row r="189" spans="1:6" x14ac:dyDescent="0.25">
      <c r="A189" s="86"/>
      <c r="B189" s="87"/>
      <c r="C189" s="88"/>
      <c r="D189" s="88"/>
      <c r="E189" s="88"/>
      <c r="F189" s="88"/>
    </row>
    <row r="190" spans="1:6" x14ac:dyDescent="0.25">
      <c r="A190" s="86"/>
      <c r="B190" s="87"/>
      <c r="C190" s="88"/>
      <c r="D190" s="88"/>
      <c r="E190" s="88"/>
      <c r="F190" s="88"/>
    </row>
    <row r="191" spans="1:6" x14ac:dyDescent="0.25">
      <c r="A191" s="86"/>
      <c r="B191" s="87"/>
      <c r="C191" s="88"/>
      <c r="D191" s="88"/>
      <c r="E191" s="88"/>
      <c r="F191" s="88"/>
    </row>
    <row r="192" spans="1:6" x14ac:dyDescent="0.25">
      <c r="A192" s="86"/>
      <c r="B192" s="87"/>
      <c r="C192" s="88"/>
      <c r="D192" s="88"/>
      <c r="E192" s="88"/>
      <c r="F192" s="88"/>
    </row>
    <row r="193" spans="1:6" x14ac:dyDescent="0.25">
      <c r="A193" s="86"/>
      <c r="B193" s="87"/>
      <c r="C193" s="88"/>
      <c r="D193" s="88"/>
      <c r="E193" s="88"/>
      <c r="F193" s="88"/>
    </row>
    <row r="194" spans="1:6" x14ac:dyDescent="0.25">
      <c r="A194" s="86"/>
      <c r="B194" s="87"/>
      <c r="C194" s="88"/>
      <c r="D194" s="88"/>
      <c r="E194" s="88"/>
      <c r="F194" s="88"/>
    </row>
    <row r="195" spans="1:6" x14ac:dyDescent="0.25">
      <c r="A195" s="86"/>
      <c r="B195" s="87"/>
      <c r="C195" s="88"/>
      <c r="D195" s="88"/>
      <c r="E195" s="88"/>
      <c r="F195" s="88"/>
    </row>
    <row r="196" spans="1:6" x14ac:dyDescent="0.25">
      <c r="A196" s="86"/>
      <c r="B196" s="87"/>
      <c r="C196" s="88"/>
      <c r="D196" s="88"/>
      <c r="E196" s="88"/>
      <c r="F196" s="88"/>
    </row>
    <row r="197" spans="1:6" x14ac:dyDescent="0.25">
      <c r="A197" s="86"/>
      <c r="B197" s="87"/>
      <c r="C197" s="88"/>
      <c r="D197" s="88"/>
      <c r="E197" s="88"/>
      <c r="F197" s="88"/>
    </row>
    <row r="198" spans="1:6" x14ac:dyDescent="0.25">
      <c r="A198" s="86"/>
      <c r="B198" s="87"/>
      <c r="C198" s="88"/>
      <c r="D198" s="88"/>
      <c r="E198" s="88"/>
      <c r="F198" s="88"/>
    </row>
    <row r="199" spans="1:6" x14ac:dyDescent="0.25">
      <c r="A199" s="86"/>
      <c r="B199" s="87"/>
      <c r="C199" s="88"/>
      <c r="D199" s="88"/>
      <c r="E199" s="88"/>
      <c r="F199" s="88"/>
    </row>
    <row r="200" spans="1:6" x14ac:dyDescent="0.25">
      <c r="A200" s="86"/>
      <c r="B200" s="87"/>
      <c r="C200" s="88"/>
      <c r="D200" s="88"/>
      <c r="E200" s="88"/>
      <c r="F200" s="88"/>
    </row>
    <row r="201" spans="1:6" x14ac:dyDescent="0.25">
      <c r="A201" s="86"/>
      <c r="B201" s="87"/>
      <c r="C201" s="88"/>
      <c r="D201" s="88"/>
      <c r="E201" s="88"/>
      <c r="F201" s="88"/>
    </row>
    <row r="202" spans="1:6" x14ac:dyDescent="0.25">
      <c r="A202" s="86"/>
      <c r="B202" s="87"/>
      <c r="C202" s="88"/>
      <c r="D202" s="88"/>
      <c r="E202" s="88"/>
      <c r="F202" s="88"/>
    </row>
    <row r="203" spans="1:6" x14ac:dyDescent="0.25">
      <c r="A203" s="86"/>
      <c r="B203" s="87"/>
      <c r="C203" s="88"/>
      <c r="D203" s="88"/>
      <c r="E203" s="88"/>
      <c r="F203" s="88"/>
    </row>
    <row r="204" spans="1:6" x14ac:dyDescent="0.25">
      <c r="A204" s="86"/>
      <c r="B204" s="87"/>
      <c r="C204" s="88"/>
      <c r="D204" s="88"/>
      <c r="E204" s="88"/>
      <c r="F204" s="88"/>
    </row>
    <row r="205" spans="1:6" x14ac:dyDescent="0.25">
      <c r="A205" s="86"/>
      <c r="B205" s="87"/>
      <c r="C205" s="88"/>
      <c r="D205" s="88"/>
      <c r="E205" s="88"/>
      <c r="F205" s="88"/>
    </row>
    <row r="206" spans="1:6" x14ac:dyDescent="0.25">
      <c r="A206" s="86"/>
      <c r="B206" s="87"/>
      <c r="C206" s="88"/>
      <c r="D206" s="88"/>
      <c r="E206" s="88"/>
      <c r="F206" s="88"/>
    </row>
    <row r="207" spans="1:6" x14ac:dyDescent="0.25">
      <c r="A207" s="86"/>
      <c r="B207" s="87"/>
      <c r="C207" s="88"/>
      <c r="D207" s="88"/>
      <c r="E207" s="88"/>
      <c r="F207" s="88"/>
    </row>
    <row r="208" spans="1:6" x14ac:dyDescent="0.25">
      <c r="A208" s="86"/>
      <c r="B208" s="87"/>
      <c r="C208" s="88"/>
      <c r="D208" s="88"/>
      <c r="E208" s="88"/>
      <c r="F208" s="88"/>
    </row>
    <row r="209" spans="1:6" x14ac:dyDescent="0.25">
      <c r="A209" s="86"/>
      <c r="B209" s="87"/>
      <c r="C209" s="88"/>
      <c r="D209" s="88"/>
      <c r="E209" s="88"/>
      <c r="F209" s="88"/>
    </row>
    <row r="210" spans="1:6" x14ac:dyDescent="0.25">
      <c r="A210" s="86"/>
      <c r="B210" s="87"/>
      <c r="C210" s="88"/>
      <c r="D210" s="88"/>
      <c r="E210" s="88"/>
      <c r="F210" s="88"/>
    </row>
    <row r="211" spans="1:6" x14ac:dyDescent="0.25">
      <c r="A211" s="86"/>
      <c r="B211" s="87"/>
      <c r="C211" s="88"/>
      <c r="D211" s="88"/>
      <c r="E211" s="88"/>
      <c r="F211" s="88"/>
    </row>
    <row r="212" spans="1:6" x14ac:dyDescent="0.25">
      <c r="A212" s="86"/>
      <c r="B212" s="87"/>
      <c r="C212" s="88"/>
      <c r="D212" s="88"/>
      <c r="E212" s="88"/>
      <c r="F212" s="88"/>
    </row>
    <row r="213" spans="1:6" x14ac:dyDescent="0.25">
      <c r="A213" s="86"/>
      <c r="B213" s="87"/>
      <c r="C213" s="88"/>
      <c r="D213" s="88"/>
      <c r="E213" s="88"/>
      <c r="F213" s="88"/>
    </row>
    <row r="214" spans="1:6" x14ac:dyDescent="0.25">
      <c r="A214" s="86"/>
      <c r="B214" s="87"/>
      <c r="C214" s="88"/>
      <c r="D214" s="88"/>
      <c r="E214" s="88"/>
      <c r="F214" s="88"/>
    </row>
    <row r="215" spans="1:6" x14ac:dyDescent="0.25">
      <c r="A215" s="86"/>
      <c r="B215" s="87"/>
      <c r="C215" s="88"/>
      <c r="D215" s="88"/>
      <c r="E215" s="88"/>
      <c r="F215" s="88"/>
    </row>
    <row r="216" spans="1:6" x14ac:dyDescent="0.25">
      <c r="A216" s="86"/>
      <c r="B216" s="87"/>
      <c r="C216" s="88"/>
      <c r="D216" s="88"/>
      <c r="E216" s="88"/>
      <c r="F216" s="88"/>
    </row>
    <row r="217" spans="1:6" x14ac:dyDescent="0.25">
      <c r="A217" s="86"/>
      <c r="B217" s="87"/>
      <c r="C217" s="88"/>
      <c r="D217" s="88"/>
      <c r="E217" s="88"/>
      <c r="F217" s="88"/>
    </row>
    <row r="218" spans="1:6" x14ac:dyDescent="0.25">
      <c r="A218" s="86"/>
      <c r="B218" s="87"/>
      <c r="C218" s="88"/>
      <c r="D218" s="88"/>
      <c r="E218" s="88"/>
      <c r="F218" s="88"/>
    </row>
    <row r="219" spans="1:6" x14ac:dyDescent="0.25">
      <c r="A219" s="86"/>
      <c r="B219" s="87"/>
      <c r="C219" s="88"/>
      <c r="D219" s="88"/>
      <c r="E219" s="88"/>
      <c r="F219" s="88"/>
    </row>
    <row r="220" spans="1:6" x14ac:dyDescent="0.25">
      <c r="A220" s="86"/>
      <c r="B220" s="87"/>
      <c r="C220" s="88"/>
      <c r="D220" s="88"/>
      <c r="E220" s="88"/>
      <c r="F220" s="88"/>
    </row>
    <row r="221" spans="1:6" x14ac:dyDescent="0.25">
      <c r="A221" s="86"/>
      <c r="B221" s="87"/>
      <c r="C221" s="88"/>
      <c r="D221" s="88"/>
      <c r="E221" s="88"/>
      <c r="F221" s="88"/>
    </row>
    <row r="222" spans="1:6" x14ac:dyDescent="0.25">
      <c r="A222" s="86"/>
      <c r="B222" s="87"/>
      <c r="C222" s="88"/>
      <c r="D222" s="88"/>
      <c r="E222" s="88"/>
      <c r="F222" s="88"/>
    </row>
    <row r="223" spans="1:6" x14ac:dyDescent="0.25">
      <c r="A223" s="86"/>
      <c r="B223" s="87"/>
      <c r="C223" s="88"/>
      <c r="D223" s="88"/>
      <c r="E223" s="88"/>
      <c r="F223" s="88"/>
    </row>
    <row r="224" spans="1:6" x14ac:dyDescent="0.25">
      <c r="A224" s="86"/>
      <c r="B224" s="87"/>
      <c r="C224" s="88"/>
      <c r="D224" s="88"/>
      <c r="E224" s="88"/>
      <c r="F224" s="88"/>
    </row>
    <row r="225" spans="1:6" x14ac:dyDescent="0.25">
      <c r="A225" s="86"/>
      <c r="B225" s="87"/>
      <c r="C225" s="88"/>
      <c r="D225" s="88"/>
      <c r="E225" s="88"/>
      <c r="F225" s="88"/>
    </row>
    <row r="226" spans="1:6" x14ac:dyDescent="0.25">
      <c r="A226" s="86"/>
      <c r="B226" s="87"/>
      <c r="C226" s="88"/>
      <c r="D226" s="88"/>
      <c r="E226" s="88"/>
      <c r="F226" s="88"/>
    </row>
    <row r="227" spans="1:6" x14ac:dyDescent="0.25">
      <c r="A227" s="86"/>
      <c r="B227" s="87"/>
      <c r="C227" s="88"/>
      <c r="D227" s="88"/>
      <c r="E227" s="88"/>
      <c r="F227" s="88"/>
    </row>
    <row r="228" spans="1:6" x14ac:dyDescent="0.25">
      <c r="A228" s="86"/>
      <c r="B228" s="87"/>
      <c r="C228" s="88"/>
      <c r="D228" s="88"/>
      <c r="E228" s="88"/>
      <c r="F228" s="88"/>
    </row>
    <row r="229" spans="1:6" x14ac:dyDescent="0.25">
      <c r="A229" s="86"/>
      <c r="B229" s="87"/>
      <c r="C229" s="88"/>
      <c r="D229" s="88"/>
      <c r="E229" s="88"/>
      <c r="F229" s="88"/>
    </row>
    <row r="230" spans="1:6" x14ac:dyDescent="0.25">
      <c r="A230" s="86"/>
      <c r="B230" s="87"/>
      <c r="C230" s="88"/>
      <c r="D230" s="88"/>
      <c r="E230" s="88"/>
      <c r="F230" s="88"/>
    </row>
    <row r="231" spans="1:6" x14ac:dyDescent="0.25">
      <c r="A231" s="86"/>
      <c r="B231" s="87"/>
      <c r="C231" s="88"/>
      <c r="D231" s="88"/>
      <c r="E231" s="88"/>
      <c r="F231" s="88"/>
    </row>
    <row r="232" spans="1:6" x14ac:dyDescent="0.25">
      <c r="A232" s="86"/>
      <c r="B232" s="87"/>
      <c r="C232" s="88"/>
      <c r="D232" s="88"/>
      <c r="E232" s="88"/>
      <c r="F232" s="88"/>
    </row>
    <row r="233" spans="1:6" x14ac:dyDescent="0.25">
      <c r="A233" s="86"/>
      <c r="B233" s="87"/>
      <c r="C233" s="88"/>
      <c r="D233" s="88"/>
      <c r="E233" s="88"/>
      <c r="F233" s="88"/>
    </row>
    <row r="234" spans="1:6" x14ac:dyDescent="0.25">
      <c r="A234" s="86"/>
      <c r="B234" s="87"/>
      <c r="C234" s="88"/>
      <c r="D234" s="88"/>
      <c r="E234" s="88"/>
      <c r="F234" s="88"/>
    </row>
    <row r="235" spans="1:6" x14ac:dyDescent="0.25">
      <c r="A235" s="86"/>
      <c r="B235" s="87"/>
      <c r="C235" s="88"/>
      <c r="D235" s="88"/>
      <c r="E235" s="88"/>
      <c r="F235" s="88"/>
    </row>
    <row r="236" spans="1:6" x14ac:dyDescent="0.25">
      <c r="A236" s="86"/>
      <c r="B236" s="87"/>
      <c r="C236" s="88"/>
      <c r="D236" s="88"/>
      <c r="E236" s="88"/>
      <c r="F236" s="88"/>
    </row>
    <row r="237" spans="1:6" x14ac:dyDescent="0.25">
      <c r="A237" s="86"/>
      <c r="B237" s="87"/>
      <c r="C237" s="88"/>
      <c r="D237" s="88"/>
      <c r="E237" s="88"/>
      <c r="F237" s="88"/>
    </row>
    <row r="238" spans="1:6" x14ac:dyDescent="0.25">
      <c r="A238" s="86"/>
      <c r="B238" s="87"/>
      <c r="C238" s="88"/>
      <c r="D238" s="88"/>
      <c r="E238" s="88"/>
      <c r="F238" s="88"/>
    </row>
    <row r="239" spans="1:6" x14ac:dyDescent="0.25">
      <c r="A239" s="86"/>
      <c r="B239" s="87"/>
      <c r="C239" s="88"/>
      <c r="D239" s="88"/>
      <c r="E239" s="88"/>
      <c r="F239" s="88"/>
    </row>
    <row r="240" spans="1:6" x14ac:dyDescent="0.25">
      <c r="A240" s="86"/>
      <c r="B240" s="87"/>
      <c r="C240" s="88"/>
      <c r="D240" s="88"/>
      <c r="E240" s="88"/>
      <c r="F240" s="88"/>
    </row>
    <row r="241" spans="1:6" x14ac:dyDescent="0.25">
      <c r="A241" s="86"/>
      <c r="B241" s="87"/>
      <c r="C241" s="88"/>
      <c r="D241" s="88"/>
      <c r="E241" s="88"/>
      <c r="F241" s="88"/>
    </row>
    <row r="242" spans="1:6" x14ac:dyDescent="0.25">
      <c r="A242" s="86"/>
      <c r="B242" s="87"/>
      <c r="C242" s="88"/>
      <c r="D242" s="88"/>
      <c r="E242" s="88"/>
      <c r="F242" s="88"/>
    </row>
    <row r="243" spans="1:6" x14ac:dyDescent="0.25">
      <c r="A243" s="86"/>
      <c r="B243" s="87"/>
      <c r="C243" s="88"/>
      <c r="D243" s="88"/>
      <c r="E243" s="88"/>
      <c r="F243" s="88"/>
    </row>
  </sheetData>
  <mergeCells count="15">
    <mergeCell ref="A56:F56"/>
    <mergeCell ref="A57:F57"/>
    <mergeCell ref="A58:F58"/>
    <mergeCell ref="A1:G1"/>
    <mergeCell ref="A6:G6"/>
    <mergeCell ref="A8:G8"/>
    <mergeCell ref="A9:G9"/>
    <mergeCell ref="A34:F34"/>
    <mergeCell ref="A35:F35"/>
    <mergeCell ref="A36:F36"/>
    <mergeCell ref="A134:F134"/>
    <mergeCell ref="A135:F135"/>
    <mergeCell ref="A136:F136"/>
    <mergeCell ref="A155:I155"/>
    <mergeCell ref="A157:F157"/>
  </mergeCells>
  <pageMargins left="0.7" right="0.7" top="0.75" bottom="0.75" header="0.3" footer="0.3"/>
  <pageSetup paperSize="9" orientation="portrait" r:id="rId1"/>
  <ignoredErrors>
    <ignoredError sqref="H24 G15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1 T</vt:lpstr>
      <vt:lpstr>2 T</vt:lpstr>
      <vt:lpstr>3 T</vt:lpstr>
      <vt:lpstr>4 T</vt:lpstr>
      <vt:lpstr>Semestral</vt:lpstr>
      <vt:lpstr>3 T acumulado</vt:lpstr>
      <vt:lpstr>Anual</vt:lpstr>
      <vt:lpstr>'3 T'!Área_de_impresión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Fernandez Barboza</dc:creator>
  <cp:lastModifiedBy>Stephanie Tatiana Salas Soto</cp:lastModifiedBy>
  <cp:lastPrinted>2020-01-30T20:53:20Z</cp:lastPrinted>
  <dcterms:created xsi:type="dcterms:W3CDTF">2011-04-12T15:44:09Z</dcterms:created>
  <dcterms:modified xsi:type="dcterms:W3CDTF">2020-05-26T17:30:12Z</dcterms:modified>
</cp:coreProperties>
</file>