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6185" windowHeight="8220" activeTab="6"/>
  </bookViews>
  <sheets>
    <sheet name="1T" sheetId="1" r:id="rId1"/>
    <sheet name="2T" sheetId="10" r:id="rId2"/>
    <sheet name="3T" sheetId="7" r:id="rId3"/>
    <sheet name="4T" sheetId="8" r:id="rId4"/>
    <sheet name="Semestral" sheetId="5" r:id="rId5"/>
    <sheet name="3T Acumulado" sheetId="6" r:id="rId6"/>
    <sheet name="Anual" sheetId="9" r:id="rId7"/>
  </sheets>
  <definedNames>
    <definedName name="_xlnm.Print_Area" localSheetId="0">'1T'!$A$1:$E$67</definedName>
  </definedNames>
  <calcPr calcId="125725"/>
</workbook>
</file>

<file path=xl/calcChain.xml><?xml version="1.0" encoding="utf-8"?>
<calcChain xmlns="http://schemas.openxmlformats.org/spreadsheetml/2006/main">
  <c r="C39" i="9"/>
  <c r="D39"/>
  <c r="E39"/>
  <c r="F39"/>
  <c r="B39"/>
  <c r="C17" i="5" l="1"/>
  <c r="D17"/>
  <c r="E15" i="6"/>
  <c r="E15" i="9"/>
  <c r="C17"/>
  <c r="D17"/>
  <c r="E17"/>
  <c r="F17"/>
  <c r="F15" i="7"/>
  <c r="E49" i="8" l="1"/>
  <c r="C51"/>
  <c r="C63" s="1"/>
  <c r="B51"/>
  <c r="B63" s="1"/>
  <c r="E36" i="10"/>
  <c r="E36" i="7"/>
  <c r="E36" i="8"/>
  <c r="E36" i="9" s="1"/>
  <c r="F36" s="1"/>
  <c r="E36" i="6"/>
  <c r="E36" i="1"/>
  <c r="D32" i="8"/>
  <c r="C32"/>
  <c r="B32"/>
  <c r="D29"/>
  <c r="C29"/>
  <c r="B29"/>
  <c r="B51" i="1"/>
  <c r="B51" i="10"/>
  <c r="C51" i="1"/>
  <c r="D51"/>
  <c r="D51" i="7"/>
  <c r="D63" s="1"/>
  <c r="C51" i="10"/>
  <c r="D51"/>
  <c r="E14" i="8"/>
  <c r="E18" s="1"/>
  <c r="D14"/>
  <c r="D18" s="1"/>
  <c r="C14"/>
  <c r="C18" s="1"/>
  <c r="C51" i="7"/>
  <c r="C63" s="1"/>
  <c r="B51"/>
  <c r="B63" s="1"/>
  <c r="D34"/>
  <c r="D33"/>
  <c r="D32"/>
  <c r="D18"/>
  <c r="E18"/>
  <c r="C18"/>
  <c r="D51" i="8" l="1"/>
  <c r="D63" s="1"/>
  <c r="E33" i="10"/>
  <c r="E34"/>
  <c r="E35"/>
  <c r="E49"/>
  <c r="C49" i="5" s="1"/>
  <c r="E50" i="10"/>
  <c r="C50" i="5" s="1"/>
  <c r="E48" i="10"/>
  <c r="C48" i="5" s="1"/>
  <c r="C63" i="10"/>
  <c r="D63"/>
  <c r="B63"/>
  <c r="D18"/>
  <c r="E18"/>
  <c r="C18"/>
  <c r="C63" i="1"/>
  <c r="D63"/>
  <c r="B63"/>
  <c r="B62"/>
  <c r="E33"/>
  <c r="E34"/>
  <c r="E35"/>
  <c r="D18"/>
  <c r="E18"/>
  <c r="C18"/>
  <c r="B64" l="1"/>
  <c r="C60" s="1"/>
  <c r="C62" s="1"/>
  <c r="E63"/>
  <c r="C64"/>
  <c r="D60" s="1"/>
  <c r="D62" s="1"/>
  <c r="D64" s="1"/>
  <c r="E63" i="10"/>
  <c r="E47" i="1"/>
  <c r="B47" i="5" s="1"/>
  <c r="E48" i="1"/>
  <c r="B48" i="5" s="1"/>
  <c r="E49" i="1"/>
  <c r="B49" i="5" s="1"/>
  <c r="E50" i="1"/>
  <c r="E46"/>
  <c r="C63" i="5" l="1"/>
  <c r="C63" i="6"/>
  <c r="C63" i="9"/>
  <c r="B50" i="5"/>
  <c r="B50" i="9"/>
  <c r="E51" i="1"/>
  <c r="C49" i="9"/>
  <c r="C50"/>
  <c r="B33"/>
  <c r="B34"/>
  <c r="B35"/>
  <c r="C33"/>
  <c r="C34"/>
  <c r="C35"/>
  <c r="B47" i="6"/>
  <c r="B48"/>
  <c r="B49"/>
  <c r="B50"/>
  <c r="C50"/>
  <c r="C49"/>
  <c r="B33"/>
  <c r="B34"/>
  <c r="B35"/>
  <c r="C33"/>
  <c r="C34"/>
  <c r="C35"/>
  <c r="D50" i="5"/>
  <c r="B33"/>
  <c r="B34"/>
  <c r="B35"/>
  <c r="C33"/>
  <c r="C34"/>
  <c r="C35"/>
  <c r="E60" i="1"/>
  <c r="E50" i="8"/>
  <c r="E50" i="9" s="1"/>
  <c r="E47" i="7"/>
  <c r="D47" i="9" s="1"/>
  <c r="E48" i="7"/>
  <c r="D48" i="9" s="1"/>
  <c r="E49" i="7"/>
  <c r="D49" i="9" s="1"/>
  <c r="E50" i="7"/>
  <c r="D50" i="9" s="1"/>
  <c r="E46" i="7"/>
  <c r="E29" i="8"/>
  <c r="E29" i="9" s="1"/>
  <c r="E30" i="8"/>
  <c r="E30" i="9" s="1"/>
  <c r="E31" i="8"/>
  <c r="E31" i="9" s="1"/>
  <c r="E32" i="8"/>
  <c r="E32" i="9" s="1"/>
  <c r="E33" i="8"/>
  <c r="E33" i="9" s="1"/>
  <c r="E34" i="8"/>
  <c r="E34" i="9" s="1"/>
  <c r="E35" i="8"/>
  <c r="E35" i="9" s="1"/>
  <c r="E28" i="8"/>
  <c r="C37"/>
  <c r="D37"/>
  <c r="B37"/>
  <c r="C37" i="7"/>
  <c r="D37"/>
  <c r="B37"/>
  <c r="E32"/>
  <c r="D32" i="9" s="1"/>
  <c r="E33" i="7"/>
  <c r="D33" i="6" s="1"/>
  <c r="E34" i="7"/>
  <c r="D34" i="9" s="1"/>
  <c r="E35" i="7"/>
  <c r="D35" i="6" s="1"/>
  <c r="E29" i="7"/>
  <c r="D29" i="6" s="1"/>
  <c r="E30" i="7"/>
  <c r="D30" i="9" s="1"/>
  <c r="E31" i="7"/>
  <c r="D31" i="6" s="1"/>
  <c r="E28" i="7"/>
  <c r="F15" i="10"/>
  <c r="E61"/>
  <c r="C48" i="9"/>
  <c r="E47" i="10"/>
  <c r="E46"/>
  <c r="D37"/>
  <c r="C37"/>
  <c r="B37"/>
  <c r="E32"/>
  <c r="C32" i="9" s="1"/>
  <c r="E31" i="10"/>
  <c r="C31" i="6" s="1"/>
  <c r="E30" i="10"/>
  <c r="C30" i="9" s="1"/>
  <c r="E29" i="10"/>
  <c r="C29" i="6" s="1"/>
  <c r="E28" i="10"/>
  <c r="F16"/>
  <c r="F14"/>
  <c r="F13"/>
  <c r="D13" i="5" l="1"/>
  <c r="D13" i="9"/>
  <c r="D13" i="6"/>
  <c r="D15" i="9"/>
  <c r="D15" i="5"/>
  <c r="D15" i="6"/>
  <c r="D16" i="5"/>
  <c r="D16" i="6"/>
  <c r="D16" i="9"/>
  <c r="D14"/>
  <c r="D14" i="5"/>
  <c r="D14" i="6"/>
  <c r="D33" i="5"/>
  <c r="C61"/>
  <c r="C61" i="6"/>
  <c r="C61" i="9"/>
  <c r="C47"/>
  <c r="C47" i="5"/>
  <c r="E37" i="10"/>
  <c r="E51" i="7"/>
  <c r="F18" i="10"/>
  <c r="E51"/>
  <c r="D35" i="5"/>
  <c r="D34"/>
  <c r="E37" i="7"/>
  <c r="E35" i="6"/>
  <c r="E33"/>
  <c r="E37" i="8"/>
  <c r="F50" i="9"/>
  <c r="F34"/>
  <c r="D49" i="6"/>
  <c r="E49" s="1"/>
  <c r="D47"/>
  <c r="D50"/>
  <c r="E50" s="1"/>
  <c r="D48"/>
  <c r="D34"/>
  <c r="E34" s="1"/>
  <c r="D32"/>
  <c r="D30"/>
  <c r="D35" i="9"/>
  <c r="F35" s="1"/>
  <c r="D33"/>
  <c r="F33" s="1"/>
  <c r="D31"/>
  <c r="D29"/>
  <c r="C31" i="5"/>
  <c r="C29"/>
  <c r="C28" i="6"/>
  <c r="C32"/>
  <c r="C30"/>
  <c r="C31" i="9"/>
  <c r="C29"/>
  <c r="C28" i="5"/>
  <c r="C32"/>
  <c r="C30"/>
  <c r="C28" i="9"/>
  <c r="C46" i="5"/>
  <c r="C47" i="6"/>
  <c r="C46" i="9"/>
  <c r="C51" s="1"/>
  <c r="C46" i="6"/>
  <c r="C48"/>
  <c r="E28" i="9"/>
  <c r="E37" s="1"/>
  <c r="D28"/>
  <c r="D28" i="6"/>
  <c r="D37" i="9" l="1"/>
  <c r="D18"/>
  <c r="D18" i="6"/>
  <c r="C51" i="5"/>
  <c r="C37" i="9"/>
  <c r="C51" i="6"/>
  <c r="D18" i="5"/>
  <c r="C37"/>
  <c r="E48" i="6"/>
  <c r="E47"/>
  <c r="B60" i="9"/>
  <c r="F60" s="1"/>
  <c r="B60" i="6"/>
  <c r="B49" i="9"/>
  <c r="B48"/>
  <c r="B47"/>
  <c r="B46"/>
  <c r="B46" i="6"/>
  <c r="B51" s="1"/>
  <c r="F14" i="8"/>
  <c r="F14" i="9" s="1"/>
  <c r="F15" i="8"/>
  <c r="F15" i="9" s="1"/>
  <c r="F16" i="8"/>
  <c r="F16" i="9" s="1"/>
  <c r="F13" i="8"/>
  <c r="F13" i="9" s="1"/>
  <c r="E63" i="8"/>
  <c r="E63" i="9" s="1"/>
  <c r="E61" i="8"/>
  <c r="E61" i="9" s="1"/>
  <c r="E49"/>
  <c r="E48" i="8"/>
  <c r="E48" i="9" s="1"/>
  <c r="E47" i="8"/>
  <c r="E47" i="9" s="1"/>
  <c r="E46" i="8"/>
  <c r="F18" i="9" l="1"/>
  <c r="B51"/>
  <c r="E51" i="8"/>
  <c r="F18"/>
  <c r="F48" i="9"/>
  <c r="E46"/>
  <c r="E51" s="1"/>
  <c r="F47"/>
  <c r="F49"/>
  <c r="D47" i="5" l="1"/>
  <c r="D48"/>
  <c r="D49"/>
  <c r="B46"/>
  <c r="B51" s="1"/>
  <c r="F16" i="7"/>
  <c r="F14"/>
  <c r="F13"/>
  <c r="E63"/>
  <c r="E61"/>
  <c r="E13" i="9" l="1"/>
  <c r="E13" i="6"/>
  <c r="E18" s="1"/>
  <c r="E14" i="9"/>
  <c r="E14" i="6"/>
  <c r="E16"/>
  <c r="E16" i="9"/>
  <c r="F18" i="7"/>
  <c r="D63" i="9"/>
  <c r="D63" i="6"/>
  <c r="D61" i="9"/>
  <c r="D61" i="6"/>
  <c r="C37"/>
  <c r="D46" i="5"/>
  <c r="D51" s="1"/>
  <c r="E18" i="9" l="1"/>
  <c r="D46"/>
  <c r="D51" s="1"/>
  <c r="D46" i="6"/>
  <c r="D51" s="1"/>
  <c r="D37"/>
  <c r="F14" i="1"/>
  <c r="F15"/>
  <c r="F16"/>
  <c r="F13"/>
  <c r="C14" i="6" l="1"/>
  <c r="F14" s="1"/>
  <c r="C14" i="5"/>
  <c r="E14" s="1"/>
  <c r="C14" i="9"/>
  <c r="C15" i="5"/>
  <c r="E15" s="1"/>
  <c r="C15" i="9"/>
  <c r="C15" i="6"/>
  <c r="F15" s="1"/>
  <c r="C16" i="5"/>
  <c r="E16" s="1"/>
  <c r="C16" i="9"/>
  <c r="C16" i="6"/>
  <c r="F16" s="1"/>
  <c r="C13" i="5"/>
  <c r="E13" s="1"/>
  <c r="C13" i="9"/>
  <c r="C18" s="1"/>
  <c r="C13" i="6"/>
  <c r="F18" i="1"/>
  <c r="F46" i="9"/>
  <c r="F51" s="1"/>
  <c r="E46" i="6"/>
  <c r="E51" s="1"/>
  <c r="G14" i="9"/>
  <c r="E60" i="6"/>
  <c r="B60" i="5"/>
  <c r="D60" s="1"/>
  <c r="E61" i="1"/>
  <c r="C37"/>
  <c r="D37"/>
  <c r="B37"/>
  <c r="E32"/>
  <c r="E31"/>
  <c r="E30"/>
  <c r="E29"/>
  <c r="E28"/>
  <c r="C18" i="6" l="1"/>
  <c r="F13"/>
  <c r="F18" s="1"/>
  <c r="C18" i="5"/>
  <c r="E37" i="1"/>
  <c r="B61" i="6"/>
  <c r="E61" s="1"/>
  <c r="E62" s="1"/>
  <c r="B61" i="9"/>
  <c r="F61" s="1"/>
  <c r="F62" s="1"/>
  <c r="E62" i="1"/>
  <c r="E64" s="1"/>
  <c r="B60" i="10" s="1"/>
  <c r="B63" i="6"/>
  <c r="E63" s="1"/>
  <c r="B63" i="9"/>
  <c r="F63" s="1"/>
  <c r="B28" i="5"/>
  <c r="D28" s="1"/>
  <c r="B28" i="6"/>
  <c r="E28" s="1"/>
  <c r="B28" i="9"/>
  <c r="B30" i="5"/>
  <c r="B30" i="9"/>
  <c r="B30" i="6"/>
  <c r="E30" s="1"/>
  <c r="B32" i="5"/>
  <c r="D32" s="1"/>
  <c r="B32" i="9"/>
  <c r="F32" s="1"/>
  <c r="B32" i="6"/>
  <c r="E32" s="1"/>
  <c r="B29" i="9"/>
  <c r="F29" s="1"/>
  <c r="B29" i="6"/>
  <c r="E29" s="1"/>
  <c r="B29" i="5"/>
  <c r="D29" s="1"/>
  <c r="B31" i="9"/>
  <c r="F31" s="1"/>
  <c r="B31" i="6"/>
  <c r="E31" s="1"/>
  <c r="B31" i="5"/>
  <c r="D31" s="1"/>
  <c r="G13" i="9"/>
  <c r="G16"/>
  <c r="G15"/>
  <c r="D27" i="5"/>
  <c r="B62"/>
  <c r="B63"/>
  <c r="D63" s="1"/>
  <c r="B61"/>
  <c r="D61" s="1"/>
  <c r="D62" s="1"/>
  <c r="G18" i="9" l="1"/>
  <c r="F28"/>
  <c r="B37"/>
  <c r="B62" i="10"/>
  <c r="B64" s="1"/>
  <c r="C60" s="1"/>
  <c r="C62" s="1"/>
  <c r="C64" s="1"/>
  <c r="D60" s="1"/>
  <c r="D62" s="1"/>
  <c r="D64" s="1"/>
  <c r="E60"/>
  <c r="B37" i="5"/>
  <c r="F64" i="9"/>
  <c r="B62"/>
  <c r="B62" i="6"/>
  <c r="B64" i="9"/>
  <c r="B64" i="6"/>
  <c r="F30" i="9"/>
  <c r="E64" i="6"/>
  <c r="E37"/>
  <c r="B37"/>
  <c r="D64" i="5"/>
  <c r="B64"/>
  <c r="D30"/>
  <c r="D37" s="1"/>
  <c r="F37" i="9" l="1"/>
  <c r="C60"/>
  <c r="C60" i="6"/>
  <c r="C60" i="5"/>
  <c r="E62" i="10"/>
  <c r="E18" i="5"/>
  <c r="C62" i="9" l="1"/>
  <c r="C62" i="6"/>
  <c r="E64" i="10"/>
  <c r="C62" i="5"/>
  <c r="C64" i="9" l="1"/>
  <c r="C64" i="6"/>
  <c r="B60" i="7"/>
  <c r="C64" i="5"/>
  <c r="B62" i="7" l="1"/>
  <c r="B64" s="1"/>
  <c r="C60" s="1"/>
  <c r="C62" s="1"/>
  <c r="C64" s="1"/>
  <c r="D60" s="1"/>
  <c r="D62" s="1"/>
  <c r="D64" s="1"/>
  <c r="E60"/>
  <c r="D60" i="9" l="1"/>
  <c r="E62" i="7"/>
  <c r="D60" i="6"/>
  <c r="E64" i="7" l="1"/>
  <c r="B60" i="8" s="1"/>
  <c r="D62" i="9"/>
  <c r="D62" i="6"/>
  <c r="B62" i="8" l="1"/>
  <c r="B64" s="1"/>
  <c r="C60" s="1"/>
  <c r="C62" s="1"/>
  <c r="C64" s="1"/>
  <c r="D60" s="1"/>
  <c r="D62" s="1"/>
  <c r="D64" s="1"/>
  <c r="E60"/>
  <c r="D64" i="6"/>
  <c r="D64" i="9"/>
  <c r="E60" l="1"/>
  <c r="E62" i="8"/>
  <c r="E62" i="9" l="1"/>
  <c r="E64" i="8"/>
  <c r="E64" i="9" s="1"/>
</calcChain>
</file>

<file path=xl/sharedStrings.xml><?xml version="1.0" encoding="utf-8"?>
<sst xmlns="http://schemas.openxmlformats.org/spreadsheetml/2006/main" count="555" uniqueCount="100">
  <si>
    <t>CUADRO No. 1</t>
  </si>
  <si>
    <t>Reporte de beneficiarios financiados por el FODESAF</t>
  </si>
  <si>
    <t>Unidad</t>
  </si>
  <si>
    <t>TOTAL</t>
  </si>
  <si>
    <t>CUADRO No. 2</t>
  </si>
  <si>
    <t>Unidad:  Colones</t>
  </si>
  <si>
    <t>CUADRO No. 3</t>
  </si>
  <si>
    <t>Rubro por objeto de gasto</t>
  </si>
  <si>
    <t xml:space="preserve">Remuneraciones </t>
  </si>
  <si>
    <t>Servicios No Personales</t>
  </si>
  <si>
    <t>Transferencias Corrientes</t>
  </si>
  <si>
    <t>CUADRO No. 4</t>
  </si>
  <si>
    <t xml:space="preserve">Reporte de ingresos efectivos  girados por FODESAF </t>
  </si>
  <si>
    <t xml:space="preserve">Tipo de movimiento </t>
  </si>
  <si>
    <t>1) Saldo en Caja inicial (*)</t>
  </si>
  <si>
    <t>2) Ingresos Efectivos recibidos</t>
  </si>
  <si>
    <t>3) Recursos disponibles ( 1+2)</t>
  </si>
  <si>
    <t>4) Egresos efectivos pagados</t>
  </si>
  <si>
    <t xml:space="preserve">Centros de Alimentación </t>
  </si>
  <si>
    <t>Persona menor de edad beneficiaria</t>
  </si>
  <si>
    <t>Enero</t>
  </si>
  <si>
    <t xml:space="preserve">Febrero </t>
  </si>
  <si>
    <t xml:space="preserve">Marzo </t>
  </si>
  <si>
    <t>Total I Trimestre</t>
  </si>
  <si>
    <t>Centros de Atención Integral</t>
  </si>
  <si>
    <t>Programas Residenciales ONG</t>
  </si>
  <si>
    <t>Centros de Atención Integral (Red Nacional de Cuido y Desarrollo Infantil)</t>
  </si>
  <si>
    <t xml:space="preserve">Enero </t>
  </si>
  <si>
    <t>Febrero</t>
  </si>
  <si>
    <t>Marzo</t>
  </si>
  <si>
    <t>Remuneración Personal Sustantivo</t>
  </si>
  <si>
    <t xml:space="preserve">FODESAF </t>
  </si>
  <si>
    <t>Reporte de gastos efectivos por producto financiados por FODESAF</t>
  </si>
  <si>
    <t>I Trimestre</t>
  </si>
  <si>
    <t>Reporte de gastos efectivos por rubro financiados por FODESAF por detalle del gasto según objeto</t>
  </si>
  <si>
    <t>Materiales y Suministros</t>
  </si>
  <si>
    <t>5) Saldo en Caja Final ( 3-4)</t>
  </si>
  <si>
    <t>Abril</t>
  </si>
  <si>
    <t>Mayo</t>
  </si>
  <si>
    <t>Junio</t>
  </si>
  <si>
    <t>Reporte de gastos efectivos financiados por FODESAF</t>
  </si>
  <si>
    <t>Reporte de gastos efectivos financiados por FODESAF por detalle del gasto según objeto</t>
  </si>
  <si>
    <t>5) Saldo en Caja Final (3-4)</t>
  </si>
  <si>
    <t>II Trimestre</t>
  </si>
  <si>
    <t xml:space="preserve">Promedio Trimestral </t>
  </si>
  <si>
    <t>I Semestre</t>
  </si>
  <si>
    <t>Fuente: Informes Trimestrales PANI</t>
  </si>
  <si>
    <t>III Trimestre</t>
  </si>
  <si>
    <t>Acumulado</t>
  </si>
  <si>
    <t>Julio</t>
  </si>
  <si>
    <t>Agosto</t>
  </si>
  <si>
    <t>Setiembre</t>
  </si>
  <si>
    <t>Fuente: Informe Tercer Trimestre PANI</t>
  </si>
  <si>
    <t>IV Trimestre</t>
  </si>
  <si>
    <t>Anual</t>
  </si>
  <si>
    <t>Notas relevantes: (1) Con el fondo DESAF únicamente se financia el mes de enero. El resto del periodo anual se financia de la contrapartida PANI</t>
  </si>
  <si>
    <t xml:space="preserve">(2) FODESAF financia únicamente el 53% de los Hogares Solidarios, el resto se financia de la contrapartida PANI. El total de personas menores de edad en esta modalidad asciende a 1.894. </t>
  </si>
  <si>
    <t>(3) No registra beneficiarios en el I Trimestre dado a que los proyectos se ejecutan a partir del II Trimestre, los cuales han sido aprobados por la Junta Directiv. Al iii Trimestre no se tiene aún beneficiarios por cuanto apenas inica la ejecución en algunas juntas de protección de la niñez y la adolescencia</t>
  </si>
  <si>
    <t>Octubre</t>
  </si>
  <si>
    <t>Noviembre</t>
  </si>
  <si>
    <t xml:space="preserve">Diciembre </t>
  </si>
  <si>
    <t xml:space="preserve"> IV TRIMESTRE</t>
  </si>
  <si>
    <t>Fuente: Informe Cuarto Trimestre PANI</t>
  </si>
  <si>
    <t xml:space="preserve">Programa: </t>
  </si>
  <si>
    <t>Derechos de los niños, niñas y adolescentes</t>
  </si>
  <si>
    <t>Institución:</t>
  </si>
  <si>
    <t xml:space="preserve"> Patronato Nacional de la Infancia</t>
  </si>
  <si>
    <t xml:space="preserve">Unidad Ejecutora: </t>
  </si>
  <si>
    <t>Gerencia Técnica</t>
  </si>
  <si>
    <t xml:space="preserve">Periodo: </t>
  </si>
  <si>
    <t>Fuente: Informe Segundo Trimestre PANI</t>
  </si>
  <si>
    <t>Fuente: Informe Primer Trimestre PANI</t>
  </si>
  <si>
    <t>Cuadro No. 1</t>
  </si>
  <si>
    <t>Bienes Duraderos</t>
  </si>
  <si>
    <t>Bienes duraderos</t>
  </si>
  <si>
    <t>Beneficio</t>
  </si>
  <si>
    <t>Primer Trimestre 2013</t>
  </si>
  <si>
    <t>Segundo Trimestre 2013</t>
  </si>
  <si>
    <t>Tercer Trimestre 2013</t>
  </si>
  <si>
    <t>Cuarto Trimestre 2013</t>
  </si>
  <si>
    <t>Primer Semestre 2013</t>
  </si>
  <si>
    <t>Tercer Trimestre Acumulado 2013</t>
  </si>
  <si>
    <r>
      <t>Centros de Atención Integral (</t>
    </r>
    <r>
      <rPr>
        <b/>
        <sz val="11"/>
        <color theme="1"/>
        <rFont val="Calibri"/>
        <family val="2"/>
        <scheme val="minor"/>
      </rPr>
      <t>Red Nacional de Cuido</t>
    </r>
    <r>
      <rPr>
        <sz val="11"/>
        <color theme="1"/>
        <rFont val="Calibri"/>
        <family val="2"/>
        <scheme val="minor"/>
      </rPr>
      <t xml:space="preserve"> y Desarrollo Infantil)</t>
    </r>
  </si>
  <si>
    <t>Actividades</t>
  </si>
  <si>
    <t>Prevención y Promoción*</t>
  </si>
  <si>
    <t>Fuente: Informe Primer Trimestre PANI. *Al final de año deben reportar el total de actividades, el total de concejos consultivos constituidos y el total de planes estratégicos efectuados.</t>
  </si>
  <si>
    <t>Fuente: Informe Segundo Trimestre PANI. *Al final de año deben reportar el total de actividades, el total de concejos consultivos constituidos y el total de planes estratégicos efectuados.</t>
  </si>
  <si>
    <t>Fuente: Informe Tercer Trimestre PANI. *Al final de año deben reportar el total de actividades, el total de concejos consultivos constituidos y el total de planes estratégicos efectuados.</t>
  </si>
  <si>
    <t>Fuente: Informe Cuarto Trimestre PANI. *Al final de año deben reportar el total de actividades, el total de concejos consultivos constituidos y el total de planes estratégicos efectuados.</t>
  </si>
  <si>
    <t>Fuente: Informes Trimestrales PANI. *Al final de año deben reportar el total de actividades, el total de concejos consultivos constituidos y el total de planes estratégicos efectuados.</t>
  </si>
  <si>
    <t xml:space="preserve">Nota 1: La relación ingresos egresos se refleja como negativa ya que en la operación normal del programa los egresos superan los ingresos, </t>
  </si>
  <si>
    <t>egresos que no pueden ser pospuestos, son asumidos por otras fuentes mientras FODESAF deposita.</t>
  </si>
  <si>
    <t>Fecha de actualización: 29/07/2013</t>
  </si>
  <si>
    <t xml:space="preserve">Promedio Semestral </t>
  </si>
  <si>
    <t>Hogares Solidarios</t>
  </si>
  <si>
    <t>ultimo reporte</t>
  </si>
  <si>
    <t>Promedio Anual</t>
  </si>
  <si>
    <t>Fecha de actualización: 16/09/2014</t>
  </si>
  <si>
    <t>Promedio</t>
  </si>
  <si>
    <t>const</t>
  </si>
</sst>
</file>

<file path=xl/styles.xml><?xml version="1.0" encoding="utf-8"?>
<styleSheet xmlns="http://schemas.openxmlformats.org/spreadsheetml/2006/main">
  <numFmts count="2">
    <numFmt numFmtId="43" formatCode="_(* #,##0.00_);_(* \(#,##0.00\);_(* &quot;-&quot;??_);_(@_)"/>
    <numFmt numFmtId="164" formatCode="_(* #,##0_);_(* \(#,##0\);_(* &quot;-&quot;??_);_(@_)"/>
  </numFmts>
  <fonts count="10">
    <font>
      <sz val="11"/>
      <color theme="1"/>
      <name val="Calibri"/>
      <family val="2"/>
      <scheme val="minor"/>
    </font>
    <font>
      <b/>
      <sz val="11"/>
      <color theme="1"/>
      <name val="Calibri"/>
      <family val="2"/>
      <scheme val="minor"/>
    </font>
    <font>
      <sz val="11"/>
      <color theme="5" tint="-0.499984740745262"/>
      <name val="Calibri"/>
      <family val="2"/>
      <scheme val="minor"/>
    </font>
    <font>
      <sz val="8"/>
      <color theme="1"/>
      <name val="Calibri"/>
      <family val="2"/>
      <scheme val="minor"/>
    </font>
    <font>
      <b/>
      <sz val="11"/>
      <name val="Calibri"/>
      <family val="2"/>
      <scheme val="minor"/>
    </font>
    <font>
      <sz val="11"/>
      <name val="Calibri"/>
      <family val="2"/>
      <scheme val="minor"/>
    </font>
    <font>
      <sz val="11"/>
      <color theme="1"/>
      <name val="Calibri"/>
      <family val="2"/>
      <scheme val="minor"/>
    </font>
    <font>
      <u/>
      <sz val="11"/>
      <name val="Calibri"/>
      <family val="2"/>
      <scheme val="minor"/>
    </font>
    <font>
      <i/>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3">
    <border>
      <left/>
      <right/>
      <top/>
      <bottom/>
      <diagonal/>
    </border>
    <border>
      <left/>
      <right/>
      <top style="thin">
        <color indexed="64"/>
      </top>
      <bottom style="medium">
        <color indexed="64"/>
      </bottom>
      <diagonal/>
    </border>
    <border>
      <left/>
      <right/>
      <top style="thin">
        <color indexed="64"/>
      </top>
      <bottom style="double">
        <color indexed="64"/>
      </bottom>
      <diagonal/>
    </border>
  </borders>
  <cellStyleXfs count="3">
    <xf numFmtId="0" fontId="0" fillId="0" borderId="0"/>
    <xf numFmtId="43" fontId="6" fillId="0" borderId="0" applyFont="0" applyFill="0" applyBorder="0" applyAlignment="0" applyProtection="0"/>
    <xf numFmtId="0" fontId="6" fillId="0" borderId="0" applyFont="0" applyFill="0" applyBorder="0" applyAlignment="0" applyProtection="0"/>
  </cellStyleXfs>
  <cellXfs count="107">
    <xf numFmtId="0" fontId="0" fillId="0" borderId="0" xfId="0"/>
    <xf numFmtId="0" fontId="0" fillId="0" borderId="0" xfId="0" applyFont="1" applyFill="1" applyAlignment="1">
      <alignment horizontal="left" wrapText="1"/>
    </xf>
    <xf numFmtId="0" fontId="0" fillId="0" borderId="0" xfId="0" applyFont="1" applyFill="1" applyAlignment="1">
      <alignment horizontal="left"/>
    </xf>
    <xf numFmtId="4" fontId="0" fillId="0" borderId="0" xfId="0" applyNumberFormat="1"/>
    <xf numFmtId="4" fontId="4" fillId="0" borderId="1" xfId="0" applyNumberFormat="1" applyFont="1" applyFill="1" applyBorder="1" applyAlignment="1">
      <alignment horizontal="center" wrapText="1"/>
    </xf>
    <xf numFmtId="0" fontId="0" fillId="0" borderId="0" xfId="0" applyFill="1" applyBorder="1" applyAlignment="1">
      <alignment horizontal="center" vertical="top" wrapText="1"/>
    </xf>
    <xf numFmtId="0" fontId="0" fillId="0" borderId="0" xfId="0" applyFill="1"/>
    <xf numFmtId="4" fontId="0" fillId="0" borderId="0" xfId="0" applyNumberFormat="1" applyFill="1"/>
    <xf numFmtId="4" fontId="5" fillId="0" borderId="2" xfId="0" applyNumberFormat="1" applyFont="1" applyFill="1" applyBorder="1" applyAlignment="1">
      <alignment horizontal="center" vertical="top" wrapText="1"/>
    </xf>
    <xf numFmtId="0" fontId="0" fillId="0" borderId="0" xfId="0" applyFill="1" applyBorder="1" applyAlignment="1">
      <alignment horizontal="center" vertical="center" wrapText="1"/>
    </xf>
    <xf numFmtId="164" fontId="0" fillId="0" borderId="0" xfId="1" applyNumberFormat="1" applyFont="1"/>
    <xf numFmtId="164" fontId="0" fillId="0" borderId="0" xfId="1" applyNumberFormat="1" applyFont="1" applyFill="1" applyBorder="1" applyAlignment="1">
      <alignment horizontal="center" vertical="top" wrapText="1"/>
    </xf>
    <xf numFmtId="164" fontId="0" fillId="0" borderId="0" xfId="1" applyNumberFormat="1" applyFont="1" applyFill="1" applyBorder="1" applyAlignment="1">
      <alignment horizontal="center" vertical="top"/>
    </xf>
    <xf numFmtId="164" fontId="7" fillId="0" borderId="2" xfId="1" applyNumberFormat="1" applyFont="1" applyFill="1" applyBorder="1" applyAlignment="1">
      <alignment horizontal="center" vertical="top" wrapText="1"/>
    </xf>
    <xf numFmtId="4" fontId="5" fillId="0" borderId="0" xfId="0" applyNumberFormat="1" applyFont="1" applyFill="1" applyBorder="1" applyAlignment="1">
      <alignment horizontal="left" wrapText="1"/>
    </xf>
    <xf numFmtId="4" fontId="4" fillId="0" borderId="1" xfId="0" applyNumberFormat="1" applyFont="1" applyFill="1" applyBorder="1" applyAlignment="1">
      <alignment horizontal="left" wrapText="1"/>
    </xf>
    <xf numFmtId="4" fontId="5" fillId="0" borderId="2" xfId="0" applyNumberFormat="1" applyFont="1" applyFill="1" applyBorder="1" applyAlignment="1">
      <alignment horizontal="left" wrapText="1"/>
    </xf>
    <xf numFmtId="4" fontId="5" fillId="0" borderId="2" xfId="0" applyNumberFormat="1" applyFont="1" applyFill="1" applyBorder="1" applyAlignment="1">
      <alignment horizontal="left"/>
    </xf>
    <xf numFmtId="164" fontId="0" fillId="0" borderId="0" xfId="1" applyNumberFormat="1" applyFont="1" applyFill="1" applyBorder="1" applyAlignment="1">
      <alignment horizontal="center" wrapText="1"/>
    </xf>
    <xf numFmtId="164" fontId="0" fillId="0" borderId="0" xfId="1" applyNumberFormat="1" applyFont="1" applyFill="1" applyBorder="1" applyAlignment="1">
      <alignment horizontal="center"/>
    </xf>
    <xf numFmtId="164" fontId="5" fillId="0" borderId="2" xfId="1" applyNumberFormat="1" applyFont="1" applyBorder="1" applyAlignment="1">
      <alignment horizontal="center"/>
    </xf>
    <xf numFmtId="1" fontId="5" fillId="0" borderId="0" xfId="1" applyNumberFormat="1" applyFont="1" applyFill="1" applyBorder="1" applyAlignment="1">
      <alignment horizontal="right" wrapText="1"/>
    </xf>
    <xf numFmtId="164" fontId="5" fillId="0" borderId="0" xfId="1" applyNumberFormat="1" applyFont="1" applyFill="1" applyBorder="1" applyAlignment="1">
      <alignment horizontal="right" wrapText="1"/>
    </xf>
    <xf numFmtId="4" fontId="4" fillId="0" borderId="0" xfId="0" applyNumberFormat="1" applyFont="1" applyFill="1" applyBorder="1" applyAlignment="1">
      <alignment horizontal="center" wrapText="1"/>
    </xf>
    <xf numFmtId="4" fontId="4" fillId="0" borderId="0" xfId="0" applyNumberFormat="1" applyFont="1" applyFill="1" applyAlignment="1">
      <alignment horizontal="center" wrapText="1"/>
    </xf>
    <xf numFmtId="4" fontId="5" fillId="0" borderId="0" xfId="0" applyNumberFormat="1" applyFont="1"/>
    <xf numFmtId="4" fontId="5" fillId="0" borderId="0" xfId="0" applyNumberFormat="1" applyFont="1" applyFill="1" applyAlignment="1">
      <alignment wrapText="1"/>
    </xf>
    <xf numFmtId="4" fontId="5" fillId="0" borderId="0" xfId="0" applyNumberFormat="1" applyFont="1" applyFill="1" applyAlignment="1">
      <alignment horizontal="left" wrapText="1"/>
    </xf>
    <xf numFmtId="4" fontId="5" fillId="0" borderId="0" xfId="0" applyNumberFormat="1" applyFont="1" applyFill="1" applyAlignment="1">
      <alignment horizontal="left"/>
    </xf>
    <xf numFmtId="4" fontId="5" fillId="0" borderId="0" xfId="0" applyNumberFormat="1" applyFont="1" applyFill="1" applyBorder="1" applyAlignment="1">
      <alignment horizontal="center" vertical="top" wrapText="1"/>
    </xf>
    <xf numFmtId="4" fontId="8" fillId="0" borderId="0" xfId="0" applyNumberFormat="1" applyFont="1" applyFill="1" applyAlignment="1">
      <alignment vertical="top" wrapText="1"/>
    </xf>
    <xf numFmtId="4" fontId="7" fillId="0" borderId="0" xfId="0" applyNumberFormat="1" applyFont="1" applyFill="1" applyBorder="1" applyAlignment="1">
      <alignment horizontal="center" vertical="top" wrapText="1"/>
    </xf>
    <xf numFmtId="4" fontId="5" fillId="0" borderId="0" xfId="0" applyNumberFormat="1" applyFont="1" applyFill="1" applyBorder="1" applyAlignment="1">
      <alignment horizontal="center"/>
    </xf>
    <xf numFmtId="4" fontId="5" fillId="0" borderId="0" xfId="0" applyNumberFormat="1" applyFont="1" applyFill="1"/>
    <xf numFmtId="4" fontId="5" fillId="0" borderId="0" xfId="0" applyNumberFormat="1" applyFont="1" applyBorder="1" applyAlignment="1">
      <alignment horizontal="center"/>
    </xf>
    <xf numFmtId="4" fontId="7" fillId="0" borderId="0" xfId="0" applyNumberFormat="1" applyFont="1" applyFill="1" applyBorder="1" applyAlignment="1">
      <alignment horizontal="left" wrapText="1"/>
    </xf>
    <xf numFmtId="4" fontId="5" fillId="0" borderId="0" xfId="0" applyNumberFormat="1" applyFont="1" applyFill="1" applyBorder="1" applyAlignment="1">
      <alignment wrapText="1"/>
    </xf>
    <xf numFmtId="4" fontId="5" fillId="0" borderId="0" xfId="0" applyNumberFormat="1" applyFont="1" applyFill="1" applyBorder="1" applyAlignment="1">
      <alignment horizontal="left"/>
    </xf>
    <xf numFmtId="4" fontId="7" fillId="0" borderId="0" xfId="0" applyNumberFormat="1" applyFont="1" applyFill="1" applyBorder="1" applyAlignment="1">
      <alignment horizontal="left"/>
    </xf>
    <xf numFmtId="4" fontId="5" fillId="2" borderId="0" xfId="0" applyNumberFormat="1" applyFont="1" applyFill="1" applyAlignment="1">
      <alignment horizontal="left" wrapText="1"/>
    </xf>
    <xf numFmtId="4" fontId="5" fillId="0" borderId="0" xfId="0" applyNumberFormat="1" applyFont="1" applyFill="1" applyBorder="1" applyAlignment="1">
      <alignment horizontal="center" wrapText="1"/>
    </xf>
    <xf numFmtId="0" fontId="0" fillId="0" borderId="0" xfId="0" applyFill="1" applyBorder="1" applyAlignment="1">
      <alignment horizontal="left" vertical="top" wrapText="1"/>
    </xf>
    <xf numFmtId="164" fontId="5" fillId="0" borderId="0" xfId="1" applyNumberFormat="1" applyFont="1" applyFill="1" applyBorder="1" applyAlignment="1">
      <alignment horizontal="center" vertical="top" wrapText="1"/>
    </xf>
    <xf numFmtId="164" fontId="5" fillId="0" borderId="2" xfId="1" applyNumberFormat="1" applyFont="1" applyFill="1" applyBorder="1" applyAlignment="1">
      <alignment horizontal="center" vertical="top" wrapText="1"/>
    </xf>
    <xf numFmtId="164" fontId="5" fillId="0" borderId="0" xfId="1" applyNumberFormat="1" applyFont="1" applyFill="1" applyBorder="1" applyAlignment="1">
      <alignment horizontal="center"/>
    </xf>
    <xf numFmtId="164" fontId="5" fillId="0" borderId="0" xfId="1" applyNumberFormat="1" applyFont="1" applyBorder="1" applyAlignment="1">
      <alignment horizontal="center"/>
    </xf>
    <xf numFmtId="164" fontId="5" fillId="0" borderId="0" xfId="1" applyNumberFormat="1" applyFont="1" applyFill="1" applyBorder="1" applyAlignment="1">
      <alignment horizontal="left" wrapText="1"/>
    </xf>
    <xf numFmtId="164" fontId="5" fillId="0" borderId="2" xfId="1" applyNumberFormat="1" applyFont="1" applyFill="1" applyBorder="1" applyAlignment="1">
      <alignment horizontal="left" wrapText="1"/>
    </xf>
    <xf numFmtId="164" fontId="4" fillId="0" borderId="0" xfId="1" applyNumberFormat="1" applyFont="1" applyFill="1" applyBorder="1" applyAlignment="1">
      <alignment horizontal="center" wrapText="1"/>
    </xf>
    <xf numFmtId="164" fontId="0" fillId="0" borderId="0" xfId="1" applyNumberFormat="1" applyFont="1" applyFill="1" applyAlignment="1">
      <alignment horizontal="left" wrapText="1"/>
    </xf>
    <xf numFmtId="164" fontId="0" fillId="0" borderId="0" xfId="1" applyNumberFormat="1" applyFont="1" applyFill="1" applyAlignment="1">
      <alignment horizontal="left"/>
    </xf>
    <xf numFmtId="164" fontId="4" fillId="0" borderId="1" xfId="1" applyNumberFormat="1" applyFont="1" applyFill="1" applyBorder="1" applyAlignment="1">
      <alignment horizontal="center" wrapText="1"/>
    </xf>
    <xf numFmtId="164" fontId="0" fillId="0" borderId="0" xfId="1" applyNumberFormat="1" applyFont="1" applyFill="1" applyBorder="1" applyAlignment="1">
      <alignment horizontal="center" vertical="center" wrapText="1"/>
    </xf>
    <xf numFmtId="164" fontId="4" fillId="0" borderId="0" xfId="1" applyNumberFormat="1" applyFont="1" applyFill="1" applyBorder="1" applyAlignment="1">
      <alignment wrapText="1"/>
    </xf>
    <xf numFmtId="164" fontId="0" fillId="0" borderId="0" xfId="1" applyNumberFormat="1" applyFont="1" applyFill="1"/>
    <xf numFmtId="164" fontId="2" fillId="0" borderId="0" xfId="1" applyNumberFormat="1" applyFont="1" applyFill="1" applyAlignment="1">
      <alignment horizontal="left" wrapText="1"/>
    </xf>
    <xf numFmtId="164" fontId="4" fillId="0" borderId="1" xfId="1" applyNumberFormat="1" applyFont="1" applyFill="1" applyBorder="1" applyAlignment="1">
      <alignment horizontal="left" wrapText="1"/>
    </xf>
    <xf numFmtId="164" fontId="0" fillId="0" borderId="0" xfId="1" applyNumberFormat="1" applyFont="1" applyFill="1" applyBorder="1" applyAlignment="1">
      <alignment horizontal="left" wrapText="1"/>
    </xf>
    <xf numFmtId="164" fontId="3" fillId="0" borderId="0" xfId="1" applyNumberFormat="1" applyFont="1" applyFill="1" applyBorder="1" applyAlignment="1">
      <alignment horizontal="left" wrapText="1"/>
    </xf>
    <xf numFmtId="164" fontId="5" fillId="0" borderId="2" xfId="1" applyNumberFormat="1" applyFont="1" applyFill="1" applyBorder="1" applyAlignment="1">
      <alignment horizontal="left"/>
    </xf>
    <xf numFmtId="164" fontId="4" fillId="0" borderId="0" xfId="1" applyNumberFormat="1" applyFont="1" applyFill="1" applyBorder="1" applyAlignment="1">
      <alignment horizontal="center" wrapText="1"/>
    </xf>
    <xf numFmtId="164" fontId="4" fillId="0" borderId="0" xfId="1" applyNumberFormat="1" applyFont="1" applyFill="1" applyBorder="1" applyAlignment="1">
      <alignment horizontal="center" wrapText="1"/>
    </xf>
    <xf numFmtId="4" fontId="5" fillId="0" borderId="0" xfId="0" applyNumberFormat="1" applyFont="1" applyFill="1" applyBorder="1" applyAlignment="1">
      <alignment horizontal="left" vertical="top" wrapText="1"/>
    </xf>
    <xf numFmtId="164" fontId="0" fillId="0" borderId="0" xfId="1" applyNumberFormat="1" applyFont="1" applyFill="1" applyBorder="1" applyAlignment="1">
      <alignment horizontal="left" vertical="top" wrapText="1"/>
    </xf>
    <xf numFmtId="164" fontId="5" fillId="0" borderId="0" xfId="1" applyNumberFormat="1" applyFont="1"/>
    <xf numFmtId="164" fontId="5" fillId="0" borderId="0" xfId="1" applyNumberFormat="1" applyFont="1" applyFill="1" applyAlignment="1">
      <alignment wrapText="1"/>
    </xf>
    <xf numFmtId="164" fontId="4" fillId="0" borderId="0" xfId="1" applyNumberFormat="1" applyFont="1" applyFill="1" applyAlignment="1">
      <alignment horizontal="center" wrapText="1"/>
    </xf>
    <xf numFmtId="164" fontId="5" fillId="0" borderId="0" xfId="1" applyNumberFormat="1" applyFont="1" applyFill="1" applyAlignment="1">
      <alignment horizontal="left" wrapText="1"/>
    </xf>
    <xf numFmtId="164" fontId="5" fillId="0" borderId="0" xfId="1" applyNumberFormat="1" applyFont="1" applyFill="1" applyAlignment="1">
      <alignment horizontal="left"/>
    </xf>
    <xf numFmtId="164" fontId="5" fillId="0" borderId="0" xfId="1" applyNumberFormat="1" applyFont="1" applyFill="1" applyBorder="1" applyAlignment="1">
      <alignment horizontal="left" vertical="top" wrapText="1"/>
    </xf>
    <xf numFmtId="164" fontId="8" fillId="0" borderId="0" xfId="1" applyNumberFormat="1" applyFont="1" applyFill="1" applyAlignment="1">
      <alignment vertical="top" wrapText="1"/>
    </xf>
    <xf numFmtId="164" fontId="5" fillId="0" borderId="0" xfId="1" applyNumberFormat="1" applyFont="1" applyFill="1"/>
    <xf numFmtId="164" fontId="5" fillId="2" borderId="0" xfId="1" applyNumberFormat="1" applyFont="1" applyFill="1" applyAlignment="1">
      <alignment horizontal="left" wrapText="1"/>
    </xf>
    <xf numFmtId="164" fontId="5" fillId="0" borderId="0" xfId="1" applyNumberFormat="1" applyFont="1" applyFill="1" applyBorder="1" applyAlignment="1">
      <alignment wrapText="1"/>
    </xf>
    <xf numFmtId="164" fontId="4" fillId="0" borderId="0" xfId="1" applyNumberFormat="1" applyFont="1" applyBorder="1" applyAlignment="1"/>
    <xf numFmtId="164" fontId="4" fillId="0" borderId="0" xfId="1" applyNumberFormat="1" applyFont="1" applyFill="1" applyBorder="1" applyAlignment="1">
      <alignment horizontal="right" wrapText="1"/>
    </xf>
    <xf numFmtId="1" fontId="4" fillId="0" borderId="0" xfId="1" applyNumberFormat="1" applyFont="1" applyFill="1" applyBorder="1" applyAlignment="1">
      <alignment horizontal="left" wrapText="1"/>
    </xf>
    <xf numFmtId="164" fontId="4" fillId="0" borderId="0" xfId="1" applyNumberFormat="1" applyFont="1" applyFill="1" applyAlignment="1">
      <alignment wrapText="1"/>
    </xf>
    <xf numFmtId="164" fontId="7" fillId="0" borderId="0" xfId="1" applyNumberFormat="1" applyFont="1" applyFill="1" applyBorder="1" applyAlignment="1">
      <alignment horizontal="left"/>
    </xf>
    <xf numFmtId="164" fontId="7" fillId="0" borderId="0" xfId="1" applyNumberFormat="1" applyFont="1" applyFill="1" applyBorder="1" applyAlignment="1">
      <alignment horizontal="left" wrapText="1"/>
    </xf>
    <xf numFmtId="164" fontId="7" fillId="0" borderId="2" xfId="1" applyNumberFormat="1" applyFont="1" applyFill="1" applyBorder="1" applyAlignment="1">
      <alignment horizontal="left" wrapText="1"/>
    </xf>
    <xf numFmtId="164" fontId="7" fillId="0" borderId="0" xfId="1" applyNumberFormat="1" applyFont="1" applyFill="1" applyBorder="1" applyAlignment="1">
      <alignment horizontal="center" vertical="top" wrapText="1"/>
    </xf>
    <xf numFmtId="164" fontId="4" fillId="0" borderId="0" xfId="1" applyNumberFormat="1" applyFont="1" applyFill="1" applyBorder="1" applyAlignment="1">
      <alignment horizontal="center" wrapText="1"/>
    </xf>
    <xf numFmtId="164" fontId="0" fillId="0" borderId="0" xfId="2" applyNumberFormat="1" applyFont="1" applyFill="1"/>
    <xf numFmtId="4" fontId="0" fillId="0" borderId="0" xfId="0" applyNumberFormat="1" applyFont="1" applyFill="1"/>
    <xf numFmtId="164" fontId="9" fillId="0" borderId="0" xfId="1" applyNumberFormat="1" applyFont="1" applyFill="1"/>
    <xf numFmtId="164" fontId="6" fillId="0" borderId="0" xfId="1" applyNumberFormat="1" applyFont="1" applyFill="1" applyBorder="1" applyAlignment="1">
      <alignment horizontal="left" vertical="top" wrapText="1"/>
    </xf>
    <xf numFmtId="4" fontId="0" fillId="0" borderId="0" xfId="0" applyNumberFormat="1" applyFont="1" applyFill="1" applyBorder="1" applyAlignment="1">
      <alignment horizontal="left" vertical="top" wrapText="1"/>
    </xf>
    <xf numFmtId="164" fontId="5" fillId="0" borderId="2" xfId="1" applyNumberFormat="1" applyFont="1" applyFill="1" applyBorder="1" applyAlignment="1">
      <alignment horizontal="center"/>
    </xf>
    <xf numFmtId="4" fontId="0" fillId="3" borderId="0" xfId="0" applyNumberFormat="1" applyFont="1" applyFill="1"/>
    <xf numFmtId="164" fontId="5" fillId="3" borderId="2" xfId="1" applyNumberFormat="1" applyFont="1" applyFill="1" applyBorder="1" applyAlignment="1">
      <alignment horizontal="center"/>
    </xf>
    <xf numFmtId="164" fontId="5" fillId="3" borderId="2" xfId="1" applyNumberFormat="1" applyFont="1" applyFill="1" applyBorder="1" applyAlignment="1">
      <alignment horizontal="center" vertical="top" wrapText="1"/>
    </xf>
    <xf numFmtId="164" fontId="9" fillId="0" borderId="0" xfId="1" applyNumberFormat="1" applyFont="1" applyFill="1" applyAlignment="1">
      <alignment horizontal="left" wrapText="1"/>
    </xf>
    <xf numFmtId="4" fontId="0" fillId="4" borderId="0" xfId="0" applyNumberFormat="1" applyFont="1" applyFill="1"/>
    <xf numFmtId="164" fontId="4" fillId="0" borderId="0" xfId="1" applyNumberFormat="1" applyFont="1" applyFill="1" applyBorder="1" applyAlignment="1">
      <alignment horizontal="center" wrapText="1"/>
    </xf>
    <xf numFmtId="164" fontId="0" fillId="3" borderId="0" xfId="1" applyNumberFormat="1" applyFont="1" applyFill="1" applyBorder="1" applyAlignment="1">
      <alignment horizontal="left" vertical="top" wrapText="1"/>
    </xf>
    <xf numFmtId="164" fontId="4" fillId="0" borderId="0" xfId="1" applyNumberFormat="1" applyFont="1" applyBorder="1" applyAlignment="1">
      <alignment horizontal="center"/>
    </xf>
    <xf numFmtId="164" fontId="4" fillId="0" borderId="0" xfId="1" applyNumberFormat="1" applyFont="1" applyFill="1" applyBorder="1" applyAlignment="1">
      <alignment horizontal="center" wrapText="1"/>
    </xf>
    <xf numFmtId="0" fontId="1" fillId="0" borderId="0" xfId="0" applyFont="1" applyFill="1" applyBorder="1" applyAlignment="1">
      <alignment horizontal="left" wrapText="1"/>
    </xf>
    <xf numFmtId="0" fontId="0" fillId="0" borderId="0" xfId="0" applyFont="1" applyFill="1" applyBorder="1" applyAlignment="1">
      <alignment horizontal="left" wrapText="1"/>
    </xf>
    <xf numFmtId="164" fontId="5" fillId="0" borderId="0" xfId="1" applyNumberFormat="1" applyFont="1" applyFill="1" applyAlignment="1">
      <alignment horizontal="center" wrapText="1"/>
    </xf>
    <xf numFmtId="164" fontId="8" fillId="0" borderId="0" xfId="1" applyNumberFormat="1" applyFont="1" applyFill="1" applyAlignment="1">
      <alignment horizontal="center" vertical="top" wrapText="1"/>
    </xf>
    <xf numFmtId="164" fontId="4" fillId="0" borderId="0" xfId="1" applyNumberFormat="1" applyFont="1" applyFill="1" applyAlignment="1">
      <alignment horizontal="center" wrapText="1"/>
    </xf>
    <xf numFmtId="164" fontId="4" fillId="3" borderId="0" xfId="1" applyNumberFormat="1" applyFont="1" applyFill="1" applyAlignment="1">
      <alignment horizontal="center" wrapText="1"/>
    </xf>
    <xf numFmtId="4" fontId="4" fillId="0" borderId="0" xfId="0" applyNumberFormat="1" applyFont="1" applyFill="1" applyAlignment="1">
      <alignment horizontal="center" wrapText="1"/>
    </xf>
    <xf numFmtId="0" fontId="5" fillId="0" borderId="0" xfId="1" applyNumberFormat="1" applyFont="1"/>
    <xf numFmtId="164" fontId="5" fillId="3" borderId="0" xfId="1" applyNumberFormat="1" applyFont="1" applyFill="1" applyBorder="1" applyAlignment="1">
      <alignment horizontal="left" vertical="top" wrapText="1"/>
    </xf>
  </cellXfs>
  <cellStyles count="3">
    <cellStyle name="Millares" xfId="1" builtinId="3"/>
    <cellStyle name="Millares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K73"/>
  <sheetViews>
    <sheetView topLeftCell="A16" zoomScale="90" zoomScaleNormal="90" workbookViewId="0">
      <selection activeCell="B39" sqref="B39"/>
    </sheetView>
  </sheetViews>
  <sheetFormatPr baseColWidth="10" defaultColWidth="11.42578125" defaultRowHeight="15"/>
  <cols>
    <col min="1" max="1" width="42.42578125" customWidth="1"/>
    <col min="2" max="2" width="40.7109375" bestFit="1" customWidth="1"/>
    <col min="3" max="3" width="16.85546875" bestFit="1" customWidth="1"/>
    <col min="4" max="4" width="17.140625" bestFit="1" customWidth="1"/>
    <col min="5" max="5" width="19" customWidth="1"/>
    <col min="6" max="6" width="14.140625" customWidth="1"/>
    <col min="7" max="7" width="16.140625" customWidth="1"/>
    <col min="8" max="8" width="17.42578125" customWidth="1"/>
    <col min="9" max="9" width="16.28515625" bestFit="1" customWidth="1"/>
    <col min="10" max="10" width="12.7109375" bestFit="1" customWidth="1"/>
  </cols>
  <sheetData>
    <row r="1" spans="1:7">
      <c r="A1" s="96" t="s">
        <v>31</v>
      </c>
      <c r="B1" s="96"/>
      <c r="C1" s="74"/>
      <c r="D1" s="74"/>
      <c r="E1" s="74"/>
      <c r="F1" s="74"/>
      <c r="G1" s="74"/>
    </row>
    <row r="2" spans="1:7" ht="15" customHeight="1">
      <c r="A2" s="75" t="s">
        <v>63</v>
      </c>
      <c r="B2" s="53" t="s">
        <v>64</v>
      </c>
      <c r="C2" s="53"/>
      <c r="D2" s="53"/>
      <c r="E2" s="53"/>
      <c r="F2" s="53"/>
      <c r="G2" s="10"/>
    </row>
    <row r="3" spans="1:7" ht="15" customHeight="1">
      <c r="A3" s="75" t="s">
        <v>65</v>
      </c>
      <c r="B3" s="53" t="s">
        <v>66</v>
      </c>
      <c r="C3" s="53"/>
      <c r="D3" s="53"/>
      <c r="E3" s="53"/>
      <c r="F3" s="53"/>
      <c r="G3" s="10"/>
    </row>
    <row r="4" spans="1:7" ht="15" customHeight="1">
      <c r="A4" s="75" t="s">
        <v>67</v>
      </c>
      <c r="B4" s="53" t="s">
        <v>68</v>
      </c>
      <c r="C4" s="53"/>
      <c r="D4" s="53"/>
      <c r="E4" s="53"/>
      <c r="F4" s="53"/>
      <c r="G4" s="10"/>
    </row>
    <row r="5" spans="1:7" ht="15" customHeight="1">
      <c r="A5" s="75" t="s">
        <v>69</v>
      </c>
      <c r="B5" s="53" t="s">
        <v>76</v>
      </c>
      <c r="C5" s="53"/>
      <c r="D5" s="53"/>
      <c r="E5" s="53"/>
      <c r="F5" s="53"/>
      <c r="G5" s="10"/>
    </row>
    <row r="6" spans="1:7" ht="15" customHeight="1">
      <c r="A6" s="48"/>
      <c r="B6" s="48"/>
      <c r="C6" s="48"/>
      <c r="D6" s="48"/>
      <c r="E6" s="48"/>
      <c r="F6" s="48"/>
      <c r="G6" s="10"/>
    </row>
    <row r="7" spans="1:7" ht="15" customHeight="1">
      <c r="A7" s="48"/>
      <c r="B7" s="48"/>
      <c r="C7" s="48"/>
      <c r="D7" s="48"/>
      <c r="E7" s="48"/>
      <c r="F7" s="48"/>
      <c r="G7" s="10"/>
    </row>
    <row r="8" spans="1:7">
      <c r="A8" s="97" t="s">
        <v>72</v>
      </c>
      <c r="B8" s="97"/>
      <c r="C8" s="97"/>
      <c r="D8" s="97"/>
      <c r="E8" s="97"/>
      <c r="F8" s="97"/>
      <c r="G8" s="97"/>
    </row>
    <row r="9" spans="1:7" ht="15" customHeight="1">
      <c r="A9" s="97" t="s">
        <v>1</v>
      </c>
      <c r="B9" s="97"/>
      <c r="C9" s="97"/>
      <c r="D9" s="97"/>
      <c r="E9" s="97"/>
      <c r="F9" s="97"/>
      <c r="G9" s="97"/>
    </row>
    <row r="10" spans="1:7">
      <c r="A10" s="49"/>
      <c r="B10" s="49"/>
      <c r="C10" s="49"/>
      <c r="D10" s="50"/>
      <c r="E10" s="50"/>
      <c r="F10" s="10"/>
      <c r="G10" s="10"/>
    </row>
    <row r="11" spans="1:7" ht="15.75" thickBot="1">
      <c r="A11" s="51" t="s">
        <v>75</v>
      </c>
      <c r="B11" s="51" t="s">
        <v>2</v>
      </c>
      <c r="C11" s="51" t="s">
        <v>20</v>
      </c>
      <c r="D11" s="51" t="s">
        <v>28</v>
      </c>
      <c r="E11" s="51" t="s">
        <v>22</v>
      </c>
      <c r="F11" s="51" t="s">
        <v>98</v>
      </c>
    </row>
    <row r="12" spans="1:7">
      <c r="A12" s="11"/>
      <c r="B12" s="11"/>
      <c r="C12" s="11"/>
      <c r="D12" s="11"/>
      <c r="E12" s="11"/>
      <c r="F12" s="10"/>
    </row>
    <row r="13" spans="1:7">
      <c r="A13" s="63" t="s">
        <v>18</v>
      </c>
      <c r="B13" s="11" t="s">
        <v>19</v>
      </c>
      <c r="C13" s="11">
        <v>75</v>
      </c>
      <c r="D13" s="11">
        <v>684</v>
      </c>
      <c r="E13" s="11">
        <v>1317</v>
      </c>
      <c r="F13" s="10">
        <f>+AVERAGE(C13:E13)</f>
        <v>692</v>
      </c>
    </row>
    <row r="14" spans="1:7">
      <c r="A14" s="63" t="s">
        <v>24</v>
      </c>
      <c r="B14" s="11" t="s">
        <v>19</v>
      </c>
      <c r="C14" s="11">
        <v>1268</v>
      </c>
      <c r="D14" s="11">
        <v>1326</v>
      </c>
      <c r="E14" s="11">
        <v>1888</v>
      </c>
      <c r="F14" s="10">
        <f>+AVERAGE(C14:E14)</f>
        <v>1494</v>
      </c>
    </row>
    <row r="15" spans="1:7">
      <c r="A15" s="63" t="s">
        <v>25</v>
      </c>
      <c r="B15" s="11" t="s">
        <v>19</v>
      </c>
      <c r="C15" s="11">
        <v>1767</v>
      </c>
      <c r="D15" s="11">
        <v>1991</v>
      </c>
      <c r="E15" s="11">
        <v>1659</v>
      </c>
      <c r="F15" s="10">
        <f>+AVERAGE(C15:E15)</f>
        <v>1805.6666666666667</v>
      </c>
    </row>
    <row r="16" spans="1:7" ht="30">
      <c r="A16" s="63" t="s">
        <v>26</v>
      </c>
      <c r="B16" s="52" t="s">
        <v>19</v>
      </c>
      <c r="C16" s="11">
        <v>445</v>
      </c>
      <c r="D16" s="11">
        <v>592</v>
      </c>
      <c r="E16" s="11">
        <v>758</v>
      </c>
      <c r="F16" s="10">
        <f>+AVERAGE(C16:E16)</f>
        <v>598.33333333333337</v>
      </c>
    </row>
    <row r="17" spans="1:11">
      <c r="A17" s="63" t="s">
        <v>84</v>
      </c>
      <c r="B17" s="11" t="s">
        <v>83</v>
      </c>
      <c r="C17" s="11"/>
      <c r="D17" s="11"/>
      <c r="E17" s="11"/>
      <c r="F17" s="10"/>
    </row>
    <row r="18" spans="1:11" ht="15.75" thickBot="1">
      <c r="A18" s="43" t="s">
        <v>3</v>
      </c>
      <c r="B18" s="43"/>
      <c r="C18" s="43">
        <f>SUM(C13:C16)</f>
        <v>3555</v>
      </c>
      <c r="D18" s="43">
        <f>SUM(D13:D16)</f>
        <v>4593</v>
      </c>
      <c r="E18" s="43">
        <f>SUM(E13:E16)</f>
        <v>5622</v>
      </c>
      <c r="F18" s="43">
        <f>SUM(F13:F16)</f>
        <v>4590</v>
      </c>
    </row>
    <row r="19" spans="1:11" ht="15.75" thickTop="1">
      <c r="A19" s="28" t="s">
        <v>85</v>
      </c>
      <c r="B19" s="49"/>
      <c r="C19" s="49"/>
      <c r="D19" s="50"/>
      <c r="E19" s="50"/>
      <c r="F19" s="10"/>
      <c r="G19" s="10"/>
    </row>
    <row r="20" spans="1:11">
      <c r="A20" s="92"/>
      <c r="B20" s="49"/>
      <c r="C20" s="49"/>
      <c r="D20" s="50"/>
      <c r="E20" s="50"/>
      <c r="F20" s="10"/>
      <c r="G20" s="10"/>
    </row>
    <row r="21" spans="1:11">
      <c r="A21" s="49"/>
      <c r="B21" s="49"/>
      <c r="C21" s="49"/>
      <c r="D21" s="50"/>
      <c r="E21" s="50"/>
      <c r="F21" s="10"/>
      <c r="G21" s="10"/>
    </row>
    <row r="22" spans="1:11">
      <c r="A22" s="97" t="s">
        <v>4</v>
      </c>
      <c r="B22" s="97"/>
      <c r="C22" s="97"/>
      <c r="D22" s="97"/>
      <c r="E22" s="97"/>
      <c r="F22" s="53"/>
      <c r="G22" s="10"/>
    </row>
    <row r="23" spans="1:11" ht="15" customHeight="1">
      <c r="A23" s="97" t="s">
        <v>32</v>
      </c>
      <c r="B23" s="97"/>
      <c r="C23" s="97"/>
      <c r="D23" s="97"/>
      <c r="E23" s="97"/>
      <c r="F23" s="53"/>
      <c r="G23" s="10"/>
    </row>
    <row r="24" spans="1:11" ht="15" customHeight="1">
      <c r="A24" s="97" t="s">
        <v>5</v>
      </c>
      <c r="B24" s="97"/>
      <c r="C24" s="97"/>
      <c r="D24" s="97"/>
      <c r="E24" s="97"/>
      <c r="F24" s="53"/>
      <c r="G24" s="10"/>
    </row>
    <row r="25" spans="1:11">
      <c r="A25" s="49"/>
      <c r="B25" s="49"/>
      <c r="C25" s="50"/>
      <c r="D25" s="50"/>
      <c r="E25" s="50"/>
      <c r="F25" s="10"/>
      <c r="G25" s="10"/>
      <c r="I25" s="3"/>
      <c r="J25" s="3"/>
      <c r="K25" s="3"/>
    </row>
    <row r="26" spans="1:11" s="6" customFormat="1" ht="15.75" thickBot="1">
      <c r="A26" s="51" t="s">
        <v>75</v>
      </c>
      <c r="B26" s="51" t="s">
        <v>27</v>
      </c>
      <c r="C26" s="51" t="s">
        <v>28</v>
      </c>
      <c r="D26" s="51" t="s">
        <v>29</v>
      </c>
      <c r="E26" s="51" t="s">
        <v>33</v>
      </c>
      <c r="F26" s="54"/>
      <c r="G26" s="54"/>
      <c r="H26" s="7"/>
      <c r="I26" s="7"/>
      <c r="J26" s="7"/>
      <c r="K26" s="7"/>
    </row>
    <row r="27" spans="1:11" s="6" customFormat="1">
      <c r="A27" s="60"/>
      <c r="B27" s="60"/>
      <c r="C27" s="60"/>
      <c r="D27" s="60"/>
      <c r="E27" s="60"/>
      <c r="F27" s="54"/>
      <c r="G27" s="54"/>
      <c r="H27" s="7"/>
      <c r="I27" s="7"/>
      <c r="J27" s="7"/>
      <c r="K27" s="7"/>
    </row>
    <row r="28" spans="1:11">
      <c r="A28" s="63" t="s">
        <v>18</v>
      </c>
      <c r="B28" s="11">
        <v>652835</v>
      </c>
      <c r="C28" s="12">
        <v>6990475.25</v>
      </c>
      <c r="D28" s="12">
        <v>13603659.5</v>
      </c>
      <c r="E28" s="12">
        <f t="shared" ref="E28:E36" si="0">SUM(B28:D28)</f>
        <v>21246969.75</v>
      </c>
      <c r="F28" s="10"/>
      <c r="G28" s="10"/>
      <c r="H28" s="3"/>
      <c r="I28" s="3"/>
      <c r="J28" s="3"/>
      <c r="K28" s="3"/>
    </row>
    <row r="29" spans="1:11">
      <c r="A29" s="63" t="s">
        <v>24</v>
      </c>
      <c r="B29" s="11">
        <v>66336065.25</v>
      </c>
      <c r="C29" s="12">
        <v>80751003.25</v>
      </c>
      <c r="D29" s="12">
        <v>122197417.25</v>
      </c>
      <c r="E29" s="12">
        <f t="shared" si="0"/>
        <v>269284485.75</v>
      </c>
      <c r="F29" s="10"/>
      <c r="G29" s="10"/>
      <c r="H29" s="3"/>
      <c r="I29" s="3"/>
      <c r="J29" s="3"/>
      <c r="K29" s="3"/>
    </row>
    <row r="30" spans="1:11">
      <c r="A30" s="63" t="s">
        <v>25</v>
      </c>
      <c r="B30" s="11">
        <v>276368870.85000002</v>
      </c>
      <c r="C30" s="12">
        <v>327864760.75</v>
      </c>
      <c r="D30" s="12">
        <v>278436673</v>
      </c>
      <c r="E30" s="12">
        <f t="shared" si="0"/>
        <v>882670304.60000002</v>
      </c>
      <c r="F30" s="10"/>
      <c r="G30" s="10"/>
      <c r="H30" s="3"/>
      <c r="I30" s="3"/>
      <c r="J30" s="3"/>
      <c r="K30" s="3"/>
    </row>
    <row r="31" spans="1:11" ht="30">
      <c r="A31" s="63" t="s">
        <v>26</v>
      </c>
      <c r="B31" s="11">
        <v>25144245</v>
      </c>
      <c r="C31" s="12">
        <v>35652685.5</v>
      </c>
      <c r="D31" s="12">
        <v>48341803</v>
      </c>
      <c r="E31" s="12">
        <f t="shared" si="0"/>
        <v>109138733.5</v>
      </c>
      <c r="F31" s="10"/>
      <c r="G31" s="10"/>
      <c r="H31" s="3"/>
      <c r="I31" s="3"/>
      <c r="J31" s="3"/>
      <c r="K31" s="3"/>
    </row>
    <row r="32" spans="1:11">
      <c r="A32" s="63" t="s">
        <v>30</v>
      </c>
      <c r="B32" s="11">
        <v>942629905.57000005</v>
      </c>
      <c r="C32" s="11">
        <v>942629905.57000005</v>
      </c>
      <c r="D32" s="11">
        <v>942629905.57000005</v>
      </c>
      <c r="E32" s="12">
        <f t="shared" si="0"/>
        <v>2827889716.71</v>
      </c>
      <c r="F32" s="10"/>
      <c r="G32" s="10"/>
      <c r="H32" s="3"/>
      <c r="I32" s="3"/>
      <c r="J32" s="3"/>
      <c r="K32" s="3"/>
    </row>
    <row r="33" spans="1:11">
      <c r="A33" s="95" t="s">
        <v>9</v>
      </c>
      <c r="B33" s="11">
        <v>1198746.6666666667</v>
      </c>
      <c r="C33" s="11">
        <v>1198746.6666666667</v>
      </c>
      <c r="D33" s="11">
        <v>1198746.6666666667</v>
      </c>
      <c r="E33" s="12">
        <f t="shared" si="0"/>
        <v>3596240</v>
      </c>
      <c r="F33" s="10"/>
      <c r="G33" s="10"/>
      <c r="H33" s="3"/>
      <c r="I33" s="3"/>
      <c r="J33" s="3"/>
      <c r="K33" s="3"/>
    </row>
    <row r="34" spans="1:11">
      <c r="A34" s="95" t="s">
        <v>35</v>
      </c>
      <c r="B34" s="11">
        <v>0</v>
      </c>
      <c r="C34" s="11">
        <v>0</v>
      </c>
      <c r="D34" s="11">
        <v>117846.95</v>
      </c>
      <c r="E34" s="12">
        <f t="shared" si="0"/>
        <v>117846.95</v>
      </c>
      <c r="F34" s="10"/>
      <c r="G34" s="10"/>
      <c r="H34" s="3"/>
      <c r="I34" s="3"/>
      <c r="J34" s="3"/>
      <c r="K34" s="3"/>
    </row>
    <row r="35" spans="1:11">
      <c r="A35" s="95" t="s">
        <v>73</v>
      </c>
      <c r="B35" s="11">
        <v>8977214.3833333328</v>
      </c>
      <c r="C35" s="11">
        <v>8977214.3833333328</v>
      </c>
      <c r="D35" s="11">
        <v>8977214.3833333328</v>
      </c>
      <c r="E35" s="12">
        <f t="shared" si="0"/>
        <v>26931643.149999999</v>
      </c>
      <c r="F35" s="10"/>
      <c r="G35" s="10"/>
      <c r="H35" s="3"/>
      <c r="I35" s="3"/>
      <c r="J35" s="3"/>
      <c r="K35" s="3"/>
    </row>
    <row r="36" spans="1:11">
      <c r="A36" s="63" t="s">
        <v>94</v>
      </c>
      <c r="B36" s="11"/>
      <c r="C36" s="12"/>
      <c r="D36" s="12"/>
      <c r="E36" s="12">
        <f t="shared" si="0"/>
        <v>0</v>
      </c>
      <c r="F36" s="10"/>
      <c r="G36" s="10"/>
      <c r="H36" s="3"/>
      <c r="I36" s="3"/>
    </row>
    <row r="37" spans="1:11" ht="15.75" thickBot="1">
      <c r="A37" s="13" t="s">
        <v>3</v>
      </c>
      <c r="B37" s="13">
        <f>SUM(B28:B36)</f>
        <v>1321307882.7200003</v>
      </c>
      <c r="C37" s="13">
        <f>SUM(C28:C36)</f>
        <v>1404064791.3700004</v>
      </c>
      <c r="D37" s="13">
        <f>SUM(D28:D36)</f>
        <v>1415503266.3200004</v>
      </c>
      <c r="E37" s="13">
        <f>SUM(E28:E36)</f>
        <v>4140875940.4099998</v>
      </c>
      <c r="F37" s="10"/>
      <c r="G37" s="10"/>
      <c r="H37" s="3"/>
      <c r="I37" s="3"/>
    </row>
    <row r="38" spans="1:11" ht="15.75" thickTop="1">
      <c r="A38" s="27" t="s">
        <v>71</v>
      </c>
      <c r="B38" s="50"/>
      <c r="C38" s="50"/>
      <c r="D38" s="50"/>
      <c r="E38" s="50"/>
      <c r="F38" s="10"/>
      <c r="G38" s="10"/>
      <c r="H38" s="3"/>
      <c r="I38" s="3"/>
    </row>
    <row r="39" spans="1:11">
      <c r="A39" s="50"/>
      <c r="B39" s="50"/>
      <c r="C39" s="50"/>
      <c r="D39" s="50"/>
      <c r="E39" s="50"/>
      <c r="F39" s="10"/>
      <c r="G39" s="10"/>
    </row>
    <row r="40" spans="1:11">
      <c r="A40" s="49"/>
      <c r="B40" s="49"/>
      <c r="C40" s="49"/>
      <c r="D40" s="50"/>
      <c r="E40" s="50"/>
      <c r="F40" s="10"/>
      <c r="G40" s="10"/>
    </row>
    <row r="41" spans="1:11">
      <c r="A41" s="97" t="s">
        <v>6</v>
      </c>
      <c r="B41" s="97"/>
      <c r="C41" s="97"/>
      <c r="D41" s="97"/>
      <c r="E41" s="97"/>
      <c r="F41" s="97"/>
      <c r="G41" s="10"/>
    </row>
    <row r="42" spans="1:11" ht="15" customHeight="1">
      <c r="A42" s="97" t="s">
        <v>34</v>
      </c>
      <c r="B42" s="97"/>
      <c r="C42" s="97"/>
      <c r="D42" s="97"/>
      <c r="E42" s="97"/>
      <c r="F42" s="97"/>
      <c r="G42" s="10"/>
    </row>
    <row r="43" spans="1:11" ht="15" customHeight="1">
      <c r="A43" s="97" t="s">
        <v>5</v>
      </c>
      <c r="B43" s="97"/>
      <c r="C43" s="97"/>
      <c r="D43" s="97"/>
      <c r="E43" s="97"/>
      <c r="F43" s="97"/>
      <c r="G43" s="10"/>
    </row>
    <row r="44" spans="1:11">
      <c r="A44" s="55"/>
      <c r="B44" s="55"/>
      <c r="C44" s="55"/>
      <c r="D44" s="55"/>
      <c r="E44" s="55"/>
      <c r="F44" s="10"/>
      <c r="G44" s="10"/>
    </row>
    <row r="45" spans="1:11" s="6" customFormat="1" ht="15.75" thickBot="1">
      <c r="A45" s="56" t="s">
        <v>7</v>
      </c>
      <c r="B45" s="51" t="s">
        <v>20</v>
      </c>
      <c r="C45" s="51" t="s">
        <v>28</v>
      </c>
      <c r="D45" s="51" t="s">
        <v>29</v>
      </c>
      <c r="E45" s="51" t="s">
        <v>23</v>
      </c>
      <c r="F45" s="54"/>
      <c r="G45" s="54"/>
    </row>
    <row r="46" spans="1:11">
      <c r="A46" s="57" t="s">
        <v>8</v>
      </c>
      <c r="B46" s="18">
        <v>942629905.57000005</v>
      </c>
      <c r="C46" s="18">
        <v>942629905.57000005</v>
      </c>
      <c r="D46" s="18">
        <v>942629905.57000005</v>
      </c>
      <c r="E46" s="19">
        <f>+SUM(B46:D46)</f>
        <v>2827889716.71</v>
      </c>
      <c r="F46" s="10"/>
      <c r="G46" s="10"/>
    </row>
    <row r="47" spans="1:11">
      <c r="A47" s="57" t="s">
        <v>9</v>
      </c>
      <c r="B47" s="18">
        <v>1198746.6666666667</v>
      </c>
      <c r="C47" s="19">
        <v>1198746.6666666667</v>
      </c>
      <c r="D47" s="19">
        <v>1198746.6666666667</v>
      </c>
      <c r="E47" s="19">
        <f>+SUM(B47:D47)</f>
        <v>3596240</v>
      </c>
      <c r="F47" s="10"/>
      <c r="G47" s="10"/>
    </row>
    <row r="48" spans="1:11">
      <c r="A48" s="57" t="s">
        <v>10</v>
      </c>
      <c r="B48" s="11">
        <v>368502016.10000002</v>
      </c>
      <c r="C48" s="11">
        <v>451258924.75</v>
      </c>
      <c r="D48" s="11">
        <v>462579552.75</v>
      </c>
      <c r="E48" s="19">
        <f>+SUM(B48:D48)</f>
        <v>1282340493.5999999</v>
      </c>
      <c r="F48" s="10"/>
      <c r="G48" s="10"/>
    </row>
    <row r="49" spans="1:9">
      <c r="A49" s="46" t="s">
        <v>35</v>
      </c>
      <c r="B49" s="11">
        <v>0</v>
      </c>
      <c r="C49" s="11">
        <v>0</v>
      </c>
      <c r="D49" s="11">
        <v>117846.95</v>
      </c>
      <c r="E49" s="19">
        <f>+SUM(B49:D49)</f>
        <v>117846.95</v>
      </c>
      <c r="F49" s="10"/>
      <c r="G49" s="10"/>
    </row>
    <row r="50" spans="1:9">
      <c r="A50" s="46" t="s">
        <v>74</v>
      </c>
      <c r="B50" s="11">
        <v>8977214.3833333328</v>
      </c>
      <c r="C50" s="11">
        <v>8977214.3833333328</v>
      </c>
      <c r="D50" s="11">
        <v>8977214.3833333328</v>
      </c>
      <c r="E50" s="19">
        <f>+SUM(B50:D50)</f>
        <v>26931643.149999999</v>
      </c>
      <c r="F50" s="10"/>
      <c r="G50" s="10"/>
    </row>
    <row r="51" spans="1:9" ht="15.75" thickBot="1">
      <c r="A51" s="47" t="s">
        <v>3</v>
      </c>
      <c r="B51" s="20">
        <f>SUM(B46:B50)</f>
        <v>1321307882.72</v>
      </c>
      <c r="C51" s="20">
        <f>SUM(C46:C50)</f>
        <v>1404064791.3700001</v>
      </c>
      <c r="D51" s="20">
        <f>SUM(D46:D50)</f>
        <v>1415503266.3200002</v>
      </c>
      <c r="E51" s="20">
        <f>SUM(E46:E50)</f>
        <v>4140875940.4099998</v>
      </c>
      <c r="F51" s="10"/>
      <c r="G51" s="10"/>
    </row>
    <row r="52" spans="1:9" ht="15.75" thickTop="1">
      <c r="A52" s="27" t="s">
        <v>71</v>
      </c>
      <c r="B52" s="50"/>
      <c r="C52" s="50"/>
      <c r="D52" s="50"/>
      <c r="E52" s="50"/>
      <c r="F52" s="10"/>
      <c r="G52" s="10"/>
    </row>
    <row r="53" spans="1:9">
      <c r="A53" s="58"/>
      <c r="B53" s="58"/>
      <c r="C53" s="50"/>
      <c r="D53" s="50"/>
      <c r="E53" s="50"/>
      <c r="F53" s="10"/>
      <c r="G53" s="10"/>
    </row>
    <row r="54" spans="1:9">
      <c r="A54" s="50"/>
      <c r="B54" s="50"/>
      <c r="C54" s="50"/>
      <c r="D54" s="50"/>
      <c r="E54" s="50"/>
      <c r="F54" s="10"/>
      <c r="G54" s="10"/>
    </row>
    <row r="55" spans="1:9">
      <c r="A55" s="97" t="s">
        <v>11</v>
      </c>
      <c r="B55" s="97"/>
      <c r="C55" s="97"/>
      <c r="D55" s="97"/>
      <c r="E55" s="97"/>
      <c r="F55" s="97"/>
      <c r="G55" s="10"/>
    </row>
    <row r="56" spans="1:9" ht="15" customHeight="1">
      <c r="A56" s="97" t="s">
        <v>12</v>
      </c>
      <c r="B56" s="97"/>
      <c r="C56" s="97"/>
      <c r="D56" s="97"/>
      <c r="E56" s="97"/>
      <c r="F56" s="97"/>
      <c r="G56" s="10"/>
    </row>
    <row r="57" spans="1:9" ht="15" customHeight="1">
      <c r="A57" s="97" t="s">
        <v>5</v>
      </c>
      <c r="B57" s="97"/>
      <c r="C57" s="97"/>
      <c r="D57" s="97"/>
      <c r="E57" s="97"/>
      <c r="F57" s="97"/>
      <c r="G57" s="10"/>
    </row>
    <row r="58" spans="1:9">
      <c r="A58" s="55"/>
      <c r="B58" s="55"/>
      <c r="C58" s="55"/>
      <c r="D58" s="55"/>
      <c r="E58" s="55"/>
      <c r="F58" s="10"/>
      <c r="G58" s="10"/>
    </row>
    <row r="59" spans="1:9" s="6" customFormat="1" ht="15.75" thickBot="1">
      <c r="A59" s="51" t="s">
        <v>13</v>
      </c>
      <c r="B59" s="51" t="s">
        <v>20</v>
      </c>
      <c r="C59" s="51" t="s">
        <v>21</v>
      </c>
      <c r="D59" s="51" t="s">
        <v>29</v>
      </c>
      <c r="E59" s="51" t="s">
        <v>23</v>
      </c>
      <c r="F59" s="54"/>
      <c r="G59" s="54" t="s">
        <v>95</v>
      </c>
    </row>
    <row r="60" spans="1:9">
      <c r="A60" s="46" t="s">
        <v>14</v>
      </c>
      <c r="B60" s="22">
        <v>0</v>
      </c>
      <c r="C60" s="22">
        <f>B64</f>
        <v>-1212101600.49</v>
      </c>
      <c r="D60" s="22">
        <f>C64</f>
        <v>-1352477517.4100001</v>
      </c>
      <c r="E60" s="22">
        <f>+B60</f>
        <v>0</v>
      </c>
      <c r="F60" s="10"/>
      <c r="G60" s="10">
        <v>0</v>
      </c>
      <c r="H60">
        <v>1537315936.6299999</v>
      </c>
      <c r="I60">
        <v>1396940019.7099998</v>
      </c>
    </row>
    <row r="61" spans="1:9">
      <c r="A61" s="46" t="s">
        <v>15</v>
      </c>
      <c r="B61" s="22">
        <v>109206282.23</v>
      </c>
      <c r="C61" s="22">
        <v>1263688874.45</v>
      </c>
      <c r="D61" s="22">
        <v>1257246462.54</v>
      </c>
      <c r="E61" s="22">
        <f>+B61+C61+D61</f>
        <v>2630141619.2200003</v>
      </c>
      <c r="F61" s="10"/>
      <c r="G61" s="89">
        <v>2858623819.3499999</v>
      </c>
      <c r="H61" s="84">
        <v>1263688874.45</v>
      </c>
      <c r="I61" s="84">
        <v>1257246462.54</v>
      </c>
    </row>
    <row r="62" spans="1:9">
      <c r="A62" s="46" t="s">
        <v>16</v>
      </c>
      <c r="B62" s="22">
        <f>+B60+B61</f>
        <v>109206282.23</v>
      </c>
      <c r="C62" s="22">
        <f>+C60+C61</f>
        <v>51587273.960000038</v>
      </c>
      <c r="D62" s="22">
        <f>+D60+D61</f>
        <v>-95231054.870000124</v>
      </c>
      <c r="E62" s="22">
        <f>+E60+E61</f>
        <v>2630141619.2200003</v>
      </c>
      <c r="F62" s="10"/>
      <c r="G62" s="10">
        <v>2858623819.3499999</v>
      </c>
      <c r="H62">
        <v>2801004811.0799999</v>
      </c>
      <c r="I62">
        <v>2654186482.25</v>
      </c>
    </row>
    <row r="63" spans="1:9">
      <c r="A63" s="46" t="s">
        <v>17</v>
      </c>
      <c r="B63" s="22">
        <f>B51</f>
        <v>1321307882.72</v>
      </c>
      <c r="C63" s="22">
        <f>C51</f>
        <v>1404064791.3700001</v>
      </c>
      <c r="D63" s="22">
        <f>D51</f>
        <v>1415503266.3200002</v>
      </c>
      <c r="E63" s="22">
        <f>SUM(B63:D63)</f>
        <v>4140875940.4100003</v>
      </c>
      <c r="F63" s="10"/>
      <c r="G63" s="10">
        <v>1321307882.72</v>
      </c>
      <c r="H63">
        <v>1404064791.3700001</v>
      </c>
      <c r="I63">
        <v>2226422626.3199997</v>
      </c>
    </row>
    <row r="64" spans="1:9">
      <c r="A64" s="46" t="s">
        <v>36</v>
      </c>
      <c r="B64" s="22">
        <f>B62-B63</f>
        <v>-1212101600.49</v>
      </c>
      <c r="C64" s="22">
        <f>C62-C63</f>
        <v>-1352477517.4100001</v>
      </c>
      <c r="D64" s="22">
        <f>D62-D63</f>
        <v>-1510734321.1900003</v>
      </c>
      <c r="E64" s="22">
        <f>E62-E63</f>
        <v>-1510734321.1900001</v>
      </c>
      <c r="F64" s="10"/>
      <c r="G64" s="10">
        <v>1537315936.6299999</v>
      </c>
      <c r="H64">
        <v>1396940019.7099998</v>
      </c>
      <c r="I64">
        <v>427763855.93000031</v>
      </c>
    </row>
    <row r="65" spans="1:5" ht="15.75" thickBot="1">
      <c r="A65" s="17"/>
      <c r="B65" s="17"/>
      <c r="C65" s="17"/>
      <c r="D65" s="17"/>
      <c r="E65" s="17"/>
    </row>
    <row r="66" spans="1:5" ht="15.75" thickTop="1">
      <c r="A66" s="98" t="s">
        <v>71</v>
      </c>
      <c r="B66" s="99"/>
      <c r="C66" s="99"/>
      <c r="D66" s="99"/>
      <c r="E66" s="99"/>
    </row>
    <row r="67" spans="1:5">
      <c r="A67" s="1"/>
      <c r="B67" s="1"/>
      <c r="C67" s="1"/>
      <c r="D67" s="2"/>
      <c r="E67" s="2"/>
    </row>
    <row r="68" spans="1:5">
      <c r="A68" s="6" t="s">
        <v>90</v>
      </c>
      <c r="B68" s="21"/>
    </row>
    <row r="69" spans="1:5">
      <c r="A69" s="6" t="s">
        <v>91</v>
      </c>
    </row>
    <row r="70" spans="1:5">
      <c r="A70" s="83"/>
    </row>
    <row r="71" spans="1:5">
      <c r="A71" s="83"/>
    </row>
    <row r="72" spans="1:5">
      <c r="A72" s="83"/>
      <c r="B72" s="93">
        <v>109206282.23</v>
      </c>
      <c r="C72" s="93">
        <v>1263688874.45</v>
      </c>
      <c r="D72" s="93">
        <v>1257246462.54</v>
      </c>
    </row>
    <row r="73" spans="1:5">
      <c r="A73" s="83" t="s">
        <v>97</v>
      </c>
    </row>
  </sheetData>
  <mergeCells count="13">
    <mergeCell ref="A1:B1"/>
    <mergeCell ref="A41:F41"/>
    <mergeCell ref="A42:F42"/>
    <mergeCell ref="A43:F43"/>
    <mergeCell ref="A66:E66"/>
    <mergeCell ref="A55:F55"/>
    <mergeCell ref="A56:F56"/>
    <mergeCell ref="A57:F57"/>
    <mergeCell ref="A8:G8"/>
    <mergeCell ref="A9:G9"/>
    <mergeCell ref="A22:E22"/>
    <mergeCell ref="A23:E23"/>
    <mergeCell ref="A24:E24"/>
  </mergeCells>
  <pageMargins left="0.70866141732283472" right="0.70866141732283472" top="0.74803149606299213" bottom="0.74803149606299213" header="0.31496062992125984" footer="0.31496062992125984"/>
  <pageSetup scale="64"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K73"/>
  <sheetViews>
    <sheetView zoomScale="90" zoomScaleNormal="90" workbookViewId="0">
      <selection activeCell="F12" sqref="F12"/>
    </sheetView>
  </sheetViews>
  <sheetFormatPr baseColWidth="10" defaultColWidth="11.42578125" defaultRowHeight="15"/>
  <cols>
    <col min="1" max="1" width="44" customWidth="1"/>
    <col min="2" max="2" width="33.42578125" customWidth="1"/>
    <col min="3" max="3" width="16.85546875" bestFit="1" customWidth="1"/>
    <col min="4" max="4" width="17.140625" bestFit="1" customWidth="1"/>
    <col min="5" max="5" width="19" customWidth="1"/>
    <col min="6" max="6" width="18.5703125" customWidth="1"/>
    <col min="7" max="7" width="16.28515625" customWidth="1"/>
    <col min="8" max="8" width="16.7109375" customWidth="1"/>
    <col min="9" max="9" width="16.85546875" customWidth="1"/>
    <col min="10" max="10" width="12.7109375" bestFit="1" customWidth="1"/>
  </cols>
  <sheetData>
    <row r="1" spans="1:7">
      <c r="A1" s="96" t="s">
        <v>31</v>
      </c>
      <c r="B1" s="96"/>
      <c r="C1" s="96"/>
      <c r="D1" s="96"/>
      <c r="E1" s="96"/>
      <c r="F1" s="96"/>
      <c r="G1" s="10"/>
    </row>
    <row r="2" spans="1:7" ht="30">
      <c r="A2" s="75" t="s">
        <v>63</v>
      </c>
      <c r="B2" s="53" t="s">
        <v>64</v>
      </c>
      <c r="C2" s="75"/>
      <c r="D2" s="53"/>
      <c r="E2" s="75"/>
      <c r="F2" s="53"/>
      <c r="G2" s="10"/>
    </row>
    <row r="3" spans="1:7">
      <c r="A3" s="75" t="s">
        <v>65</v>
      </c>
      <c r="B3" s="53" t="s">
        <v>66</v>
      </c>
      <c r="C3" s="75"/>
      <c r="D3" s="53"/>
      <c r="E3" s="75"/>
      <c r="F3" s="53"/>
      <c r="G3" s="10"/>
    </row>
    <row r="4" spans="1:7">
      <c r="A4" s="75" t="s">
        <v>67</v>
      </c>
      <c r="B4" s="53" t="s">
        <v>68</v>
      </c>
      <c r="C4" s="75"/>
      <c r="D4" s="53"/>
      <c r="E4" s="75"/>
      <c r="F4" s="53"/>
      <c r="G4" s="10"/>
    </row>
    <row r="5" spans="1:7">
      <c r="A5" s="75" t="s">
        <v>69</v>
      </c>
      <c r="B5" s="53" t="s">
        <v>77</v>
      </c>
      <c r="C5" s="75"/>
      <c r="D5" s="53"/>
      <c r="E5" s="75"/>
      <c r="F5" s="53"/>
      <c r="G5" s="10"/>
    </row>
    <row r="6" spans="1:7">
      <c r="A6" s="82"/>
      <c r="B6" s="82"/>
      <c r="C6" s="82"/>
      <c r="D6" s="82"/>
      <c r="E6" s="82"/>
      <c r="F6" s="82"/>
      <c r="G6" s="10"/>
    </row>
    <row r="7" spans="1:7">
      <c r="A7" s="82"/>
      <c r="B7" s="82"/>
      <c r="C7" s="82"/>
      <c r="D7" s="82"/>
      <c r="E7" s="82"/>
      <c r="F7" s="82"/>
      <c r="G7" s="10"/>
    </row>
    <row r="8" spans="1:7">
      <c r="A8" s="97" t="s">
        <v>0</v>
      </c>
      <c r="B8" s="97"/>
      <c r="C8" s="97"/>
      <c r="D8" s="97"/>
      <c r="E8" s="97"/>
      <c r="F8" s="97"/>
      <c r="G8" s="97"/>
    </row>
    <row r="9" spans="1:7">
      <c r="A9" s="97" t="s">
        <v>1</v>
      </c>
      <c r="B9" s="97"/>
      <c r="C9" s="97"/>
      <c r="D9" s="97"/>
      <c r="E9" s="97"/>
      <c r="F9" s="97"/>
      <c r="G9" s="97"/>
    </row>
    <row r="10" spans="1:7">
      <c r="A10" s="49"/>
      <c r="B10" s="49"/>
      <c r="C10" s="49"/>
      <c r="D10" s="50"/>
      <c r="E10" s="50"/>
      <c r="F10" s="10"/>
      <c r="G10" s="10"/>
    </row>
    <row r="11" spans="1:7" ht="15.75" thickBot="1">
      <c r="A11" s="51" t="s">
        <v>75</v>
      </c>
      <c r="B11" s="51" t="s">
        <v>2</v>
      </c>
      <c r="C11" s="51" t="s">
        <v>37</v>
      </c>
      <c r="D11" s="51" t="s">
        <v>38</v>
      </c>
      <c r="E11" s="51" t="s">
        <v>39</v>
      </c>
      <c r="F11" s="51" t="s">
        <v>98</v>
      </c>
    </row>
    <row r="12" spans="1:7">
      <c r="A12" s="11"/>
      <c r="B12" s="11"/>
      <c r="C12" s="11"/>
      <c r="D12" s="11"/>
      <c r="E12" s="11"/>
      <c r="F12" s="10"/>
    </row>
    <row r="13" spans="1:7" ht="30">
      <c r="A13" s="11" t="s">
        <v>18</v>
      </c>
      <c r="B13" s="11" t="s">
        <v>19</v>
      </c>
      <c r="C13" s="11">
        <v>712</v>
      </c>
      <c r="D13" s="11">
        <v>873</v>
      </c>
      <c r="E13" s="11">
        <v>753</v>
      </c>
      <c r="F13" s="10">
        <f>+AVERAGE(C13:E13)</f>
        <v>779.33333333333337</v>
      </c>
    </row>
    <row r="14" spans="1:7" ht="30">
      <c r="A14" s="11" t="s">
        <v>24</v>
      </c>
      <c r="B14" s="11" t="s">
        <v>19</v>
      </c>
      <c r="C14" s="11">
        <v>1812</v>
      </c>
      <c r="D14" s="11">
        <v>1854</v>
      </c>
      <c r="E14" s="11">
        <v>1777</v>
      </c>
      <c r="F14" s="10">
        <f>+AVERAGE(C14:E14)</f>
        <v>1814.3333333333333</v>
      </c>
    </row>
    <row r="15" spans="1:7" ht="30">
      <c r="A15" s="11" t="s">
        <v>25</v>
      </c>
      <c r="B15" s="11" t="s">
        <v>19</v>
      </c>
      <c r="C15" s="11">
        <v>1654</v>
      </c>
      <c r="D15" s="11">
        <v>1495</v>
      </c>
      <c r="E15" s="11">
        <v>1798</v>
      </c>
      <c r="F15" s="10">
        <f>+AVERAGE(C15:E15)</f>
        <v>1649</v>
      </c>
    </row>
    <row r="16" spans="1:7" ht="30">
      <c r="A16" s="11" t="s">
        <v>26</v>
      </c>
      <c r="B16" s="52" t="s">
        <v>19</v>
      </c>
      <c r="C16" s="11">
        <v>547</v>
      </c>
      <c r="D16" s="11">
        <v>553</v>
      </c>
      <c r="E16" s="11">
        <v>538</v>
      </c>
      <c r="F16" s="10">
        <f>+AVERAGE(C16:E16)</f>
        <v>546</v>
      </c>
    </row>
    <row r="17" spans="1:11">
      <c r="A17" s="63" t="s">
        <v>84</v>
      </c>
      <c r="B17" s="11" t="s">
        <v>83</v>
      </c>
      <c r="C17" s="11"/>
      <c r="D17" s="11"/>
      <c r="E17" s="11"/>
      <c r="F17" s="10"/>
    </row>
    <row r="18" spans="1:11" ht="15.75" thickBot="1">
      <c r="A18" s="43" t="s">
        <v>3</v>
      </c>
      <c r="B18" s="43"/>
      <c r="C18" s="43">
        <f>SUM(C13:C16)</f>
        <v>4725</v>
      </c>
      <c r="D18" s="43">
        <f>SUM(D13:D16)</f>
        <v>4775</v>
      </c>
      <c r="E18" s="43">
        <f>SUM(E13:E16)</f>
        <v>4866</v>
      </c>
      <c r="F18" s="43">
        <f>SUM(F13:F16)</f>
        <v>4788.6666666666661</v>
      </c>
    </row>
    <row r="19" spans="1:11" ht="15.75" thickTop="1">
      <c r="A19" s="28" t="s">
        <v>86</v>
      </c>
      <c r="B19" s="49"/>
      <c r="C19" s="49"/>
      <c r="D19" s="50"/>
      <c r="E19" s="50"/>
      <c r="F19" s="10"/>
      <c r="G19" s="10"/>
    </row>
    <row r="20" spans="1:11">
      <c r="A20" s="49"/>
      <c r="B20" s="49"/>
      <c r="C20" s="49"/>
      <c r="D20" s="50"/>
      <c r="E20" s="50"/>
      <c r="F20" s="10"/>
      <c r="G20" s="10"/>
    </row>
    <row r="21" spans="1:11">
      <c r="A21" s="49"/>
      <c r="B21" s="49"/>
      <c r="C21" s="49"/>
      <c r="D21" s="50"/>
      <c r="E21" s="50"/>
      <c r="F21" s="10"/>
      <c r="G21" s="10"/>
    </row>
    <row r="22" spans="1:11">
      <c r="A22" s="97" t="s">
        <v>4</v>
      </c>
      <c r="B22" s="97"/>
      <c r="C22" s="97"/>
      <c r="D22" s="97"/>
      <c r="E22" s="97"/>
      <c r="F22" s="53"/>
      <c r="G22" s="10"/>
    </row>
    <row r="23" spans="1:11">
      <c r="A23" s="97" t="s">
        <v>32</v>
      </c>
      <c r="B23" s="97"/>
      <c r="C23" s="97"/>
      <c r="D23" s="97"/>
      <c r="E23" s="97"/>
      <c r="F23" s="53"/>
      <c r="G23" s="10"/>
    </row>
    <row r="24" spans="1:11">
      <c r="A24" s="97" t="s">
        <v>5</v>
      </c>
      <c r="B24" s="97"/>
      <c r="C24" s="97"/>
      <c r="D24" s="97"/>
      <c r="E24" s="97"/>
      <c r="F24" s="53"/>
      <c r="G24" s="10"/>
    </row>
    <row r="25" spans="1:11">
      <c r="A25" s="49"/>
      <c r="B25" s="49"/>
      <c r="C25" s="50"/>
      <c r="D25" s="50"/>
      <c r="E25" s="50"/>
      <c r="F25" s="10"/>
      <c r="G25" s="10"/>
      <c r="I25" s="3"/>
      <c r="J25" s="3"/>
      <c r="K25" s="3"/>
    </row>
    <row r="26" spans="1:11" s="6" customFormat="1" ht="15.75" thickBot="1">
      <c r="A26" s="51" t="s">
        <v>75</v>
      </c>
      <c r="B26" s="51" t="s">
        <v>37</v>
      </c>
      <c r="C26" s="51" t="s">
        <v>38</v>
      </c>
      <c r="D26" s="51" t="s">
        <v>39</v>
      </c>
      <c r="E26" s="51" t="s">
        <v>43</v>
      </c>
      <c r="F26" s="54"/>
      <c r="G26" s="54"/>
      <c r="H26" s="7"/>
      <c r="I26" s="7"/>
      <c r="J26" s="7"/>
      <c r="K26" s="7"/>
    </row>
    <row r="27" spans="1:11">
      <c r="A27" s="11"/>
      <c r="E27" s="12"/>
      <c r="F27" s="10"/>
      <c r="G27" s="10"/>
      <c r="H27" s="3"/>
      <c r="I27" s="3"/>
      <c r="J27" s="3"/>
      <c r="K27" s="3"/>
    </row>
    <row r="28" spans="1:11">
      <c r="A28" s="11" t="s">
        <v>18</v>
      </c>
      <c r="B28" s="11">
        <v>9028493</v>
      </c>
      <c r="C28" s="12">
        <v>10193459.5</v>
      </c>
      <c r="D28" s="12">
        <v>8902934.5</v>
      </c>
      <c r="E28" s="12">
        <f>SUM(B28:D28)</f>
        <v>28124887</v>
      </c>
      <c r="F28" s="10"/>
      <c r="G28" s="10"/>
      <c r="H28" s="3"/>
      <c r="I28" s="3"/>
      <c r="J28" s="3"/>
      <c r="K28" s="3"/>
    </row>
    <row r="29" spans="1:11">
      <c r="A29" s="11" t="s">
        <v>24</v>
      </c>
      <c r="B29" s="11">
        <v>134532303</v>
      </c>
      <c r="C29" s="12">
        <v>120273686.44999999</v>
      </c>
      <c r="D29" s="12">
        <v>113032895.09999999</v>
      </c>
      <c r="E29" s="12">
        <f t="shared" ref="E29:E36" si="0">SUM(B29:D29)</f>
        <v>367838884.54999995</v>
      </c>
      <c r="F29" s="10"/>
      <c r="G29" s="10"/>
      <c r="H29" s="3"/>
      <c r="I29" s="3"/>
      <c r="J29" s="3"/>
      <c r="K29" s="3"/>
    </row>
    <row r="30" spans="1:11">
      <c r="A30" s="11" t="s">
        <v>25</v>
      </c>
      <c r="B30" s="11">
        <v>323235852.35000002</v>
      </c>
      <c r="C30" s="12">
        <v>268590686.75</v>
      </c>
      <c r="D30" s="12">
        <v>315520798.39999998</v>
      </c>
      <c r="E30" s="12">
        <f t="shared" si="0"/>
        <v>907347337.5</v>
      </c>
      <c r="F30" s="10"/>
      <c r="G30" s="10"/>
      <c r="H30" s="3"/>
      <c r="I30" s="3"/>
      <c r="J30" s="3"/>
      <c r="K30" s="3"/>
    </row>
    <row r="31" spans="1:11" ht="30">
      <c r="A31" s="11" t="s">
        <v>26</v>
      </c>
      <c r="B31" s="11">
        <v>35137319.5</v>
      </c>
      <c r="C31" s="12">
        <v>35995724.5</v>
      </c>
      <c r="D31" s="12">
        <v>35995724.5</v>
      </c>
      <c r="E31" s="12">
        <f t="shared" si="0"/>
        <v>107128768.5</v>
      </c>
      <c r="F31" s="10"/>
      <c r="G31" s="10"/>
      <c r="H31" s="3"/>
      <c r="I31" s="3"/>
      <c r="J31" s="3"/>
      <c r="K31" s="3"/>
    </row>
    <row r="32" spans="1:11">
      <c r="A32" s="11" t="s">
        <v>30</v>
      </c>
      <c r="B32" s="11">
        <v>732899260.63999999</v>
      </c>
      <c r="C32" s="11">
        <v>732899260.63999999</v>
      </c>
      <c r="D32" s="11">
        <v>732899260.63999999</v>
      </c>
      <c r="E32" s="12">
        <f t="shared" si="0"/>
        <v>2198697781.9200001</v>
      </c>
      <c r="F32" s="10"/>
      <c r="G32" s="10"/>
      <c r="H32" s="3"/>
      <c r="I32" s="3"/>
      <c r="J32" s="3"/>
      <c r="K32" s="3"/>
    </row>
    <row r="33" spans="1:11">
      <c r="A33" s="11" t="s">
        <v>9</v>
      </c>
      <c r="B33" s="11">
        <v>376414.67</v>
      </c>
      <c r="C33" s="11">
        <v>376414.67</v>
      </c>
      <c r="D33" s="11">
        <v>376414.67</v>
      </c>
      <c r="E33" s="12">
        <f t="shared" si="0"/>
        <v>1129244.01</v>
      </c>
      <c r="F33" s="10"/>
      <c r="G33" s="10"/>
      <c r="H33" s="3"/>
      <c r="I33" s="3"/>
      <c r="J33" s="3"/>
      <c r="K33" s="3"/>
    </row>
    <row r="34" spans="1:11">
      <c r="A34" s="11" t="s">
        <v>35</v>
      </c>
      <c r="B34" s="11">
        <v>0</v>
      </c>
      <c r="C34" s="11">
        <v>0</v>
      </c>
      <c r="D34" s="11">
        <v>0</v>
      </c>
      <c r="E34" s="12">
        <f t="shared" si="0"/>
        <v>0</v>
      </c>
      <c r="F34" s="10"/>
      <c r="G34" s="10"/>
      <c r="H34" s="3"/>
      <c r="I34" s="3"/>
      <c r="J34" s="3"/>
      <c r="K34" s="3"/>
    </row>
    <row r="35" spans="1:11">
      <c r="A35" s="11" t="s">
        <v>73</v>
      </c>
      <c r="B35" s="11">
        <v>4624152.26</v>
      </c>
      <c r="C35" s="11">
        <v>4624152.26</v>
      </c>
      <c r="D35" s="11">
        <v>4624152.26</v>
      </c>
      <c r="E35" s="12">
        <f t="shared" si="0"/>
        <v>13872456.779999999</v>
      </c>
      <c r="F35" s="10"/>
      <c r="G35" s="10"/>
      <c r="H35" s="3"/>
      <c r="I35" s="3"/>
      <c r="J35" s="3"/>
      <c r="K35" s="3"/>
    </row>
    <row r="36" spans="1:11">
      <c r="A36" s="86" t="s">
        <v>94</v>
      </c>
      <c r="B36" s="11"/>
      <c r="C36" s="12"/>
      <c r="D36" s="12"/>
      <c r="E36" s="12">
        <f t="shared" si="0"/>
        <v>0</v>
      </c>
      <c r="F36" s="10"/>
      <c r="G36" s="10"/>
      <c r="H36" s="3"/>
      <c r="I36" s="3"/>
    </row>
    <row r="37" spans="1:11" ht="15.75" thickBot="1">
      <c r="A37" s="13" t="s">
        <v>3</v>
      </c>
      <c r="B37" s="13">
        <f>SUM(B28:B36)</f>
        <v>1239833795.4200001</v>
      </c>
      <c r="C37" s="13">
        <f>SUM(C28:C36)</f>
        <v>1172953384.77</v>
      </c>
      <c r="D37" s="13">
        <f>SUM(D28:D36)</f>
        <v>1211352180.0699999</v>
      </c>
      <c r="E37" s="13">
        <f>SUM(E27:E36)</f>
        <v>3624139360.2600007</v>
      </c>
      <c r="F37" s="10"/>
      <c r="G37" s="10"/>
      <c r="H37" s="3"/>
      <c r="I37" s="3"/>
    </row>
    <row r="38" spans="1:11" ht="15.75" thickTop="1">
      <c r="A38" s="27" t="s">
        <v>70</v>
      </c>
      <c r="B38" s="50"/>
      <c r="C38" s="50"/>
      <c r="D38" s="50"/>
      <c r="E38" s="50"/>
      <c r="F38" s="10"/>
      <c r="G38" s="10"/>
      <c r="H38" s="3"/>
      <c r="I38" s="3"/>
    </row>
    <row r="39" spans="1:11">
      <c r="A39" s="50"/>
      <c r="B39" s="50"/>
      <c r="C39" s="50"/>
      <c r="D39" s="50"/>
      <c r="E39" s="50"/>
      <c r="F39" s="10"/>
      <c r="G39" s="10"/>
    </row>
    <row r="40" spans="1:11">
      <c r="A40" s="49"/>
      <c r="B40" s="49"/>
      <c r="C40" s="49"/>
      <c r="D40" s="50"/>
      <c r="E40" s="50"/>
      <c r="F40" s="10"/>
      <c r="G40" s="10"/>
    </row>
    <row r="41" spans="1:11">
      <c r="A41" s="97" t="s">
        <v>6</v>
      </c>
      <c r="B41" s="97"/>
      <c r="C41" s="97"/>
      <c r="D41" s="97"/>
      <c r="E41" s="97"/>
      <c r="F41" s="97"/>
      <c r="G41" s="10"/>
    </row>
    <row r="42" spans="1:11">
      <c r="A42" s="97" t="s">
        <v>34</v>
      </c>
      <c r="B42" s="97"/>
      <c r="C42" s="97"/>
      <c r="D42" s="97"/>
      <c r="E42" s="97"/>
      <c r="F42" s="97"/>
      <c r="G42" s="10"/>
    </row>
    <row r="43" spans="1:11">
      <c r="A43" s="97" t="s">
        <v>5</v>
      </c>
      <c r="B43" s="97"/>
      <c r="C43" s="97"/>
      <c r="D43" s="97"/>
      <c r="E43" s="97"/>
      <c r="F43" s="97"/>
      <c r="G43" s="10"/>
    </row>
    <row r="44" spans="1:11">
      <c r="A44" s="55"/>
      <c r="B44" s="55"/>
      <c r="C44" s="55"/>
      <c r="D44" s="55"/>
      <c r="E44" s="55"/>
      <c r="F44" s="10"/>
      <c r="G44" s="10"/>
    </row>
    <row r="45" spans="1:11" s="6" customFormat="1" ht="15.75" thickBot="1">
      <c r="A45" s="56" t="s">
        <v>7</v>
      </c>
      <c r="B45" s="51" t="s">
        <v>37</v>
      </c>
      <c r="C45" s="51" t="s">
        <v>38</v>
      </c>
      <c r="D45" s="51" t="s">
        <v>39</v>
      </c>
      <c r="E45" s="51" t="s">
        <v>43</v>
      </c>
      <c r="F45" s="54"/>
      <c r="G45" s="54"/>
    </row>
    <row r="46" spans="1:11">
      <c r="A46" s="57" t="s">
        <v>8</v>
      </c>
      <c r="B46" s="18">
        <v>732899260.63999999</v>
      </c>
      <c r="C46" s="18">
        <v>732899260.63999999</v>
      </c>
      <c r="D46" s="18">
        <v>732899260.63999999</v>
      </c>
      <c r="E46" s="19">
        <f>+SUM(B46:D46)</f>
        <v>2198697781.9200001</v>
      </c>
      <c r="F46" s="10"/>
      <c r="G46" s="10"/>
    </row>
    <row r="47" spans="1:11">
      <c r="A47" s="57" t="s">
        <v>9</v>
      </c>
      <c r="B47" s="18">
        <v>376414.67</v>
      </c>
      <c r="C47" s="19">
        <v>376414.67</v>
      </c>
      <c r="D47" s="19">
        <v>376414.67</v>
      </c>
      <c r="E47" s="19">
        <f>+SUM(B47:D47)</f>
        <v>1129244.01</v>
      </c>
      <c r="F47" s="10"/>
      <c r="G47" s="10"/>
    </row>
    <row r="48" spans="1:11">
      <c r="A48" s="57" t="s">
        <v>10</v>
      </c>
      <c r="B48" s="11">
        <v>501933967.85000002</v>
      </c>
      <c r="C48" s="11">
        <v>435053557.19999999</v>
      </c>
      <c r="D48" s="11">
        <v>473452352.5</v>
      </c>
      <c r="E48" s="19">
        <f>+SUM(B48:D48)</f>
        <v>1410439877.55</v>
      </c>
      <c r="F48" s="10"/>
      <c r="G48" s="10"/>
    </row>
    <row r="49" spans="1:9">
      <c r="A49" s="46" t="s">
        <v>35</v>
      </c>
      <c r="B49" s="11"/>
      <c r="C49" s="11">
        <v>0</v>
      </c>
      <c r="D49" s="11"/>
      <c r="E49" s="19">
        <f>+SUM(B49:D49)</f>
        <v>0</v>
      </c>
      <c r="F49" s="10"/>
      <c r="G49" s="10"/>
    </row>
    <row r="50" spans="1:9">
      <c r="A50" s="46" t="s">
        <v>74</v>
      </c>
      <c r="B50" s="11">
        <v>4624152.26</v>
      </c>
      <c r="C50" s="11">
        <v>4624152.26</v>
      </c>
      <c r="D50" s="11">
        <v>4624152.26</v>
      </c>
      <c r="E50" s="19">
        <f>+SUM(B50:D50)</f>
        <v>13872456.779999999</v>
      </c>
      <c r="F50" s="10"/>
      <c r="G50" s="10"/>
    </row>
    <row r="51" spans="1:9" ht="15.75" thickBot="1">
      <c r="A51" s="47" t="s">
        <v>3</v>
      </c>
      <c r="B51" s="20">
        <f>SUM(B46:B50)</f>
        <v>1239833795.4199998</v>
      </c>
      <c r="C51" s="20">
        <f>SUM(C46:C50)</f>
        <v>1172953384.77</v>
      </c>
      <c r="D51" s="20">
        <f>SUM(D46:D50)</f>
        <v>1211352180.0699999</v>
      </c>
      <c r="E51" s="20">
        <f>SUM(E46:E50)</f>
        <v>3624139360.2600007</v>
      </c>
      <c r="F51" s="10"/>
      <c r="G51" s="10"/>
    </row>
    <row r="52" spans="1:9" ht="15.75" thickTop="1">
      <c r="A52" s="27" t="s">
        <v>70</v>
      </c>
      <c r="B52" s="50"/>
      <c r="C52" s="50"/>
      <c r="D52" s="50"/>
      <c r="E52" s="50"/>
      <c r="F52" s="10"/>
      <c r="G52" s="10"/>
    </row>
    <row r="53" spans="1:9">
      <c r="A53" s="58"/>
      <c r="B53" s="58"/>
      <c r="C53" s="50"/>
      <c r="D53" s="50"/>
      <c r="E53" s="50"/>
      <c r="F53" s="10"/>
      <c r="G53" s="10"/>
    </row>
    <row r="54" spans="1:9">
      <c r="A54" s="50"/>
      <c r="B54" s="50"/>
      <c r="C54" s="50"/>
      <c r="D54" s="50"/>
      <c r="E54" s="50"/>
      <c r="F54" s="10"/>
      <c r="G54" s="10"/>
    </row>
    <row r="55" spans="1:9">
      <c r="A55" s="97" t="s">
        <v>11</v>
      </c>
      <c r="B55" s="97"/>
      <c r="C55" s="97"/>
      <c r="D55" s="97"/>
      <c r="E55" s="97"/>
      <c r="F55" s="97"/>
      <c r="G55" s="10"/>
    </row>
    <row r="56" spans="1:9">
      <c r="A56" s="97" t="s">
        <v>12</v>
      </c>
      <c r="B56" s="97"/>
      <c r="C56" s="97"/>
      <c r="D56" s="97"/>
      <c r="E56" s="97"/>
      <c r="F56" s="97"/>
      <c r="G56" s="10"/>
    </row>
    <row r="57" spans="1:9">
      <c r="A57" s="97" t="s">
        <v>5</v>
      </c>
      <c r="B57" s="97"/>
      <c r="C57" s="97"/>
      <c r="D57" s="97"/>
      <c r="E57" s="97"/>
      <c r="F57" s="97"/>
      <c r="G57" s="10"/>
    </row>
    <row r="58" spans="1:9">
      <c r="A58" s="55"/>
      <c r="B58" s="55"/>
      <c r="C58" s="55"/>
      <c r="D58" s="55"/>
      <c r="E58" s="55"/>
      <c r="F58" s="10"/>
      <c r="G58" s="10"/>
    </row>
    <row r="59" spans="1:9" s="6" customFormat="1" ht="15.75" thickBot="1">
      <c r="A59" s="51" t="s">
        <v>13</v>
      </c>
      <c r="B59" s="51" t="s">
        <v>37</v>
      </c>
      <c r="C59" s="51" t="s">
        <v>38</v>
      </c>
      <c r="D59" s="51" t="s">
        <v>39</v>
      </c>
      <c r="E59" s="51" t="s">
        <v>43</v>
      </c>
      <c r="F59" s="54"/>
      <c r="G59" s="54"/>
    </row>
    <row r="60" spans="1:9">
      <c r="A60" s="46" t="s">
        <v>14</v>
      </c>
      <c r="B60" s="22">
        <f>'1T'!E64</f>
        <v>-1510734321.1900001</v>
      </c>
      <c r="C60" s="22">
        <f>B64</f>
        <v>-1446782400.3</v>
      </c>
      <c r="D60" s="22">
        <f>C64</f>
        <v>-318372086.3599999</v>
      </c>
      <c r="E60" s="22">
        <f>+B60</f>
        <v>-1510734321.1900001</v>
      </c>
      <c r="F60" s="10"/>
      <c r="G60" s="10">
        <v>427763855.93000031</v>
      </c>
      <c r="H60">
        <v>491715776.82000041</v>
      </c>
      <c r="I60">
        <v>1620126090.7600007</v>
      </c>
    </row>
    <row r="61" spans="1:9">
      <c r="A61" s="46" t="s">
        <v>15</v>
      </c>
      <c r="B61" s="22">
        <v>1303785716.3099999</v>
      </c>
      <c r="C61" s="22">
        <v>2301363698.71</v>
      </c>
      <c r="D61" s="22">
        <v>1297631535.55</v>
      </c>
      <c r="E61" s="22">
        <f>+B61+C61+D61</f>
        <v>4902780950.5699997</v>
      </c>
      <c r="F61" s="10"/>
      <c r="G61" s="84">
        <v>1303785716.3099999</v>
      </c>
      <c r="H61" s="84">
        <v>2301363698.71</v>
      </c>
      <c r="I61" s="84">
        <v>1297631535.55</v>
      </c>
    </row>
    <row r="62" spans="1:9">
      <c r="A62" s="46" t="s">
        <v>16</v>
      </c>
      <c r="B62" s="22">
        <f>+B60+B61</f>
        <v>-206948604.88000011</v>
      </c>
      <c r="C62" s="22">
        <f>+C60+C61</f>
        <v>854581298.41000009</v>
      </c>
      <c r="D62" s="22">
        <f>+D60+D61</f>
        <v>979259449.19000006</v>
      </c>
      <c r="E62" s="22">
        <f>+E60+E61</f>
        <v>3392046629.3799996</v>
      </c>
      <c r="F62" s="10"/>
      <c r="G62" s="10">
        <v>1731549572.2400002</v>
      </c>
      <c r="H62">
        <v>2793079475.5300007</v>
      </c>
      <c r="I62">
        <v>2917757626.3100004</v>
      </c>
    </row>
    <row r="63" spans="1:9">
      <c r="A63" s="46" t="s">
        <v>17</v>
      </c>
      <c r="B63" s="22">
        <f>B51</f>
        <v>1239833795.4199998</v>
      </c>
      <c r="C63" s="22">
        <f>C51</f>
        <v>1172953384.77</v>
      </c>
      <c r="D63" s="22">
        <f>D51</f>
        <v>1211352180.0699999</v>
      </c>
      <c r="E63" s="22">
        <f>SUM(B63:D63)</f>
        <v>3624139360.2599993</v>
      </c>
      <c r="F63" s="10"/>
      <c r="G63" s="10">
        <v>1239833795.4199998</v>
      </c>
      <c r="H63">
        <v>1172953384.77</v>
      </c>
      <c r="I63">
        <v>1211352180.0699999</v>
      </c>
    </row>
    <row r="64" spans="1:9">
      <c r="A64" s="46" t="s">
        <v>36</v>
      </c>
      <c r="B64" s="22">
        <f>+B62-B63</f>
        <v>-1446782400.3</v>
      </c>
      <c r="C64" s="22">
        <f>+C62-C63</f>
        <v>-318372086.3599999</v>
      </c>
      <c r="D64" s="22">
        <f>+D62-D63</f>
        <v>-232092730.87999988</v>
      </c>
      <c r="E64" s="22">
        <f>+E62-E63</f>
        <v>-232092730.87999964</v>
      </c>
      <c r="F64" s="10"/>
      <c r="G64" s="10">
        <v>491715776.82000041</v>
      </c>
      <c r="H64">
        <v>1620126090.7600007</v>
      </c>
      <c r="I64">
        <v>1706405446.2400005</v>
      </c>
    </row>
    <row r="65" spans="1:5" ht="15.75" thickBot="1">
      <c r="A65" s="17"/>
      <c r="B65" s="17"/>
      <c r="C65" s="17"/>
      <c r="D65" s="17"/>
      <c r="E65" s="17"/>
    </row>
    <row r="66" spans="1:5" ht="15.75" thickTop="1">
      <c r="A66" s="98" t="s">
        <v>70</v>
      </c>
      <c r="B66" s="99"/>
      <c r="C66" s="99"/>
      <c r="D66" s="99"/>
      <c r="E66" s="99"/>
    </row>
    <row r="67" spans="1:5">
      <c r="A67" s="6" t="s">
        <v>90</v>
      </c>
      <c r="B67" s="1"/>
      <c r="C67" s="1"/>
      <c r="D67" s="2"/>
      <c r="E67" s="2"/>
    </row>
    <row r="68" spans="1:5">
      <c r="A68" s="6" t="s">
        <v>91</v>
      </c>
      <c r="B68" s="21"/>
    </row>
    <row r="69" spans="1:5">
      <c r="A69" t="s">
        <v>92</v>
      </c>
    </row>
    <row r="70" spans="1:5">
      <c r="A70" s="83"/>
    </row>
    <row r="71" spans="1:5">
      <c r="A71" s="83"/>
    </row>
    <row r="72" spans="1:5">
      <c r="A72" s="83"/>
      <c r="B72" s="93">
        <v>1303785716.3099999</v>
      </c>
      <c r="C72" s="93">
        <v>2301363698.71</v>
      </c>
      <c r="D72" s="93">
        <v>1297631535.55</v>
      </c>
    </row>
    <row r="73" spans="1:5">
      <c r="A73" s="83" t="s">
        <v>97</v>
      </c>
    </row>
  </sheetData>
  <mergeCells count="15">
    <mergeCell ref="A56:F56"/>
    <mergeCell ref="A57:F57"/>
    <mergeCell ref="A66:E66"/>
    <mergeCell ref="A23:E23"/>
    <mergeCell ref="A24:E24"/>
    <mergeCell ref="A41:F41"/>
    <mergeCell ref="A42:F42"/>
    <mergeCell ref="A43:F43"/>
    <mergeCell ref="A55:F55"/>
    <mergeCell ref="A22:E22"/>
    <mergeCell ref="A1:B1"/>
    <mergeCell ref="C1:D1"/>
    <mergeCell ref="E1:F1"/>
    <mergeCell ref="A8:G8"/>
    <mergeCell ref="A9:G9"/>
  </mergeCells>
  <pageMargins left="0.7" right="0.7" top="0.75" bottom="0.75" header="0.3" footer="0.3"/>
  <pageSetup scale="44"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M72"/>
  <sheetViews>
    <sheetView topLeftCell="A28" workbookViewId="0">
      <selection activeCell="E37" sqref="E37"/>
    </sheetView>
  </sheetViews>
  <sheetFormatPr baseColWidth="10" defaultColWidth="11.42578125" defaultRowHeight="15"/>
  <cols>
    <col min="1" max="1" width="50" style="64" customWidth="1"/>
    <col min="2" max="2" width="41" style="64" customWidth="1"/>
    <col min="3" max="5" width="16.140625" style="64" bestFit="1" customWidth="1"/>
    <col min="6" max="6" width="15.85546875" style="64" customWidth="1"/>
    <col min="7" max="7" width="19.5703125" style="64" customWidth="1"/>
    <col min="8" max="9" width="15.28515625" style="64" bestFit="1" customWidth="1"/>
    <col min="10" max="16384" width="11.42578125" style="64"/>
  </cols>
  <sheetData>
    <row r="1" spans="1:13">
      <c r="A1" s="96" t="s">
        <v>31</v>
      </c>
      <c r="B1" s="96"/>
      <c r="C1" s="96"/>
      <c r="D1" s="96"/>
      <c r="E1" s="96"/>
      <c r="F1" s="96"/>
    </row>
    <row r="2" spans="1:13">
      <c r="A2" s="75" t="s">
        <v>63</v>
      </c>
      <c r="B2" s="53" t="s">
        <v>64</v>
      </c>
      <c r="C2" s="75"/>
      <c r="D2" s="53"/>
      <c r="E2" s="75"/>
      <c r="F2" s="53"/>
    </row>
    <row r="3" spans="1:13">
      <c r="A3" s="75" t="s">
        <v>65</v>
      </c>
      <c r="B3" s="53" t="s">
        <v>66</v>
      </c>
      <c r="C3" s="75"/>
      <c r="D3" s="53"/>
      <c r="E3" s="75"/>
      <c r="F3" s="53"/>
      <c r="G3" s="65"/>
    </row>
    <row r="4" spans="1:13">
      <c r="A4" s="75" t="s">
        <v>67</v>
      </c>
      <c r="B4" s="53" t="s">
        <v>68</v>
      </c>
      <c r="C4" s="75"/>
      <c r="D4" s="53"/>
      <c r="E4" s="75"/>
      <c r="F4" s="53"/>
      <c r="G4" s="65"/>
    </row>
    <row r="5" spans="1:13">
      <c r="A5" s="75" t="s">
        <v>69</v>
      </c>
      <c r="B5" s="53" t="s">
        <v>78</v>
      </c>
      <c r="C5" s="75"/>
      <c r="D5" s="53"/>
      <c r="E5" s="75"/>
      <c r="F5" s="53"/>
      <c r="G5" s="65"/>
    </row>
    <row r="6" spans="1:13">
      <c r="A6" s="66"/>
      <c r="B6" s="66"/>
      <c r="C6" s="66"/>
      <c r="D6" s="66"/>
      <c r="E6" s="66"/>
      <c r="F6" s="66"/>
      <c r="G6" s="65"/>
    </row>
    <row r="7" spans="1:13">
      <c r="B7" s="65"/>
      <c r="C7" s="65"/>
      <c r="D7" s="65"/>
      <c r="E7" s="65"/>
      <c r="F7" s="65"/>
      <c r="G7" s="65"/>
    </row>
    <row r="8" spans="1:13">
      <c r="A8" s="102" t="s">
        <v>0</v>
      </c>
      <c r="B8" s="102"/>
      <c r="C8" s="102"/>
      <c r="D8" s="102"/>
      <c r="E8" s="102"/>
      <c r="F8" s="102"/>
      <c r="G8" s="65"/>
    </row>
    <row r="9" spans="1:13">
      <c r="A9" s="102" t="s">
        <v>1</v>
      </c>
      <c r="B9" s="102"/>
      <c r="C9" s="102"/>
      <c r="D9" s="102"/>
      <c r="E9" s="102"/>
      <c r="F9" s="102"/>
      <c r="G9" s="65"/>
    </row>
    <row r="10" spans="1:13">
      <c r="A10" s="67"/>
      <c r="B10" s="67"/>
      <c r="C10" s="67"/>
      <c r="D10" s="68"/>
      <c r="E10" s="68"/>
      <c r="F10" s="68"/>
      <c r="G10" s="68"/>
    </row>
    <row r="11" spans="1:13" ht="15.75" thickBot="1">
      <c r="A11" s="51" t="s">
        <v>75</v>
      </c>
      <c r="B11" s="51" t="s">
        <v>2</v>
      </c>
      <c r="C11" s="51" t="s">
        <v>49</v>
      </c>
      <c r="D11" s="51" t="s">
        <v>50</v>
      </c>
      <c r="E11" s="51" t="s">
        <v>51</v>
      </c>
      <c r="F11" s="51" t="s">
        <v>98</v>
      </c>
    </row>
    <row r="12" spans="1:13">
      <c r="A12" s="61"/>
      <c r="B12" s="61"/>
      <c r="C12" s="61"/>
      <c r="D12" s="61"/>
      <c r="E12" s="61"/>
      <c r="F12" s="61"/>
    </row>
    <row r="13" spans="1:13">
      <c r="A13" s="63" t="s">
        <v>18</v>
      </c>
      <c r="B13" s="11" t="s">
        <v>19</v>
      </c>
      <c r="C13" s="42">
        <v>710</v>
      </c>
      <c r="D13" s="42">
        <v>783</v>
      </c>
      <c r="E13" s="42">
        <v>716</v>
      </c>
      <c r="F13" s="42">
        <f>+AVERAGE(C13:E13)</f>
        <v>736.33333333333337</v>
      </c>
      <c r="H13" s="100"/>
      <c r="I13" s="100"/>
      <c r="J13" s="100"/>
      <c r="K13" s="100"/>
      <c r="L13" s="100"/>
      <c r="M13" s="100"/>
    </row>
    <row r="14" spans="1:13">
      <c r="A14" s="63" t="s">
        <v>24</v>
      </c>
      <c r="B14" s="11" t="s">
        <v>19</v>
      </c>
      <c r="C14" s="42">
        <v>1536</v>
      </c>
      <c r="D14" s="42">
        <v>1415</v>
      </c>
      <c r="E14" s="42">
        <v>1810</v>
      </c>
      <c r="F14" s="42">
        <f>+AVERAGE(C14:E14)</f>
        <v>1587</v>
      </c>
      <c r="H14" s="101"/>
      <c r="I14" s="101"/>
      <c r="J14" s="101"/>
      <c r="K14" s="101"/>
      <c r="L14" s="101"/>
      <c r="M14" s="101"/>
    </row>
    <row r="15" spans="1:13" ht="30" customHeight="1">
      <c r="A15" s="63" t="s">
        <v>25</v>
      </c>
      <c r="B15" s="11" t="s">
        <v>19</v>
      </c>
      <c r="C15" s="42">
        <v>2086</v>
      </c>
      <c r="D15" s="42">
        <v>1384</v>
      </c>
      <c r="E15" s="42">
        <v>1824</v>
      </c>
      <c r="F15" s="42">
        <f>+AVERAGE(C15:E15)</f>
        <v>1764.6666666666667</v>
      </c>
      <c r="H15" s="101"/>
      <c r="I15" s="101"/>
      <c r="J15" s="101"/>
      <c r="K15" s="101"/>
      <c r="L15" s="101"/>
      <c r="M15" s="101"/>
    </row>
    <row r="16" spans="1:13" ht="15" customHeight="1">
      <c r="A16" s="63" t="s">
        <v>26</v>
      </c>
      <c r="B16" s="52" t="s">
        <v>19</v>
      </c>
      <c r="C16" s="42">
        <v>765</v>
      </c>
      <c r="D16" s="42">
        <v>794</v>
      </c>
      <c r="E16" s="42">
        <v>807</v>
      </c>
      <c r="F16" s="42">
        <f>+AVERAGE(C16:E16)</f>
        <v>788.66666666666663</v>
      </c>
    </row>
    <row r="17" spans="1:7">
      <c r="A17" s="63" t="s">
        <v>84</v>
      </c>
      <c r="B17" s="11" t="s">
        <v>83</v>
      </c>
      <c r="C17" s="42"/>
      <c r="D17" s="42"/>
      <c r="E17" s="42"/>
      <c r="F17" s="42"/>
    </row>
    <row r="18" spans="1:7" ht="15.75" thickBot="1">
      <c r="A18" s="43" t="s">
        <v>3</v>
      </c>
      <c r="B18" s="43"/>
      <c r="C18" s="43">
        <f>SUM(C13:C17)</f>
        <v>5097</v>
      </c>
      <c r="D18" s="43">
        <f>SUM(D13:D17)</f>
        <v>4376</v>
      </c>
      <c r="E18" s="43">
        <f>SUM(E13:E17)</f>
        <v>5157</v>
      </c>
      <c r="F18" s="43">
        <f>SUM(F13:F17)</f>
        <v>4876.666666666667</v>
      </c>
    </row>
    <row r="19" spans="1:7" ht="15.75" thickTop="1">
      <c r="A19" s="28" t="s">
        <v>87</v>
      </c>
      <c r="B19" s="67"/>
      <c r="C19" s="67"/>
      <c r="D19" s="68"/>
      <c r="E19" s="68"/>
      <c r="F19" s="68"/>
      <c r="G19" s="68"/>
    </row>
    <row r="20" spans="1:7">
      <c r="A20" s="70"/>
      <c r="B20" s="70"/>
      <c r="C20" s="70"/>
      <c r="D20" s="70"/>
      <c r="E20" s="70"/>
      <c r="F20" s="68"/>
      <c r="G20" s="68"/>
    </row>
    <row r="21" spans="1:7">
      <c r="A21" s="70"/>
      <c r="B21" s="70"/>
      <c r="C21" s="70"/>
      <c r="D21" s="70"/>
      <c r="E21" s="70"/>
      <c r="F21" s="68"/>
      <c r="G21" s="68"/>
    </row>
    <row r="22" spans="1:7">
      <c r="A22" s="102" t="s">
        <v>4</v>
      </c>
      <c r="B22" s="102"/>
      <c r="C22" s="102"/>
      <c r="D22" s="102"/>
      <c r="E22" s="102"/>
      <c r="F22" s="102"/>
      <c r="G22" s="68"/>
    </row>
    <row r="23" spans="1:7">
      <c r="A23" s="102" t="s">
        <v>40</v>
      </c>
      <c r="B23" s="102"/>
      <c r="C23" s="102"/>
      <c r="D23" s="102"/>
      <c r="E23" s="102"/>
      <c r="F23" s="102"/>
      <c r="G23" s="67"/>
    </row>
    <row r="24" spans="1:7">
      <c r="A24" s="102" t="s">
        <v>5</v>
      </c>
      <c r="B24" s="102"/>
      <c r="C24" s="102"/>
      <c r="D24" s="102"/>
      <c r="E24" s="102"/>
      <c r="F24" s="102"/>
      <c r="G24" s="67"/>
    </row>
    <row r="25" spans="1:7" s="71" customFormat="1">
      <c r="A25" s="65"/>
      <c r="B25" s="65"/>
      <c r="C25" s="65"/>
      <c r="D25" s="65"/>
      <c r="E25" s="65"/>
      <c r="F25" s="65"/>
      <c r="G25" s="67"/>
    </row>
    <row r="26" spans="1:7" ht="15.75" thickBot="1">
      <c r="A26" s="51" t="s">
        <v>75</v>
      </c>
      <c r="B26" s="51" t="s">
        <v>49</v>
      </c>
      <c r="C26" s="51" t="s">
        <v>50</v>
      </c>
      <c r="D26" s="51" t="s">
        <v>51</v>
      </c>
      <c r="E26" s="51" t="s">
        <v>47</v>
      </c>
      <c r="F26" s="61"/>
    </row>
    <row r="27" spans="1:7">
      <c r="A27" s="63"/>
      <c r="B27" s="42"/>
      <c r="C27" s="42"/>
      <c r="D27" s="42"/>
      <c r="E27" s="42"/>
      <c r="F27" s="42"/>
    </row>
    <row r="28" spans="1:7">
      <c r="A28" s="63" t="s">
        <v>18</v>
      </c>
      <c r="B28" s="42">
        <v>8453565</v>
      </c>
      <c r="C28" s="42">
        <v>8858314</v>
      </c>
      <c r="D28" s="42">
        <v>8273214</v>
      </c>
      <c r="E28" s="42">
        <f>+SUM(B28:D28)</f>
        <v>25585093</v>
      </c>
      <c r="F28" s="42"/>
    </row>
    <row r="29" spans="1:7">
      <c r="A29" s="63" t="s">
        <v>24</v>
      </c>
      <c r="B29" s="42">
        <v>101857147</v>
      </c>
      <c r="C29" s="42">
        <v>89432199</v>
      </c>
      <c r="D29" s="42">
        <v>115271359</v>
      </c>
      <c r="E29" s="42">
        <f t="shared" ref="E29:E36" si="0">+SUM(B29:D29)</f>
        <v>306560705</v>
      </c>
      <c r="F29" s="42"/>
    </row>
    <row r="30" spans="1:7">
      <c r="A30" s="63" t="s">
        <v>25</v>
      </c>
      <c r="B30" s="42">
        <v>69053081</v>
      </c>
      <c r="C30" s="42">
        <v>1998</v>
      </c>
      <c r="D30" s="42">
        <v>0</v>
      </c>
      <c r="E30" s="42">
        <f t="shared" si="0"/>
        <v>69055079</v>
      </c>
      <c r="F30" s="42"/>
    </row>
    <row r="31" spans="1:7" ht="30">
      <c r="A31" s="63" t="s">
        <v>26</v>
      </c>
      <c r="B31" s="42">
        <v>48429824</v>
      </c>
      <c r="C31" s="42">
        <v>50527519</v>
      </c>
      <c r="D31" s="42">
        <v>51758370</v>
      </c>
      <c r="E31" s="42">
        <f t="shared" si="0"/>
        <v>150715713</v>
      </c>
      <c r="F31" s="42"/>
    </row>
    <row r="32" spans="1:7">
      <c r="A32" s="69" t="s">
        <v>30</v>
      </c>
      <c r="B32" s="42">
        <v>754460243</v>
      </c>
      <c r="C32" s="42">
        <v>754460243</v>
      </c>
      <c r="D32" s="42">
        <f>754460243-11599607</f>
        <v>742860636</v>
      </c>
      <c r="E32" s="42">
        <f>+SUM(B32:D32)</f>
        <v>2251781122</v>
      </c>
      <c r="F32" s="42"/>
    </row>
    <row r="33" spans="1:8">
      <c r="A33" s="63" t="s">
        <v>9</v>
      </c>
      <c r="B33" s="42">
        <v>10172438</v>
      </c>
      <c r="C33" s="42">
        <v>20521000</v>
      </c>
      <c r="D33" s="42">
        <f>35125160+8941995</f>
        <v>44067155</v>
      </c>
      <c r="E33" s="42">
        <f t="shared" si="0"/>
        <v>74760593</v>
      </c>
      <c r="F33" s="42"/>
    </row>
    <row r="34" spans="1:8">
      <c r="A34" s="63" t="s">
        <v>35</v>
      </c>
      <c r="B34" s="42">
        <v>2156000</v>
      </c>
      <c r="C34" s="42">
        <v>4126390</v>
      </c>
      <c r="D34" s="42">
        <f>2985072+1849250</f>
        <v>4834322</v>
      </c>
      <c r="E34" s="42">
        <f t="shared" si="0"/>
        <v>11116712</v>
      </c>
      <c r="F34" s="42"/>
    </row>
    <row r="35" spans="1:8">
      <c r="A35" s="63" t="s">
        <v>73</v>
      </c>
      <c r="B35" s="42">
        <v>0</v>
      </c>
      <c r="C35" s="42">
        <v>0</v>
      </c>
      <c r="D35" s="42">
        <v>19869073</v>
      </c>
      <c r="E35" s="42">
        <f t="shared" si="0"/>
        <v>19869073</v>
      </c>
      <c r="F35" s="42"/>
    </row>
    <row r="36" spans="1:8">
      <c r="A36" s="86" t="s">
        <v>94</v>
      </c>
      <c r="B36" s="42"/>
      <c r="C36" s="42"/>
      <c r="D36" s="42"/>
      <c r="E36" s="42">
        <f t="shared" si="0"/>
        <v>0</v>
      </c>
      <c r="F36" s="42"/>
    </row>
    <row r="37" spans="1:8" ht="15.75" thickBot="1">
      <c r="A37" s="43" t="s">
        <v>3</v>
      </c>
      <c r="B37" s="43">
        <f>SUM(B28:B36)</f>
        <v>994582298</v>
      </c>
      <c r="C37" s="43">
        <f>SUM(C28:C36)</f>
        <v>927927663</v>
      </c>
      <c r="D37" s="43">
        <f>SUM(D28:D36)</f>
        <v>986934129</v>
      </c>
      <c r="E37" s="91">
        <f>SUM(E28:E36)</f>
        <v>2909444090</v>
      </c>
      <c r="F37" s="42"/>
    </row>
    <row r="38" spans="1:8" ht="15.75" thickTop="1">
      <c r="A38" s="67" t="s">
        <v>52</v>
      </c>
      <c r="B38" s="42"/>
      <c r="C38" s="42"/>
      <c r="D38" s="42"/>
      <c r="E38" s="42"/>
      <c r="F38" s="42"/>
    </row>
    <row r="39" spans="1:8">
      <c r="A39" s="42"/>
      <c r="B39" s="42"/>
      <c r="C39" s="42"/>
      <c r="D39" s="42"/>
      <c r="E39" s="42"/>
      <c r="F39" s="42"/>
    </row>
    <row r="40" spans="1:8">
      <c r="A40" s="68"/>
      <c r="B40" s="68"/>
      <c r="C40" s="68"/>
      <c r="D40" s="68"/>
      <c r="E40" s="68"/>
      <c r="F40" s="68"/>
      <c r="G40" s="68"/>
    </row>
    <row r="41" spans="1:8">
      <c r="A41" s="102" t="s">
        <v>6</v>
      </c>
      <c r="B41" s="102"/>
      <c r="C41" s="102"/>
      <c r="D41" s="102"/>
      <c r="E41" s="102"/>
      <c r="F41" s="77"/>
      <c r="G41" s="68"/>
    </row>
    <row r="42" spans="1:8">
      <c r="A42" s="102" t="s">
        <v>41</v>
      </c>
      <c r="B42" s="102"/>
      <c r="C42" s="102"/>
      <c r="D42" s="102"/>
      <c r="E42" s="102"/>
      <c r="F42" s="77"/>
      <c r="G42" s="67"/>
    </row>
    <row r="43" spans="1:8">
      <c r="A43" s="102" t="s">
        <v>5</v>
      </c>
      <c r="B43" s="102"/>
      <c r="C43" s="102"/>
      <c r="D43" s="102"/>
      <c r="E43" s="102"/>
      <c r="F43" s="77"/>
      <c r="G43" s="67"/>
    </row>
    <row r="44" spans="1:8">
      <c r="A44" s="65"/>
      <c r="B44" s="65"/>
      <c r="C44" s="65"/>
      <c r="D44" s="65"/>
      <c r="E44" s="65"/>
      <c r="F44" s="65"/>
      <c r="G44" s="67"/>
      <c r="H44" s="71"/>
    </row>
    <row r="45" spans="1:8" ht="15.75" thickBot="1">
      <c r="A45" s="56" t="s">
        <v>7</v>
      </c>
      <c r="B45" s="51" t="s">
        <v>49</v>
      </c>
      <c r="C45" s="51" t="s">
        <v>50</v>
      </c>
      <c r="D45" s="51" t="s">
        <v>51</v>
      </c>
      <c r="E45" s="51" t="s">
        <v>47</v>
      </c>
    </row>
    <row r="46" spans="1:8">
      <c r="A46" s="46" t="s">
        <v>8</v>
      </c>
      <c r="B46" s="44">
        <v>754460243</v>
      </c>
      <c r="C46" s="44">
        <v>754460243</v>
      </c>
      <c r="D46" s="44">
        <v>742860636</v>
      </c>
      <c r="E46" s="44">
        <f>+SUM(B46:D46)</f>
        <v>2251781122</v>
      </c>
    </row>
    <row r="47" spans="1:8">
      <c r="A47" s="46" t="s">
        <v>9</v>
      </c>
      <c r="B47" s="44">
        <v>10172438</v>
      </c>
      <c r="C47" s="44">
        <v>20521000</v>
      </c>
      <c r="D47" s="44">
        <v>44067155</v>
      </c>
      <c r="E47" s="44">
        <f>+SUM(B47:D47)</f>
        <v>74760593</v>
      </c>
    </row>
    <row r="48" spans="1:8">
      <c r="A48" s="46" t="s">
        <v>35</v>
      </c>
      <c r="B48" s="44">
        <v>2156000</v>
      </c>
      <c r="C48" s="44">
        <v>4126390</v>
      </c>
      <c r="D48" s="44">
        <v>4834322</v>
      </c>
      <c r="E48" s="44">
        <f>+SUM(B48:D48)</f>
        <v>11116712</v>
      </c>
    </row>
    <row r="49" spans="1:9">
      <c r="A49" s="46" t="s">
        <v>10</v>
      </c>
      <c r="B49" s="44">
        <v>227793617</v>
      </c>
      <c r="C49" s="44">
        <v>148820030</v>
      </c>
      <c r="D49" s="44">
        <v>175302943</v>
      </c>
      <c r="E49" s="44">
        <f>+SUM(B49:D49)</f>
        <v>551916590</v>
      </c>
    </row>
    <row r="50" spans="1:9">
      <c r="A50" s="46" t="s">
        <v>74</v>
      </c>
      <c r="B50" s="45">
        <v>0</v>
      </c>
      <c r="C50" s="45">
        <v>0</v>
      </c>
      <c r="D50" s="45">
        <v>19869073</v>
      </c>
      <c r="E50" s="44">
        <f>+SUM(B50:D50)</f>
        <v>19869073</v>
      </c>
    </row>
    <row r="51" spans="1:9" ht="15.75" thickBot="1">
      <c r="A51" s="47" t="s">
        <v>3</v>
      </c>
      <c r="B51" s="20">
        <f>+SUM(B46:B50)</f>
        <v>994582298</v>
      </c>
      <c r="C51" s="20">
        <f>+SUM(C46:C50)</f>
        <v>927927663</v>
      </c>
      <c r="D51" s="20">
        <f>+SUM(D46:D50)</f>
        <v>986934129</v>
      </c>
      <c r="E51" s="90">
        <f>+SUM(E46:E50)</f>
        <v>2909444090</v>
      </c>
    </row>
    <row r="52" spans="1:9" ht="15.75" thickTop="1">
      <c r="A52" s="67" t="s">
        <v>52</v>
      </c>
      <c r="B52" s="78"/>
      <c r="C52" s="78"/>
      <c r="D52" s="78"/>
      <c r="E52" s="78"/>
    </row>
    <row r="53" spans="1:9">
      <c r="A53" s="79"/>
      <c r="B53" s="78"/>
      <c r="C53" s="78"/>
      <c r="D53" s="78"/>
      <c r="E53" s="78"/>
    </row>
    <row r="54" spans="1:9">
      <c r="A54" s="68"/>
      <c r="B54" s="68"/>
      <c r="C54" s="68"/>
      <c r="D54" s="68"/>
      <c r="E54" s="68"/>
      <c r="F54" s="68"/>
      <c r="G54" s="68"/>
    </row>
    <row r="55" spans="1:9">
      <c r="A55" s="103" t="s">
        <v>11</v>
      </c>
      <c r="B55" s="103"/>
      <c r="C55" s="103"/>
      <c r="D55" s="103"/>
      <c r="E55" s="103"/>
      <c r="F55" s="103"/>
      <c r="G55" s="67"/>
    </row>
    <row r="56" spans="1:9">
      <c r="A56" s="103" t="s">
        <v>12</v>
      </c>
      <c r="B56" s="103"/>
      <c r="C56" s="103"/>
      <c r="D56" s="103"/>
      <c r="E56" s="103"/>
      <c r="F56" s="103"/>
      <c r="G56" s="67"/>
      <c r="H56" s="71"/>
      <c r="I56" s="71"/>
    </row>
    <row r="57" spans="1:9">
      <c r="A57" s="103" t="s">
        <v>5</v>
      </c>
      <c r="B57" s="103"/>
      <c r="C57" s="103"/>
      <c r="D57" s="103"/>
      <c r="E57" s="103"/>
      <c r="F57" s="103"/>
      <c r="G57" s="67"/>
      <c r="H57" s="71"/>
      <c r="I57" s="71"/>
    </row>
    <row r="58" spans="1:9">
      <c r="A58" s="67"/>
      <c r="B58" s="67"/>
      <c r="C58" s="67"/>
      <c r="D58" s="67"/>
      <c r="E58" s="67"/>
      <c r="F58" s="67"/>
      <c r="G58" s="67"/>
      <c r="H58" s="71"/>
      <c r="I58" s="71"/>
    </row>
    <row r="59" spans="1:9" ht="15.75" thickBot="1">
      <c r="A59" s="51" t="s">
        <v>13</v>
      </c>
      <c r="B59" s="51" t="s">
        <v>49</v>
      </c>
      <c r="C59" s="51" t="s">
        <v>50</v>
      </c>
      <c r="D59" s="51" t="s">
        <v>51</v>
      </c>
      <c r="E59" s="51" t="s">
        <v>47</v>
      </c>
      <c r="G59" s="71"/>
      <c r="H59" s="71"/>
      <c r="I59" s="71"/>
    </row>
    <row r="60" spans="1:9">
      <c r="A60" s="46" t="s">
        <v>14</v>
      </c>
      <c r="B60" s="46">
        <f>'2T'!E64</f>
        <v>-232092730.87999964</v>
      </c>
      <c r="C60" s="46">
        <f>B64</f>
        <v>-227225581.52999961</v>
      </c>
      <c r="D60" s="46">
        <f>C64</f>
        <v>559653468.44000053</v>
      </c>
      <c r="E60" s="46">
        <f>B60</f>
        <v>-232092730.87999964</v>
      </c>
      <c r="G60" s="85"/>
      <c r="H60" s="71"/>
      <c r="I60" s="71"/>
    </row>
    <row r="61" spans="1:9">
      <c r="A61" s="46" t="s">
        <v>15</v>
      </c>
      <c r="B61" s="46">
        <v>999449447.35000002</v>
      </c>
      <c r="C61" s="46">
        <v>1714806712.97</v>
      </c>
      <c r="D61" s="46">
        <v>1313965263.1600001</v>
      </c>
      <c r="E61" s="46">
        <f>+D61+C61+B61</f>
        <v>4028221423.48</v>
      </c>
      <c r="G61" s="84"/>
      <c r="H61" s="84"/>
      <c r="I61" s="84"/>
    </row>
    <row r="62" spans="1:9">
      <c r="A62" s="46" t="s">
        <v>16</v>
      </c>
      <c r="B62" s="46">
        <f>B60+B61</f>
        <v>767356716.47000039</v>
      </c>
      <c r="C62" s="46">
        <f>C60+C61</f>
        <v>1487581131.4400005</v>
      </c>
      <c r="D62" s="46">
        <f>D60+D61</f>
        <v>1873618731.6000006</v>
      </c>
      <c r="E62" s="46">
        <f>E60+E61</f>
        <v>3796128692.6000004</v>
      </c>
      <c r="G62" s="71"/>
      <c r="H62" s="71"/>
      <c r="I62" s="71"/>
    </row>
    <row r="63" spans="1:9">
      <c r="A63" s="46" t="s">
        <v>17</v>
      </c>
      <c r="B63" s="46">
        <f>+B51</f>
        <v>994582298</v>
      </c>
      <c r="C63" s="46">
        <f>+C51</f>
        <v>927927663</v>
      </c>
      <c r="D63" s="46">
        <f>+D51</f>
        <v>986934129</v>
      </c>
      <c r="E63" s="46">
        <f>SUM(B63:D63)</f>
        <v>2909444090</v>
      </c>
    </row>
    <row r="64" spans="1:9">
      <c r="A64" s="46" t="s">
        <v>42</v>
      </c>
      <c r="B64" s="46">
        <f>B62-B63</f>
        <v>-227225581.52999961</v>
      </c>
      <c r="C64" s="46">
        <f>C62-C63</f>
        <v>559653468.44000053</v>
      </c>
      <c r="D64" s="46">
        <f>D62-D63</f>
        <v>886684602.60000062</v>
      </c>
      <c r="E64" s="46">
        <f>E62-E63</f>
        <v>886684602.60000038</v>
      </c>
    </row>
    <row r="65" spans="1:7" ht="15.75" thickBot="1">
      <c r="A65" s="80"/>
      <c r="B65" s="80"/>
      <c r="C65" s="80"/>
      <c r="D65" s="80"/>
      <c r="E65" s="80"/>
      <c r="F65" s="68"/>
      <c r="G65" s="68"/>
    </row>
    <row r="66" spans="1:7" ht="15.75" thickTop="1">
      <c r="A66" s="67" t="s">
        <v>52</v>
      </c>
      <c r="B66" s="73"/>
      <c r="C66" s="73"/>
      <c r="D66" s="73"/>
      <c r="E66" s="73"/>
      <c r="F66" s="73"/>
      <c r="G66" s="46"/>
    </row>
    <row r="67" spans="1:7">
      <c r="A67" s="67"/>
      <c r="B67" s="67"/>
      <c r="C67" s="67"/>
      <c r="D67" s="68"/>
      <c r="E67" s="68"/>
      <c r="F67" s="68"/>
      <c r="G67" s="68"/>
    </row>
    <row r="68" spans="1:7">
      <c r="B68" s="93">
        <v>999449447.35000002</v>
      </c>
      <c r="C68" s="93">
        <v>1714806712.97</v>
      </c>
      <c r="D68" s="93">
        <v>1313965263.1600001</v>
      </c>
    </row>
    <row r="69" spans="1:7">
      <c r="A69" s="83" t="s">
        <v>97</v>
      </c>
    </row>
    <row r="70" spans="1:7">
      <c r="A70" s="83"/>
    </row>
    <row r="71" spans="1:7">
      <c r="A71" s="83"/>
    </row>
    <row r="72" spans="1:7">
      <c r="A72" s="83"/>
    </row>
  </sheetData>
  <mergeCells count="17">
    <mergeCell ref="A8:F8"/>
    <mergeCell ref="A9:F9"/>
    <mergeCell ref="A1:B1"/>
    <mergeCell ref="C1:D1"/>
    <mergeCell ref="E1:F1"/>
    <mergeCell ref="H13:M13"/>
    <mergeCell ref="H14:M14"/>
    <mergeCell ref="H15:M15"/>
    <mergeCell ref="A22:F22"/>
    <mergeCell ref="A57:F57"/>
    <mergeCell ref="A24:F24"/>
    <mergeCell ref="A41:E41"/>
    <mergeCell ref="A42:E42"/>
    <mergeCell ref="A43:E43"/>
    <mergeCell ref="A55:F55"/>
    <mergeCell ref="A56:F56"/>
    <mergeCell ref="A23:F23"/>
  </mergeCells>
  <pageMargins left="0.7" right="0.7" top="0.75" bottom="0.75" header="0.3" footer="0.3"/>
  <pageSetup scale="34"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I72"/>
  <sheetViews>
    <sheetView topLeftCell="A22" workbookViewId="0">
      <selection activeCell="B28" sqref="B28:B31"/>
    </sheetView>
  </sheetViews>
  <sheetFormatPr baseColWidth="10" defaultColWidth="11.42578125" defaultRowHeight="15"/>
  <cols>
    <col min="1" max="1" width="50" style="64" customWidth="1"/>
    <col min="2" max="2" width="42" style="64" customWidth="1"/>
    <col min="3" max="5" width="15.28515625" style="64" bestFit="1" customWidth="1"/>
    <col min="6" max="6" width="15.85546875" style="64" customWidth="1"/>
    <col min="7" max="7" width="19.5703125" style="64" customWidth="1"/>
    <col min="8" max="9" width="15.28515625" style="64" bestFit="1" customWidth="1"/>
    <col min="10" max="16384" width="11.42578125" style="64"/>
  </cols>
  <sheetData>
    <row r="1" spans="1:7">
      <c r="A1" s="96" t="s">
        <v>31</v>
      </c>
      <c r="B1" s="96"/>
      <c r="C1" s="96"/>
      <c r="D1" s="96"/>
      <c r="E1" s="96"/>
      <c r="F1" s="96"/>
    </row>
    <row r="2" spans="1:7">
      <c r="A2" s="75" t="s">
        <v>63</v>
      </c>
      <c r="B2" s="53" t="s">
        <v>64</v>
      </c>
      <c r="C2" s="75"/>
      <c r="D2" s="53"/>
      <c r="E2" s="75"/>
      <c r="F2" s="53"/>
    </row>
    <row r="3" spans="1:7">
      <c r="A3" s="75" t="s">
        <v>65</v>
      </c>
      <c r="B3" s="53" t="s">
        <v>66</v>
      </c>
      <c r="C3" s="75"/>
      <c r="D3" s="53"/>
      <c r="E3" s="75"/>
      <c r="F3" s="53"/>
      <c r="G3" s="65"/>
    </row>
    <row r="4" spans="1:7">
      <c r="A4" s="75" t="s">
        <v>67</v>
      </c>
      <c r="B4" s="53" t="s">
        <v>68</v>
      </c>
      <c r="C4" s="75"/>
      <c r="D4" s="53"/>
      <c r="E4" s="75"/>
      <c r="F4" s="53"/>
      <c r="G4" s="65"/>
    </row>
    <row r="5" spans="1:7">
      <c r="A5" s="75" t="s">
        <v>69</v>
      </c>
      <c r="B5" s="53" t="s">
        <v>79</v>
      </c>
      <c r="C5" s="75"/>
      <c r="D5" s="53"/>
      <c r="E5" s="75"/>
      <c r="F5" s="53"/>
      <c r="G5" s="65"/>
    </row>
    <row r="6" spans="1:7">
      <c r="A6" s="66"/>
      <c r="B6" s="66"/>
      <c r="C6" s="66"/>
      <c r="D6" s="66"/>
      <c r="E6" s="66"/>
      <c r="F6" s="66"/>
      <c r="G6" s="65"/>
    </row>
    <row r="7" spans="1:7">
      <c r="B7" s="65"/>
      <c r="C7" s="65"/>
      <c r="D7" s="65"/>
      <c r="E7" s="65"/>
      <c r="F7" s="65"/>
      <c r="G7" s="65"/>
    </row>
    <row r="8" spans="1:7">
      <c r="A8" s="102" t="s">
        <v>0</v>
      </c>
      <c r="B8" s="102"/>
      <c r="C8" s="102"/>
      <c r="D8" s="102"/>
      <c r="E8" s="102"/>
      <c r="F8" s="102"/>
      <c r="G8" s="65"/>
    </row>
    <row r="9" spans="1:7">
      <c r="A9" s="102" t="s">
        <v>1</v>
      </c>
      <c r="B9" s="102"/>
      <c r="C9" s="102"/>
      <c r="D9" s="102"/>
      <c r="E9" s="102"/>
      <c r="F9" s="102"/>
      <c r="G9" s="65"/>
    </row>
    <row r="10" spans="1:7">
      <c r="A10" s="67"/>
      <c r="B10" s="67"/>
      <c r="C10" s="67"/>
      <c r="D10" s="68"/>
      <c r="E10" s="68"/>
      <c r="F10" s="68"/>
      <c r="G10" s="68"/>
    </row>
    <row r="11" spans="1:7" ht="15.75" thickBot="1">
      <c r="A11" s="51" t="s">
        <v>75</v>
      </c>
      <c r="B11" s="51" t="s">
        <v>2</v>
      </c>
      <c r="C11" s="51" t="s">
        <v>58</v>
      </c>
      <c r="D11" s="51" t="s">
        <v>59</v>
      </c>
      <c r="E11" s="51" t="s">
        <v>60</v>
      </c>
      <c r="F11" s="51" t="s">
        <v>98</v>
      </c>
    </row>
    <row r="12" spans="1:7" ht="30" customHeight="1">
      <c r="A12" s="42"/>
      <c r="B12" s="42"/>
      <c r="C12" s="42"/>
      <c r="D12" s="42"/>
      <c r="E12" s="42"/>
      <c r="F12" s="42"/>
    </row>
    <row r="13" spans="1:7">
      <c r="A13" s="69" t="s">
        <v>18</v>
      </c>
      <c r="B13" s="42" t="s">
        <v>19</v>
      </c>
      <c r="C13" s="42">
        <v>793</v>
      </c>
      <c r="D13" s="42">
        <v>751</v>
      </c>
      <c r="E13" s="42">
        <v>791</v>
      </c>
      <c r="F13" s="42">
        <f>AVERAGE(C13:E13)</f>
        <v>778.33333333333337</v>
      </c>
    </row>
    <row r="14" spans="1:7">
      <c r="A14" s="69" t="s">
        <v>24</v>
      </c>
      <c r="B14" s="42" t="s">
        <v>19</v>
      </c>
      <c r="C14" s="42">
        <f>2497-C16</f>
        <v>1691</v>
      </c>
      <c r="D14" s="42">
        <f>2475-D16</f>
        <v>1651</v>
      </c>
      <c r="E14" s="42">
        <f>2491-E16</f>
        <v>1667</v>
      </c>
      <c r="F14" s="42">
        <f>AVERAGE(C14:E14)</f>
        <v>1669.6666666666667</v>
      </c>
    </row>
    <row r="15" spans="1:7">
      <c r="A15" s="69" t="s">
        <v>25</v>
      </c>
      <c r="B15" s="42" t="s">
        <v>19</v>
      </c>
      <c r="C15" s="42">
        <v>1661</v>
      </c>
      <c r="D15" s="42">
        <v>1717</v>
      </c>
      <c r="E15" s="42">
        <v>1703</v>
      </c>
      <c r="F15" s="42">
        <f>AVERAGE(C15:E15)</f>
        <v>1693.6666666666667</v>
      </c>
    </row>
    <row r="16" spans="1:7" ht="30">
      <c r="A16" s="42" t="s">
        <v>26</v>
      </c>
      <c r="B16" s="42" t="s">
        <v>19</v>
      </c>
      <c r="C16" s="42">
        <v>806</v>
      </c>
      <c r="D16" s="42">
        <v>824</v>
      </c>
      <c r="E16" s="42">
        <v>824</v>
      </c>
      <c r="F16" s="42">
        <f>AVERAGE(C16:E16)</f>
        <v>818</v>
      </c>
    </row>
    <row r="17" spans="1:7">
      <c r="A17" s="63" t="s">
        <v>84</v>
      </c>
      <c r="B17" s="11" t="s">
        <v>83</v>
      </c>
      <c r="C17" s="42"/>
      <c r="D17" s="42"/>
      <c r="E17" s="42"/>
      <c r="F17" s="42"/>
    </row>
    <row r="18" spans="1:7" ht="15.75" thickBot="1">
      <c r="A18" s="43" t="s">
        <v>3</v>
      </c>
      <c r="B18" s="43"/>
      <c r="C18" s="43">
        <f>SUM(C13:C17)</f>
        <v>4951</v>
      </c>
      <c r="D18" s="43">
        <f>SUM(D13:D17)</f>
        <v>4943</v>
      </c>
      <c r="E18" s="43">
        <f>SUM(E13:E17)</f>
        <v>4985</v>
      </c>
      <c r="F18" s="43">
        <f>SUM(F13:F17)</f>
        <v>4959.666666666667</v>
      </c>
    </row>
    <row r="19" spans="1:7" ht="15.75" thickTop="1">
      <c r="A19" s="28" t="s">
        <v>88</v>
      </c>
      <c r="B19" s="67"/>
      <c r="C19" s="67"/>
      <c r="D19" s="68"/>
      <c r="E19" s="68"/>
      <c r="F19" s="68"/>
      <c r="G19" s="68"/>
    </row>
    <row r="20" spans="1:7">
      <c r="A20" s="70"/>
      <c r="B20" s="70"/>
      <c r="C20" s="70"/>
      <c r="D20" s="70"/>
      <c r="E20" s="70"/>
      <c r="F20" s="68"/>
      <c r="G20" s="68"/>
    </row>
    <row r="21" spans="1:7">
      <c r="A21" s="70"/>
      <c r="B21" s="70"/>
      <c r="C21" s="70"/>
      <c r="D21" s="70"/>
      <c r="E21" s="70"/>
      <c r="F21" s="70"/>
      <c r="G21" s="68"/>
    </row>
    <row r="22" spans="1:7">
      <c r="A22" s="102" t="s">
        <v>4</v>
      </c>
      <c r="B22" s="102"/>
      <c r="C22" s="102"/>
      <c r="D22" s="102"/>
      <c r="E22" s="102"/>
      <c r="F22" s="102"/>
      <c r="G22" s="68"/>
    </row>
    <row r="23" spans="1:7">
      <c r="A23" s="102" t="s">
        <v>40</v>
      </c>
      <c r="B23" s="102"/>
      <c r="C23" s="102"/>
      <c r="D23" s="102"/>
      <c r="E23" s="102"/>
      <c r="F23" s="102"/>
      <c r="G23" s="67"/>
    </row>
    <row r="24" spans="1:7">
      <c r="A24" s="102" t="s">
        <v>5</v>
      </c>
      <c r="B24" s="102"/>
      <c r="C24" s="102"/>
      <c r="D24" s="102"/>
      <c r="E24" s="102"/>
      <c r="F24" s="102"/>
      <c r="G24" s="67"/>
    </row>
    <row r="25" spans="1:7" s="71" customFormat="1">
      <c r="A25" s="65"/>
      <c r="B25" s="65"/>
      <c r="C25" s="65"/>
      <c r="D25" s="65"/>
      <c r="E25" s="65"/>
      <c r="F25" s="65"/>
      <c r="G25" s="67"/>
    </row>
    <row r="26" spans="1:7" ht="15.75" thickBot="1">
      <c r="A26" s="51" t="s">
        <v>75</v>
      </c>
      <c r="B26" s="51" t="s">
        <v>58</v>
      </c>
      <c r="C26" s="51" t="s">
        <v>59</v>
      </c>
      <c r="D26" s="51" t="s">
        <v>60</v>
      </c>
      <c r="E26" s="51" t="s">
        <v>61</v>
      </c>
    </row>
    <row r="27" spans="1:7">
      <c r="A27" s="42"/>
      <c r="B27" s="42"/>
      <c r="C27" s="42"/>
      <c r="D27" s="42"/>
      <c r="E27" s="42"/>
    </row>
    <row r="28" spans="1:7">
      <c r="A28" s="69" t="s">
        <v>18</v>
      </c>
      <c r="B28" s="42">
        <v>9279943</v>
      </c>
      <c r="C28" s="42">
        <v>8799404.5</v>
      </c>
      <c r="D28" s="42">
        <v>9300535.5</v>
      </c>
      <c r="E28" s="42">
        <f>+SUM(B28:D28)</f>
        <v>27379883</v>
      </c>
    </row>
    <row r="29" spans="1:7">
      <c r="A29" s="69" t="s">
        <v>24</v>
      </c>
      <c r="B29" s="42">
        <f>162191627.5-B31</f>
        <v>109582568.5</v>
      </c>
      <c r="C29" s="42">
        <f>160229262-C31</f>
        <v>107388383.25</v>
      </c>
      <c r="D29" s="42">
        <f>161351493.75-D31</f>
        <v>108534269.75</v>
      </c>
      <c r="E29" s="42">
        <f t="shared" ref="E29:E36" si="0">+SUM(B29:D29)</f>
        <v>325505221.5</v>
      </c>
    </row>
    <row r="30" spans="1:7">
      <c r="A30" s="69" t="s">
        <v>25</v>
      </c>
      <c r="B30" s="42">
        <v>69836294</v>
      </c>
      <c r="C30" s="42">
        <v>0</v>
      </c>
      <c r="D30" s="42"/>
      <c r="E30" s="42">
        <f t="shared" si="0"/>
        <v>69836294</v>
      </c>
    </row>
    <row r="31" spans="1:7" ht="30">
      <c r="A31" s="69" t="s">
        <v>26</v>
      </c>
      <c r="B31" s="42">
        <v>52609059</v>
      </c>
      <c r="C31" s="42">
        <v>52840878.75</v>
      </c>
      <c r="D31" s="42">
        <v>52817224</v>
      </c>
      <c r="E31" s="42">
        <f t="shared" si="0"/>
        <v>158267161.75</v>
      </c>
    </row>
    <row r="32" spans="1:7">
      <c r="A32" s="69" t="s">
        <v>30</v>
      </c>
      <c r="B32" s="42">
        <f>2692936254.72/3</f>
        <v>897645418.23999989</v>
      </c>
      <c r="C32" s="42">
        <f>2692936254.72/3</f>
        <v>897645418.23999989</v>
      </c>
      <c r="D32" s="42">
        <f>2692936254.72/3</f>
        <v>897645418.23999989</v>
      </c>
      <c r="E32" s="42">
        <f t="shared" si="0"/>
        <v>2692936254.7199998</v>
      </c>
    </row>
    <row r="33" spans="1:8">
      <c r="A33" s="106" t="s">
        <v>9</v>
      </c>
      <c r="B33" s="42">
        <v>52647000</v>
      </c>
      <c r="C33" s="42">
        <v>98125650</v>
      </c>
      <c r="D33" s="42">
        <v>92028557</v>
      </c>
      <c r="E33" s="42">
        <f t="shared" si="0"/>
        <v>242801207</v>
      </c>
    </row>
    <row r="34" spans="1:8">
      <c r="A34" s="106" t="s">
        <v>35</v>
      </c>
      <c r="B34" s="42">
        <v>15165000</v>
      </c>
      <c r="C34" s="42">
        <v>32169000</v>
      </c>
      <c r="D34" s="42">
        <v>15233599</v>
      </c>
      <c r="E34" s="42">
        <f t="shared" si="0"/>
        <v>62567599</v>
      </c>
    </row>
    <row r="35" spans="1:8">
      <c r="A35" s="106" t="s">
        <v>73</v>
      </c>
      <c r="B35" s="42">
        <v>0</v>
      </c>
      <c r="C35" s="42">
        <v>0</v>
      </c>
      <c r="D35" s="42">
        <v>44285372.82</v>
      </c>
      <c r="E35" s="42">
        <f t="shared" si="0"/>
        <v>44285372.82</v>
      </c>
      <c r="G35" s="64" t="s">
        <v>99</v>
      </c>
    </row>
    <row r="36" spans="1:8">
      <c r="A36" s="86" t="s">
        <v>94</v>
      </c>
      <c r="B36" s="42">
        <v>0</v>
      </c>
      <c r="C36" s="42">
        <v>0</v>
      </c>
      <c r="D36" s="42">
        <v>196416618.19999999</v>
      </c>
      <c r="E36" s="42">
        <f t="shared" si="0"/>
        <v>196416618.19999999</v>
      </c>
    </row>
    <row r="37" spans="1:8" ht="15.75" thickBot="1">
      <c r="A37" s="43" t="s">
        <v>3</v>
      </c>
      <c r="B37" s="43">
        <f>SUM(B28:B36)</f>
        <v>1206765282.7399998</v>
      </c>
      <c r="C37" s="43">
        <f>SUM(C28:C36)</f>
        <v>1196968734.7399998</v>
      </c>
      <c r="D37" s="43">
        <f>SUM(D28:D36)</f>
        <v>1416261594.5099998</v>
      </c>
      <c r="E37" s="43">
        <f>SUM(E28:E36)</f>
        <v>3819995611.9899998</v>
      </c>
    </row>
    <row r="38" spans="1:8" ht="15.75" thickTop="1">
      <c r="A38" s="67" t="s">
        <v>62</v>
      </c>
      <c r="B38" s="42"/>
      <c r="C38" s="42"/>
      <c r="D38" s="42"/>
      <c r="E38" s="42"/>
    </row>
    <row r="39" spans="1:8">
      <c r="A39" s="81"/>
      <c r="B39" s="81"/>
      <c r="C39" s="81"/>
      <c r="D39" s="81"/>
      <c r="E39" s="81"/>
    </row>
    <row r="40" spans="1:8">
      <c r="A40" s="68"/>
      <c r="B40" s="68"/>
      <c r="C40" s="68"/>
      <c r="D40" s="68"/>
      <c r="E40" s="68"/>
      <c r="F40" s="68"/>
      <c r="G40" s="68"/>
    </row>
    <row r="41" spans="1:8">
      <c r="A41" s="102" t="s">
        <v>6</v>
      </c>
      <c r="B41" s="102"/>
      <c r="C41" s="102"/>
      <c r="D41" s="102"/>
      <c r="E41" s="102"/>
      <c r="F41" s="102"/>
      <c r="G41" s="68"/>
    </row>
    <row r="42" spans="1:8">
      <c r="A42" s="102" t="s">
        <v>41</v>
      </c>
      <c r="B42" s="102"/>
      <c r="C42" s="102"/>
      <c r="D42" s="102"/>
      <c r="E42" s="102"/>
      <c r="F42" s="102"/>
      <c r="G42" s="67"/>
    </row>
    <row r="43" spans="1:8">
      <c r="A43" s="102" t="s">
        <v>5</v>
      </c>
      <c r="B43" s="102"/>
      <c r="C43" s="102"/>
      <c r="D43" s="102"/>
      <c r="E43" s="102"/>
      <c r="F43" s="102"/>
      <c r="G43" s="67"/>
    </row>
    <row r="44" spans="1:8">
      <c r="A44" s="65"/>
      <c r="B44" s="65"/>
      <c r="C44" s="65"/>
      <c r="D44" s="65"/>
      <c r="E44" s="65"/>
      <c r="F44" s="65"/>
      <c r="G44" s="67"/>
      <c r="H44" s="71"/>
    </row>
    <row r="45" spans="1:8" ht="15.75" thickBot="1">
      <c r="A45" s="56" t="s">
        <v>7</v>
      </c>
      <c r="B45" s="51" t="s">
        <v>58</v>
      </c>
      <c r="C45" s="51" t="s">
        <v>59</v>
      </c>
      <c r="D45" s="51" t="s">
        <v>60</v>
      </c>
      <c r="E45" s="51" t="s">
        <v>61</v>
      </c>
    </row>
    <row r="46" spans="1:8">
      <c r="A46" s="46" t="s">
        <v>8</v>
      </c>
      <c r="B46" s="44">
        <v>897645418.23999989</v>
      </c>
      <c r="C46" s="44">
        <v>897645418.23999989</v>
      </c>
      <c r="D46" s="44">
        <v>897645418.23999989</v>
      </c>
      <c r="E46" s="44">
        <f>SUM(B46:D46)</f>
        <v>2692936254.7199998</v>
      </c>
    </row>
    <row r="47" spans="1:8">
      <c r="A47" s="46" t="s">
        <v>9</v>
      </c>
      <c r="B47" s="44">
        <v>52647000</v>
      </c>
      <c r="C47" s="44">
        <v>98125650</v>
      </c>
      <c r="D47" s="44">
        <v>92028557</v>
      </c>
      <c r="E47" s="44">
        <f>SUM(B47:D47)</f>
        <v>242801207</v>
      </c>
    </row>
    <row r="48" spans="1:8">
      <c r="A48" s="46" t="s">
        <v>35</v>
      </c>
      <c r="B48" s="44">
        <v>15165000</v>
      </c>
      <c r="C48" s="44">
        <v>32169000</v>
      </c>
      <c r="D48" s="44">
        <v>15233599</v>
      </c>
      <c r="E48" s="44">
        <f>SUM(B48:D48)</f>
        <v>62567599</v>
      </c>
    </row>
    <row r="49" spans="1:9">
      <c r="A49" s="46" t="s">
        <v>10</v>
      </c>
      <c r="B49" s="44">
        <v>241307864.5</v>
      </c>
      <c r="C49" s="44">
        <v>169028666.5</v>
      </c>
      <c r="D49" s="44">
        <v>367068647.44999999</v>
      </c>
      <c r="E49" s="44">
        <f>SUM(B49:D49)</f>
        <v>777405178.45000005</v>
      </c>
    </row>
    <row r="50" spans="1:9">
      <c r="A50" s="46" t="s">
        <v>74</v>
      </c>
      <c r="B50" s="44"/>
      <c r="C50" s="44"/>
      <c r="D50" s="44">
        <v>44285372.82</v>
      </c>
      <c r="E50" s="44">
        <f>SUM(B50:D50)</f>
        <v>44285372.82</v>
      </c>
    </row>
    <row r="51" spans="1:9" ht="15.75" thickBot="1">
      <c r="A51" s="47" t="s">
        <v>3</v>
      </c>
      <c r="B51" s="88">
        <f>SUM(B46:B50)</f>
        <v>1206765282.7399998</v>
      </c>
      <c r="C51" s="88">
        <f>SUM(C46:C50)</f>
        <v>1196968734.7399998</v>
      </c>
      <c r="D51" s="88">
        <f>SUM(D46:D50)</f>
        <v>1416261594.5099998</v>
      </c>
      <c r="E51" s="88">
        <f>SUM(E46:E50)</f>
        <v>3819995611.9900002</v>
      </c>
    </row>
    <row r="52" spans="1:9" ht="15.75" thickTop="1">
      <c r="A52" s="67" t="s">
        <v>62</v>
      </c>
      <c r="B52" s="78"/>
      <c r="C52" s="78"/>
      <c r="D52" s="78"/>
      <c r="E52" s="78"/>
    </row>
    <row r="53" spans="1:9">
      <c r="A53" s="79"/>
      <c r="B53" s="78"/>
      <c r="C53" s="78"/>
      <c r="D53" s="78"/>
      <c r="E53" s="78"/>
    </row>
    <row r="54" spans="1:9">
      <c r="A54" s="68"/>
      <c r="B54" s="68"/>
      <c r="C54" s="68"/>
      <c r="D54" s="68"/>
      <c r="E54" s="68"/>
      <c r="F54" s="68"/>
      <c r="G54" s="68"/>
    </row>
    <row r="55" spans="1:9">
      <c r="A55" s="102" t="s">
        <v>11</v>
      </c>
      <c r="B55" s="102"/>
      <c r="C55" s="102"/>
      <c r="D55" s="102"/>
      <c r="E55" s="102"/>
      <c r="F55" s="102"/>
      <c r="G55" s="67"/>
    </row>
    <row r="56" spans="1:9">
      <c r="A56" s="102" t="s">
        <v>12</v>
      </c>
      <c r="B56" s="102"/>
      <c r="C56" s="102"/>
      <c r="D56" s="102"/>
      <c r="E56" s="102"/>
      <c r="F56" s="102"/>
      <c r="G56" s="67"/>
      <c r="H56" s="71"/>
      <c r="I56" s="71"/>
    </row>
    <row r="57" spans="1:9">
      <c r="A57" s="102" t="s">
        <v>5</v>
      </c>
      <c r="B57" s="102"/>
      <c r="C57" s="102"/>
      <c r="D57" s="102"/>
      <c r="E57" s="102"/>
      <c r="F57" s="102"/>
      <c r="G57" s="67"/>
      <c r="H57" s="71"/>
      <c r="I57" s="71"/>
    </row>
    <row r="58" spans="1:9">
      <c r="A58" s="67"/>
      <c r="B58" s="67"/>
      <c r="C58" s="67"/>
      <c r="D58" s="67"/>
      <c r="E58" s="67"/>
      <c r="F58" s="67"/>
      <c r="G58" s="67"/>
      <c r="H58" s="71"/>
      <c r="I58" s="71"/>
    </row>
    <row r="59" spans="1:9" ht="15.75" thickBot="1">
      <c r="A59" s="51" t="s">
        <v>13</v>
      </c>
      <c r="B59" s="51" t="s">
        <v>58</v>
      </c>
      <c r="C59" s="51" t="s">
        <v>59</v>
      </c>
      <c r="D59" s="51" t="s">
        <v>60</v>
      </c>
      <c r="E59" s="51" t="s">
        <v>61</v>
      </c>
      <c r="G59" s="71"/>
      <c r="H59" s="71"/>
      <c r="I59" s="71"/>
    </row>
    <row r="60" spans="1:9">
      <c r="A60" s="46" t="s">
        <v>14</v>
      </c>
      <c r="B60" s="46">
        <f>'3T'!E64</f>
        <v>886684602.60000038</v>
      </c>
      <c r="C60" s="46">
        <f>B64</f>
        <v>974074137.65000057</v>
      </c>
      <c r="D60" s="46">
        <f>C64</f>
        <v>790268930.33000088</v>
      </c>
      <c r="E60" s="46">
        <f>B60</f>
        <v>886684602.60000038</v>
      </c>
      <c r="G60" s="71"/>
      <c r="H60" s="71"/>
      <c r="I60" s="71"/>
    </row>
    <row r="61" spans="1:9">
      <c r="A61" s="46" t="s">
        <v>15</v>
      </c>
      <c r="B61" s="46">
        <v>1294154817.79</v>
      </c>
      <c r="C61" s="46">
        <v>1013163527.42</v>
      </c>
      <c r="D61" s="46">
        <v>2216710467.4200001</v>
      </c>
      <c r="E61" s="46">
        <f>SUM(B61:D61)</f>
        <v>4524028812.6300001</v>
      </c>
      <c r="G61" s="84"/>
      <c r="H61" s="84"/>
      <c r="I61" s="84"/>
    </row>
    <row r="62" spans="1:9">
      <c r="A62" s="46" t="s">
        <v>16</v>
      </c>
      <c r="B62" s="46">
        <f>B60+B61</f>
        <v>2180839420.3900003</v>
      </c>
      <c r="C62" s="46">
        <f>C60+C61</f>
        <v>1987237665.0700006</v>
      </c>
      <c r="D62" s="46">
        <f>D60+D61</f>
        <v>3006979397.750001</v>
      </c>
      <c r="E62" s="46">
        <f>+E61+E60</f>
        <v>5410713415.2300005</v>
      </c>
    </row>
    <row r="63" spans="1:9">
      <c r="A63" s="46" t="s">
        <v>17</v>
      </c>
      <c r="B63" s="46">
        <f>+B51</f>
        <v>1206765282.7399998</v>
      </c>
      <c r="C63" s="46">
        <f>+C51</f>
        <v>1196968734.7399998</v>
      </c>
      <c r="D63" s="46">
        <f>+D51</f>
        <v>1416261594.5099998</v>
      </c>
      <c r="E63" s="46">
        <f>SUM(B63:D63)</f>
        <v>3819995611.9899993</v>
      </c>
    </row>
    <row r="64" spans="1:9">
      <c r="A64" s="46" t="s">
        <v>42</v>
      </c>
      <c r="B64" s="46">
        <f>B62-B63</f>
        <v>974074137.65000057</v>
      </c>
      <c r="C64" s="46">
        <f>C62-C63</f>
        <v>790268930.33000088</v>
      </c>
      <c r="D64" s="46">
        <f>D62-D63</f>
        <v>1590717803.2400012</v>
      </c>
      <c r="E64" s="46">
        <f>E62-E63</f>
        <v>1590717803.2400012</v>
      </c>
    </row>
    <row r="65" spans="1:7" ht="15.75" thickBot="1">
      <c r="A65" s="80"/>
      <c r="B65" s="80"/>
      <c r="C65" s="80"/>
      <c r="D65" s="80"/>
      <c r="E65" s="80"/>
      <c r="F65" s="68"/>
      <c r="G65" s="68"/>
    </row>
    <row r="66" spans="1:7" ht="15.75" thickTop="1">
      <c r="A66" s="67" t="s">
        <v>62</v>
      </c>
      <c r="B66" s="73"/>
      <c r="C66" s="73"/>
      <c r="D66" s="73"/>
      <c r="E66" s="73"/>
      <c r="F66" s="73"/>
      <c r="G66" s="46"/>
    </row>
    <row r="67" spans="1:7">
      <c r="A67" s="67"/>
      <c r="B67" s="67"/>
      <c r="C67" s="67"/>
      <c r="D67" s="68"/>
      <c r="E67" s="68"/>
      <c r="F67" s="68"/>
      <c r="G67" s="68"/>
    </row>
    <row r="68" spans="1:7">
      <c r="B68" s="93">
        <v>1294154817.79</v>
      </c>
      <c r="C68" s="93">
        <v>1013163527.96</v>
      </c>
      <c r="D68" s="93">
        <v>2216710467.4200001</v>
      </c>
    </row>
    <row r="69" spans="1:7">
      <c r="A69" s="83" t="s">
        <v>97</v>
      </c>
    </row>
    <row r="70" spans="1:7">
      <c r="A70" s="83"/>
    </row>
    <row r="71" spans="1:7">
      <c r="A71" s="83"/>
    </row>
    <row r="72" spans="1:7">
      <c r="A72" s="83"/>
    </row>
  </sheetData>
  <mergeCells count="14">
    <mergeCell ref="A8:F8"/>
    <mergeCell ref="A1:B1"/>
    <mergeCell ref="C1:D1"/>
    <mergeCell ref="E1:F1"/>
    <mergeCell ref="A43:F43"/>
    <mergeCell ref="A55:F55"/>
    <mergeCell ref="A56:F56"/>
    <mergeCell ref="A57:F57"/>
    <mergeCell ref="A9:F9"/>
    <mergeCell ref="A22:F22"/>
    <mergeCell ref="A23:F23"/>
    <mergeCell ref="A24:F24"/>
    <mergeCell ref="A41:F41"/>
    <mergeCell ref="A42:F42"/>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dimension ref="A1:G72"/>
  <sheetViews>
    <sheetView topLeftCell="A52" workbookViewId="0">
      <selection activeCell="A69" sqref="A69"/>
    </sheetView>
  </sheetViews>
  <sheetFormatPr baseColWidth="10" defaultColWidth="11.42578125" defaultRowHeight="15"/>
  <cols>
    <col min="1" max="1" width="50" style="25" customWidth="1"/>
    <col min="2" max="2" width="42.140625" style="25" customWidth="1"/>
    <col min="3" max="3" width="17.28515625" style="25" bestFit="1" customWidth="1"/>
    <col min="4" max="4" width="17" style="25" bestFit="1" customWidth="1"/>
    <col min="5" max="6" width="16.42578125" style="25" bestFit="1" customWidth="1"/>
    <col min="7" max="7" width="19.5703125" style="25" customWidth="1"/>
    <col min="8" max="16384" width="11.42578125" style="25"/>
  </cols>
  <sheetData>
    <row r="1" spans="1:7">
      <c r="A1" s="96" t="s">
        <v>31</v>
      </c>
      <c r="B1" s="96"/>
      <c r="C1" s="96"/>
      <c r="D1" s="96"/>
      <c r="E1" s="96"/>
      <c r="F1" s="96"/>
    </row>
    <row r="2" spans="1:7">
      <c r="A2" s="75" t="s">
        <v>63</v>
      </c>
      <c r="B2" s="53" t="s">
        <v>64</v>
      </c>
      <c r="C2" s="75"/>
      <c r="D2" s="53"/>
      <c r="E2" s="75"/>
      <c r="F2" s="53"/>
    </row>
    <row r="3" spans="1:7">
      <c r="A3" s="75" t="s">
        <v>65</v>
      </c>
      <c r="B3" s="53" t="s">
        <v>66</v>
      </c>
      <c r="C3" s="75"/>
      <c r="D3" s="53"/>
      <c r="E3" s="75"/>
      <c r="F3" s="53"/>
      <c r="G3" s="26"/>
    </row>
    <row r="4" spans="1:7">
      <c r="A4" s="75" t="s">
        <v>67</v>
      </c>
      <c r="B4" s="53" t="s">
        <v>68</v>
      </c>
      <c r="C4" s="75"/>
      <c r="D4" s="53"/>
      <c r="E4" s="75"/>
      <c r="F4" s="53"/>
      <c r="G4" s="26"/>
    </row>
    <row r="5" spans="1:7">
      <c r="A5" s="75" t="s">
        <v>69</v>
      </c>
      <c r="B5" s="53" t="s">
        <v>80</v>
      </c>
      <c r="C5" s="75"/>
      <c r="D5" s="53"/>
      <c r="E5" s="75"/>
      <c r="F5" s="53"/>
      <c r="G5" s="26"/>
    </row>
    <row r="6" spans="1:7">
      <c r="A6" s="24"/>
      <c r="B6" s="24"/>
      <c r="C6" s="24"/>
      <c r="D6" s="24"/>
      <c r="E6" s="24"/>
      <c r="F6" s="24"/>
      <c r="G6" s="26"/>
    </row>
    <row r="7" spans="1:7">
      <c r="B7" s="26"/>
      <c r="C7" s="26"/>
      <c r="D7" s="26"/>
      <c r="E7" s="26"/>
      <c r="F7" s="26"/>
      <c r="G7" s="26"/>
    </row>
    <row r="8" spans="1:7">
      <c r="A8" s="104" t="s">
        <v>0</v>
      </c>
      <c r="B8" s="104"/>
      <c r="C8" s="104"/>
      <c r="D8" s="104"/>
      <c r="E8" s="104"/>
      <c r="F8" s="104"/>
      <c r="G8" s="26"/>
    </row>
    <row r="9" spans="1:7">
      <c r="A9" s="104" t="s">
        <v>1</v>
      </c>
      <c r="B9" s="104"/>
      <c r="C9" s="104"/>
      <c r="D9" s="104"/>
      <c r="E9" s="104"/>
      <c r="F9" s="104"/>
      <c r="G9" s="26"/>
    </row>
    <row r="10" spans="1:7">
      <c r="A10" s="27"/>
      <c r="B10" s="27"/>
      <c r="C10" s="27"/>
      <c r="D10" s="28"/>
      <c r="E10" s="28"/>
      <c r="F10" s="28"/>
      <c r="G10" s="28"/>
    </row>
    <row r="11" spans="1:7" ht="30.75" thickBot="1">
      <c r="A11" s="51" t="s">
        <v>75</v>
      </c>
      <c r="B11" s="4" t="s">
        <v>2</v>
      </c>
      <c r="C11" s="4" t="s">
        <v>33</v>
      </c>
      <c r="D11" s="4" t="s">
        <v>43</v>
      </c>
      <c r="E11" s="4" t="s">
        <v>93</v>
      </c>
    </row>
    <row r="12" spans="1:7" ht="30" customHeight="1">
      <c r="A12" s="29"/>
      <c r="B12" s="29"/>
      <c r="C12" s="29"/>
      <c r="D12" s="29"/>
      <c r="E12" s="29"/>
    </row>
    <row r="13" spans="1:7">
      <c r="A13" s="41" t="s">
        <v>18</v>
      </c>
      <c r="B13" s="5" t="s">
        <v>19</v>
      </c>
      <c r="C13" s="42">
        <f>+'1T'!F13</f>
        <v>692</v>
      </c>
      <c r="D13" s="42">
        <f>+'2T'!F13</f>
        <v>779.33333333333337</v>
      </c>
      <c r="E13" s="42">
        <f>AVERAGE(C13:D13)</f>
        <v>735.66666666666674</v>
      </c>
    </row>
    <row r="14" spans="1:7">
      <c r="A14" s="41" t="s">
        <v>24</v>
      </c>
      <c r="B14" s="5" t="s">
        <v>19</v>
      </c>
      <c r="C14" s="42">
        <f>+'1T'!F14</f>
        <v>1494</v>
      </c>
      <c r="D14" s="42">
        <f>+'2T'!F14</f>
        <v>1814.3333333333333</v>
      </c>
      <c r="E14" s="42">
        <f t="shared" ref="E14:E16" si="0">AVERAGE(C14:D14)</f>
        <v>1654.1666666666665</v>
      </c>
    </row>
    <row r="15" spans="1:7" ht="30" customHeight="1">
      <c r="A15" s="41" t="s">
        <v>25</v>
      </c>
      <c r="B15" s="5" t="s">
        <v>19</v>
      </c>
      <c r="C15" s="42">
        <f>+'1T'!F15</f>
        <v>1805.6666666666667</v>
      </c>
      <c r="D15" s="42">
        <f>+'2T'!F15</f>
        <v>1649</v>
      </c>
      <c r="E15" s="42">
        <f t="shared" si="0"/>
        <v>1727.3333333333335</v>
      </c>
    </row>
    <row r="16" spans="1:7" ht="15" customHeight="1">
      <c r="A16" s="41" t="s">
        <v>26</v>
      </c>
      <c r="B16" s="9" t="s">
        <v>19</v>
      </c>
      <c r="C16" s="42">
        <f>+'1T'!F16</f>
        <v>598.33333333333337</v>
      </c>
      <c r="D16" s="42">
        <f>+'2T'!F16</f>
        <v>546</v>
      </c>
      <c r="E16" s="42">
        <f t="shared" si="0"/>
        <v>572.16666666666674</v>
      </c>
    </row>
    <row r="17" spans="1:7">
      <c r="A17" s="63" t="s">
        <v>84</v>
      </c>
      <c r="B17" s="11" t="s">
        <v>83</v>
      </c>
      <c r="C17" s="42">
        <f>+'1T'!F17</f>
        <v>0</v>
      </c>
      <c r="D17" s="42">
        <f>+'2T'!F17</f>
        <v>0</v>
      </c>
      <c r="E17" s="42"/>
    </row>
    <row r="18" spans="1:7" ht="15.75" thickBot="1">
      <c r="A18" s="8" t="s">
        <v>3</v>
      </c>
      <c r="B18" s="8"/>
      <c r="C18" s="43">
        <f>SUM(C13:C16)</f>
        <v>4590</v>
      </c>
      <c r="D18" s="43">
        <f>SUM(D13:D16)</f>
        <v>4788.6666666666661</v>
      </c>
      <c r="E18" s="43">
        <f>SUM(E13:E16)</f>
        <v>4689.333333333333</v>
      </c>
    </row>
    <row r="19" spans="1:7" ht="15.75" thickTop="1">
      <c r="A19" s="28" t="s">
        <v>89</v>
      </c>
      <c r="B19" s="27"/>
      <c r="C19" s="27"/>
      <c r="D19" s="28"/>
      <c r="E19" s="28"/>
      <c r="F19" s="28"/>
      <c r="G19" s="28"/>
    </row>
    <row r="20" spans="1:7">
      <c r="A20" s="30"/>
      <c r="B20" s="30"/>
      <c r="C20" s="30"/>
      <c r="D20" s="30"/>
      <c r="E20" s="30"/>
      <c r="F20" s="28"/>
      <c r="G20" s="28"/>
    </row>
    <row r="21" spans="1:7">
      <c r="A21" s="30"/>
      <c r="B21" s="30"/>
      <c r="C21" s="30"/>
      <c r="D21" s="30"/>
      <c r="E21" s="30"/>
      <c r="F21" s="30"/>
      <c r="G21" s="28"/>
    </row>
    <row r="22" spans="1:7">
      <c r="A22" s="104" t="s">
        <v>4</v>
      </c>
      <c r="B22" s="104"/>
      <c r="C22" s="104"/>
      <c r="D22" s="104"/>
      <c r="E22" s="104"/>
      <c r="F22" s="104"/>
      <c r="G22" s="28"/>
    </row>
    <row r="23" spans="1:7">
      <c r="A23" s="104" t="s">
        <v>40</v>
      </c>
      <c r="B23" s="104"/>
      <c r="C23" s="104"/>
      <c r="D23" s="104"/>
      <c r="E23" s="104"/>
      <c r="F23" s="104"/>
      <c r="G23" s="27"/>
    </row>
    <row r="24" spans="1:7">
      <c r="A24" s="104" t="s">
        <v>5</v>
      </c>
      <c r="B24" s="104"/>
      <c r="C24" s="104"/>
      <c r="D24" s="104"/>
      <c r="E24" s="104"/>
      <c r="F24" s="104"/>
      <c r="G24" s="27"/>
    </row>
    <row r="25" spans="1:7" s="33" customFormat="1">
      <c r="A25" s="26"/>
      <c r="B25" s="26"/>
      <c r="C25" s="26"/>
      <c r="D25" s="26"/>
      <c r="E25" s="26"/>
      <c r="F25" s="26"/>
      <c r="G25" s="27"/>
    </row>
    <row r="26" spans="1:7" ht="15.75" thickBot="1">
      <c r="A26" s="51" t="s">
        <v>75</v>
      </c>
      <c r="B26" s="4" t="s">
        <v>33</v>
      </c>
      <c r="C26" s="4" t="s">
        <v>43</v>
      </c>
      <c r="D26" s="4" t="s">
        <v>45</v>
      </c>
    </row>
    <row r="27" spans="1:7">
      <c r="A27" s="41"/>
      <c r="B27" s="42"/>
      <c r="C27" s="42"/>
      <c r="D27" s="42">
        <f>+SUM(B27:C27)</f>
        <v>0</v>
      </c>
    </row>
    <row r="28" spans="1:7">
      <c r="A28" s="41" t="s">
        <v>18</v>
      </c>
      <c r="B28" s="42">
        <f>+'1T'!E28</f>
        <v>21246969.75</v>
      </c>
      <c r="C28" s="42">
        <f>+'2T'!E28</f>
        <v>28124887</v>
      </c>
      <c r="D28" s="42">
        <f t="shared" ref="D28:D35" si="1">+SUM(B28:C28)</f>
        <v>49371856.75</v>
      </c>
    </row>
    <row r="29" spans="1:7">
      <c r="A29" s="41" t="s">
        <v>24</v>
      </c>
      <c r="B29" s="42">
        <f>+'1T'!E29</f>
        <v>269284485.75</v>
      </c>
      <c r="C29" s="42">
        <f>+'2T'!E29</f>
        <v>367838884.54999995</v>
      </c>
      <c r="D29" s="42">
        <f t="shared" si="1"/>
        <v>637123370.29999995</v>
      </c>
    </row>
    <row r="30" spans="1:7">
      <c r="A30" s="41" t="s">
        <v>25</v>
      </c>
      <c r="B30" s="42">
        <f>+'1T'!E30</f>
        <v>882670304.60000002</v>
      </c>
      <c r="C30" s="42">
        <f>+'2T'!E30</f>
        <v>907347337.5</v>
      </c>
      <c r="D30" s="42">
        <f t="shared" si="1"/>
        <v>1790017642.0999999</v>
      </c>
    </row>
    <row r="31" spans="1:7" ht="30">
      <c r="A31" s="41" t="s">
        <v>26</v>
      </c>
      <c r="B31" s="42">
        <f>+'1T'!E31</f>
        <v>109138733.5</v>
      </c>
      <c r="C31" s="42">
        <f>+'2T'!E31</f>
        <v>107128768.5</v>
      </c>
      <c r="D31" s="42">
        <f t="shared" si="1"/>
        <v>216267502</v>
      </c>
    </row>
    <row r="32" spans="1:7">
      <c r="A32" s="62" t="s">
        <v>30</v>
      </c>
      <c r="B32" s="42">
        <f>+'1T'!E32</f>
        <v>2827889716.71</v>
      </c>
      <c r="C32" s="42">
        <f>+'2T'!E32</f>
        <v>2198697781.9200001</v>
      </c>
      <c r="D32" s="42">
        <f t="shared" si="1"/>
        <v>5026587498.6300001</v>
      </c>
    </row>
    <row r="33" spans="1:7">
      <c r="A33" s="62" t="s">
        <v>9</v>
      </c>
      <c r="B33" s="42">
        <f>+'1T'!E33</f>
        <v>3596240</v>
      </c>
      <c r="C33" s="42">
        <f>+'2T'!E33</f>
        <v>1129244.01</v>
      </c>
      <c r="D33" s="42">
        <f t="shared" si="1"/>
        <v>4725484.01</v>
      </c>
    </row>
    <row r="34" spans="1:7">
      <c r="A34" s="62" t="s">
        <v>35</v>
      </c>
      <c r="B34" s="42">
        <f>+'1T'!E34</f>
        <v>117846.95</v>
      </c>
      <c r="C34" s="42">
        <f>+'2T'!E34</f>
        <v>0</v>
      </c>
      <c r="D34" s="42">
        <f t="shared" si="1"/>
        <v>117846.95</v>
      </c>
    </row>
    <row r="35" spans="1:7">
      <c r="A35" s="62" t="s">
        <v>73</v>
      </c>
      <c r="B35" s="42">
        <f>+'1T'!E35</f>
        <v>26931643.149999999</v>
      </c>
      <c r="C35" s="42">
        <f>+'2T'!E35</f>
        <v>13872456.779999999</v>
      </c>
      <c r="D35" s="42">
        <f t="shared" si="1"/>
        <v>40804099.93</v>
      </c>
    </row>
    <row r="36" spans="1:7">
      <c r="A36" s="87" t="s">
        <v>94</v>
      </c>
      <c r="B36" s="42"/>
      <c r="C36" s="42"/>
      <c r="D36" s="42"/>
    </row>
    <row r="37" spans="1:7" ht="15.75" thickBot="1">
      <c r="A37" s="8" t="s">
        <v>3</v>
      </c>
      <c r="B37" s="43">
        <f>SUM(B28:B36)</f>
        <v>4140875940.4099998</v>
      </c>
      <c r="C37" s="43">
        <f>SUM(C28:C36)</f>
        <v>3624139360.2600007</v>
      </c>
      <c r="D37" s="43">
        <f>SUM(D28:D36)</f>
        <v>7765015300.6700001</v>
      </c>
    </row>
    <row r="38" spans="1:7" ht="15.75" thickTop="1">
      <c r="A38" s="37" t="s">
        <v>46</v>
      </c>
      <c r="B38" s="23"/>
      <c r="C38" s="23"/>
      <c r="D38" s="23"/>
    </row>
    <row r="39" spans="1:7">
      <c r="A39" s="31"/>
      <c r="B39" s="31"/>
      <c r="C39" s="31"/>
      <c r="D39" s="31"/>
    </row>
    <row r="40" spans="1:7">
      <c r="A40" s="28"/>
      <c r="B40" s="28"/>
      <c r="C40" s="28"/>
      <c r="D40" s="28"/>
      <c r="E40" s="28"/>
      <c r="F40" s="28"/>
      <c r="G40" s="28"/>
    </row>
    <row r="41" spans="1:7">
      <c r="A41" s="104" t="s">
        <v>6</v>
      </c>
      <c r="B41" s="104"/>
      <c r="C41" s="104"/>
      <c r="D41" s="104"/>
      <c r="E41" s="104"/>
      <c r="F41" s="104"/>
      <c r="G41" s="28"/>
    </row>
    <row r="42" spans="1:7">
      <c r="A42" s="104" t="s">
        <v>41</v>
      </c>
      <c r="B42" s="104"/>
      <c r="C42" s="104"/>
      <c r="D42" s="104"/>
      <c r="E42" s="104"/>
      <c r="F42" s="104"/>
      <c r="G42" s="27"/>
    </row>
    <row r="43" spans="1:7">
      <c r="A43" s="104" t="s">
        <v>5</v>
      </c>
      <c r="B43" s="104"/>
      <c r="C43" s="104"/>
      <c r="D43" s="104"/>
      <c r="E43" s="104"/>
      <c r="F43" s="104"/>
      <c r="G43" s="27"/>
    </row>
    <row r="44" spans="1:7">
      <c r="A44" s="26"/>
      <c r="B44" s="26"/>
      <c r="C44" s="26"/>
      <c r="D44" s="26"/>
      <c r="E44" s="26"/>
      <c r="F44" s="26"/>
      <c r="G44" s="27"/>
    </row>
    <row r="45" spans="1:7" ht="15.75" thickBot="1">
      <c r="A45" s="15" t="s">
        <v>7</v>
      </c>
      <c r="B45" s="4" t="s">
        <v>33</v>
      </c>
      <c r="C45" s="4" t="s">
        <v>43</v>
      </c>
      <c r="D45" s="4" t="s">
        <v>45</v>
      </c>
      <c r="E45" s="23"/>
    </row>
    <row r="46" spans="1:7">
      <c r="A46" s="14" t="s">
        <v>8</v>
      </c>
      <c r="B46" s="44">
        <f>+'1T'!E46</f>
        <v>2827889716.71</v>
      </c>
      <c r="C46" s="44">
        <f>+'2T'!E46</f>
        <v>2198697781.9200001</v>
      </c>
      <c r="D46" s="44">
        <f>SUM(B46:C46)</f>
        <v>5026587498.6300001</v>
      </c>
      <c r="E46" s="32"/>
    </row>
    <row r="47" spans="1:7">
      <c r="A47" s="14" t="s">
        <v>9</v>
      </c>
      <c r="B47" s="44">
        <f>+'1T'!E47</f>
        <v>3596240</v>
      </c>
      <c r="C47" s="44">
        <f>+'2T'!E47</f>
        <v>1129244.01</v>
      </c>
      <c r="D47" s="44">
        <f>SUM(B47:C47)</f>
        <v>4725484.01</v>
      </c>
      <c r="E47" s="32"/>
    </row>
    <row r="48" spans="1:7">
      <c r="A48" s="14" t="s">
        <v>35</v>
      </c>
      <c r="B48" s="44">
        <f>+'1T'!E48</f>
        <v>1282340493.5999999</v>
      </c>
      <c r="C48" s="44">
        <f>+'2T'!E48</f>
        <v>1410439877.55</v>
      </c>
      <c r="D48" s="44">
        <f>SUM(B48:C48)</f>
        <v>2692780371.1499996</v>
      </c>
      <c r="E48" s="32"/>
    </row>
    <row r="49" spans="1:7">
      <c r="A49" s="14" t="s">
        <v>10</v>
      </c>
      <c r="B49" s="44">
        <f>+'1T'!E49</f>
        <v>117846.95</v>
      </c>
      <c r="C49" s="44">
        <f>+'2T'!E49</f>
        <v>0</v>
      </c>
      <c r="D49" s="44">
        <f>SUM(B49:C49)</f>
        <v>117846.95</v>
      </c>
      <c r="E49" s="34"/>
    </row>
    <row r="50" spans="1:7">
      <c r="A50" s="46" t="s">
        <v>74</v>
      </c>
      <c r="B50" s="44">
        <f>+'1T'!E50</f>
        <v>26931643.149999999</v>
      </c>
      <c r="C50" s="44">
        <f>+'2T'!E50</f>
        <v>13872456.779999999</v>
      </c>
      <c r="D50" s="44">
        <f>SUM(B50:C50)</f>
        <v>40804099.93</v>
      </c>
      <c r="E50" s="34"/>
    </row>
    <row r="51" spans="1:7" ht="15.75" thickBot="1">
      <c r="A51" s="16" t="s">
        <v>3</v>
      </c>
      <c r="B51" s="20">
        <f>+SUM(B46:B50)</f>
        <v>4140875940.4099998</v>
      </c>
      <c r="C51" s="20">
        <f>+SUM(C46:C50)</f>
        <v>3624139360.2600007</v>
      </c>
      <c r="D51" s="20">
        <f>+SUM(D46:D50)</f>
        <v>7765015300.6700001</v>
      </c>
      <c r="E51" s="34"/>
    </row>
    <row r="52" spans="1:7" ht="15.75" thickTop="1">
      <c r="A52" s="27" t="s">
        <v>46</v>
      </c>
      <c r="B52" s="38"/>
      <c r="C52" s="38"/>
      <c r="D52" s="38"/>
      <c r="E52" s="38"/>
    </row>
    <row r="53" spans="1:7">
      <c r="A53" s="35"/>
      <c r="B53" s="38"/>
      <c r="C53" s="38"/>
      <c r="D53" s="38"/>
      <c r="E53" s="38"/>
    </row>
    <row r="54" spans="1:7">
      <c r="A54" s="28"/>
      <c r="B54" s="28"/>
      <c r="C54" s="28"/>
      <c r="D54" s="28"/>
      <c r="E54" s="28"/>
      <c r="F54" s="28"/>
      <c r="G54" s="28"/>
    </row>
    <row r="55" spans="1:7">
      <c r="A55" s="104" t="s">
        <v>11</v>
      </c>
      <c r="B55" s="104"/>
      <c r="C55" s="104"/>
      <c r="D55" s="104"/>
      <c r="E55" s="104"/>
      <c r="F55" s="104"/>
      <c r="G55" s="27"/>
    </row>
    <row r="56" spans="1:7">
      <c r="A56" s="104" t="s">
        <v>12</v>
      </c>
      <c r="B56" s="104"/>
      <c r="C56" s="104"/>
      <c r="D56" s="104"/>
      <c r="E56" s="104"/>
      <c r="F56" s="104"/>
      <c r="G56" s="27"/>
    </row>
    <row r="57" spans="1:7">
      <c r="A57" s="104" t="s">
        <v>5</v>
      </c>
      <c r="B57" s="104"/>
      <c r="C57" s="104"/>
      <c r="D57" s="104"/>
      <c r="E57" s="104"/>
      <c r="F57" s="104"/>
      <c r="G57" s="39"/>
    </row>
    <row r="58" spans="1:7">
      <c r="A58" s="27"/>
      <c r="B58" s="27"/>
      <c r="C58" s="27"/>
      <c r="D58" s="27"/>
      <c r="E58" s="27"/>
      <c r="F58" s="27"/>
      <c r="G58" s="27"/>
    </row>
    <row r="59" spans="1:7" ht="15.75" thickBot="1">
      <c r="A59" s="4" t="s">
        <v>13</v>
      </c>
      <c r="B59" s="4" t="s">
        <v>33</v>
      </c>
      <c r="C59" s="4" t="s">
        <v>43</v>
      </c>
      <c r="D59" s="4" t="s">
        <v>45</v>
      </c>
      <c r="E59" s="23"/>
    </row>
    <row r="60" spans="1:7">
      <c r="A60" s="14" t="s">
        <v>14</v>
      </c>
      <c r="B60" s="46">
        <f>+'1T'!E60</f>
        <v>0</v>
      </c>
      <c r="C60" s="46">
        <f>+'2T'!E60</f>
        <v>-1510734321.1900001</v>
      </c>
      <c r="D60" s="46">
        <f>B60</f>
        <v>0</v>
      </c>
      <c r="E60" s="14"/>
    </row>
    <row r="61" spans="1:7">
      <c r="A61" s="14" t="s">
        <v>15</v>
      </c>
      <c r="B61" s="46">
        <f>+'1T'!E61</f>
        <v>2630141619.2200003</v>
      </c>
      <c r="C61" s="46">
        <f>+'2T'!E61</f>
        <v>4902780950.5699997</v>
      </c>
      <c r="D61" s="46">
        <f>SUM(B61:C61)</f>
        <v>7532922569.79</v>
      </c>
      <c r="E61" s="14"/>
    </row>
    <row r="62" spans="1:7">
      <c r="A62" s="14" t="s">
        <v>16</v>
      </c>
      <c r="B62" s="46">
        <f>+'1T'!E62</f>
        <v>2630141619.2200003</v>
      </c>
      <c r="C62" s="46">
        <f>+'2T'!E62</f>
        <v>3392046629.3799996</v>
      </c>
      <c r="D62" s="46">
        <f>SUM(D60:D61)</f>
        <v>7532922569.79</v>
      </c>
      <c r="E62" s="14"/>
    </row>
    <row r="63" spans="1:7">
      <c r="A63" s="14" t="s">
        <v>17</v>
      </c>
      <c r="B63" s="46">
        <f>+'1T'!E63</f>
        <v>4140875940.4100003</v>
      </c>
      <c r="C63" s="46">
        <f>+'2T'!E63</f>
        <v>3624139360.2599993</v>
      </c>
      <c r="D63" s="46">
        <f>SUM(B63:C63)</f>
        <v>7765015300.6700001</v>
      </c>
      <c r="E63" s="14"/>
    </row>
    <row r="64" spans="1:7">
      <c r="A64" s="14" t="s">
        <v>42</v>
      </c>
      <c r="B64" s="46">
        <f>+'1T'!E64</f>
        <v>-1510734321.1900001</v>
      </c>
      <c r="C64" s="46">
        <f>+'2T'!E64</f>
        <v>-232092730.87999964</v>
      </c>
      <c r="D64" s="46">
        <f>D62-D63</f>
        <v>-232092730.88000011</v>
      </c>
      <c r="E64" s="14"/>
    </row>
    <row r="65" spans="1:7" ht="15.75" thickBot="1">
      <c r="A65" s="16"/>
      <c r="B65" s="47"/>
      <c r="C65" s="47"/>
      <c r="D65" s="47"/>
      <c r="E65" s="35"/>
      <c r="F65" s="28"/>
      <c r="G65" s="28"/>
    </row>
    <row r="66" spans="1:7" ht="15.75" thickTop="1">
      <c r="A66" s="14" t="s">
        <v>46</v>
      </c>
      <c r="B66" s="40"/>
      <c r="C66" s="40"/>
      <c r="D66" s="40"/>
      <c r="E66" s="23"/>
      <c r="G66" s="14"/>
    </row>
    <row r="67" spans="1:7">
      <c r="A67" s="27"/>
      <c r="B67" s="27"/>
      <c r="C67" s="27"/>
      <c r="D67" s="28"/>
      <c r="E67" s="28"/>
      <c r="F67" s="28"/>
      <c r="G67" s="28"/>
    </row>
    <row r="69" spans="1:7">
      <c r="A69" s="83" t="s">
        <v>97</v>
      </c>
    </row>
    <row r="70" spans="1:7">
      <c r="A70" s="83"/>
    </row>
    <row r="71" spans="1:7">
      <c r="A71" s="83"/>
    </row>
    <row r="72" spans="1:7">
      <c r="A72" s="83"/>
    </row>
  </sheetData>
  <mergeCells count="14">
    <mergeCell ref="A8:F8"/>
    <mergeCell ref="A1:B1"/>
    <mergeCell ref="C1:D1"/>
    <mergeCell ref="E1:F1"/>
    <mergeCell ref="A43:F43"/>
    <mergeCell ref="A55:F55"/>
    <mergeCell ref="A56:F56"/>
    <mergeCell ref="A57:F57"/>
    <mergeCell ref="A9:F9"/>
    <mergeCell ref="A22:F22"/>
    <mergeCell ref="A23:F23"/>
    <mergeCell ref="A24:F24"/>
    <mergeCell ref="A41:F41"/>
    <mergeCell ref="A42:F4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72"/>
  <sheetViews>
    <sheetView topLeftCell="A43" workbookViewId="0">
      <selection activeCell="A69" sqref="A69"/>
    </sheetView>
  </sheetViews>
  <sheetFormatPr baseColWidth="10" defaultColWidth="11.42578125" defaultRowHeight="15"/>
  <cols>
    <col min="1" max="1" width="50" style="25" customWidth="1"/>
    <col min="2" max="2" width="44.5703125" style="25" customWidth="1"/>
    <col min="3" max="3" width="17.28515625" style="25" bestFit="1" customWidth="1"/>
    <col min="4" max="4" width="16.28515625" style="25" bestFit="1" customWidth="1"/>
    <col min="5" max="5" width="16.7109375" style="25" bestFit="1" customWidth="1"/>
    <col min="6" max="6" width="16.42578125" style="25" bestFit="1" customWidth="1"/>
    <col min="7" max="7" width="19.5703125" style="25" customWidth="1"/>
    <col min="8" max="16384" width="11.42578125" style="25"/>
  </cols>
  <sheetData>
    <row r="1" spans="1:7">
      <c r="A1" s="96" t="s">
        <v>31</v>
      </c>
      <c r="B1" s="96"/>
      <c r="C1" s="96"/>
      <c r="D1" s="96"/>
      <c r="E1" s="96"/>
      <c r="F1" s="96"/>
    </row>
    <row r="2" spans="1:7">
      <c r="A2" s="75" t="s">
        <v>63</v>
      </c>
      <c r="B2" s="53" t="s">
        <v>64</v>
      </c>
      <c r="C2" s="75"/>
      <c r="D2" s="53"/>
      <c r="E2" s="75"/>
      <c r="F2" s="53"/>
    </row>
    <row r="3" spans="1:7">
      <c r="A3" s="75" t="s">
        <v>65</v>
      </c>
      <c r="B3" s="53" t="s">
        <v>66</v>
      </c>
      <c r="C3" s="75"/>
      <c r="D3" s="53"/>
      <c r="E3" s="75"/>
      <c r="F3" s="53"/>
      <c r="G3" s="26"/>
    </row>
    <row r="4" spans="1:7">
      <c r="A4" s="75" t="s">
        <v>67</v>
      </c>
      <c r="B4" s="53" t="s">
        <v>68</v>
      </c>
      <c r="C4" s="75"/>
      <c r="D4" s="53"/>
      <c r="E4" s="75"/>
      <c r="F4" s="53"/>
      <c r="G4" s="26"/>
    </row>
    <row r="5" spans="1:7">
      <c r="A5" s="75" t="s">
        <v>69</v>
      </c>
      <c r="B5" s="53" t="s">
        <v>81</v>
      </c>
      <c r="C5" s="75"/>
      <c r="D5" s="53"/>
      <c r="E5" s="75"/>
      <c r="F5" s="53"/>
      <c r="G5" s="26"/>
    </row>
    <row r="6" spans="1:7">
      <c r="A6" s="24"/>
      <c r="B6" s="24"/>
      <c r="C6" s="24"/>
      <c r="D6" s="24"/>
      <c r="E6" s="24"/>
      <c r="F6" s="24"/>
      <c r="G6" s="26"/>
    </row>
    <row r="7" spans="1:7">
      <c r="B7" s="26"/>
      <c r="C7" s="26"/>
      <c r="D7" s="26"/>
      <c r="E7" s="26"/>
      <c r="F7" s="26"/>
      <c r="G7" s="26"/>
    </row>
    <row r="8" spans="1:7">
      <c r="A8" s="104" t="s">
        <v>0</v>
      </c>
      <c r="B8" s="104"/>
      <c r="C8" s="104"/>
      <c r="D8" s="104"/>
      <c r="E8" s="104"/>
      <c r="F8" s="104"/>
      <c r="G8" s="26"/>
    </row>
    <row r="9" spans="1:7">
      <c r="A9" s="104" t="s">
        <v>1</v>
      </c>
      <c r="B9" s="104"/>
      <c r="C9" s="104"/>
      <c r="D9" s="104"/>
      <c r="E9" s="104"/>
      <c r="F9" s="104"/>
      <c r="G9" s="26"/>
    </row>
    <row r="10" spans="1:7">
      <c r="A10" s="27"/>
      <c r="B10" s="27"/>
      <c r="C10" s="27"/>
      <c r="D10" s="28"/>
      <c r="E10" s="28"/>
      <c r="F10" s="28"/>
      <c r="G10" s="28"/>
    </row>
    <row r="11" spans="1:7" ht="30.75" thickBot="1">
      <c r="A11" s="51" t="s">
        <v>75</v>
      </c>
      <c r="B11" s="4" t="s">
        <v>2</v>
      </c>
      <c r="C11" s="4" t="s">
        <v>33</v>
      </c>
      <c r="D11" s="4" t="s">
        <v>43</v>
      </c>
      <c r="E11" s="4" t="s">
        <v>47</v>
      </c>
      <c r="F11" s="4" t="s">
        <v>44</v>
      </c>
    </row>
    <row r="12" spans="1:7" ht="30" customHeight="1">
      <c r="A12" s="29"/>
      <c r="B12" s="29"/>
      <c r="C12" s="29"/>
      <c r="D12" s="29"/>
      <c r="E12" s="29"/>
      <c r="F12" s="29"/>
    </row>
    <row r="13" spans="1:7">
      <c r="A13" s="41" t="s">
        <v>18</v>
      </c>
      <c r="B13" s="5" t="s">
        <v>19</v>
      </c>
      <c r="C13" s="42">
        <f>+'1T'!F13</f>
        <v>692</v>
      </c>
      <c r="D13" s="42">
        <f>+'2T'!F13</f>
        <v>779.33333333333337</v>
      </c>
      <c r="E13" s="42">
        <f>+'3T'!F13</f>
        <v>736.33333333333337</v>
      </c>
      <c r="F13" s="42">
        <f>AVERAGE(C13:E13)</f>
        <v>735.88888888888903</v>
      </c>
    </row>
    <row r="14" spans="1:7">
      <c r="A14" s="41" t="s">
        <v>24</v>
      </c>
      <c r="B14" s="5" t="s">
        <v>19</v>
      </c>
      <c r="C14" s="42">
        <f>+'1T'!F14</f>
        <v>1494</v>
      </c>
      <c r="D14" s="42">
        <f>+'2T'!F14</f>
        <v>1814.3333333333333</v>
      </c>
      <c r="E14" s="42">
        <f>+'3T'!F14</f>
        <v>1587</v>
      </c>
      <c r="F14" s="42">
        <f t="shared" ref="F14:F16" si="0">AVERAGE(C14:E14)</f>
        <v>1631.7777777777776</v>
      </c>
    </row>
    <row r="15" spans="1:7" ht="30" customHeight="1">
      <c r="A15" s="41" t="s">
        <v>25</v>
      </c>
      <c r="B15" s="5" t="s">
        <v>19</v>
      </c>
      <c r="C15" s="42">
        <f>+'1T'!F15</f>
        <v>1805.6666666666667</v>
      </c>
      <c r="D15" s="42">
        <f>+'2T'!F15</f>
        <v>1649</v>
      </c>
      <c r="E15" s="42">
        <f>+'3T'!F15</f>
        <v>1764.6666666666667</v>
      </c>
      <c r="F15" s="42">
        <f t="shared" si="0"/>
        <v>1739.7777777777781</v>
      </c>
    </row>
    <row r="16" spans="1:7" ht="15" customHeight="1">
      <c r="A16" s="41" t="s">
        <v>26</v>
      </c>
      <c r="B16" s="9" t="s">
        <v>19</v>
      </c>
      <c r="C16" s="42">
        <f>+'1T'!F16</f>
        <v>598.33333333333337</v>
      </c>
      <c r="D16" s="42">
        <f>+'2T'!F16</f>
        <v>546</v>
      </c>
      <c r="E16" s="42">
        <f>+'3T'!F16</f>
        <v>788.66666666666663</v>
      </c>
      <c r="F16" s="42">
        <f t="shared" si="0"/>
        <v>644.33333333333337</v>
      </c>
    </row>
    <row r="17" spans="1:7">
      <c r="A17" s="63" t="s">
        <v>84</v>
      </c>
      <c r="B17" s="11" t="s">
        <v>83</v>
      </c>
      <c r="C17" s="42"/>
      <c r="D17" s="42"/>
      <c r="E17" s="42"/>
      <c r="F17" s="42"/>
    </row>
    <row r="18" spans="1:7" ht="15.75" thickBot="1">
      <c r="A18" s="8" t="s">
        <v>3</v>
      </c>
      <c r="B18" s="8"/>
      <c r="C18" s="43">
        <f t="shared" ref="C18:E18" si="1">SUM(C13:C17)</f>
        <v>4590</v>
      </c>
      <c r="D18" s="43">
        <f t="shared" si="1"/>
        <v>4788.6666666666661</v>
      </c>
      <c r="E18" s="43">
        <f t="shared" si="1"/>
        <v>4876.666666666667</v>
      </c>
      <c r="F18" s="43">
        <f>SUM(F13:F17)</f>
        <v>4751.7777777777774</v>
      </c>
    </row>
    <row r="19" spans="1:7" ht="15.75" thickTop="1">
      <c r="A19" s="28" t="s">
        <v>89</v>
      </c>
      <c r="B19" s="27"/>
      <c r="C19" s="27"/>
      <c r="D19" s="28"/>
      <c r="E19" s="28"/>
      <c r="F19" s="28"/>
      <c r="G19" s="28"/>
    </row>
    <row r="20" spans="1:7">
      <c r="A20" s="30"/>
      <c r="B20" s="30"/>
      <c r="C20" s="30"/>
      <c r="D20" s="30"/>
      <c r="E20" s="30"/>
      <c r="F20" s="28"/>
      <c r="G20" s="28"/>
    </row>
    <row r="21" spans="1:7">
      <c r="A21" s="30"/>
      <c r="B21" s="30"/>
      <c r="C21" s="30"/>
      <c r="D21" s="30"/>
      <c r="E21" s="30"/>
      <c r="F21" s="30"/>
      <c r="G21" s="30"/>
    </row>
    <row r="22" spans="1:7">
      <c r="A22" s="104" t="s">
        <v>4</v>
      </c>
      <c r="B22" s="104"/>
      <c r="C22" s="104"/>
      <c r="D22" s="104"/>
      <c r="E22" s="104"/>
      <c r="F22" s="104"/>
      <c r="G22" s="28"/>
    </row>
    <row r="23" spans="1:7">
      <c r="A23" s="104" t="s">
        <v>40</v>
      </c>
      <c r="B23" s="104"/>
      <c r="C23" s="104"/>
      <c r="D23" s="104"/>
      <c r="E23" s="104"/>
      <c r="F23" s="104"/>
      <c r="G23" s="27"/>
    </row>
    <row r="24" spans="1:7">
      <c r="A24" s="104" t="s">
        <v>5</v>
      </c>
      <c r="B24" s="104"/>
      <c r="C24" s="104"/>
      <c r="D24" s="104"/>
      <c r="E24" s="104"/>
      <c r="F24" s="104"/>
      <c r="G24" s="27"/>
    </row>
    <row r="25" spans="1:7" s="33" customFormat="1">
      <c r="A25" s="26"/>
      <c r="B25" s="26"/>
      <c r="C25" s="26"/>
      <c r="D25" s="26"/>
      <c r="E25" s="26"/>
      <c r="F25" s="26"/>
      <c r="G25" s="27"/>
    </row>
    <row r="26" spans="1:7" ht="15.75" thickBot="1">
      <c r="A26" s="51" t="s">
        <v>75</v>
      </c>
      <c r="B26" s="4" t="s">
        <v>33</v>
      </c>
      <c r="C26" s="4" t="s">
        <v>43</v>
      </c>
      <c r="D26" s="4" t="s">
        <v>47</v>
      </c>
      <c r="E26" s="4" t="s">
        <v>48</v>
      </c>
    </row>
    <row r="27" spans="1:7">
      <c r="A27" s="41"/>
      <c r="B27" s="42"/>
      <c r="C27" s="42"/>
      <c r="D27" s="42"/>
      <c r="E27" s="42"/>
    </row>
    <row r="28" spans="1:7">
      <c r="A28" s="41" t="s">
        <v>18</v>
      </c>
      <c r="B28" s="42">
        <f>+'1T'!E28</f>
        <v>21246969.75</v>
      </c>
      <c r="C28" s="42">
        <f>+'2T'!E28</f>
        <v>28124887</v>
      </c>
      <c r="D28" s="42">
        <f>+'3T'!E28</f>
        <v>25585093</v>
      </c>
      <c r="E28" s="42">
        <f t="shared" ref="E28:E36" si="2">SUM(B28:D28)</f>
        <v>74956949.75</v>
      </c>
    </row>
    <row r="29" spans="1:7">
      <c r="A29" s="41" t="s">
        <v>24</v>
      </c>
      <c r="B29" s="42">
        <f>+'1T'!E29</f>
        <v>269284485.75</v>
      </c>
      <c r="C29" s="42">
        <f>+'2T'!E29</f>
        <v>367838884.54999995</v>
      </c>
      <c r="D29" s="42">
        <f>+'3T'!E29</f>
        <v>306560705</v>
      </c>
      <c r="E29" s="42">
        <f t="shared" si="2"/>
        <v>943684075.29999995</v>
      </c>
    </row>
    <row r="30" spans="1:7">
      <c r="A30" s="41" t="s">
        <v>25</v>
      </c>
      <c r="B30" s="42">
        <f>+'1T'!E30</f>
        <v>882670304.60000002</v>
      </c>
      <c r="C30" s="42">
        <f>+'2T'!E30</f>
        <v>907347337.5</v>
      </c>
      <c r="D30" s="42">
        <f>+'3T'!E30</f>
        <v>69055079</v>
      </c>
      <c r="E30" s="42">
        <f t="shared" si="2"/>
        <v>1859072721.0999999</v>
      </c>
    </row>
    <row r="31" spans="1:7" ht="30">
      <c r="A31" s="41" t="s">
        <v>26</v>
      </c>
      <c r="B31" s="42">
        <f>+'1T'!E31</f>
        <v>109138733.5</v>
      </c>
      <c r="C31" s="42">
        <f>+'2T'!E31</f>
        <v>107128768.5</v>
      </c>
      <c r="D31" s="42">
        <f>+'3T'!E31</f>
        <v>150715713</v>
      </c>
      <c r="E31" s="42">
        <f t="shared" si="2"/>
        <v>366983215</v>
      </c>
    </row>
    <row r="32" spans="1:7">
      <c r="A32" s="62" t="s">
        <v>30</v>
      </c>
      <c r="B32" s="42">
        <f>+'1T'!E32</f>
        <v>2827889716.71</v>
      </c>
      <c r="C32" s="42">
        <f>+'2T'!E32</f>
        <v>2198697781.9200001</v>
      </c>
      <c r="D32" s="42">
        <f>+'3T'!E32</f>
        <v>2251781122</v>
      </c>
      <c r="E32" s="42">
        <f t="shared" si="2"/>
        <v>7278368620.6300001</v>
      </c>
    </row>
    <row r="33" spans="1:8">
      <c r="A33" s="62" t="s">
        <v>9</v>
      </c>
      <c r="B33" s="42">
        <f>+'1T'!E33</f>
        <v>3596240</v>
      </c>
      <c r="C33" s="42">
        <f>+'2T'!E33</f>
        <v>1129244.01</v>
      </c>
      <c r="D33" s="42">
        <f>+'3T'!E33</f>
        <v>74760593</v>
      </c>
      <c r="E33" s="42">
        <f t="shared" si="2"/>
        <v>79486077.010000005</v>
      </c>
    </row>
    <row r="34" spans="1:8">
      <c r="A34" s="62" t="s">
        <v>35</v>
      </c>
      <c r="B34" s="42">
        <f>+'1T'!E34</f>
        <v>117846.95</v>
      </c>
      <c r="C34" s="42">
        <f>+'2T'!E34</f>
        <v>0</v>
      </c>
      <c r="D34" s="42">
        <f>+'3T'!E34</f>
        <v>11116712</v>
      </c>
      <c r="E34" s="42">
        <f t="shared" si="2"/>
        <v>11234558.949999999</v>
      </c>
    </row>
    <row r="35" spans="1:8">
      <c r="A35" s="62" t="s">
        <v>73</v>
      </c>
      <c r="B35" s="42">
        <f>+'1T'!E35</f>
        <v>26931643.149999999</v>
      </c>
      <c r="C35" s="42">
        <f>+'2T'!E35</f>
        <v>13872456.779999999</v>
      </c>
      <c r="D35" s="42">
        <f>+'3T'!E35</f>
        <v>19869073</v>
      </c>
      <c r="E35" s="42">
        <f t="shared" si="2"/>
        <v>60673172.93</v>
      </c>
    </row>
    <row r="36" spans="1:8">
      <c r="A36" s="87" t="s">
        <v>94</v>
      </c>
      <c r="B36" s="42"/>
      <c r="C36" s="42"/>
      <c r="D36" s="42"/>
      <c r="E36" s="42">
        <f t="shared" si="2"/>
        <v>0</v>
      </c>
    </row>
    <row r="37" spans="1:8" ht="15.75" thickBot="1">
      <c r="A37" s="8" t="s">
        <v>3</v>
      </c>
      <c r="B37" s="43">
        <f>SUM(B30:B36)</f>
        <v>3850344484.9099998</v>
      </c>
      <c r="C37" s="43">
        <f>SUM(C30:C36)</f>
        <v>3228175588.7100005</v>
      </c>
      <c r="D37" s="43">
        <f>SUM(D30:D36)</f>
        <v>2577298292</v>
      </c>
      <c r="E37" s="43">
        <f>SUM(E30:E36)</f>
        <v>9655818365.6200008</v>
      </c>
    </row>
    <row r="38" spans="1:8" ht="15.75" thickTop="1">
      <c r="A38" s="37" t="s">
        <v>46</v>
      </c>
      <c r="B38" s="29"/>
      <c r="C38" s="29"/>
      <c r="D38" s="29"/>
      <c r="E38" s="29"/>
    </row>
    <row r="39" spans="1:8">
      <c r="A39" s="29"/>
      <c r="B39" s="29"/>
      <c r="C39" s="29"/>
      <c r="D39" s="29"/>
      <c r="E39" s="29"/>
    </row>
    <row r="40" spans="1:8">
      <c r="A40" s="28"/>
      <c r="B40" s="28"/>
      <c r="C40" s="28"/>
      <c r="D40" s="28"/>
      <c r="E40" s="28"/>
      <c r="F40" s="28"/>
      <c r="G40" s="28"/>
    </row>
    <row r="41" spans="1:8">
      <c r="A41" s="104" t="s">
        <v>6</v>
      </c>
      <c r="B41" s="104"/>
      <c r="C41" s="104"/>
      <c r="D41" s="104"/>
      <c r="E41" s="104"/>
      <c r="F41" s="104"/>
      <c r="G41" s="28"/>
    </row>
    <row r="42" spans="1:8">
      <c r="A42" s="104" t="s">
        <v>41</v>
      </c>
      <c r="B42" s="104"/>
      <c r="C42" s="104"/>
      <c r="D42" s="104"/>
      <c r="E42" s="104"/>
      <c r="F42" s="104"/>
      <c r="G42" s="27"/>
    </row>
    <row r="43" spans="1:8">
      <c r="A43" s="104" t="s">
        <v>5</v>
      </c>
      <c r="B43" s="104"/>
      <c r="C43" s="104"/>
      <c r="D43" s="104"/>
      <c r="E43" s="104"/>
      <c r="F43" s="104"/>
      <c r="G43" s="27"/>
    </row>
    <row r="44" spans="1:8">
      <c r="A44" s="26"/>
      <c r="B44" s="26"/>
      <c r="C44" s="26"/>
      <c r="D44" s="26"/>
      <c r="E44" s="26"/>
      <c r="F44" s="26"/>
      <c r="G44" s="27"/>
      <c r="H44" s="33"/>
    </row>
    <row r="45" spans="1:8" ht="15.75" thickBot="1">
      <c r="A45" s="15" t="s">
        <v>7</v>
      </c>
      <c r="B45" s="4" t="s">
        <v>33</v>
      </c>
      <c r="C45" s="4" t="s">
        <v>43</v>
      </c>
      <c r="D45" s="4" t="s">
        <v>47</v>
      </c>
      <c r="E45" s="15" t="s">
        <v>48</v>
      </c>
    </row>
    <row r="46" spans="1:8">
      <c r="A46" s="14" t="s">
        <v>8</v>
      </c>
      <c r="B46" s="44">
        <f>+'1T'!E46</f>
        <v>2827889716.71</v>
      </c>
      <c r="C46" s="44">
        <f>+'2T'!E46</f>
        <v>2198697781.9200001</v>
      </c>
      <c r="D46" s="44">
        <f>+'3T'!E46</f>
        <v>2251781122</v>
      </c>
      <c r="E46" s="46">
        <f>SUM(B46:D46)</f>
        <v>7278368620.6300001</v>
      </c>
    </row>
    <row r="47" spans="1:8">
      <c r="A47" s="14" t="s">
        <v>9</v>
      </c>
      <c r="B47" s="44">
        <f>+'1T'!E47</f>
        <v>3596240</v>
      </c>
      <c r="C47" s="44">
        <f>+'2T'!E47</f>
        <v>1129244.01</v>
      </c>
      <c r="D47" s="44">
        <f>+'3T'!E47</f>
        <v>74760593</v>
      </c>
      <c r="E47" s="46">
        <f>SUM(B47:D47)</f>
        <v>79486077.010000005</v>
      </c>
    </row>
    <row r="48" spans="1:8">
      <c r="A48" s="14" t="s">
        <v>35</v>
      </c>
      <c r="B48" s="44">
        <f>+'1T'!E48</f>
        <v>1282340493.5999999</v>
      </c>
      <c r="C48" s="44">
        <f>+'2T'!E48</f>
        <v>1410439877.55</v>
      </c>
      <c r="D48" s="44">
        <f>+'3T'!E48</f>
        <v>11116712</v>
      </c>
      <c r="E48" s="46">
        <f>SUM(B48:D48)</f>
        <v>2703897083.1499996</v>
      </c>
    </row>
    <row r="49" spans="1:7">
      <c r="A49" s="14" t="s">
        <v>10</v>
      </c>
      <c r="B49" s="44">
        <f>+'1T'!E49</f>
        <v>117846.95</v>
      </c>
      <c r="C49" s="44">
        <f>+'2T'!E49</f>
        <v>0</v>
      </c>
      <c r="D49" s="44">
        <f>+'3T'!E49</f>
        <v>551916590</v>
      </c>
      <c r="E49" s="46">
        <f>SUM(B49:D49)</f>
        <v>552034436.95000005</v>
      </c>
    </row>
    <row r="50" spans="1:7">
      <c r="A50" s="46" t="s">
        <v>74</v>
      </c>
      <c r="B50" s="44">
        <f>+'1T'!E50</f>
        <v>26931643.149999999</v>
      </c>
      <c r="C50" s="44">
        <f>+'2T'!E50</f>
        <v>13872456.779999999</v>
      </c>
      <c r="D50" s="44">
        <f>+'3T'!E50</f>
        <v>19869073</v>
      </c>
      <c r="E50" s="46">
        <f>SUM(B50:D50)</f>
        <v>60673172.93</v>
      </c>
    </row>
    <row r="51" spans="1:7" ht="15.75" thickBot="1">
      <c r="A51" s="16" t="s">
        <v>3</v>
      </c>
      <c r="B51" s="20">
        <f>SUM(B46:B49)</f>
        <v>4113944297.2599998</v>
      </c>
      <c r="C51" s="20">
        <f>SUM(C46:C49)</f>
        <v>3610266903.4800005</v>
      </c>
      <c r="D51" s="20">
        <f>SUM(D46:D49)</f>
        <v>2889575017</v>
      </c>
      <c r="E51" s="47">
        <f>SUM(E46:E49)</f>
        <v>10613786217.740002</v>
      </c>
    </row>
    <row r="52" spans="1:7" ht="15.75" thickTop="1">
      <c r="A52" s="37" t="s">
        <v>46</v>
      </c>
      <c r="B52" s="38"/>
      <c r="C52" s="38"/>
      <c r="D52" s="38"/>
      <c r="E52" s="38"/>
    </row>
    <row r="53" spans="1:7">
      <c r="A53" s="35"/>
      <c r="B53" s="38"/>
      <c r="C53" s="38"/>
      <c r="D53" s="38"/>
      <c r="E53" s="38"/>
    </row>
    <row r="54" spans="1:7">
      <c r="A54" s="28"/>
      <c r="B54" s="28"/>
      <c r="C54" s="28"/>
      <c r="D54" s="28"/>
      <c r="E54" s="28"/>
      <c r="F54" s="28"/>
      <c r="G54" s="28"/>
    </row>
    <row r="55" spans="1:7">
      <c r="A55" s="104" t="s">
        <v>11</v>
      </c>
      <c r="B55" s="104"/>
      <c r="C55" s="104"/>
      <c r="D55" s="104"/>
      <c r="E55" s="104"/>
      <c r="F55" s="104"/>
      <c r="G55" s="27"/>
    </row>
    <row r="56" spans="1:7">
      <c r="A56" s="104" t="s">
        <v>12</v>
      </c>
      <c r="B56" s="104"/>
      <c r="C56" s="104"/>
      <c r="D56" s="104"/>
      <c r="E56" s="104"/>
      <c r="F56" s="104"/>
      <c r="G56" s="27"/>
    </row>
    <row r="57" spans="1:7">
      <c r="A57" s="104" t="s">
        <v>5</v>
      </c>
      <c r="B57" s="104"/>
      <c r="C57" s="104"/>
      <c r="D57" s="104"/>
      <c r="E57" s="104"/>
      <c r="F57" s="104"/>
      <c r="G57" s="39"/>
    </row>
    <row r="58" spans="1:7">
      <c r="A58" s="27"/>
      <c r="B58" s="27"/>
      <c r="C58" s="27"/>
      <c r="D58" s="27"/>
      <c r="E58" s="27"/>
      <c r="F58" s="27"/>
      <c r="G58" s="27"/>
    </row>
    <row r="59" spans="1:7" ht="15.75" thickBot="1">
      <c r="A59" s="4" t="s">
        <v>13</v>
      </c>
      <c r="B59" s="4" t="s">
        <v>33</v>
      </c>
      <c r="C59" s="4" t="s">
        <v>43</v>
      </c>
      <c r="D59" s="4" t="s">
        <v>47</v>
      </c>
      <c r="E59" s="4" t="s">
        <v>48</v>
      </c>
    </row>
    <row r="60" spans="1:7">
      <c r="A60" s="14" t="s">
        <v>14</v>
      </c>
      <c r="B60" s="46">
        <f>+'1T'!E60</f>
        <v>0</v>
      </c>
      <c r="C60" s="44">
        <f>+'2T'!E60</f>
        <v>-1510734321.1900001</v>
      </c>
      <c r="D60" s="46">
        <f>+'3T'!E60</f>
        <v>-232092730.87999964</v>
      </c>
      <c r="E60" s="46">
        <f>B60</f>
        <v>0</v>
      </c>
    </row>
    <row r="61" spans="1:7">
      <c r="A61" s="14" t="s">
        <v>15</v>
      </c>
      <c r="B61" s="46">
        <f>+'1T'!E61</f>
        <v>2630141619.2200003</v>
      </c>
      <c r="C61" s="44">
        <f>+'2T'!E61</f>
        <v>4902780950.5699997</v>
      </c>
      <c r="D61" s="46">
        <f>+'3T'!E61</f>
        <v>4028221423.48</v>
      </c>
      <c r="E61" s="46">
        <f>SUM(B61:D61)</f>
        <v>11561143993.27</v>
      </c>
    </row>
    <row r="62" spans="1:7">
      <c r="A62" s="14" t="s">
        <v>16</v>
      </c>
      <c r="B62" s="46">
        <f>+'1T'!E62</f>
        <v>2630141619.2200003</v>
      </c>
      <c r="C62" s="44">
        <f>+'2T'!E62</f>
        <v>3392046629.3799996</v>
      </c>
      <c r="D62" s="46">
        <f>+'3T'!E62</f>
        <v>3796128692.6000004</v>
      </c>
      <c r="E62" s="46">
        <f>SUM(E60:E61)</f>
        <v>11561143993.27</v>
      </c>
    </row>
    <row r="63" spans="1:7">
      <c r="A63" s="14" t="s">
        <v>17</v>
      </c>
      <c r="B63" s="46">
        <f>+'1T'!E63</f>
        <v>4140875940.4100003</v>
      </c>
      <c r="C63" s="44">
        <f>+'2T'!E63</f>
        <v>3624139360.2599993</v>
      </c>
      <c r="D63" s="46">
        <f>+'3T'!E63</f>
        <v>2909444090</v>
      </c>
      <c r="E63" s="46">
        <f>SUM(B63:D63)</f>
        <v>10674459390.67</v>
      </c>
    </row>
    <row r="64" spans="1:7">
      <c r="A64" s="14" t="s">
        <v>42</v>
      </c>
      <c r="B64" s="46">
        <f>+'1T'!E64</f>
        <v>-1510734321.1900001</v>
      </c>
      <c r="C64" s="44">
        <f>+'2T'!E64</f>
        <v>-232092730.87999964</v>
      </c>
      <c r="D64" s="46">
        <f>+'3T'!E64</f>
        <v>886684602.60000038</v>
      </c>
      <c r="E64" s="46">
        <f>E62-E63</f>
        <v>886684602.60000038</v>
      </c>
    </row>
    <row r="65" spans="1:7" ht="15.75" thickBot="1">
      <c r="A65" s="17"/>
      <c r="B65" s="59"/>
      <c r="C65" s="59"/>
      <c r="D65" s="59"/>
      <c r="E65" s="59"/>
      <c r="F65" s="28"/>
      <c r="G65" s="28"/>
    </row>
    <row r="66" spans="1:7" ht="15.75" thickTop="1">
      <c r="A66" s="37" t="s">
        <v>46</v>
      </c>
      <c r="B66" s="36"/>
      <c r="C66" s="36"/>
      <c r="D66" s="36"/>
      <c r="E66" s="36"/>
      <c r="F66" s="36"/>
      <c r="G66" s="14"/>
    </row>
    <row r="67" spans="1:7">
      <c r="A67" s="27"/>
      <c r="B67" s="27"/>
      <c r="C67" s="27"/>
      <c r="D67" s="28"/>
      <c r="E67" s="28"/>
      <c r="F67" s="28"/>
      <c r="G67" s="28"/>
    </row>
    <row r="69" spans="1:7">
      <c r="A69" s="83" t="s">
        <v>97</v>
      </c>
    </row>
    <row r="70" spans="1:7">
      <c r="A70" s="83"/>
    </row>
    <row r="71" spans="1:7">
      <c r="A71" s="83"/>
    </row>
    <row r="72" spans="1:7">
      <c r="A72" s="83"/>
    </row>
  </sheetData>
  <mergeCells count="14">
    <mergeCell ref="A8:F8"/>
    <mergeCell ref="A1:B1"/>
    <mergeCell ref="C1:D1"/>
    <mergeCell ref="E1:F1"/>
    <mergeCell ref="A43:F43"/>
    <mergeCell ref="A55:F55"/>
    <mergeCell ref="A56:F56"/>
    <mergeCell ref="A57:F57"/>
    <mergeCell ref="A9:F9"/>
    <mergeCell ref="A22:F22"/>
    <mergeCell ref="A23:F23"/>
    <mergeCell ref="A24:F24"/>
    <mergeCell ref="A41:F41"/>
    <mergeCell ref="A42:F42"/>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72"/>
  <sheetViews>
    <sheetView tabSelected="1" zoomScale="80" zoomScaleNormal="80" workbookViewId="0">
      <selection sqref="A1:B1"/>
    </sheetView>
  </sheetViews>
  <sheetFormatPr baseColWidth="10" defaultColWidth="11.42578125" defaultRowHeight="15"/>
  <cols>
    <col min="1" max="1" width="50" style="64" customWidth="1"/>
    <col min="2" max="2" width="41.140625" style="64" customWidth="1"/>
    <col min="3" max="3" width="17.28515625" style="64" bestFit="1" customWidth="1"/>
    <col min="4" max="4" width="16.28515625" style="64" bestFit="1" customWidth="1"/>
    <col min="5" max="5" width="15.42578125" style="64" bestFit="1" customWidth="1"/>
    <col min="6" max="6" width="16.5703125" style="64" bestFit="1" customWidth="1"/>
    <col min="7" max="7" width="19.5703125" style="64" customWidth="1"/>
    <col min="8" max="8" width="11.5703125" style="64" bestFit="1" customWidth="1"/>
    <col min="9" max="16384" width="11.42578125" style="64"/>
  </cols>
  <sheetData>
    <row r="1" spans="1:10">
      <c r="A1" s="96" t="s">
        <v>31</v>
      </c>
      <c r="B1" s="96"/>
      <c r="C1" s="96"/>
      <c r="D1" s="96"/>
      <c r="E1" s="96"/>
      <c r="F1" s="96"/>
    </row>
    <row r="2" spans="1:10">
      <c r="A2" s="75" t="s">
        <v>63</v>
      </c>
      <c r="B2" s="53" t="s">
        <v>64</v>
      </c>
      <c r="C2" s="75"/>
      <c r="D2" s="53"/>
      <c r="E2" s="75"/>
      <c r="F2" s="53"/>
    </row>
    <row r="3" spans="1:10">
      <c r="A3" s="75" t="s">
        <v>65</v>
      </c>
      <c r="B3" s="53" t="s">
        <v>66</v>
      </c>
      <c r="C3" s="75"/>
      <c r="D3" s="53"/>
      <c r="E3" s="75"/>
      <c r="F3" s="53"/>
      <c r="G3" s="65"/>
    </row>
    <row r="4" spans="1:10">
      <c r="A4" s="75" t="s">
        <v>67</v>
      </c>
      <c r="B4" s="53" t="s">
        <v>68</v>
      </c>
      <c r="C4" s="75"/>
      <c r="D4" s="53"/>
      <c r="E4" s="75"/>
      <c r="F4" s="53"/>
      <c r="G4" s="65"/>
    </row>
    <row r="5" spans="1:10">
      <c r="A5" s="75" t="s">
        <v>69</v>
      </c>
      <c r="B5" s="76">
        <v>2013</v>
      </c>
      <c r="C5" s="75"/>
      <c r="D5" s="53"/>
      <c r="E5" s="75"/>
      <c r="F5" s="53"/>
      <c r="G5" s="65"/>
    </row>
    <row r="6" spans="1:10">
      <c r="A6" s="66"/>
      <c r="B6" s="66"/>
      <c r="C6" s="66"/>
      <c r="D6" s="66"/>
      <c r="E6" s="66"/>
      <c r="F6" s="66"/>
      <c r="G6" s="65"/>
    </row>
    <row r="7" spans="1:10">
      <c r="B7" s="65"/>
      <c r="C7" s="65"/>
      <c r="D7" s="65"/>
      <c r="E7" s="65"/>
      <c r="F7" s="65"/>
      <c r="G7" s="65"/>
    </row>
    <row r="8" spans="1:10">
      <c r="A8" s="102" t="s">
        <v>0</v>
      </c>
      <c r="B8" s="102"/>
      <c r="C8" s="102"/>
      <c r="D8" s="102"/>
      <c r="E8" s="102"/>
      <c r="F8" s="102"/>
      <c r="G8" s="65"/>
    </row>
    <row r="9" spans="1:10">
      <c r="A9" s="102" t="s">
        <v>1</v>
      </c>
      <c r="B9" s="102"/>
      <c r="C9" s="102"/>
      <c r="D9" s="102"/>
      <c r="E9" s="102"/>
      <c r="F9" s="102"/>
      <c r="G9" s="65"/>
    </row>
    <row r="10" spans="1:10">
      <c r="A10" s="67"/>
      <c r="B10" s="67"/>
      <c r="C10" s="67"/>
      <c r="D10" s="68"/>
      <c r="E10" s="68"/>
      <c r="F10" s="68"/>
      <c r="G10" s="68"/>
    </row>
    <row r="11" spans="1:10" ht="15.75" thickBot="1">
      <c r="A11" s="51" t="s">
        <v>75</v>
      </c>
      <c r="B11" s="51" t="s">
        <v>2</v>
      </c>
      <c r="C11" s="51" t="s">
        <v>33</v>
      </c>
      <c r="D11" s="51" t="s">
        <v>43</v>
      </c>
      <c r="E11" s="51" t="s">
        <v>47</v>
      </c>
      <c r="F11" s="51" t="s">
        <v>53</v>
      </c>
      <c r="G11" s="51" t="s">
        <v>96</v>
      </c>
      <c r="H11" s="94"/>
    </row>
    <row r="12" spans="1:10" ht="30" customHeight="1">
      <c r="A12" s="69"/>
      <c r="B12" s="42"/>
      <c r="C12" s="42"/>
      <c r="D12" s="42"/>
      <c r="E12" s="42"/>
      <c r="F12" s="42"/>
      <c r="G12" s="42"/>
      <c r="H12" s="42"/>
    </row>
    <row r="13" spans="1:10">
      <c r="A13" s="63" t="s">
        <v>18</v>
      </c>
      <c r="B13" s="11" t="s">
        <v>19</v>
      </c>
      <c r="C13" s="42">
        <f>+'1T'!F13</f>
        <v>692</v>
      </c>
      <c r="D13" s="42">
        <f>+'2T'!F13</f>
        <v>779.33333333333337</v>
      </c>
      <c r="E13" s="42">
        <f>+'3T'!F13</f>
        <v>736.33333333333337</v>
      </c>
      <c r="F13" s="42">
        <f>+'4T'!F13</f>
        <v>778.33333333333337</v>
      </c>
      <c r="G13" s="42">
        <f>AVERAGE(C13:F13)</f>
        <v>746.50000000000011</v>
      </c>
      <c r="H13" s="42"/>
      <c r="J13" s="64" t="s">
        <v>55</v>
      </c>
    </row>
    <row r="14" spans="1:10">
      <c r="A14" s="63" t="s">
        <v>24</v>
      </c>
      <c r="B14" s="11" t="s">
        <v>19</v>
      </c>
      <c r="C14" s="42">
        <f>+'1T'!F14</f>
        <v>1494</v>
      </c>
      <c r="D14" s="42">
        <f>+'2T'!F14</f>
        <v>1814.3333333333333</v>
      </c>
      <c r="E14" s="42">
        <f>+'3T'!F14</f>
        <v>1587</v>
      </c>
      <c r="F14" s="42">
        <f>+'4T'!F14</f>
        <v>1669.6666666666667</v>
      </c>
      <c r="G14" s="42">
        <f>AVERAGE(C14:F14)</f>
        <v>1641.25</v>
      </c>
      <c r="H14" s="42"/>
      <c r="J14" s="64" t="s">
        <v>56</v>
      </c>
    </row>
    <row r="15" spans="1:10" ht="30" customHeight="1">
      <c r="A15" s="63" t="s">
        <v>25</v>
      </c>
      <c r="B15" s="11" t="s">
        <v>19</v>
      </c>
      <c r="C15" s="42">
        <f>+'1T'!F15</f>
        <v>1805.6666666666667</v>
      </c>
      <c r="D15" s="42">
        <f>+'2T'!F15</f>
        <v>1649</v>
      </c>
      <c r="E15" s="42">
        <f>+'3T'!F15</f>
        <v>1764.6666666666667</v>
      </c>
      <c r="F15" s="42">
        <f>+'4T'!F15</f>
        <v>1693.6666666666667</v>
      </c>
      <c r="G15" s="42">
        <f>AVERAGE(C15:F15)</f>
        <v>1728.2500000000002</v>
      </c>
      <c r="H15" s="42"/>
      <c r="J15" s="105" t="s">
        <v>57</v>
      </c>
    </row>
    <row r="16" spans="1:10" ht="15" customHeight="1">
      <c r="A16" s="63" t="s">
        <v>82</v>
      </c>
      <c r="B16" s="52" t="s">
        <v>19</v>
      </c>
      <c r="C16" s="42">
        <f>+'1T'!F16</f>
        <v>598.33333333333337</v>
      </c>
      <c r="D16" s="42">
        <f>+'2T'!F16</f>
        <v>546</v>
      </c>
      <c r="E16" s="42">
        <f>+'3T'!F16</f>
        <v>788.66666666666663</v>
      </c>
      <c r="F16" s="42">
        <f>+'4T'!F16</f>
        <v>818</v>
      </c>
      <c r="G16" s="42">
        <f>AVERAGE(C16:F16)</f>
        <v>687.75</v>
      </c>
      <c r="H16" s="42"/>
    </row>
    <row r="17" spans="1:8">
      <c r="A17" s="63" t="s">
        <v>84</v>
      </c>
      <c r="B17" s="11" t="s">
        <v>83</v>
      </c>
      <c r="C17" s="42">
        <f>+'1T'!F17</f>
        <v>0</v>
      </c>
      <c r="D17" s="42">
        <f>+'2T'!F17</f>
        <v>0</v>
      </c>
      <c r="E17" s="42">
        <f>+'3T'!F17</f>
        <v>0</v>
      </c>
      <c r="F17" s="42">
        <f>+'4T'!F17</f>
        <v>0</v>
      </c>
      <c r="G17" s="42"/>
      <c r="H17" s="42"/>
    </row>
    <row r="18" spans="1:8" ht="15.75" thickBot="1">
      <c r="A18" s="43" t="s">
        <v>3</v>
      </c>
      <c r="B18" s="43"/>
      <c r="C18" s="43">
        <f>SUM(C13:C17)</f>
        <v>4590</v>
      </c>
      <c r="D18" s="43">
        <f t="shared" ref="D18:G18" si="0">SUM(D13:D17)</f>
        <v>4788.6666666666661</v>
      </c>
      <c r="E18" s="43">
        <f t="shared" si="0"/>
        <v>4876.666666666667</v>
      </c>
      <c r="F18" s="43">
        <f t="shared" si="0"/>
        <v>4959.666666666667</v>
      </c>
      <c r="G18" s="43">
        <f t="shared" si="0"/>
        <v>4803.75</v>
      </c>
      <c r="H18" s="42"/>
    </row>
    <row r="19" spans="1:8" ht="15.75" thickTop="1">
      <c r="A19" s="28" t="s">
        <v>89</v>
      </c>
      <c r="B19" s="67"/>
      <c r="C19" s="67"/>
      <c r="D19" s="68"/>
      <c r="E19" s="68"/>
      <c r="F19" s="68"/>
      <c r="G19" s="68"/>
    </row>
    <row r="20" spans="1:8">
      <c r="A20" s="70"/>
      <c r="B20" s="70"/>
      <c r="C20" s="70"/>
      <c r="D20" s="70"/>
      <c r="E20" s="70"/>
      <c r="F20" s="68"/>
      <c r="G20" s="68"/>
    </row>
    <row r="21" spans="1:8">
      <c r="A21" s="70"/>
      <c r="B21" s="70"/>
      <c r="C21" s="70"/>
      <c r="D21" s="70"/>
      <c r="E21" s="70"/>
      <c r="F21" s="70"/>
      <c r="G21" s="68"/>
    </row>
    <row r="22" spans="1:8">
      <c r="A22" s="102" t="s">
        <v>4</v>
      </c>
      <c r="B22" s="102"/>
      <c r="C22" s="102"/>
      <c r="D22" s="102"/>
      <c r="E22" s="102"/>
      <c r="F22" s="102"/>
      <c r="G22" s="68"/>
    </row>
    <row r="23" spans="1:8">
      <c r="A23" s="102" t="s">
        <v>40</v>
      </c>
      <c r="B23" s="102"/>
      <c r="C23" s="102"/>
      <c r="D23" s="102"/>
      <c r="E23" s="102"/>
      <c r="F23" s="102"/>
      <c r="G23" s="67"/>
    </row>
    <row r="24" spans="1:8">
      <c r="A24" s="102" t="s">
        <v>5</v>
      </c>
      <c r="B24" s="102"/>
      <c r="C24" s="102"/>
      <c r="D24" s="102"/>
      <c r="E24" s="102"/>
      <c r="F24" s="102"/>
      <c r="G24" s="67"/>
    </row>
    <row r="25" spans="1:8" s="71" customFormat="1">
      <c r="A25" s="65"/>
      <c r="B25" s="65"/>
      <c r="C25" s="65"/>
      <c r="D25" s="65"/>
      <c r="E25" s="65"/>
      <c r="F25" s="65"/>
      <c r="G25" s="67"/>
    </row>
    <row r="26" spans="1:8" ht="15.75" thickBot="1">
      <c r="A26" s="51" t="s">
        <v>75</v>
      </c>
      <c r="B26" s="51" t="s">
        <v>33</v>
      </c>
      <c r="C26" s="51" t="s">
        <v>43</v>
      </c>
      <c r="D26" s="51" t="s">
        <v>47</v>
      </c>
      <c r="E26" s="51" t="s">
        <v>53</v>
      </c>
      <c r="F26" s="51" t="s">
        <v>54</v>
      </c>
    </row>
    <row r="27" spans="1:8">
      <c r="A27" s="69"/>
      <c r="B27" s="42"/>
      <c r="C27" s="42"/>
      <c r="D27" s="42"/>
      <c r="E27" s="42"/>
      <c r="F27" s="42"/>
    </row>
    <row r="28" spans="1:8">
      <c r="A28" s="69" t="s">
        <v>18</v>
      </c>
      <c r="B28" s="42">
        <f>+'1T'!E28</f>
        <v>21246969.75</v>
      </c>
      <c r="C28" s="42">
        <f>+'2T'!E28</f>
        <v>28124887</v>
      </c>
      <c r="D28" s="42">
        <f>+'3T'!E28</f>
        <v>25585093</v>
      </c>
      <c r="E28" s="42">
        <f>+'4T'!E28</f>
        <v>27379883</v>
      </c>
      <c r="F28" s="42">
        <f>SUM(B28:E28)</f>
        <v>102336832.75</v>
      </c>
    </row>
    <row r="29" spans="1:8">
      <c r="A29" s="69" t="s">
        <v>24</v>
      </c>
      <c r="B29" s="42">
        <f>+'1T'!E29</f>
        <v>269284485.75</v>
      </c>
      <c r="C29" s="42">
        <f>+'2T'!E29</f>
        <v>367838884.54999995</v>
      </c>
      <c r="D29" s="42">
        <f>+'3T'!E29</f>
        <v>306560705</v>
      </c>
      <c r="E29" s="42">
        <f>+'4T'!E29</f>
        <v>325505221.5</v>
      </c>
      <c r="F29" s="42">
        <f t="shared" ref="F29:F36" si="1">SUM(B29:E29)</f>
        <v>1269189296.8</v>
      </c>
    </row>
    <row r="30" spans="1:8">
      <c r="A30" s="69" t="s">
        <v>25</v>
      </c>
      <c r="B30" s="42">
        <f>+'1T'!E30</f>
        <v>882670304.60000002</v>
      </c>
      <c r="C30" s="42">
        <f>+'2T'!E30</f>
        <v>907347337.5</v>
      </c>
      <c r="D30" s="42">
        <f>+'3T'!E30</f>
        <v>69055079</v>
      </c>
      <c r="E30" s="42">
        <f>+'4T'!E30</f>
        <v>69836294</v>
      </c>
      <c r="F30" s="42">
        <f t="shared" si="1"/>
        <v>1928909015.0999999</v>
      </c>
    </row>
    <row r="31" spans="1:8" ht="30">
      <c r="A31" s="69" t="s">
        <v>26</v>
      </c>
      <c r="B31" s="42">
        <f>+'1T'!E31</f>
        <v>109138733.5</v>
      </c>
      <c r="C31" s="42">
        <f>+'2T'!E31</f>
        <v>107128768.5</v>
      </c>
      <c r="D31" s="42">
        <f>+'3T'!E31</f>
        <v>150715713</v>
      </c>
      <c r="E31" s="42">
        <f>+'4T'!E31</f>
        <v>158267161.75</v>
      </c>
      <c r="F31" s="42">
        <f t="shared" si="1"/>
        <v>525250376.75</v>
      </c>
    </row>
    <row r="32" spans="1:8">
      <c r="A32" s="69" t="s">
        <v>30</v>
      </c>
      <c r="B32" s="42">
        <f>+'1T'!E32</f>
        <v>2827889716.71</v>
      </c>
      <c r="C32" s="42">
        <f>+'2T'!E32</f>
        <v>2198697781.9200001</v>
      </c>
      <c r="D32" s="42">
        <f>+'3T'!E32</f>
        <v>2251781122</v>
      </c>
      <c r="E32" s="42">
        <f>+'4T'!E32</f>
        <v>2692936254.7199998</v>
      </c>
      <c r="F32" s="42">
        <f t="shared" si="1"/>
        <v>9971304875.3500004</v>
      </c>
    </row>
    <row r="33" spans="1:8">
      <c r="A33" s="69" t="s">
        <v>9</v>
      </c>
      <c r="B33" s="42">
        <f>+'1T'!E33</f>
        <v>3596240</v>
      </c>
      <c r="C33" s="42">
        <f>+'2T'!E33</f>
        <v>1129244.01</v>
      </c>
      <c r="D33" s="42">
        <f>+'3T'!E33</f>
        <v>74760593</v>
      </c>
      <c r="E33" s="42">
        <f>+'4T'!E33</f>
        <v>242801207</v>
      </c>
      <c r="F33" s="42">
        <f t="shared" si="1"/>
        <v>322287284.00999999</v>
      </c>
    </row>
    <row r="34" spans="1:8">
      <c r="A34" s="69" t="s">
        <v>35</v>
      </c>
      <c r="B34" s="42">
        <f>+'1T'!E34</f>
        <v>117846.95</v>
      </c>
      <c r="C34" s="42">
        <f>+'2T'!E34</f>
        <v>0</v>
      </c>
      <c r="D34" s="42">
        <f>+'3T'!E34</f>
        <v>11116712</v>
      </c>
      <c r="E34" s="42">
        <f>+'4T'!E34</f>
        <v>62567599</v>
      </c>
      <c r="F34" s="42">
        <f t="shared" si="1"/>
        <v>73802157.950000003</v>
      </c>
    </row>
    <row r="35" spans="1:8">
      <c r="A35" s="69" t="s">
        <v>73</v>
      </c>
      <c r="B35" s="42">
        <f>+'1T'!E35</f>
        <v>26931643.149999999</v>
      </c>
      <c r="C35" s="42">
        <f>+'2T'!E35</f>
        <v>13872456.779999999</v>
      </c>
      <c r="D35" s="42">
        <f>+'3T'!E35</f>
        <v>19869073</v>
      </c>
      <c r="E35" s="42">
        <f>+'4T'!E35</f>
        <v>44285372.82</v>
      </c>
      <c r="F35" s="42">
        <f t="shared" si="1"/>
        <v>104958545.75</v>
      </c>
    </row>
    <row r="36" spans="1:8">
      <c r="A36" s="86" t="s">
        <v>94</v>
      </c>
      <c r="B36" s="42"/>
      <c r="C36" s="42"/>
      <c r="D36" s="42"/>
      <c r="E36" s="42">
        <f>+'4T'!E36</f>
        <v>196416618.19999999</v>
      </c>
      <c r="F36" s="42">
        <f t="shared" si="1"/>
        <v>196416618.19999999</v>
      </c>
    </row>
    <row r="37" spans="1:8" ht="15.75" thickBot="1">
      <c r="A37" s="51" t="s">
        <v>3</v>
      </c>
      <c r="B37" s="51">
        <f>SUM(B28:B36)</f>
        <v>4140875940.4099998</v>
      </c>
      <c r="C37" s="51">
        <f>SUM(C28:C36)</f>
        <v>3624139360.2600007</v>
      </c>
      <c r="D37" s="51">
        <f>SUM(D28:D36)</f>
        <v>2909444090</v>
      </c>
      <c r="E37" s="51">
        <f>SUM(E28:E36)</f>
        <v>3819995611.9899998</v>
      </c>
      <c r="F37" s="51">
        <f>SUM(F28:F36)</f>
        <v>14494455002.660002</v>
      </c>
    </row>
    <row r="38" spans="1:8">
      <c r="A38" s="67" t="s">
        <v>46</v>
      </c>
      <c r="B38" s="42"/>
      <c r="C38" s="42"/>
      <c r="D38" s="42"/>
      <c r="E38" s="42"/>
      <c r="F38" s="42"/>
    </row>
    <row r="39" spans="1:8">
      <c r="A39" s="42"/>
      <c r="B39" s="42">
        <f>+B32+B33+B34+B35</f>
        <v>2858535446.8099999</v>
      </c>
      <c r="C39" s="42">
        <f t="shared" ref="C39:F39" si="2">+C32+C33+C34+C35</f>
        <v>2213699482.7100005</v>
      </c>
      <c r="D39" s="42">
        <f t="shared" si="2"/>
        <v>2357527500</v>
      </c>
      <c r="E39" s="42">
        <f t="shared" si="2"/>
        <v>3042590433.54</v>
      </c>
      <c r="F39" s="42">
        <f t="shared" si="2"/>
        <v>10472352863.060001</v>
      </c>
    </row>
    <row r="40" spans="1:8">
      <c r="A40" s="68"/>
      <c r="B40" s="68"/>
      <c r="C40" s="68"/>
      <c r="D40" s="68"/>
      <c r="E40" s="68"/>
      <c r="F40" s="68"/>
      <c r="G40" s="68"/>
    </row>
    <row r="41" spans="1:8">
      <c r="A41" s="102" t="s">
        <v>6</v>
      </c>
      <c r="B41" s="102"/>
      <c r="C41" s="102"/>
      <c r="D41" s="102"/>
      <c r="E41" s="102"/>
      <c r="F41" s="102"/>
      <c r="G41" s="68"/>
    </row>
    <row r="42" spans="1:8">
      <c r="A42" s="102" t="s">
        <v>41</v>
      </c>
      <c r="B42" s="102"/>
      <c r="C42" s="102"/>
      <c r="D42" s="102"/>
      <c r="E42" s="102"/>
      <c r="F42" s="102"/>
      <c r="G42" s="67"/>
    </row>
    <row r="43" spans="1:8">
      <c r="A43" s="102" t="s">
        <v>5</v>
      </c>
      <c r="B43" s="102"/>
      <c r="C43" s="102"/>
      <c r="D43" s="102"/>
      <c r="E43" s="102"/>
      <c r="F43" s="102"/>
      <c r="G43" s="67"/>
    </row>
    <row r="44" spans="1:8">
      <c r="A44" s="65"/>
      <c r="B44" s="65"/>
      <c r="C44" s="65"/>
      <c r="D44" s="65"/>
      <c r="E44" s="65"/>
      <c r="F44" s="65"/>
      <c r="G44" s="67"/>
      <c r="H44" s="71"/>
    </row>
    <row r="45" spans="1:8" ht="15.75" thickBot="1">
      <c r="A45" s="56" t="s">
        <v>7</v>
      </c>
      <c r="B45" s="51" t="s">
        <v>33</v>
      </c>
      <c r="C45" s="51" t="s">
        <v>43</v>
      </c>
      <c r="D45" s="51" t="s">
        <v>47</v>
      </c>
      <c r="E45" s="56" t="s">
        <v>53</v>
      </c>
      <c r="F45" s="56" t="s">
        <v>54</v>
      </c>
    </row>
    <row r="46" spans="1:8">
      <c r="A46" s="46" t="s">
        <v>8</v>
      </c>
      <c r="B46" s="44">
        <f>+'1T'!E46</f>
        <v>2827889716.71</v>
      </c>
      <c r="C46" s="44">
        <f>+'2T'!E46</f>
        <v>2198697781.9200001</v>
      </c>
      <c r="D46" s="44">
        <f>+'3T'!E46</f>
        <v>2251781122</v>
      </c>
      <c r="E46" s="46">
        <f>+'4T'!E46</f>
        <v>2692936254.7199998</v>
      </c>
      <c r="F46" s="46">
        <f>SUM(B46:E46)</f>
        <v>9971304875.3500004</v>
      </c>
    </row>
    <row r="47" spans="1:8">
      <c r="A47" s="46" t="s">
        <v>9</v>
      </c>
      <c r="B47" s="44">
        <f>+'1T'!E47</f>
        <v>3596240</v>
      </c>
      <c r="C47" s="44">
        <f>+'2T'!E47</f>
        <v>1129244.01</v>
      </c>
      <c r="D47" s="44">
        <f>+'3T'!E47</f>
        <v>74760593</v>
      </c>
      <c r="E47" s="46">
        <f>+'4T'!E47</f>
        <v>242801207</v>
      </c>
      <c r="F47" s="46">
        <f>SUM(B47:E47)</f>
        <v>322287284.00999999</v>
      </c>
    </row>
    <row r="48" spans="1:8">
      <c r="A48" s="46" t="s">
        <v>35</v>
      </c>
      <c r="B48" s="45">
        <f>+'1T'!E48</f>
        <v>1282340493.5999999</v>
      </c>
      <c r="C48" s="44">
        <f>+'2T'!E48</f>
        <v>1410439877.55</v>
      </c>
      <c r="D48" s="44">
        <f>+'3T'!E48</f>
        <v>11116712</v>
      </c>
      <c r="E48" s="46">
        <f>+'4T'!E48</f>
        <v>62567599</v>
      </c>
      <c r="F48" s="46">
        <f>SUM(B48:E48)</f>
        <v>2766464682.1499996</v>
      </c>
    </row>
    <row r="49" spans="1:7">
      <c r="A49" s="46" t="s">
        <v>10</v>
      </c>
      <c r="B49" s="45">
        <f>+'1T'!E49</f>
        <v>117846.95</v>
      </c>
      <c r="C49" s="44">
        <f>+'2T'!E49</f>
        <v>0</v>
      </c>
      <c r="D49" s="44">
        <f>+'3T'!E49</f>
        <v>551916590</v>
      </c>
      <c r="E49" s="46">
        <f>+'4T'!E49</f>
        <v>777405178.45000005</v>
      </c>
      <c r="F49" s="46">
        <f>SUM(B49:E49)</f>
        <v>1329439615.4000001</v>
      </c>
    </row>
    <row r="50" spans="1:7">
      <c r="A50" s="46" t="s">
        <v>74</v>
      </c>
      <c r="B50" s="45">
        <f>+'1T'!E50</f>
        <v>26931643.149999999</v>
      </c>
      <c r="C50" s="44">
        <f>+'2T'!E50</f>
        <v>13872456.779999999</v>
      </c>
      <c r="D50" s="44">
        <f>+'3T'!E50</f>
        <v>19869073</v>
      </c>
      <c r="E50" s="46">
        <f>+'4T'!E50</f>
        <v>44285372.82</v>
      </c>
      <c r="F50" s="46">
        <f>SUM(B50:E50)</f>
        <v>104958545.75</v>
      </c>
    </row>
    <row r="51" spans="1:7" ht="15.75" thickBot="1">
      <c r="A51" s="47" t="s">
        <v>3</v>
      </c>
      <c r="B51" s="20">
        <f>SUM(B46:B50)</f>
        <v>4140875940.4099998</v>
      </c>
      <c r="C51" s="20">
        <f>SUM(C46:C50)</f>
        <v>3624139360.2600007</v>
      </c>
      <c r="D51" s="20">
        <f>SUM(D46:D50)</f>
        <v>2909444090</v>
      </c>
      <c r="E51" s="20">
        <f>SUM(E46:E50)</f>
        <v>3819995611.9900002</v>
      </c>
      <c r="F51" s="20">
        <f>SUM(F46:F50)</f>
        <v>14494455002.66</v>
      </c>
    </row>
    <row r="52" spans="1:7" ht="15.75" thickTop="1">
      <c r="A52" s="67" t="s">
        <v>46</v>
      </c>
      <c r="B52" s="68"/>
      <c r="C52" s="68"/>
      <c r="D52" s="68"/>
      <c r="E52" s="68"/>
      <c r="F52" s="68"/>
      <c r="G52" s="68"/>
    </row>
    <row r="53" spans="1:7">
      <c r="A53" s="67"/>
      <c r="B53" s="68"/>
      <c r="C53" s="68"/>
      <c r="D53" s="68"/>
      <c r="E53" s="68"/>
      <c r="F53" s="68"/>
      <c r="G53" s="68"/>
    </row>
    <row r="54" spans="1:7">
      <c r="A54" s="67"/>
      <c r="B54" s="68"/>
      <c r="C54" s="68"/>
      <c r="D54" s="68"/>
      <c r="E54" s="68"/>
      <c r="F54" s="68"/>
      <c r="G54" s="68"/>
    </row>
    <row r="55" spans="1:7">
      <c r="A55" s="102" t="s">
        <v>11</v>
      </c>
      <c r="B55" s="102"/>
      <c r="C55" s="102"/>
      <c r="D55" s="102"/>
      <c r="E55" s="102"/>
      <c r="F55" s="102"/>
      <c r="G55" s="67"/>
    </row>
    <row r="56" spans="1:7">
      <c r="A56" s="102" t="s">
        <v>12</v>
      </c>
      <c r="B56" s="102"/>
      <c r="C56" s="102"/>
      <c r="D56" s="102"/>
      <c r="E56" s="102"/>
      <c r="F56" s="102"/>
      <c r="G56" s="67"/>
    </row>
    <row r="57" spans="1:7">
      <c r="A57" s="102" t="s">
        <v>5</v>
      </c>
      <c r="B57" s="102"/>
      <c r="C57" s="102"/>
      <c r="D57" s="102"/>
      <c r="E57" s="102"/>
      <c r="F57" s="102"/>
      <c r="G57" s="72"/>
    </row>
    <row r="58" spans="1:7">
      <c r="A58" s="67"/>
      <c r="B58" s="67"/>
      <c r="C58" s="67"/>
      <c r="D58" s="67"/>
      <c r="E58" s="67"/>
      <c r="F58" s="67"/>
      <c r="G58" s="67"/>
    </row>
    <row r="59" spans="1:7" ht="15.75" thickBot="1">
      <c r="A59" s="51" t="s">
        <v>13</v>
      </c>
      <c r="B59" s="51" t="s">
        <v>33</v>
      </c>
      <c r="C59" s="51" t="s">
        <v>43</v>
      </c>
      <c r="D59" s="51" t="s">
        <v>47</v>
      </c>
      <c r="E59" s="51" t="s">
        <v>53</v>
      </c>
      <c r="F59" s="51" t="s">
        <v>54</v>
      </c>
    </row>
    <row r="60" spans="1:7">
      <c r="A60" s="46" t="s">
        <v>14</v>
      </c>
      <c r="B60" s="46">
        <f>+'1T'!E60</f>
        <v>0</v>
      </c>
      <c r="C60" s="44">
        <f>+'2T'!E60</f>
        <v>-1510734321.1900001</v>
      </c>
      <c r="D60" s="46">
        <f>+'3T'!E60</f>
        <v>-232092730.87999964</v>
      </c>
      <c r="E60" s="46">
        <f>+'4T'!E60</f>
        <v>886684602.60000038</v>
      </c>
      <c r="F60" s="46">
        <f>B60</f>
        <v>0</v>
      </c>
    </row>
    <row r="61" spans="1:7">
      <c r="A61" s="46" t="s">
        <v>15</v>
      </c>
      <c r="B61" s="46">
        <f>+'1T'!E61</f>
        <v>2630141619.2200003</v>
      </c>
      <c r="C61" s="44">
        <f>+'2T'!E61</f>
        <v>4902780950.5699997</v>
      </c>
      <c r="D61" s="46">
        <f>+'3T'!E61</f>
        <v>4028221423.48</v>
      </c>
      <c r="E61" s="46">
        <f>+'4T'!E61</f>
        <v>4524028812.6300001</v>
      </c>
      <c r="F61" s="46">
        <f>SUM(B61:E61)</f>
        <v>16085172805.900002</v>
      </c>
    </row>
    <row r="62" spans="1:7">
      <c r="A62" s="46" t="s">
        <v>16</v>
      </c>
      <c r="B62" s="46">
        <f>+'1T'!E62</f>
        <v>2630141619.2200003</v>
      </c>
      <c r="C62" s="44">
        <f>+'2T'!E62</f>
        <v>3392046629.3799996</v>
      </c>
      <c r="D62" s="46">
        <f>+'3T'!E62</f>
        <v>3796128692.6000004</v>
      </c>
      <c r="E62" s="46">
        <f>+'4T'!E62</f>
        <v>5410713415.2300005</v>
      </c>
      <c r="F62" s="46">
        <f>SUM(F60:F61)</f>
        <v>16085172805.900002</v>
      </c>
    </row>
    <row r="63" spans="1:7">
      <c r="A63" s="46" t="s">
        <v>17</v>
      </c>
      <c r="B63" s="46">
        <f>+'1T'!E63</f>
        <v>4140875940.4100003</v>
      </c>
      <c r="C63" s="44">
        <f>+'2T'!E63</f>
        <v>3624139360.2599993</v>
      </c>
      <c r="D63" s="46">
        <f>+'3T'!E63</f>
        <v>2909444090</v>
      </c>
      <c r="E63" s="46">
        <f>+'4T'!E63</f>
        <v>3819995611.9899993</v>
      </c>
      <c r="F63" s="46">
        <f>SUM(B63:E63)</f>
        <v>14494455002.66</v>
      </c>
    </row>
    <row r="64" spans="1:7">
      <c r="A64" s="46" t="s">
        <v>42</v>
      </c>
      <c r="B64" s="46">
        <f>+'1T'!E64</f>
        <v>-1510734321.1900001</v>
      </c>
      <c r="C64" s="44">
        <f>+'2T'!E64</f>
        <v>-232092730.87999964</v>
      </c>
      <c r="D64" s="46">
        <f>+'3T'!E64</f>
        <v>886684602.60000038</v>
      </c>
      <c r="E64" s="46">
        <f>+'4T'!E64</f>
        <v>1590717803.2400012</v>
      </c>
      <c r="F64" s="46">
        <f>F62-F63</f>
        <v>1590717803.2400017</v>
      </c>
    </row>
    <row r="65" spans="1:7" ht="15.75" thickBot="1">
      <c r="A65" s="59"/>
      <c r="B65" s="59"/>
      <c r="C65" s="59"/>
      <c r="D65" s="59"/>
      <c r="E65" s="59"/>
      <c r="F65" s="59"/>
      <c r="G65" s="68"/>
    </row>
    <row r="66" spans="1:7" ht="15.75" thickTop="1">
      <c r="A66" s="67" t="s">
        <v>46</v>
      </c>
      <c r="B66" s="73"/>
      <c r="C66" s="73"/>
      <c r="D66" s="73"/>
      <c r="E66" s="73"/>
      <c r="F66" s="73"/>
      <c r="G66" s="46"/>
    </row>
    <row r="67" spans="1:7">
      <c r="A67" s="67"/>
      <c r="B67" s="67"/>
      <c r="C67" s="67"/>
      <c r="D67" s="68"/>
      <c r="E67" s="68"/>
      <c r="F67" s="68"/>
      <c r="G67" s="68"/>
    </row>
    <row r="70" spans="1:7">
      <c r="A70" s="83" t="s">
        <v>97</v>
      </c>
    </row>
    <row r="71" spans="1:7">
      <c r="A71" s="83"/>
    </row>
    <row r="72" spans="1:7">
      <c r="A72" s="83"/>
    </row>
  </sheetData>
  <mergeCells count="14">
    <mergeCell ref="A8:F8"/>
    <mergeCell ref="A1:B1"/>
    <mergeCell ref="C1:D1"/>
    <mergeCell ref="E1:F1"/>
    <mergeCell ref="A43:F43"/>
    <mergeCell ref="A55:F55"/>
    <mergeCell ref="A56:F56"/>
    <mergeCell ref="A57:F57"/>
    <mergeCell ref="A9:F9"/>
    <mergeCell ref="A22:F22"/>
    <mergeCell ref="A23:F23"/>
    <mergeCell ref="A24:F24"/>
    <mergeCell ref="A41:F41"/>
    <mergeCell ref="A42:F4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1T</vt:lpstr>
      <vt:lpstr>2T</vt:lpstr>
      <vt:lpstr>3T</vt:lpstr>
      <vt:lpstr>4T</vt:lpstr>
      <vt:lpstr>Semestral</vt:lpstr>
      <vt:lpstr>3T Acumulado</vt:lpstr>
      <vt:lpstr>Anual</vt:lpstr>
      <vt:lpstr>'1T'!Área_de_impresión</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Catherine Mata</cp:lastModifiedBy>
  <cp:lastPrinted>2013-03-15T20:59:19Z</cp:lastPrinted>
  <dcterms:created xsi:type="dcterms:W3CDTF">2011-10-26T20:29:12Z</dcterms:created>
  <dcterms:modified xsi:type="dcterms:W3CDTF">2014-09-16T22:42:18Z</dcterms:modified>
</cp:coreProperties>
</file>