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660" yWindow="0" windowWidth="13155" windowHeight="9240" activeTab="6"/>
  </bookViews>
  <sheets>
    <sheet name="1 T" sheetId="1" r:id="rId1"/>
    <sheet name="2 T" sheetId="6" r:id="rId2"/>
    <sheet name="3 T" sheetId="8" r:id="rId3"/>
    <sheet name="4 T" sheetId="7" r:id="rId4"/>
    <sheet name="Semestral" sheetId="9" r:id="rId5"/>
    <sheet name="3 T acumulado" sheetId="10" r:id="rId6"/>
    <sheet name="Anual" sheetId="11" r:id="rId7"/>
    <sheet name="ingresos" sheetId="12" r:id="rId8"/>
  </sheets>
  <externalReferences>
    <externalReference r:id="rId9"/>
  </externalReferences>
  <calcPr calcId="125725"/>
</workbook>
</file>

<file path=xl/calcChain.xml><?xml version="1.0" encoding="utf-8"?>
<calcChain xmlns="http://schemas.openxmlformats.org/spreadsheetml/2006/main">
  <c r="J61" i="11"/>
  <c r="E35" i="9"/>
  <c r="D39" i="12"/>
  <c r="E39"/>
  <c r="F39"/>
  <c r="G39"/>
  <c r="G38"/>
  <c r="F38"/>
  <c r="E38"/>
  <c r="D38"/>
  <c r="M33"/>
  <c r="M34" s="1"/>
  <c r="N32"/>
  <c r="P32"/>
  <c r="L34"/>
  <c r="L33"/>
  <c r="L32"/>
  <c r="K34"/>
  <c r="I34"/>
  <c r="J34"/>
  <c r="H34"/>
  <c r="G34"/>
  <c r="F34"/>
  <c r="E34"/>
  <c r="D34"/>
  <c r="C34"/>
  <c r="B34"/>
  <c r="L17"/>
  <c r="L10"/>
  <c r="M24"/>
  <c r="M20"/>
  <c r="N33" l="1"/>
  <c r="N34" s="1"/>
  <c r="P34" s="1"/>
  <c r="N15" l="1"/>
  <c r="C6"/>
  <c r="D6"/>
  <c r="E6"/>
  <c r="F6"/>
  <c r="G6"/>
  <c r="H6"/>
  <c r="I6"/>
  <c r="J6"/>
  <c r="K6"/>
  <c r="L6"/>
  <c r="M6"/>
  <c r="B6"/>
  <c r="N5"/>
  <c r="N6" s="1"/>
  <c r="N7"/>
  <c r="N8"/>
  <c r="N4"/>
  <c r="D28" i="6"/>
  <c r="E28"/>
  <c r="F28"/>
  <c r="N10" i="12" l="1"/>
  <c r="N13" s="1"/>
  <c r="G27" i="6"/>
  <c r="G31" i="8"/>
  <c r="G27"/>
  <c r="G29"/>
  <c r="G30"/>
  <c r="G27" i="7"/>
  <c r="C85" i="11" l="1"/>
  <c r="E85"/>
  <c r="F85"/>
  <c r="C85" i="10"/>
  <c r="E85"/>
  <c r="C85" i="9"/>
  <c r="F85" i="6"/>
  <c r="D85" i="11" s="1"/>
  <c r="F86" i="6"/>
  <c r="F87"/>
  <c r="C88"/>
  <c r="D57"/>
  <c r="E57"/>
  <c r="C57"/>
  <c r="F54" i="7"/>
  <c r="G54" s="1"/>
  <c r="F55"/>
  <c r="E57"/>
  <c r="C57"/>
  <c r="D56"/>
  <c r="D57" s="1"/>
  <c r="C54" i="9"/>
  <c r="D54"/>
  <c r="C55"/>
  <c r="D55"/>
  <c r="C56"/>
  <c r="D56"/>
  <c r="C54" i="10"/>
  <c r="D54"/>
  <c r="E54"/>
  <c r="C55"/>
  <c r="D55"/>
  <c r="E55"/>
  <c r="C56"/>
  <c r="D56"/>
  <c r="E56"/>
  <c r="F54" i="11"/>
  <c r="E54"/>
  <c r="E55"/>
  <c r="E56"/>
  <c r="D54"/>
  <c r="D55"/>
  <c r="D56"/>
  <c r="C54"/>
  <c r="C55"/>
  <c r="C56"/>
  <c r="F55" l="1"/>
  <c r="G55" s="1"/>
  <c r="H55" s="1"/>
  <c r="G55" i="7"/>
  <c r="G85" i="11"/>
  <c r="H85" s="1"/>
  <c r="F56" i="7"/>
  <c r="D85" i="9"/>
  <c r="E85" s="1"/>
  <c r="D85" i="10"/>
  <c r="F85" s="1"/>
  <c r="E55" i="9"/>
  <c r="E54"/>
  <c r="F56" i="10"/>
  <c r="F54"/>
  <c r="F55"/>
  <c r="G54" i="11"/>
  <c r="H54" s="1"/>
  <c r="E56" i="9"/>
  <c r="C98" i="8"/>
  <c r="D80" i="7"/>
  <c r="F56" i="11" l="1"/>
  <c r="G56" s="1"/>
  <c r="H56" s="1"/>
  <c r="I85" s="1"/>
  <c r="G56" i="7"/>
  <c r="D98" i="8"/>
  <c r="E98" s="1"/>
  <c r="D33" i="11"/>
  <c r="E33"/>
  <c r="F33"/>
  <c r="G33"/>
  <c r="D31"/>
  <c r="E31"/>
  <c r="F31"/>
  <c r="G31"/>
  <c r="D26"/>
  <c r="E26"/>
  <c r="F26"/>
  <c r="G26"/>
  <c r="D33" i="10"/>
  <c r="E33"/>
  <c r="F33"/>
  <c r="D31"/>
  <c r="E31"/>
  <c r="F31"/>
  <c r="D26"/>
  <c r="E26"/>
  <c r="F26"/>
  <c r="D33" i="9"/>
  <c r="E33"/>
  <c r="F33" s="1"/>
  <c r="D31"/>
  <c r="E31"/>
  <c r="D26"/>
  <c r="E26"/>
  <c r="F26" l="1"/>
  <c r="F31"/>
  <c r="G31" i="10"/>
  <c r="G26"/>
  <c r="G33"/>
  <c r="H26" i="11"/>
  <c r="H31"/>
  <c r="H33"/>
  <c r="C101" i="6"/>
  <c r="G27" i="1" l="1"/>
  <c r="D27" i="9" l="1"/>
  <c r="E27"/>
  <c r="D27" i="10"/>
  <c r="E27"/>
  <c r="F27"/>
  <c r="D27" i="11"/>
  <c r="E27"/>
  <c r="F27"/>
  <c r="G27"/>
  <c r="E28" i="7"/>
  <c r="E23" s="1"/>
  <c r="F28"/>
  <c r="F23" s="1"/>
  <c r="D28"/>
  <c r="D23" s="1"/>
  <c r="E17"/>
  <c r="E16" s="1"/>
  <c r="F17"/>
  <c r="F16" s="1"/>
  <c r="D17"/>
  <c r="D16" s="1"/>
  <c r="E28" i="8"/>
  <c r="E23" s="1"/>
  <c r="F28"/>
  <c r="F23" s="1"/>
  <c r="D28"/>
  <c r="E17"/>
  <c r="F17"/>
  <c r="D17"/>
  <c r="E23" i="6"/>
  <c r="F23"/>
  <c r="D23"/>
  <c r="E17"/>
  <c r="F17"/>
  <c r="D17"/>
  <c r="C99" i="1"/>
  <c r="D87"/>
  <c r="D100" s="1"/>
  <c r="C87"/>
  <c r="C100" s="1"/>
  <c r="F53"/>
  <c r="E57"/>
  <c r="D57"/>
  <c r="C57"/>
  <c r="E28"/>
  <c r="E23" s="1"/>
  <c r="F28"/>
  <c r="F23" s="1"/>
  <c r="D28"/>
  <c r="D23" s="1"/>
  <c r="E17"/>
  <c r="F17"/>
  <c r="D17"/>
  <c r="G27" i="10" l="1"/>
  <c r="F27" i="9"/>
  <c r="D23" i="8"/>
  <c r="G28"/>
  <c r="H27" i="11"/>
  <c r="C101" i="1"/>
  <c r="D97" s="1"/>
  <c r="D99" s="1"/>
  <c r="D101" s="1"/>
  <c r="E97" s="1"/>
  <c r="E99" s="1"/>
  <c r="E87"/>
  <c r="E100" s="1"/>
  <c r="E101" l="1"/>
  <c r="D86" i="10" l="1"/>
  <c r="D88" i="6"/>
  <c r="D101" s="1"/>
  <c r="E88"/>
  <c r="E101" s="1"/>
  <c r="D87" i="8"/>
  <c r="E87"/>
  <c r="C87"/>
  <c r="D57"/>
  <c r="E57"/>
  <c r="C57"/>
  <c r="D87" i="7"/>
  <c r="D100" s="1"/>
  <c r="E87"/>
  <c r="E100" s="1"/>
  <c r="C87"/>
  <c r="C100" s="1"/>
  <c r="F76"/>
  <c r="F77"/>
  <c r="F77" i="11" s="1"/>
  <c r="F78" i="7"/>
  <c r="F78" i="11" s="1"/>
  <c r="F79" i="7"/>
  <c r="F79" i="11" s="1"/>
  <c r="F80" i="7"/>
  <c r="F80" i="11" s="1"/>
  <c r="F81" i="7"/>
  <c r="F81" i="11" s="1"/>
  <c r="F82" i="7"/>
  <c r="F82" i="11" s="1"/>
  <c r="F83" i="7"/>
  <c r="F83" i="11" s="1"/>
  <c r="F84" i="7"/>
  <c r="F84" i="11" s="1"/>
  <c r="F86" i="7"/>
  <c r="F86" i="11" s="1"/>
  <c r="F53" i="7"/>
  <c r="F86" i="1"/>
  <c r="C86" i="10" s="1"/>
  <c r="F53" i="6"/>
  <c r="F52" i="1"/>
  <c r="F53" i="11" l="1"/>
  <c r="G53" i="7"/>
  <c r="C86" i="11"/>
  <c r="D86"/>
  <c r="C86" i="9"/>
  <c r="D86"/>
  <c r="F80" i="8"/>
  <c r="F81"/>
  <c r="F82"/>
  <c r="F83"/>
  <c r="F84"/>
  <c r="F80" i="6"/>
  <c r="F81"/>
  <c r="F82"/>
  <c r="F83"/>
  <c r="F84"/>
  <c r="F80" i="1"/>
  <c r="C80" i="10" s="1"/>
  <c r="F81" i="1"/>
  <c r="C81" i="10" s="1"/>
  <c r="F82" i="1"/>
  <c r="C82" i="10" s="1"/>
  <c r="F83" i="1"/>
  <c r="C83" i="10" s="1"/>
  <c r="F84" i="1"/>
  <c r="C84" i="10" s="1"/>
  <c r="F77" i="1"/>
  <c r="F78"/>
  <c r="F79"/>
  <c r="F77" i="6"/>
  <c r="F78"/>
  <c r="D78" i="10" s="1"/>
  <c r="F79" i="6"/>
  <c r="E83" i="11" l="1"/>
  <c r="E83" i="10"/>
  <c r="E81" i="11"/>
  <c r="E81" i="10"/>
  <c r="E84" i="11"/>
  <c r="E84" i="10"/>
  <c r="E82" i="11"/>
  <c r="E82" i="10"/>
  <c r="E80" i="11"/>
  <c r="E80" i="10"/>
  <c r="D84" i="11"/>
  <c r="D84" i="10"/>
  <c r="F84" s="1"/>
  <c r="D82" i="11"/>
  <c r="D82" i="10"/>
  <c r="D80" i="11"/>
  <c r="D80" i="10"/>
  <c r="D79" i="9"/>
  <c r="D79" i="10"/>
  <c r="D77" i="9"/>
  <c r="D77" i="10"/>
  <c r="D83" i="11"/>
  <c r="D83" i="10"/>
  <c r="D81" i="11"/>
  <c r="D81" i="10"/>
  <c r="C79" i="9"/>
  <c r="C79" i="10"/>
  <c r="C77" i="9"/>
  <c r="E77" s="1"/>
  <c r="C77" i="10"/>
  <c r="C78" i="9"/>
  <c r="C78" i="10"/>
  <c r="E86" i="9"/>
  <c r="D78" i="11"/>
  <c r="D78" i="9"/>
  <c r="D84"/>
  <c r="D82"/>
  <c r="D80"/>
  <c r="D79" i="11"/>
  <c r="D83" i="9"/>
  <c r="D81"/>
  <c r="C78" i="11"/>
  <c r="C84" i="9"/>
  <c r="C82"/>
  <c r="C81"/>
  <c r="C84" i="11"/>
  <c r="C83"/>
  <c r="C82"/>
  <c r="C81"/>
  <c r="C80"/>
  <c r="C79"/>
  <c r="C77"/>
  <c r="C83" i="9"/>
  <c r="C80"/>
  <c r="D77" i="11"/>
  <c r="G81" l="1"/>
  <c r="F80" i="10"/>
  <c r="G82" i="11"/>
  <c r="F82" i="10"/>
  <c r="F83"/>
  <c r="E79" i="9"/>
  <c r="E82"/>
  <c r="G80" i="11"/>
  <c r="G84"/>
  <c r="F81" i="10"/>
  <c r="G83" i="11"/>
  <c r="E78" i="9"/>
  <c r="E83"/>
  <c r="E81"/>
  <c r="E84"/>
  <c r="E80"/>
  <c r="F68" i="8"/>
  <c r="E68" i="10" s="1"/>
  <c r="F69" i="8"/>
  <c r="E69" i="10" s="1"/>
  <c r="F70" i="8"/>
  <c r="E70" i="10" s="1"/>
  <c r="F71" i="8"/>
  <c r="E71" i="10" s="1"/>
  <c r="F72" i="8"/>
  <c r="E72" i="10" s="1"/>
  <c r="F73" i="8"/>
  <c r="E73" i="10" s="1"/>
  <c r="F74" i="8"/>
  <c r="E74" i="10" s="1"/>
  <c r="F75" i="8"/>
  <c r="E75" i="10" s="1"/>
  <c r="F76" i="8"/>
  <c r="E76" i="10" s="1"/>
  <c r="F77" i="8"/>
  <c r="E77" i="10" s="1"/>
  <c r="F77" s="1"/>
  <c r="F78" i="8"/>
  <c r="E78" i="10" s="1"/>
  <c r="F78" s="1"/>
  <c r="F79" i="8"/>
  <c r="E79" i="10" s="1"/>
  <c r="F79" s="1"/>
  <c r="F86" i="8"/>
  <c r="E86" i="10" s="1"/>
  <c r="F86" s="1"/>
  <c r="C53" i="9"/>
  <c r="D53"/>
  <c r="C53" i="10"/>
  <c r="D53"/>
  <c r="D53" i="11"/>
  <c r="C53"/>
  <c r="F53" i="8"/>
  <c r="E53" i="10" s="1"/>
  <c r="E53" i="11" l="1"/>
  <c r="G53" s="1"/>
  <c r="H53" s="1"/>
  <c r="E86"/>
  <c r="G86" s="1"/>
  <c r="E78"/>
  <c r="G78" s="1"/>
  <c r="E79"/>
  <c r="G79" s="1"/>
  <c r="E77"/>
  <c r="G77" s="1"/>
  <c r="F53" i="10"/>
  <c r="E53" i="9"/>
  <c r="D16" i="8"/>
  <c r="E16"/>
  <c r="F16"/>
  <c r="G14" i="1" l="1"/>
  <c r="G18"/>
  <c r="G19"/>
  <c r="G20"/>
  <c r="G21"/>
  <c r="G22"/>
  <c r="G24"/>
  <c r="G25"/>
  <c r="G28"/>
  <c r="G29"/>
  <c r="G30"/>
  <c r="G32"/>
  <c r="G13"/>
  <c r="G29" i="7" l="1"/>
  <c r="G29" i="11" s="1"/>
  <c r="G30" i="7"/>
  <c r="G30" i="11" s="1"/>
  <c r="G13" i="7"/>
  <c r="G13" i="11" s="1"/>
  <c r="G14" i="7"/>
  <c r="G14" i="11" s="1"/>
  <c r="F29"/>
  <c r="F30"/>
  <c r="G13" i="8"/>
  <c r="F13" i="11" s="1"/>
  <c r="G14" i="8"/>
  <c r="F14" i="11" s="1"/>
  <c r="G29" i="6"/>
  <c r="E29" i="10" s="1"/>
  <c r="G30" i="6"/>
  <c r="E30" i="11" s="1"/>
  <c r="G13" i="6"/>
  <c r="E13" i="11" s="1"/>
  <c r="G14" i="6"/>
  <c r="E14" i="11" s="1"/>
  <c r="D13"/>
  <c r="D14"/>
  <c r="D29"/>
  <c r="D30" i="10"/>
  <c r="F13" l="1"/>
  <c r="F29"/>
  <c r="E14" i="9"/>
  <c r="F14" i="10"/>
  <c r="F30"/>
  <c r="D29" i="9"/>
  <c r="D29" i="10"/>
  <c r="D30" i="11"/>
  <c r="H30" s="1"/>
  <c r="D30" i="9"/>
  <c r="E30"/>
  <c r="E30" i="10"/>
  <c r="G30" s="1"/>
  <c r="E29" i="11"/>
  <c r="H29" s="1"/>
  <c r="E29" i="9"/>
  <c r="H14" i="11"/>
  <c r="E14" i="10"/>
  <c r="E13" i="9"/>
  <c r="E13" i="10"/>
  <c r="H13" i="11"/>
  <c r="D14" i="9"/>
  <c r="F14" s="1"/>
  <c r="D14" i="10"/>
  <c r="D13" i="9"/>
  <c r="D13" i="10"/>
  <c r="G29" l="1"/>
  <c r="F13" i="9"/>
  <c r="F30"/>
  <c r="F29"/>
  <c r="G14" i="10"/>
  <c r="G13"/>
  <c r="F97" i="1" l="1"/>
  <c r="F67" i="7"/>
  <c r="F68"/>
  <c r="F68" i="11" s="1"/>
  <c r="F69" i="7"/>
  <c r="F69" i="11" s="1"/>
  <c r="F70" i="7"/>
  <c r="F70" i="11" s="1"/>
  <c r="F71" i="7"/>
  <c r="F71" i="11" s="1"/>
  <c r="F72" i="7"/>
  <c r="F72" i="11" s="1"/>
  <c r="F73" i="7"/>
  <c r="F73" i="11" s="1"/>
  <c r="F74" i="7"/>
  <c r="F74" i="11" s="1"/>
  <c r="F75" i="7"/>
  <c r="F75" i="11" s="1"/>
  <c r="C52"/>
  <c r="C52" i="10"/>
  <c r="C52" i="9"/>
  <c r="F52" i="8"/>
  <c r="E52" i="11" s="1"/>
  <c r="F52" i="6"/>
  <c r="D52" i="11" s="1"/>
  <c r="G18" i="6"/>
  <c r="G19"/>
  <c r="E19" i="11" s="1"/>
  <c r="G20" i="6"/>
  <c r="E20" i="11" s="1"/>
  <c r="G21" i="6"/>
  <c r="E21" i="11" s="1"/>
  <c r="G22" i="6"/>
  <c r="E22" i="11" s="1"/>
  <c r="G24" i="6"/>
  <c r="E24" i="10" s="1"/>
  <c r="G25" i="6"/>
  <c r="E25" i="11" s="1"/>
  <c r="G28" i="6"/>
  <c r="E28" i="11" s="1"/>
  <c r="G32" i="6"/>
  <c r="E32" i="11" s="1"/>
  <c r="G18" i="8"/>
  <c r="G19"/>
  <c r="F19" i="11" s="1"/>
  <c r="G20" i="8"/>
  <c r="F20" i="11" s="1"/>
  <c r="G21" i="8"/>
  <c r="F21" i="11" s="1"/>
  <c r="G22" i="8"/>
  <c r="F22" i="11" s="1"/>
  <c r="G24" i="8"/>
  <c r="F24" i="11" s="1"/>
  <c r="F23" s="1"/>
  <c r="G25" i="8"/>
  <c r="F25" i="11" s="1"/>
  <c r="F28"/>
  <c r="G32" i="8"/>
  <c r="F32" i="11" s="1"/>
  <c r="G18" i="7"/>
  <c r="G18" i="11" s="1"/>
  <c r="G19" i="7"/>
  <c r="G19" i="11" s="1"/>
  <c r="G20" i="7"/>
  <c r="G20" i="11" s="1"/>
  <c r="G21" i="7"/>
  <c r="G21" i="11" s="1"/>
  <c r="G22" i="7"/>
  <c r="G22" i="11" s="1"/>
  <c r="G24" i="7"/>
  <c r="G24" i="11" s="1"/>
  <c r="G25" i="7"/>
  <c r="G25" i="11" s="1"/>
  <c r="G28" i="7"/>
  <c r="G28" i="11" s="1"/>
  <c r="G32" i="7"/>
  <c r="G32" i="11" s="1"/>
  <c r="D19"/>
  <c r="D20"/>
  <c r="D21"/>
  <c r="D22"/>
  <c r="D24" i="10"/>
  <c r="D25"/>
  <c r="D28" i="11"/>
  <c r="D32"/>
  <c r="E16" i="6"/>
  <c r="F16"/>
  <c r="D35" i="8"/>
  <c r="E23" i="10" l="1"/>
  <c r="D23"/>
  <c r="G23" i="11"/>
  <c r="F67"/>
  <c r="F87" i="7"/>
  <c r="G17" i="1"/>
  <c r="G23"/>
  <c r="G17" i="7"/>
  <c r="G17" i="11" s="1"/>
  <c r="F16" i="1"/>
  <c r="F35"/>
  <c r="E16"/>
  <c r="E35"/>
  <c r="D16"/>
  <c r="G23" i="8"/>
  <c r="G17" i="6"/>
  <c r="G23" i="7"/>
  <c r="E52" i="10"/>
  <c r="D52" i="9"/>
  <c r="E52" s="1"/>
  <c r="D52" i="10"/>
  <c r="G23" i="6"/>
  <c r="E25" i="9"/>
  <c r="E28" i="10"/>
  <c r="E24" i="11"/>
  <c r="E23" s="1"/>
  <c r="E28" i="9"/>
  <c r="E24"/>
  <c r="E23" s="1"/>
  <c r="E25" i="10"/>
  <c r="D24" i="9"/>
  <c r="D23" s="1"/>
  <c r="D25"/>
  <c r="D28" i="10"/>
  <c r="D24" i="11"/>
  <c r="D23" s="1"/>
  <c r="D25"/>
  <c r="H25" s="1"/>
  <c r="D28" i="9"/>
  <c r="F28" s="1"/>
  <c r="F24" i="10"/>
  <c r="F23" s="1"/>
  <c r="F28"/>
  <c r="H32" i="11"/>
  <c r="H28"/>
  <c r="F25" i="10"/>
  <c r="F32"/>
  <c r="H22" i="11"/>
  <c r="H21"/>
  <c r="H20"/>
  <c r="H19"/>
  <c r="G16" i="7"/>
  <c r="D16" i="6"/>
  <c r="G16" s="1"/>
  <c r="D35" i="7"/>
  <c r="D35" i="6"/>
  <c r="E35" i="7"/>
  <c r="E35" i="8"/>
  <c r="E35" i="6"/>
  <c r="G17" i="8"/>
  <c r="G16" s="1"/>
  <c r="D35" i="1"/>
  <c r="F35" i="7"/>
  <c r="F35" i="8"/>
  <c r="F35" i="6"/>
  <c r="G35" i="11" l="1"/>
  <c r="G16"/>
  <c r="F52" i="10"/>
  <c r="G35" i="1"/>
  <c r="G16"/>
  <c r="F24" i="9"/>
  <c r="F25"/>
  <c r="H24" i="11"/>
  <c r="G35" i="8"/>
  <c r="G35" i="7"/>
  <c r="G35" i="6"/>
  <c r="F52" i="7" l="1"/>
  <c r="F46" i="11"/>
  <c r="F65" s="1"/>
  <c r="F95" s="1"/>
  <c r="E46"/>
  <c r="E65" s="1"/>
  <c r="E95" s="1"/>
  <c r="D46"/>
  <c r="D65" s="1"/>
  <c r="D95" s="1"/>
  <c r="C46"/>
  <c r="C65" s="1"/>
  <c r="C95" s="1"/>
  <c r="F65" i="10"/>
  <c r="F95" s="1"/>
  <c r="E65"/>
  <c r="E95" s="1"/>
  <c r="D65"/>
  <c r="D95" s="1"/>
  <c r="C65"/>
  <c r="C95" s="1"/>
  <c r="E65" i="9"/>
  <c r="E95" s="1"/>
  <c r="D65"/>
  <c r="D95" s="1"/>
  <c r="C65"/>
  <c r="C95" s="1"/>
  <c r="C97" i="11"/>
  <c r="G97" s="1"/>
  <c r="D46" i="7"/>
  <c r="E46"/>
  <c r="E65" s="1"/>
  <c r="E95" s="1"/>
  <c r="C46"/>
  <c r="C65" s="1"/>
  <c r="C95" s="1"/>
  <c r="F98"/>
  <c r="F76" i="11"/>
  <c r="F87" s="1"/>
  <c r="D65" i="7"/>
  <c r="D95" s="1"/>
  <c r="F51"/>
  <c r="G51" s="1"/>
  <c r="F48"/>
  <c r="G48" s="1"/>
  <c r="F50"/>
  <c r="G50" s="1"/>
  <c r="F49"/>
  <c r="G49" s="1"/>
  <c r="F52" i="11" l="1"/>
  <c r="G52" s="1"/>
  <c r="H52" s="1"/>
  <c r="G52" i="7"/>
  <c r="H97" i="11"/>
  <c r="F57" i="7"/>
  <c r="G57" s="1"/>
  <c r="F49" i="11"/>
  <c r="F48"/>
  <c r="F50"/>
  <c r="F51"/>
  <c r="C97" i="9"/>
  <c r="E97" s="1"/>
  <c r="C97" i="10"/>
  <c r="F97" s="1"/>
  <c r="F98" i="11"/>
  <c r="F57" l="1"/>
  <c r="F59" s="1"/>
  <c r="F100" i="7"/>
  <c r="F51" i="8"/>
  <c r="F51" i="6"/>
  <c r="F69"/>
  <c r="D69" i="10" s="1"/>
  <c r="F70" i="6"/>
  <c r="D70" i="10" s="1"/>
  <c r="F71" i="6"/>
  <c r="D71" i="10" s="1"/>
  <c r="F72" i="6"/>
  <c r="D72" i="10" s="1"/>
  <c r="F73" i="6"/>
  <c r="D73" i="10" s="1"/>
  <c r="F74" i="6"/>
  <c r="D74" i="10" s="1"/>
  <c r="F75" i="6"/>
  <c r="D75" i="10" s="1"/>
  <c r="F75" i="1"/>
  <c r="C75" i="10" s="1"/>
  <c r="F74" i="1"/>
  <c r="C74" i="10" s="1"/>
  <c r="F73" i="1"/>
  <c r="C73" i="10" s="1"/>
  <c r="F72" i="1"/>
  <c r="C72" i="10" s="1"/>
  <c r="F71" i="1"/>
  <c r="C71" i="10" s="1"/>
  <c r="F70" i="1"/>
  <c r="C70" i="10" s="1"/>
  <c r="F69" i="1"/>
  <c r="C69" i="10" s="1"/>
  <c r="F67" i="1"/>
  <c r="F50"/>
  <c r="F51"/>
  <c r="F69" i="10" l="1"/>
  <c r="F73"/>
  <c r="F72"/>
  <c r="F70"/>
  <c r="F74"/>
  <c r="F71"/>
  <c r="F75"/>
  <c r="F100" i="1"/>
  <c r="C100" i="10" s="1"/>
  <c r="D74" i="9"/>
  <c r="D74" i="11"/>
  <c r="D72"/>
  <c r="D72" i="9"/>
  <c r="D70" i="11"/>
  <c r="D70" i="9"/>
  <c r="E69" i="11"/>
  <c r="E71"/>
  <c r="E73"/>
  <c r="E75"/>
  <c r="D75"/>
  <c r="D75" i="9"/>
  <c r="D73" i="11"/>
  <c r="D73" i="9"/>
  <c r="D71" i="11"/>
  <c r="D71" i="9"/>
  <c r="D69" i="11"/>
  <c r="D69" i="9"/>
  <c r="E70" i="11"/>
  <c r="E72"/>
  <c r="E74"/>
  <c r="C72" i="9"/>
  <c r="C72" i="11"/>
  <c r="C67"/>
  <c r="C67" i="10"/>
  <c r="C67" i="9"/>
  <c r="C69"/>
  <c r="C69" i="11"/>
  <c r="C71"/>
  <c r="C71" i="9"/>
  <c r="C73"/>
  <c r="C73" i="11"/>
  <c r="C75"/>
  <c r="C75" i="9"/>
  <c r="C70"/>
  <c r="C70" i="11"/>
  <c r="C74" i="9"/>
  <c r="C74" i="11"/>
  <c r="F99" i="6"/>
  <c r="D98" i="10" s="1"/>
  <c r="F48" i="1"/>
  <c r="F76"/>
  <c r="C76" i="10" s="1"/>
  <c r="F98" i="1"/>
  <c r="C98" i="11" s="1"/>
  <c r="F50" i="8"/>
  <c r="E50" i="10" s="1"/>
  <c r="F20"/>
  <c r="F18" i="11"/>
  <c r="F18" i="10"/>
  <c r="F19"/>
  <c r="F21"/>
  <c r="F22"/>
  <c r="E51" i="11"/>
  <c r="E51" i="10"/>
  <c r="E19" i="9"/>
  <c r="E19" i="10"/>
  <c r="E22" i="9"/>
  <c r="E22" i="10"/>
  <c r="E21" i="9"/>
  <c r="E21" i="10"/>
  <c r="D51" i="9"/>
  <c r="D51" i="11"/>
  <c r="D51" i="10"/>
  <c r="E18" i="11"/>
  <c r="E18" i="10"/>
  <c r="E18" i="9"/>
  <c r="E20" i="10"/>
  <c r="E20" i="9"/>
  <c r="D20" i="10"/>
  <c r="D20" i="9"/>
  <c r="C51" i="11"/>
  <c r="C51" i="10"/>
  <c r="C51" i="9"/>
  <c r="D22" i="10"/>
  <c r="D22" i="9"/>
  <c r="D21" i="10"/>
  <c r="D21" i="9"/>
  <c r="D19" i="10"/>
  <c r="D19" i="9"/>
  <c r="C50" i="11"/>
  <c r="C50" i="10"/>
  <c r="C50" i="9"/>
  <c r="D18" i="10"/>
  <c r="D18" i="9"/>
  <c r="D18" i="11"/>
  <c r="E32" i="10"/>
  <c r="E32" i="9"/>
  <c r="G28" i="10"/>
  <c r="D32"/>
  <c r="D32" i="9"/>
  <c r="F100" i="11"/>
  <c r="F49" i="8"/>
  <c r="F48"/>
  <c r="F48" i="6"/>
  <c r="F49"/>
  <c r="F49" i="1"/>
  <c r="F68" i="6"/>
  <c r="D68" i="10" s="1"/>
  <c r="F50" i="6"/>
  <c r="F98" i="8"/>
  <c r="F67"/>
  <c r="F87" s="1"/>
  <c r="F67" i="6"/>
  <c r="F76"/>
  <c r="F68" i="1"/>
  <c r="C68" i="10" s="1"/>
  <c r="F57" i="6" l="1"/>
  <c r="F57" i="1"/>
  <c r="E50" i="11"/>
  <c r="F68" i="10"/>
  <c r="E72" i="9"/>
  <c r="G73" i="11"/>
  <c r="F87" i="1"/>
  <c r="C100" i="9"/>
  <c r="C48" i="10"/>
  <c r="F88" i="6"/>
  <c r="D76" i="10"/>
  <c r="F76" s="1"/>
  <c r="F57" i="8"/>
  <c r="E70" i="9"/>
  <c r="F18"/>
  <c r="E75"/>
  <c r="E71"/>
  <c r="E74"/>
  <c r="E73"/>
  <c r="F99" i="1"/>
  <c r="C99" i="11" s="1"/>
  <c r="C48"/>
  <c r="E69" i="9"/>
  <c r="H18" i="11"/>
  <c r="G71"/>
  <c r="G74"/>
  <c r="G75"/>
  <c r="G69"/>
  <c r="G70"/>
  <c r="G72"/>
  <c r="C98" i="10"/>
  <c r="C100" i="11"/>
  <c r="C48" i="9"/>
  <c r="C98"/>
  <c r="D68"/>
  <c r="D68" i="11"/>
  <c r="D76" i="9"/>
  <c r="D76" i="11"/>
  <c r="E67" i="10"/>
  <c r="E67" i="11"/>
  <c r="E68"/>
  <c r="E76"/>
  <c r="D67" i="9"/>
  <c r="E67" s="1"/>
  <c r="D67" i="11"/>
  <c r="D67" i="10"/>
  <c r="E51" i="9"/>
  <c r="G18" i="10"/>
  <c r="G20"/>
  <c r="G51" i="11"/>
  <c r="H51" s="1"/>
  <c r="D98" i="9"/>
  <c r="D98" i="11"/>
  <c r="E98" i="9"/>
  <c r="E99" s="1"/>
  <c r="C87" i="10"/>
  <c r="C68" i="11"/>
  <c r="C68" i="9"/>
  <c r="C76" i="11"/>
  <c r="C76" i="9"/>
  <c r="F51" i="10"/>
  <c r="F21" i="9"/>
  <c r="F22"/>
  <c r="F19"/>
  <c r="F32"/>
  <c r="F20"/>
  <c r="E17" i="10"/>
  <c r="E35" s="1"/>
  <c r="G25"/>
  <c r="G21"/>
  <c r="G24"/>
  <c r="G32"/>
  <c r="G19"/>
  <c r="G22"/>
  <c r="F23" i="9"/>
  <c r="D17"/>
  <c r="F17" i="10"/>
  <c r="D17" i="11"/>
  <c r="D17" i="10"/>
  <c r="E17" i="9"/>
  <c r="E17" i="11"/>
  <c r="E16" s="1"/>
  <c r="F17"/>
  <c r="E98"/>
  <c r="E98" i="10"/>
  <c r="E48" i="11"/>
  <c r="E48" i="10"/>
  <c r="E49" i="11"/>
  <c r="E49" i="10"/>
  <c r="D50" i="9"/>
  <c r="E50" s="1"/>
  <c r="D50" i="11"/>
  <c r="D50" i="10"/>
  <c r="F50" s="1"/>
  <c r="D49" i="9"/>
  <c r="D49" i="11"/>
  <c r="D49" i="10"/>
  <c r="D48" i="11"/>
  <c r="D48" i="10"/>
  <c r="D48" i="9"/>
  <c r="C49" i="11"/>
  <c r="C49" i="10"/>
  <c r="C49" i="9"/>
  <c r="F100" i="8"/>
  <c r="F35" i="11" l="1"/>
  <c r="F16"/>
  <c r="E76" i="9"/>
  <c r="H23" i="11"/>
  <c r="D57" i="10"/>
  <c r="E57" i="11"/>
  <c r="E57" i="10"/>
  <c r="D57" i="9"/>
  <c r="D57" i="11"/>
  <c r="D59" s="1"/>
  <c r="C57" i="9"/>
  <c r="C57" i="11"/>
  <c r="C59" s="1"/>
  <c r="C57" i="10"/>
  <c r="G50" i="11"/>
  <c r="G76"/>
  <c r="E16" i="10"/>
  <c r="C99"/>
  <c r="F101" i="1"/>
  <c r="C98" i="6" s="1"/>
  <c r="C100" s="1"/>
  <c r="C102" s="1"/>
  <c r="D98" s="1"/>
  <c r="D100" s="1"/>
  <c r="D102" s="1"/>
  <c r="E98" s="1"/>
  <c r="E100" s="1"/>
  <c r="E102" s="1"/>
  <c r="D87" i="10"/>
  <c r="G98" i="11"/>
  <c r="D87"/>
  <c r="E87" i="10"/>
  <c r="E87" i="11"/>
  <c r="D87" i="9"/>
  <c r="C87" i="11"/>
  <c r="E68" i="9"/>
  <c r="E87" s="1"/>
  <c r="C87"/>
  <c r="C99"/>
  <c r="F98" i="10"/>
  <c r="F99" s="1"/>
  <c r="E49" i="9"/>
  <c r="F49" i="10"/>
  <c r="G49" i="11"/>
  <c r="H49" s="1"/>
  <c r="F48" i="10"/>
  <c r="E48" i="9"/>
  <c r="G48" i="11"/>
  <c r="H48" s="1"/>
  <c r="F17" i="9"/>
  <c r="G23" i="10"/>
  <c r="E16" i="9"/>
  <c r="D16"/>
  <c r="D35"/>
  <c r="E35" i="11"/>
  <c r="D16" i="10"/>
  <c r="G17"/>
  <c r="D35"/>
  <c r="D16" i="11"/>
  <c r="H17"/>
  <c r="D35"/>
  <c r="F16" i="10"/>
  <c r="F35"/>
  <c r="E100" i="11"/>
  <c r="E100" i="10"/>
  <c r="G67" i="11"/>
  <c r="F67" i="10"/>
  <c r="F101" i="6"/>
  <c r="H98" i="11" l="1"/>
  <c r="G99"/>
  <c r="H99" s="1"/>
  <c r="E59"/>
  <c r="F57" i="10"/>
  <c r="H50" i="11"/>
  <c r="G57"/>
  <c r="F98" i="6"/>
  <c r="D97" i="10" s="1"/>
  <c r="E57" i="9"/>
  <c r="F87" i="10"/>
  <c r="C101" i="11"/>
  <c r="C101" i="9"/>
  <c r="C101" i="10"/>
  <c r="F35" i="9"/>
  <c r="F16"/>
  <c r="D97" i="11"/>
  <c r="G35" i="10"/>
  <c r="H35" i="11"/>
  <c r="H16"/>
  <c r="G16" i="10"/>
  <c r="D100" i="11"/>
  <c r="G100" s="1"/>
  <c r="D100" i="10"/>
  <c r="F100" s="1"/>
  <c r="F101" s="1"/>
  <c r="D100" i="9"/>
  <c r="E100" s="1"/>
  <c r="E101" s="1"/>
  <c r="G68" i="11"/>
  <c r="G87" s="1"/>
  <c r="G101" l="1"/>
  <c r="H57"/>
  <c r="G59"/>
  <c r="D97" i="9"/>
  <c r="F100" i="6"/>
  <c r="F102" s="1"/>
  <c r="C97" i="8" s="1"/>
  <c r="C99" s="1"/>
  <c r="C101" s="1"/>
  <c r="D97" s="1"/>
  <c r="D99" s="1"/>
  <c r="D101" s="1"/>
  <c r="E97" s="1"/>
  <c r="E99" s="1"/>
  <c r="E101" s="1"/>
  <c r="D99" i="9"/>
  <c r="D101" l="1"/>
  <c r="D99" i="10"/>
  <c r="D99" i="11"/>
  <c r="D101" i="10"/>
  <c r="D101" i="11"/>
  <c r="F97" i="8"/>
  <c r="F99" s="1"/>
  <c r="F101" s="1"/>
  <c r="E97" i="10" l="1"/>
  <c r="E97" i="11"/>
  <c r="E99"/>
  <c r="C97" i="7"/>
  <c r="F97" s="1"/>
  <c r="F97" i="11" s="1"/>
  <c r="E99" i="10"/>
  <c r="F99" i="7" l="1"/>
  <c r="C99"/>
  <c r="C101" s="1"/>
  <c r="D97" s="1"/>
  <c r="D99" s="1"/>
  <c r="D101" s="1"/>
  <c r="E97" s="1"/>
  <c r="E99" s="1"/>
  <c r="E101" s="1"/>
  <c r="E101" i="10"/>
  <c r="E101" i="11"/>
  <c r="F99" l="1"/>
  <c r="F101" i="7"/>
  <c r="F101" i="11" s="1"/>
</calcChain>
</file>

<file path=xl/comments1.xml><?xml version="1.0" encoding="utf-8"?>
<comments xmlns="http://schemas.openxmlformats.org/spreadsheetml/2006/main">
  <authors>
    <author>Catherine Mata</author>
  </authors>
  <commentList>
    <comment ref="L33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Se rebaja el monto girados dos veces por error de la DESAF</t>
        </r>
      </text>
    </comment>
    <comment ref="M33" authorId="0">
      <text>
        <r>
          <rPr>
            <b/>
            <sz val="9"/>
            <color indexed="81"/>
            <rFont val="Tahoma"/>
            <family val="2"/>
          </rPr>
          <t>Catherine Mata:</t>
        </r>
        <r>
          <rPr>
            <sz val="9"/>
            <color indexed="81"/>
            <rFont val="Tahoma"/>
            <family val="2"/>
          </rPr>
          <t xml:space="preserve">
Incluye 1 857 536 colones girados de más por DESAF y autorizados a utilizar en pago de una factura</t>
        </r>
      </text>
    </comment>
  </commentList>
</comments>
</file>

<file path=xl/sharedStrings.xml><?xml version="1.0" encoding="utf-8"?>
<sst xmlns="http://schemas.openxmlformats.org/spreadsheetml/2006/main" count="1074" uniqueCount="181">
  <si>
    <t>N°</t>
  </si>
  <si>
    <t>TOTAL</t>
  </si>
  <si>
    <t>CUADRO N° 4</t>
  </si>
  <si>
    <t>2.02.03.01</t>
  </si>
  <si>
    <t>Compra de Raciones de Alimentos</t>
  </si>
  <si>
    <t>2.02.03.02</t>
  </si>
  <si>
    <t>Compra de Leche en Polvo</t>
  </si>
  <si>
    <t>2.03.99</t>
  </si>
  <si>
    <t>Otros Materiales y prod. de Construcción</t>
  </si>
  <si>
    <t>6.04.01</t>
  </si>
  <si>
    <t>Distribución de Alimentos a Familias DAF</t>
  </si>
  <si>
    <t>clientes</t>
  </si>
  <si>
    <t>Beneficiarias</t>
  </si>
  <si>
    <t>Familias</t>
  </si>
  <si>
    <t>Atención Extramuros</t>
  </si>
  <si>
    <t>Abril</t>
  </si>
  <si>
    <t>Mayo</t>
  </si>
  <si>
    <t>Junio</t>
  </si>
  <si>
    <t>Beneficiarios extramuros (1600grs.)</t>
  </si>
  <si>
    <t>Julio</t>
  </si>
  <si>
    <t>Agosto</t>
  </si>
  <si>
    <t>Setiembre</t>
  </si>
  <si>
    <t xml:space="preserve">Julio </t>
  </si>
  <si>
    <t xml:space="preserve">Agosto </t>
  </si>
  <si>
    <t>Octubre</t>
  </si>
  <si>
    <t>Noviembre</t>
  </si>
  <si>
    <t>Diciembre</t>
  </si>
  <si>
    <t>2.03.05</t>
  </si>
  <si>
    <t>Materiales y productos de vidrio</t>
  </si>
  <si>
    <t>2.99.01</t>
  </si>
  <si>
    <t>Utiles y materiales de oficina y computo</t>
  </si>
  <si>
    <t>2.99.04</t>
  </si>
  <si>
    <t>Texiles y vestuarios</t>
  </si>
  <si>
    <t>2.99.05</t>
  </si>
  <si>
    <t>Utiles y materiales de limpieza</t>
  </si>
  <si>
    <t>5.01.04</t>
  </si>
  <si>
    <t>Equipo y mobiliario de oficina</t>
  </si>
  <si>
    <t>5.02.01</t>
  </si>
  <si>
    <t>Construcciones, adiciones y mejoras</t>
  </si>
  <si>
    <t>I Trimestre</t>
  </si>
  <si>
    <t>II Trimestre</t>
  </si>
  <si>
    <t>III Trimestre</t>
  </si>
  <si>
    <t>Total Anual</t>
  </si>
  <si>
    <t>Anual</t>
  </si>
  <si>
    <t>CONSTRUCCIONES</t>
  </si>
  <si>
    <t>Comidas servidas</t>
  </si>
  <si>
    <t>Atención Intramuros</t>
  </si>
  <si>
    <t>Niños de 3 meses a menos de 2 Años</t>
  </si>
  <si>
    <t>Niños de 2 Años a menos de 7 Años</t>
  </si>
  <si>
    <t xml:space="preserve">Distribución de Leche Integra en Polvo  </t>
  </si>
  <si>
    <t>Beneficiarios Intramuros (700 grs.)</t>
  </si>
  <si>
    <t>Beneficiarios Intramuros (800 grs.)</t>
  </si>
  <si>
    <t>Mujeres Gestantes o Periodo de Lactancia</t>
  </si>
  <si>
    <t>Niños de 7 Años a menos de 13 Años</t>
  </si>
  <si>
    <r>
      <t xml:space="preserve">clientes </t>
    </r>
    <r>
      <rPr>
        <vertAlign val="superscript"/>
        <sz val="11"/>
        <color indexed="8"/>
        <rFont val="Calibri"/>
        <family val="2"/>
      </rPr>
      <t>2</t>
    </r>
  </si>
  <si>
    <t>1/ Se refiere al promedio mensual de beneficiarios.</t>
  </si>
  <si>
    <t>2/ Los beneficiarios de 800 grs son los mismos que reciben 700 grs por lo que se cuentan solo una vez.</t>
  </si>
  <si>
    <t>3/ Para no duplicar se cuentan los beneficiarios de comidas servidas intramuros y los que reciben bolsa de 1600 grs de leche (extramuros).</t>
  </si>
  <si>
    <t>Unidad:  Colones</t>
  </si>
  <si>
    <t xml:space="preserve">Comidas Servidas (Asociaciones) </t>
  </si>
  <si>
    <t>Paquetes de alimentos (DAF)</t>
  </si>
  <si>
    <t>Leche en Polvo</t>
  </si>
  <si>
    <t>Red de cuido (Equipamiento)</t>
  </si>
  <si>
    <t xml:space="preserve">I Semestre </t>
  </si>
  <si>
    <t xml:space="preserve">ACUMULADO </t>
  </si>
  <si>
    <t>Transferencias corrientes Asoc. por CEN CINAI</t>
  </si>
  <si>
    <t>Atención y protección infantil (API) - Red de cuido</t>
  </si>
  <si>
    <t>Contratación servicios - DESAF</t>
  </si>
  <si>
    <t>FODESAF</t>
  </si>
  <si>
    <r>
      <rPr>
        <b/>
        <sz val="11"/>
        <color indexed="8"/>
        <rFont val="Calibri"/>
        <family val="2"/>
      </rPr>
      <t xml:space="preserve">FUENTE:  </t>
    </r>
    <r>
      <rPr>
        <sz val="11"/>
        <color indexed="8"/>
        <rFont val="Calibri"/>
        <family val="2"/>
      </rPr>
      <t>Dirección de Información CEN CINAI, Informes de Alimentación Complementaria.</t>
    </r>
  </si>
  <si>
    <t>Asociaciones (Red de Cuido)</t>
  </si>
  <si>
    <t>Otros Útiles,  Materiales y Suministros</t>
  </si>
  <si>
    <t>2.99.99</t>
  </si>
  <si>
    <t>5.01.05</t>
  </si>
  <si>
    <t>Equipos y Programas de Cómputo</t>
  </si>
  <si>
    <t>5.01.99</t>
  </si>
  <si>
    <t>Maquinaria y Equipo Diverso</t>
  </si>
  <si>
    <t>Transferencias corrientes Asoc.  por CEN CINAI (RED DE CUIDO)</t>
  </si>
  <si>
    <t>2.99.07</t>
  </si>
  <si>
    <t>Útiles y Materiales de Cocina y Comedor</t>
  </si>
  <si>
    <t>5.01.03</t>
  </si>
  <si>
    <t>Equipo de Comunicación</t>
  </si>
  <si>
    <t>5,01,06</t>
  </si>
  <si>
    <t>Equipo Sanitario de Laboratorio e Investigación</t>
  </si>
  <si>
    <t>5.01.07</t>
  </si>
  <si>
    <t>Equipo y Mobiliario Educacional,  Deportivo y Recreativo</t>
  </si>
  <si>
    <t xml:space="preserve">Período: </t>
  </si>
  <si>
    <t xml:space="preserve">Programa: </t>
  </si>
  <si>
    <t xml:space="preserve"> Institución:</t>
  </si>
  <si>
    <t xml:space="preserve">Unidad Ejecutora: </t>
  </si>
  <si>
    <t>Provisión de Servicios de Salud (632-00)</t>
  </si>
  <si>
    <t xml:space="preserve"> Oficina de Cooperación Internacional de la Salud (OCIS)</t>
  </si>
  <si>
    <t xml:space="preserve"> Dirección de Nutrición y Desarrollo Infantil</t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</si>
  <si>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 Dirección de Información CEN CINAI, Informes de Alimentación Complementaria.</t>
    </r>
  </si>
  <si>
    <t>Fuente:  Dirección de Información CEN CINAI, Informes de Alimentación Complementaria.</t>
  </si>
  <si>
    <t>Reporte de beneficiarios efectivos por producto, financiados por FODESAF</t>
  </si>
  <si>
    <t>Cuadro N° 1</t>
  </si>
  <si>
    <t>Producto</t>
  </si>
  <si>
    <t>Unidad</t>
  </si>
  <si>
    <t>Enero</t>
  </si>
  <si>
    <t>Febrero</t>
  </si>
  <si>
    <t>Marzo</t>
  </si>
  <si>
    <t>Código</t>
  </si>
  <si>
    <t>Concepto</t>
  </si>
  <si>
    <t>Cuadro N° 2</t>
  </si>
  <si>
    <t>Cuadro N° 3</t>
  </si>
  <si>
    <t>Reporte de gastos efectivos por producto, financiados por el FODESAF</t>
  </si>
  <si>
    <t>Reporte de gastos efectivos por rubro, financiados por el FODESAF</t>
  </si>
  <si>
    <t>Reporte de Ingresos efectivos, financiados por el FODESAF</t>
  </si>
  <si>
    <t>Saldo inicial de caja</t>
  </si>
  <si>
    <t>Ingresos efectivos</t>
  </si>
  <si>
    <t>Recursos disponibles</t>
  </si>
  <si>
    <t>Egresos efectivos</t>
  </si>
  <si>
    <t>Saldo final de caja</t>
  </si>
  <si>
    <t>IV Trimestre</t>
  </si>
  <si>
    <t>Reporte de ingresos efectivos, financiados por el  FODESAF</t>
  </si>
  <si>
    <t>Cuadro N° 4</t>
  </si>
  <si>
    <t>Reporte de beneficiarios efectivos por producto financiados por el FODESAF</t>
  </si>
  <si>
    <r>
      <t>III Trimestre</t>
    </r>
    <r>
      <rPr>
        <b/>
        <sz val="11"/>
        <color theme="1"/>
        <rFont val="Calibri"/>
        <family val="2"/>
      </rPr>
      <t>¹</t>
    </r>
  </si>
  <si>
    <r>
      <t>Total beneficiarios</t>
    </r>
    <r>
      <rPr>
        <sz val="11"/>
        <color theme="1"/>
        <rFont val="Calibri"/>
        <family val="2"/>
      </rPr>
      <t>³</t>
    </r>
  </si>
  <si>
    <r>
      <t>I Trimestre</t>
    </r>
    <r>
      <rPr>
        <b/>
        <sz val="11"/>
        <color theme="1"/>
        <rFont val="Calibri"/>
        <family val="2"/>
      </rPr>
      <t>¹</t>
    </r>
  </si>
  <si>
    <r>
      <t xml:space="preserve">Total beneficiarios </t>
    </r>
    <r>
      <rPr>
        <sz val="11"/>
        <color theme="1"/>
        <rFont val="Calibri"/>
        <family val="2"/>
      </rPr>
      <t>³</t>
    </r>
  </si>
  <si>
    <r>
      <t>II Trimestre</t>
    </r>
    <r>
      <rPr>
        <b/>
        <sz val="11"/>
        <color theme="1"/>
        <rFont val="Calibri"/>
        <family val="2"/>
      </rPr>
      <t>¹</t>
    </r>
  </si>
  <si>
    <r>
      <t>IV Trimestre</t>
    </r>
    <r>
      <rPr>
        <b/>
        <sz val="11"/>
        <color theme="1"/>
        <rFont val="Calibri"/>
        <family val="2"/>
      </rPr>
      <t>¹</t>
    </r>
  </si>
  <si>
    <r>
      <t>I Semestre</t>
    </r>
    <r>
      <rPr>
        <b/>
        <sz val="11"/>
        <color theme="1"/>
        <rFont val="Calibri"/>
        <family val="2"/>
      </rPr>
      <t>¹</t>
    </r>
  </si>
  <si>
    <r>
      <t>ACUMULADO</t>
    </r>
    <r>
      <rPr>
        <b/>
        <sz val="11"/>
        <color theme="1"/>
        <rFont val="Calibri"/>
        <family val="2"/>
      </rPr>
      <t>¹</t>
    </r>
  </si>
  <si>
    <r>
      <t>Anual</t>
    </r>
    <r>
      <rPr>
        <b/>
        <sz val="11"/>
        <color theme="1"/>
        <rFont val="Calibri"/>
        <family val="2"/>
      </rPr>
      <t>¹</t>
    </r>
  </si>
  <si>
    <t>Beneficio</t>
  </si>
  <si>
    <t>Primer Trimestre 2013</t>
  </si>
  <si>
    <r>
      <rPr>
        <b/>
        <sz val="11"/>
        <color indexed="8"/>
        <rFont val="Calibri"/>
        <family val="2"/>
      </rPr>
      <t>Fuente:</t>
    </r>
    <r>
      <rPr>
        <sz val="11"/>
        <color indexed="8"/>
        <rFont val="Calibri"/>
        <family val="2"/>
      </rPr>
      <t xml:space="preserve"> Estados financieros al 31 marzo 2013</t>
    </r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</si>
  <si>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31 marzo 2013</t>
    </r>
  </si>
  <si>
    <r>
      <rPr>
        <b/>
        <sz val="11"/>
        <color indexed="8"/>
        <rFont val="Calibri"/>
        <family val="2"/>
      </rPr>
      <t>Fuente:</t>
    </r>
    <r>
      <rPr>
        <sz val="11"/>
        <color indexed="8"/>
        <rFont val="Calibri"/>
        <family val="2"/>
      </rPr>
      <t xml:space="preserve"> Estados financieros al 30 junio 2013</t>
    </r>
  </si>
  <si>
    <r>
      <rPr>
        <b/>
        <sz val="11"/>
        <color indexed="8"/>
        <rFont val="Calibri"/>
        <family val="2"/>
      </rPr>
      <t>Fuente</t>
    </r>
    <r>
      <rPr>
        <sz val="11"/>
        <color indexed="8"/>
        <rFont val="Calibri"/>
        <family val="2"/>
      </rPr>
      <t>: Informe de ejecución al 30 junio 2013</t>
    </r>
  </si>
  <si>
    <t>Segundo trimestre 2013</t>
  </si>
  <si>
    <t>Fuente: Informe ejecución julio, agosto, setiembre 2013</t>
  </si>
  <si>
    <t>Tercer Trimestre 2013</t>
  </si>
  <si>
    <t>Fuente: Estados financieros Octubre, Noviembre y Diciembre 2013</t>
  </si>
  <si>
    <t>Cuarto Trimestre 2013</t>
  </si>
  <si>
    <t>Primer Semestre 2013</t>
  </si>
  <si>
    <t>Fuente: Informe ejecución abril, mayo, junio 2013</t>
  </si>
  <si>
    <t>Fuente: Informe ejecución abril. Mayo, junio 2013</t>
  </si>
  <si>
    <t>Tercer Trimestre Acumulado 2013</t>
  </si>
  <si>
    <t>Fuente: Informes ejecución 2013</t>
  </si>
  <si>
    <t>Beneficiarios Intramuros (1000 grs.)</t>
  </si>
  <si>
    <t>Unidad: Colones</t>
  </si>
  <si>
    <t>6.04.01 02</t>
  </si>
  <si>
    <t>Paquetes de leche (1600grs.) entregados</t>
  </si>
  <si>
    <t>Paquetes de leche (800grs.) entregados</t>
  </si>
  <si>
    <t>paquetes</t>
  </si>
  <si>
    <t>Otros productos quìmicos</t>
  </si>
  <si>
    <t>Otros útiles, materiales y Suministros</t>
  </si>
  <si>
    <t>Utiles, materiales y suministros diversos.</t>
  </si>
  <si>
    <r>
      <rPr>
        <b/>
        <sz val="11"/>
        <color indexed="8"/>
        <rFont val="Calibri"/>
        <family val="2"/>
      </rPr>
      <t>Nota:</t>
    </r>
    <r>
      <rPr>
        <sz val="11"/>
        <color indexed="8"/>
        <rFont val="Calibri"/>
        <family val="2"/>
      </rPr>
      <t xml:space="preserve"> el saldo inicial del mes de enero 2013 corresponde al superavit del año 2012, que esta conformado de la siguiente manera:</t>
    </r>
  </si>
  <si>
    <t>ADEC alimentos ¢ 733.336.020,27</t>
  </si>
  <si>
    <t>ADEC Red de cuido ¢45.603.367,00</t>
  </si>
  <si>
    <t>Construcciones ¢359.613.405,84</t>
  </si>
  <si>
    <t>Devolucion dinero ADEC ¢7.228.512,59</t>
  </si>
  <si>
    <t>Intereses ganados ¢2.150.874,15</t>
  </si>
  <si>
    <t>6,01,02</t>
  </si>
  <si>
    <t>Transferencias corrientes a FODESAF</t>
  </si>
  <si>
    <t>6.04.01 01</t>
  </si>
  <si>
    <t>Nota:  Transferencia a FODESAF del superavit del año 2012 por la suma de ¢788.536,682.</t>
  </si>
  <si>
    <t>Nota:  Se incluye en el 2T la transferencia a FODESAF del superávit del año 2012 por la suma de ¢788.536,682.</t>
  </si>
  <si>
    <t>.</t>
  </si>
  <si>
    <t>Fecha de actualización: 24/03/2014</t>
  </si>
  <si>
    <t>Mes</t>
  </si>
  <si>
    <t>Desaf a OCIS</t>
  </si>
  <si>
    <t>Desaf a CEN CINAI</t>
  </si>
  <si>
    <t>Total</t>
  </si>
  <si>
    <t>Reporte MS</t>
  </si>
  <si>
    <t>dif</t>
  </si>
  <si>
    <t>construcciones</t>
  </si>
  <si>
    <t>OCIS</t>
  </si>
  <si>
    <t>CEN CINAI</t>
  </si>
  <si>
    <t>3t</t>
  </si>
  <si>
    <t>Flujo de Ingresos con aclaraciones del Ministerio de Salud y correciones de DESAF</t>
  </si>
  <si>
    <t>Construcciones</t>
  </si>
  <si>
    <t>1 Trim</t>
  </si>
  <si>
    <t>2 Trim</t>
  </si>
  <si>
    <t>3 Trim</t>
  </si>
  <si>
    <t>4 Trim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</si>
</sst>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2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vertAlign val="superscript"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indexed="8"/>
      <name val="Times New Roman"/>
      <family val="1"/>
    </font>
    <font>
      <sz val="11"/>
      <color rgb="FFFF0000"/>
      <name val="Calibri"/>
      <family val="2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2" fillId="0" borderId="0"/>
  </cellStyleXfs>
  <cellXfs count="129">
    <xf numFmtId="0" fontId="0" fillId="0" borderId="0" xfId="0"/>
    <xf numFmtId="0" fontId="2" fillId="0" borderId="0" xfId="0" applyFont="1" applyFill="1" applyAlignment="1">
      <alignment horizontal="left"/>
    </xf>
    <xf numFmtId="0" fontId="2" fillId="0" borderId="0" xfId="0" applyFont="1" applyFill="1" applyAlignme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4" fontId="2" fillId="0" borderId="0" xfId="0" applyNumberFormat="1" applyFont="1" applyFill="1" applyBorder="1"/>
    <xf numFmtId="4" fontId="2" fillId="0" borderId="0" xfId="0" applyNumberFormat="1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/>
    </xf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3" fontId="2" fillId="0" borderId="0" xfId="0" applyNumberFormat="1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2" fillId="0" borderId="0" xfId="2" applyNumberFormat="1" applyFont="1" applyFill="1"/>
    <xf numFmtId="164" fontId="2" fillId="0" borderId="0" xfId="2" applyNumberFormat="1" applyFont="1" applyFill="1" applyAlignment="1">
      <alignment horizontal="center"/>
    </xf>
    <xf numFmtId="164" fontId="4" fillId="0" borderId="0" xfId="2" applyNumberFormat="1" applyFont="1" applyFill="1" applyAlignment="1">
      <alignment horizontal="left"/>
    </xf>
    <xf numFmtId="164" fontId="4" fillId="0" borderId="0" xfId="2" applyNumberFormat="1" applyFont="1" applyFill="1" applyAlignment="1"/>
    <xf numFmtId="164" fontId="4" fillId="0" borderId="0" xfId="2" applyNumberFormat="1" applyFont="1" applyFill="1"/>
    <xf numFmtId="164" fontId="2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/>
    <xf numFmtId="164" fontId="2" fillId="0" borderId="0" xfId="2" applyNumberFormat="1" applyFont="1" applyFill="1" applyBorder="1"/>
    <xf numFmtId="164" fontId="3" fillId="0" borderId="0" xfId="2" applyNumberFormat="1" applyFont="1" applyFill="1" applyBorder="1" applyAlignment="1">
      <alignment horizontal="center" vertical="center" wrapText="1"/>
    </xf>
    <xf numFmtId="164" fontId="2" fillId="0" borderId="0" xfId="2" applyNumberFormat="1" applyFont="1" applyFill="1" applyAlignment="1">
      <alignment horizontal="left"/>
    </xf>
    <xf numFmtId="164" fontId="2" fillId="0" borderId="0" xfId="2" applyNumberFormat="1" applyFont="1" applyFill="1" applyAlignment="1"/>
    <xf numFmtId="164" fontId="0" fillId="0" borderId="0" xfId="2" applyNumberFormat="1" applyFont="1" applyFill="1" applyAlignment="1">
      <alignment horizontal="left"/>
    </xf>
    <xf numFmtId="164" fontId="0" fillId="0" borderId="0" xfId="2" applyNumberFormat="1" applyFont="1" applyFill="1" applyAlignment="1"/>
    <xf numFmtId="164" fontId="0" fillId="0" borderId="0" xfId="2" applyNumberFormat="1" applyFont="1" applyFill="1"/>
    <xf numFmtId="164" fontId="0" fillId="0" borderId="0" xfId="2" applyNumberFormat="1" applyFont="1" applyFill="1" applyBorder="1" applyAlignment="1">
      <alignment horizontal="left"/>
    </xf>
    <xf numFmtId="164" fontId="13" fillId="0" borderId="1" xfId="2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164" fontId="2" fillId="0" borderId="0" xfId="2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 indent="2"/>
    </xf>
    <xf numFmtId="164" fontId="2" fillId="0" borderId="0" xfId="2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2" fillId="0" borderId="0" xfId="0" applyFont="1" applyFill="1" applyBorder="1" applyAlignment="1">
      <alignment horizontal="left" indent="2"/>
    </xf>
    <xf numFmtId="0" fontId="3" fillId="0" borderId="0" xfId="0" applyFont="1" applyFill="1" applyBorder="1" applyAlignment="1">
      <alignment horizontal="left" vertical="center" wrapText="1" indent="4"/>
    </xf>
    <xf numFmtId="0" fontId="3" fillId="0" borderId="0" xfId="0" applyFont="1" applyFill="1" applyBorder="1" applyAlignment="1">
      <alignment horizontal="left" vertical="center" wrapText="1" indent="2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4" fontId="13" fillId="0" borderId="2" xfId="2" applyNumberFormat="1" applyFont="1" applyFill="1" applyBorder="1" applyAlignment="1">
      <alignment horizontal="left" vertical="center" wrapText="1"/>
    </xf>
    <xf numFmtId="164" fontId="0" fillId="0" borderId="2" xfId="2" applyNumberFormat="1" applyFont="1" applyFill="1" applyBorder="1" applyAlignment="1">
      <alignment vertical="center" wrapText="1"/>
    </xf>
    <xf numFmtId="164" fontId="0" fillId="0" borderId="2" xfId="2" applyNumberFormat="1" applyFont="1" applyFill="1" applyBorder="1" applyAlignment="1">
      <alignment horizontal="center" vertical="center" wrapText="1"/>
    </xf>
    <xf numFmtId="164" fontId="0" fillId="0" borderId="2" xfId="2" applyNumberFormat="1" applyFont="1" applyFill="1" applyBorder="1"/>
    <xf numFmtId="164" fontId="12" fillId="0" borderId="2" xfId="2" applyNumberFormat="1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164" fontId="3" fillId="0" borderId="0" xfId="2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/>
    <xf numFmtId="164" fontId="3" fillId="0" borderId="0" xfId="2" applyNumberFormat="1" applyFont="1" applyFill="1" applyBorder="1" applyAlignment="1">
      <alignment horizontal="left" indent="2"/>
    </xf>
    <xf numFmtId="164" fontId="11" fillId="0" borderId="0" xfId="2" applyNumberFormat="1" applyFont="1" applyFill="1" applyBorder="1" applyAlignment="1">
      <alignment horizontal="center"/>
    </xf>
    <xf numFmtId="164" fontId="9" fillId="0" borderId="0" xfId="2" applyNumberFormat="1" applyFont="1" applyFill="1" applyBorder="1" applyAlignment="1"/>
    <xf numFmtId="164" fontId="2" fillId="0" borderId="0" xfId="2" applyNumberFormat="1" applyFont="1" applyFill="1" applyBorder="1" applyAlignment="1">
      <alignment horizontal="left" indent="2"/>
    </xf>
    <xf numFmtId="164" fontId="3" fillId="0" borderId="0" xfId="2" applyNumberFormat="1" applyFont="1" applyFill="1" applyBorder="1" applyAlignment="1">
      <alignment horizontal="left" vertical="center" wrapText="1" indent="4"/>
    </xf>
    <xf numFmtId="164" fontId="3" fillId="0" borderId="0" xfId="2" applyNumberFormat="1" applyFont="1" applyFill="1" applyBorder="1" applyAlignment="1">
      <alignment horizontal="left" vertical="center" wrapText="1" indent="2"/>
    </xf>
    <xf numFmtId="164" fontId="11" fillId="0" borderId="0" xfId="2" applyNumberFormat="1" applyFont="1" applyFill="1" applyBorder="1" applyAlignment="1">
      <alignment horizontal="center" vertical="center" wrapText="1"/>
    </xf>
    <xf numFmtId="164" fontId="10" fillId="0" borderId="0" xfId="2" applyNumberFormat="1" applyFont="1" applyFill="1" applyBorder="1" applyAlignment="1">
      <alignment vertical="center" wrapText="1"/>
    </xf>
    <xf numFmtId="164" fontId="10" fillId="0" borderId="0" xfId="2" applyNumberFormat="1" applyFont="1" applyFill="1" applyBorder="1"/>
    <xf numFmtId="164" fontId="0" fillId="0" borderId="0" xfId="2" applyNumberFormat="1" applyFont="1" applyFill="1" applyBorder="1" applyAlignment="1"/>
    <xf numFmtId="164" fontId="0" fillId="0" borderId="0" xfId="2" applyNumberFormat="1" applyFont="1" applyFill="1" applyBorder="1" applyAlignment="1">
      <alignment horizontal="center"/>
    </xf>
    <xf numFmtId="164" fontId="0" fillId="0" borderId="0" xfId="2" applyNumberFormat="1" applyFont="1" applyFill="1" applyBorder="1"/>
    <xf numFmtId="164" fontId="6" fillId="0" borderId="0" xfId="2" applyNumberFormat="1" applyFont="1" applyFill="1" applyBorder="1" applyAlignment="1">
      <alignment horizontal="left"/>
    </xf>
    <xf numFmtId="164" fontId="6" fillId="0" borderId="0" xfId="2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horizontal="left"/>
    </xf>
    <xf numFmtId="164" fontId="3" fillId="0" borderId="0" xfId="2" applyNumberFormat="1" applyFont="1" applyFill="1" applyBorder="1" applyAlignment="1">
      <alignment vertical="center" wrapText="1"/>
    </xf>
    <xf numFmtId="164" fontId="2" fillId="0" borderId="0" xfId="2" applyNumberFormat="1" applyFont="1" applyFill="1" applyAlignment="1">
      <alignment horizontal="center"/>
    </xf>
    <xf numFmtId="164" fontId="5" fillId="0" borderId="0" xfId="2" applyNumberFormat="1" applyFont="1" applyFill="1" applyAlignment="1">
      <alignment horizontal="left"/>
    </xf>
    <xf numFmtId="0" fontId="4" fillId="0" borderId="0" xfId="0" applyFont="1" applyFill="1" applyAlignment="1">
      <alignment horizontal="right"/>
    </xf>
    <xf numFmtId="164" fontId="4" fillId="0" borderId="0" xfId="2" applyNumberFormat="1" applyFont="1" applyFill="1" applyAlignment="1">
      <alignment horizontal="right"/>
    </xf>
    <xf numFmtId="164" fontId="13" fillId="0" borderId="3" xfId="2" applyNumberFormat="1" applyFont="1" applyFill="1" applyBorder="1" applyAlignment="1">
      <alignment horizontal="left" vertical="center" wrapText="1"/>
    </xf>
    <xf numFmtId="164" fontId="0" fillId="0" borderId="3" xfId="2" applyNumberFormat="1" applyFont="1" applyFill="1" applyBorder="1" applyAlignment="1">
      <alignment vertical="center" wrapText="1"/>
    </xf>
    <xf numFmtId="164" fontId="0" fillId="0" borderId="3" xfId="2" applyNumberFormat="1" applyFont="1" applyFill="1" applyBorder="1" applyAlignment="1">
      <alignment horizontal="center" vertical="center" wrapText="1"/>
    </xf>
    <xf numFmtId="164" fontId="0" fillId="0" borderId="3" xfId="2" applyNumberFormat="1" applyFont="1" applyFill="1" applyBorder="1"/>
    <xf numFmtId="164" fontId="12" fillId="0" borderId="3" xfId="2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/>
    </xf>
    <xf numFmtId="164" fontId="0" fillId="0" borderId="0" xfId="3" applyNumberFormat="1" applyFont="1" applyFill="1"/>
    <xf numFmtId="164" fontId="18" fillId="0" borderId="0" xfId="2" applyNumberFormat="1" applyFont="1" applyFill="1"/>
    <xf numFmtId="4" fontId="17" fillId="0" borderId="0" xfId="4" applyNumberFormat="1" applyFont="1" applyFill="1"/>
    <xf numFmtId="4" fontId="17" fillId="0" borderId="0" xfId="4" applyNumberFormat="1" applyFont="1" applyFill="1" applyBorder="1"/>
    <xf numFmtId="43" fontId="2" fillId="0" borderId="0" xfId="2" applyNumberFormat="1" applyFont="1" applyFill="1" applyBorder="1"/>
    <xf numFmtId="43" fontId="2" fillId="0" borderId="0" xfId="2" applyFont="1" applyFill="1" applyBorder="1"/>
    <xf numFmtId="0" fontId="2" fillId="0" borderId="0" xfId="0" applyFont="1" applyFill="1" applyBorder="1" applyAlignment="1">
      <alignment horizontal="left"/>
    </xf>
    <xf numFmtId="164" fontId="2" fillId="0" borderId="0" xfId="2" applyNumberFormat="1" applyFont="1" applyFill="1" applyBorder="1" applyAlignment="1">
      <alignment horizontal="left"/>
    </xf>
    <xf numFmtId="164" fontId="0" fillId="0" borderId="0" xfId="2" applyNumberFormat="1" applyFont="1" applyFill="1" applyBorder="1" applyAlignment="1">
      <alignment horizontal="left"/>
    </xf>
    <xf numFmtId="164" fontId="2" fillId="0" borderId="0" xfId="2" applyNumberFormat="1" applyFont="1" applyFill="1" applyAlignment="1">
      <alignment horizontal="center" vertical="center"/>
    </xf>
    <xf numFmtId="164" fontId="12" fillId="0" borderId="0" xfId="2" applyNumberFormat="1" applyFont="1" applyFill="1" applyBorder="1" applyAlignment="1"/>
    <xf numFmtId="164" fontId="2" fillId="3" borderId="0" xfId="2" applyNumberFormat="1" applyFont="1" applyFill="1" applyAlignment="1">
      <alignment horizontal="left"/>
    </xf>
    <xf numFmtId="164" fontId="2" fillId="2" borderId="0" xfId="2" applyNumberFormat="1" applyFont="1" applyFill="1" applyAlignment="1">
      <alignment horizontal="left"/>
    </xf>
    <xf numFmtId="164" fontId="2" fillId="3" borderId="0" xfId="2" applyNumberFormat="1" applyFont="1" applyFill="1" applyAlignment="1"/>
    <xf numFmtId="164" fontId="2" fillId="3" borderId="0" xfId="2" applyNumberFormat="1" applyFont="1" applyFill="1"/>
    <xf numFmtId="164" fontId="2" fillId="3" borderId="0" xfId="2" applyNumberFormat="1" applyFont="1" applyFill="1" applyBorder="1"/>
    <xf numFmtId="164" fontId="2" fillId="4" borderId="0" xfId="2" applyNumberFormat="1" applyFont="1" applyFill="1" applyBorder="1"/>
    <xf numFmtId="3" fontId="2" fillId="0" borderId="0" xfId="0" applyNumberFormat="1" applyFont="1" applyFill="1"/>
    <xf numFmtId="164" fontId="0" fillId="0" borderId="0" xfId="2" applyNumberFormat="1" applyFont="1"/>
    <xf numFmtId="164" fontId="0" fillId="0" borderId="0" xfId="0" applyNumberFormat="1"/>
    <xf numFmtId="164" fontId="0" fillId="5" borderId="0" xfId="2" applyNumberFormat="1" applyFont="1" applyFill="1"/>
    <xf numFmtId="164" fontId="0" fillId="5" borderId="0" xfId="0" applyNumberFormat="1" applyFill="1"/>
    <xf numFmtId="164" fontId="19" fillId="0" borderId="0" xfId="0" applyNumberFormat="1" applyFont="1"/>
    <xf numFmtId="0" fontId="13" fillId="0" borderId="0" xfId="0" applyFont="1"/>
    <xf numFmtId="0" fontId="13" fillId="0" borderId="0" xfId="0" applyFont="1" applyAlignment="1">
      <alignment wrapText="1"/>
    </xf>
    <xf numFmtId="0" fontId="0" fillId="6" borderId="0" xfId="0" applyFill="1"/>
    <xf numFmtId="164" fontId="0" fillId="6" borderId="0" xfId="0" applyNumberFormat="1" applyFill="1"/>
    <xf numFmtId="164" fontId="0" fillId="6" borderId="0" xfId="2" applyNumberFormat="1" applyFont="1" applyFill="1"/>
    <xf numFmtId="43" fontId="0" fillId="0" borderId="0" xfId="0" applyNumberFormat="1"/>
    <xf numFmtId="43" fontId="0" fillId="0" borderId="0" xfId="2" applyFont="1"/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left"/>
    </xf>
    <xf numFmtId="164" fontId="4" fillId="0" borderId="0" xfId="2" applyNumberFormat="1" applyFont="1" applyFill="1" applyAlignment="1">
      <alignment horizontal="center"/>
    </xf>
    <xf numFmtId="164" fontId="2" fillId="0" borderId="0" xfId="2" applyNumberFormat="1" applyFont="1" applyFill="1" applyAlignment="1">
      <alignment horizontal="center"/>
    </xf>
    <xf numFmtId="164" fontId="2" fillId="0" borderId="0" xfId="2" applyNumberFormat="1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14" fillId="0" borderId="3" xfId="0" applyFont="1" applyFill="1" applyBorder="1" applyAlignment="1">
      <alignment horizontal="left"/>
    </xf>
    <xf numFmtId="164" fontId="13" fillId="0" borderId="0" xfId="2" applyNumberFormat="1" applyFont="1" applyFill="1" applyAlignment="1">
      <alignment horizontal="center"/>
    </xf>
    <xf numFmtId="164" fontId="0" fillId="0" borderId="0" xfId="2" applyNumberFormat="1" applyFont="1" applyFill="1" applyBorder="1" applyAlignment="1">
      <alignment horizontal="left"/>
    </xf>
  </cellXfs>
  <cellStyles count="5">
    <cellStyle name="Excel Built-in Normal" xfId="4"/>
    <cellStyle name="Millares" xfId="2" builtinId="3"/>
    <cellStyle name="Millares 2" xf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V%20Trimestre/INFORME%20%20TRIMESTRAL%20NUTRICION%20FODESAF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 T"/>
      <sheetName val="2 T"/>
      <sheetName val="3 T"/>
      <sheetName val="4 T"/>
      <sheetName val="Semestral"/>
      <sheetName val="3 T acumulado"/>
      <sheetName val="Anual"/>
    </sheetNames>
    <sheetDataSet>
      <sheetData sheetId="0">
        <row r="94">
          <cell r="F94">
            <v>3176725310.46</v>
          </cell>
        </row>
      </sheetData>
      <sheetData sheetId="1">
        <row r="94">
          <cell r="F94">
            <v>3789444951.6599998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16"/>
  <sheetViews>
    <sheetView topLeftCell="A71" zoomScale="80" zoomScaleNormal="80" workbookViewId="0">
      <selection activeCell="O106" sqref="O106"/>
    </sheetView>
  </sheetViews>
  <sheetFormatPr baseColWidth="10" defaultColWidth="11.5703125" defaultRowHeight="15"/>
  <cols>
    <col min="1" max="1" width="9.7109375" style="1" customWidth="1"/>
    <col min="2" max="2" width="45.7109375" style="2" customWidth="1"/>
    <col min="3" max="3" width="20" style="3" bestFit="1" customWidth="1"/>
    <col min="4" max="4" width="16" style="3" customWidth="1"/>
    <col min="5" max="5" width="15.7109375" style="3" customWidth="1"/>
    <col min="6" max="6" width="20" style="3" bestFit="1" customWidth="1"/>
    <col min="7" max="7" width="13.7109375" style="3" customWidth="1"/>
    <col min="8" max="8" width="15.140625" style="3" customWidth="1"/>
    <col min="9" max="9" width="15" style="3" customWidth="1"/>
    <col min="10" max="10" width="17.7109375" style="3" bestFit="1" customWidth="1"/>
    <col min="11" max="11" width="15.42578125" style="3" customWidth="1"/>
    <col min="12" max="12" width="13.7109375" style="3" customWidth="1"/>
    <col min="13" max="16384" width="11.5703125" style="3"/>
  </cols>
  <sheetData>
    <row r="1" spans="1:12">
      <c r="A1" s="120" t="s">
        <v>68</v>
      </c>
      <c r="B1" s="120"/>
      <c r="C1" s="120"/>
      <c r="D1" s="120"/>
      <c r="E1" s="120"/>
      <c r="F1" s="120"/>
      <c r="G1" s="120"/>
    </row>
    <row r="2" spans="1:12">
      <c r="A2" s="9"/>
      <c r="B2" s="80" t="s">
        <v>87</v>
      </c>
      <c r="C2" s="9" t="s">
        <v>90</v>
      </c>
      <c r="D2" s="9"/>
      <c r="E2" s="9"/>
      <c r="F2" s="9"/>
      <c r="G2" s="9"/>
      <c r="H2" s="9"/>
      <c r="I2" s="9"/>
      <c r="J2" s="9"/>
      <c r="K2" s="9"/>
    </row>
    <row r="3" spans="1:12">
      <c r="A3" s="9"/>
      <c r="B3" s="80" t="s">
        <v>88</v>
      </c>
      <c r="C3" s="9" t="s">
        <v>91</v>
      </c>
      <c r="D3" s="9"/>
      <c r="E3" s="9"/>
      <c r="F3" s="9"/>
      <c r="G3" s="9"/>
      <c r="H3" s="9"/>
      <c r="I3" s="9"/>
      <c r="J3" s="9"/>
      <c r="K3" s="9"/>
      <c r="L3" s="2"/>
    </row>
    <row r="4" spans="1:12">
      <c r="A4" s="9"/>
      <c r="B4" s="80" t="s">
        <v>89</v>
      </c>
      <c r="C4" s="9" t="s">
        <v>92</v>
      </c>
      <c r="D4" s="9"/>
      <c r="E4" s="9"/>
      <c r="F4" s="9"/>
      <c r="G4" s="9"/>
      <c r="H4" s="9"/>
      <c r="I4" s="9"/>
      <c r="J4" s="9"/>
      <c r="K4" s="9"/>
    </row>
    <row r="5" spans="1:12">
      <c r="A5" s="9"/>
      <c r="B5" s="80" t="s">
        <v>86</v>
      </c>
      <c r="C5" s="9" t="s">
        <v>128</v>
      </c>
      <c r="D5" s="9"/>
      <c r="E5" s="9"/>
      <c r="F5" s="9"/>
      <c r="G5" s="9"/>
      <c r="H5" s="9"/>
      <c r="I5" s="9"/>
      <c r="J5" s="9"/>
      <c r="K5" s="9"/>
    </row>
    <row r="6" spans="1:12">
      <c r="A6" s="2"/>
      <c r="C6" s="2"/>
      <c r="D6" s="2"/>
      <c r="E6" s="2"/>
      <c r="F6" s="2"/>
      <c r="G6" s="2"/>
      <c r="H6" s="2"/>
      <c r="I6" s="2"/>
      <c r="J6" s="2"/>
      <c r="K6" s="2"/>
    </row>
    <row r="7" spans="1:12">
      <c r="A7" s="4"/>
      <c r="B7" s="4"/>
      <c r="C7" s="4"/>
      <c r="D7" s="15"/>
      <c r="E7" s="4"/>
      <c r="F7" s="15"/>
      <c r="G7" s="4"/>
      <c r="H7" s="15"/>
      <c r="I7" s="4"/>
      <c r="J7" s="15"/>
      <c r="K7" s="4"/>
    </row>
    <row r="8" spans="1:12">
      <c r="A8" s="120" t="s">
        <v>96</v>
      </c>
      <c r="B8" s="120"/>
      <c r="C8" s="120"/>
      <c r="D8" s="120"/>
      <c r="E8" s="120"/>
      <c r="F8" s="120"/>
      <c r="G8" s="120"/>
      <c r="H8" s="2"/>
      <c r="I8" s="2"/>
      <c r="J8" s="2"/>
      <c r="K8" s="2"/>
    </row>
    <row r="9" spans="1:12">
      <c r="A9" s="120" t="s">
        <v>95</v>
      </c>
      <c r="B9" s="120"/>
      <c r="C9" s="120"/>
      <c r="D9" s="120"/>
      <c r="E9" s="120"/>
      <c r="F9" s="120"/>
      <c r="G9" s="120"/>
      <c r="H9" s="2"/>
      <c r="I9" s="2"/>
      <c r="J9" s="2"/>
      <c r="K9" s="2"/>
    </row>
    <row r="11" spans="1:12" s="4" customFormat="1" ht="15.75" thickBot="1">
      <c r="A11" s="36" t="s">
        <v>0</v>
      </c>
      <c r="B11" s="36" t="s">
        <v>127</v>
      </c>
      <c r="C11" s="36" t="s">
        <v>98</v>
      </c>
      <c r="D11" s="36" t="s">
        <v>99</v>
      </c>
      <c r="E11" s="36" t="s">
        <v>100</v>
      </c>
      <c r="F11" s="36" t="s">
        <v>101</v>
      </c>
      <c r="G11" s="36" t="s">
        <v>120</v>
      </c>
      <c r="H11" s="13"/>
    </row>
    <row r="12" spans="1:12" s="19" customFormat="1">
      <c r="A12" s="18"/>
      <c r="B12" s="13"/>
      <c r="C12" s="18"/>
      <c r="D12" s="13"/>
      <c r="E12" s="13"/>
      <c r="F12" s="13"/>
      <c r="G12" s="13"/>
      <c r="H12" s="13"/>
    </row>
    <row r="13" spans="1:12" s="19" customFormat="1">
      <c r="A13" s="37">
        <v>0</v>
      </c>
      <c r="B13" s="38" t="s">
        <v>66</v>
      </c>
      <c r="C13" s="20" t="s">
        <v>11</v>
      </c>
      <c r="D13" s="27">
        <v>9339</v>
      </c>
      <c r="E13" s="27">
        <v>17903</v>
      </c>
      <c r="F13" s="27">
        <v>18646</v>
      </c>
      <c r="G13" s="39">
        <f>+AVERAGE(D13:F13)</f>
        <v>15296</v>
      </c>
      <c r="H13" s="13"/>
    </row>
    <row r="14" spans="1:12" s="19" customFormat="1">
      <c r="A14" s="37"/>
      <c r="B14" s="40" t="s">
        <v>67</v>
      </c>
      <c r="C14" s="20" t="s">
        <v>11</v>
      </c>
      <c r="D14" s="27">
        <v>0</v>
      </c>
      <c r="E14" s="27">
        <v>185</v>
      </c>
      <c r="F14" s="27">
        <v>378</v>
      </c>
      <c r="G14" s="39">
        <f t="shared" ref="G14:G35" si="0">+AVERAGE(D14:F14)</f>
        <v>187.66666666666666</v>
      </c>
      <c r="H14" s="13"/>
    </row>
    <row r="15" spans="1:12" s="11" customFormat="1">
      <c r="A15" s="20"/>
      <c r="B15" s="13"/>
      <c r="C15" s="18"/>
      <c r="D15" s="41"/>
      <c r="E15" s="41"/>
      <c r="F15" s="41"/>
      <c r="G15" s="39"/>
    </row>
    <row r="16" spans="1:12" s="11" customFormat="1" ht="15.75">
      <c r="A16" s="42">
        <v>1</v>
      </c>
      <c r="B16" s="43" t="s">
        <v>45</v>
      </c>
      <c r="C16" s="5" t="s">
        <v>11</v>
      </c>
      <c r="D16" s="39">
        <f>D17+D22</f>
        <v>8446</v>
      </c>
      <c r="E16" s="39">
        <f t="shared" ref="E16:F16" si="1">E17+E22</f>
        <v>23110</v>
      </c>
      <c r="F16" s="39">
        <f t="shared" si="1"/>
        <v>29923</v>
      </c>
      <c r="G16" s="39">
        <f t="shared" si="0"/>
        <v>20493</v>
      </c>
    </row>
    <row r="17" spans="1:9" s="11" customFormat="1" ht="15.75">
      <c r="A17" s="42"/>
      <c r="B17" s="44" t="s">
        <v>46</v>
      </c>
      <c r="C17" s="5" t="s">
        <v>11</v>
      </c>
      <c r="D17" s="39">
        <f>SUM(D18:D21)</f>
        <v>8233</v>
      </c>
      <c r="E17" s="39">
        <f t="shared" ref="E17:F17" si="2">SUM(E18:E21)</f>
        <v>22150</v>
      </c>
      <c r="F17" s="39">
        <f t="shared" si="2"/>
        <v>26382</v>
      </c>
      <c r="G17" s="39">
        <f t="shared" si="0"/>
        <v>18921.666666666668</v>
      </c>
    </row>
    <row r="18" spans="1:9" ht="15.75">
      <c r="A18" s="42"/>
      <c r="B18" s="45" t="s">
        <v>47</v>
      </c>
      <c r="C18" s="5" t="s">
        <v>11</v>
      </c>
      <c r="D18" s="39">
        <v>622</v>
      </c>
      <c r="E18" s="39">
        <v>1472</v>
      </c>
      <c r="F18" s="39">
        <v>1805</v>
      </c>
      <c r="G18" s="39">
        <f t="shared" si="0"/>
        <v>1299.6666666666667</v>
      </c>
      <c r="I18" s="6"/>
    </row>
    <row r="19" spans="1:9" ht="15.75">
      <c r="A19" s="42"/>
      <c r="B19" s="45" t="s">
        <v>48</v>
      </c>
      <c r="C19" s="5" t="s">
        <v>11</v>
      </c>
      <c r="D19" s="39">
        <v>6341</v>
      </c>
      <c r="E19" s="39">
        <v>17326</v>
      </c>
      <c r="F19" s="39">
        <v>20271</v>
      </c>
      <c r="G19" s="39">
        <f t="shared" si="0"/>
        <v>14646</v>
      </c>
      <c r="I19" s="6"/>
    </row>
    <row r="20" spans="1:9" ht="15.75">
      <c r="A20" s="42"/>
      <c r="B20" s="45" t="s">
        <v>53</v>
      </c>
      <c r="C20" s="5" t="s">
        <v>11</v>
      </c>
      <c r="D20" s="39">
        <v>359</v>
      </c>
      <c r="E20" s="39">
        <v>1210</v>
      </c>
      <c r="F20" s="39">
        <v>1588</v>
      </c>
      <c r="G20" s="39">
        <f t="shared" si="0"/>
        <v>1052.3333333333333</v>
      </c>
      <c r="I20" s="6"/>
    </row>
    <row r="21" spans="1:9" ht="15.75">
      <c r="A21" s="42"/>
      <c r="B21" s="45" t="s">
        <v>52</v>
      </c>
      <c r="C21" s="5" t="s">
        <v>12</v>
      </c>
      <c r="D21" s="39">
        <v>911</v>
      </c>
      <c r="E21" s="39">
        <v>2142</v>
      </c>
      <c r="F21" s="39">
        <v>2718</v>
      </c>
      <c r="G21" s="39">
        <f t="shared" si="0"/>
        <v>1923.6666666666667</v>
      </c>
      <c r="I21" s="6"/>
    </row>
    <row r="22" spans="1:9" ht="15.75">
      <c r="A22" s="42"/>
      <c r="B22" s="46" t="s">
        <v>14</v>
      </c>
      <c r="C22" s="5" t="s">
        <v>11</v>
      </c>
      <c r="D22" s="39">
        <v>213</v>
      </c>
      <c r="E22" s="39">
        <v>960</v>
      </c>
      <c r="F22" s="39">
        <v>3541</v>
      </c>
      <c r="G22" s="39">
        <f t="shared" si="0"/>
        <v>1571.3333333333333</v>
      </c>
      <c r="I22" s="6"/>
    </row>
    <row r="23" spans="1:9" ht="17.25">
      <c r="A23" s="42">
        <v>2</v>
      </c>
      <c r="B23" s="47" t="s">
        <v>49</v>
      </c>
      <c r="C23" s="5" t="s">
        <v>54</v>
      </c>
      <c r="D23" s="39">
        <f>D24+D27+D28</f>
        <v>97158</v>
      </c>
      <c r="E23" s="39">
        <f>E24+E27+E28</f>
        <v>114264</v>
      </c>
      <c r="F23" s="39">
        <f t="shared" ref="F23" si="3">F24+F27+F28</f>
        <v>122480</v>
      </c>
      <c r="G23" s="39">
        <f t="shared" si="0"/>
        <v>111300.66666666667</v>
      </c>
      <c r="I23" s="6"/>
    </row>
    <row r="24" spans="1:9" ht="15.75">
      <c r="A24" s="42"/>
      <c r="B24" s="46" t="s">
        <v>50</v>
      </c>
      <c r="C24" s="5" t="s">
        <v>11</v>
      </c>
      <c r="D24" s="39">
        <v>6770</v>
      </c>
      <c r="E24" s="39">
        <v>16898</v>
      </c>
      <c r="F24" s="39">
        <v>20045</v>
      </c>
      <c r="G24" s="39">
        <f t="shared" si="0"/>
        <v>14571</v>
      </c>
      <c r="I24" s="6"/>
    </row>
    <row r="25" spans="1:9" ht="15.75">
      <c r="A25" s="42"/>
      <c r="B25" s="46" t="s">
        <v>51</v>
      </c>
      <c r="C25" s="5" t="s">
        <v>11</v>
      </c>
      <c r="D25" s="105">
        <v>9783</v>
      </c>
      <c r="E25" s="105">
        <v>23129</v>
      </c>
      <c r="F25" s="105">
        <v>24919</v>
      </c>
      <c r="G25" s="39">
        <f t="shared" si="0"/>
        <v>19277</v>
      </c>
      <c r="I25" s="6"/>
    </row>
    <row r="26" spans="1:9" ht="15.75">
      <c r="A26" s="42"/>
      <c r="B26" s="45" t="s">
        <v>147</v>
      </c>
      <c r="C26" s="5" t="s">
        <v>148</v>
      </c>
      <c r="D26" s="39"/>
      <c r="E26" s="39"/>
      <c r="F26" s="39"/>
      <c r="G26" s="39"/>
      <c r="I26" s="6"/>
    </row>
    <row r="27" spans="1:9" ht="15.75">
      <c r="A27" s="42"/>
      <c r="B27" s="46" t="s">
        <v>143</v>
      </c>
      <c r="C27" s="5" t="s">
        <v>11</v>
      </c>
      <c r="D27" s="39">
        <v>841</v>
      </c>
      <c r="E27" s="39">
        <v>3024</v>
      </c>
      <c r="F27" s="39">
        <v>3502</v>
      </c>
      <c r="G27" s="39">
        <f t="shared" si="0"/>
        <v>2455.6666666666665</v>
      </c>
      <c r="I27" s="6"/>
    </row>
    <row r="28" spans="1:9" ht="15.75">
      <c r="A28" s="48"/>
      <c r="B28" s="46" t="s">
        <v>18</v>
      </c>
      <c r="C28" s="5" t="s">
        <v>11</v>
      </c>
      <c r="D28" s="39">
        <f>SUM(D29:D30)</f>
        <v>89547</v>
      </c>
      <c r="E28" s="39">
        <f t="shared" ref="E28:F28" si="4">SUM(E29:E30)</f>
        <v>94342</v>
      </c>
      <c r="F28" s="39">
        <f t="shared" si="4"/>
        <v>98933</v>
      </c>
      <c r="G28" s="39">
        <f t="shared" si="0"/>
        <v>94274</v>
      </c>
      <c r="I28" s="6"/>
    </row>
    <row r="29" spans="1:9" ht="15.75">
      <c r="A29" s="48"/>
      <c r="B29" s="45" t="s">
        <v>48</v>
      </c>
      <c r="C29" s="5" t="s">
        <v>11</v>
      </c>
      <c r="D29" s="105">
        <v>76346</v>
      </c>
      <c r="E29" s="105">
        <v>79922</v>
      </c>
      <c r="F29" s="105">
        <v>83334</v>
      </c>
      <c r="G29" s="39">
        <f t="shared" si="0"/>
        <v>79867.333333333328</v>
      </c>
      <c r="I29" s="6"/>
    </row>
    <row r="30" spans="1:9" ht="15.75">
      <c r="A30" s="48"/>
      <c r="B30" s="45" t="s">
        <v>52</v>
      </c>
      <c r="C30" s="5" t="s">
        <v>11</v>
      </c>
      <c r="D30" s="105">
        <v>13201</v>
      </c>
      <c r="E30" s="105">
        <v>14420</v>
      </c>
      <c r="F30" s="105">
        <v>15599</v>
      </c>
      <c r="G30" s="39">
        <f t="shared" si="0"/>
        <v>14406.666666666666</v>
      </c>
      <c r="I30" s="6"/>
    </row>
    <row r="31" spans="1:9" ht="15.75">
      <c r="A31" s="48"/>
      <c r="B31" s="45" t="s">
        <v>146</v>
      </c>
      <c r="C31" s="5" t="s">
        <v>148</v>
      </c>
      <c r="D31" s="39"/>
      <c r="E31" s="39"/>
      <c r="F31" s="39"/>
      <c r="G31" s="39"/>
      <c r="I31" s="6"/>
    </row>
    <row r="32" spans="1:9" ht="15.75">
      <c r="A32" s="42">
        <v>3</v>
      </c>
      <c r="B32" s="49" t="s">
        <v>10</v>
      </c>
      <c r="C32" s="5" t="s">
        <v>13</v>
      </c>
      <c r="D32" s="39">
        <v>532</v>
      </c>
      <c r="E32" s="39">
        <v>2761</v>
      </c>
      <c r="F32" s="39">
        <v>749</v>
      </c>
      <c r="G32" s="39">
        <f t="shared" si="0"/>
        <v>1347.3333333333333</v>
      </c>
      <c r="I32" s="6"/>
    </row>
    <row r="33" spans="1:14" ht="15.75">
      <c r="A33" s="42"/>
      <c r="B33" s="49"/>
      <c r="C33" s="5" t="s">
        <v>148</v>
      </c>
      <c r="D33" s="39"/>
      <c r="E33" s="39"/>
      <c r="F33" s="39"/>
      <c r="G33" s="39"/>
      <c r="I33" s="6"/>
    </row>
    <row r="34" spans="1:14" ht="15.75">
      <c r="A34" s="42"/>
      <c r="B34" s="49"/>
      <c r="C34" s="5"/>
      <c r="D34" s="39"/>
      <c r="E34" s="39"/>
      <c r="F34" s="39"/>
      <c r="G34" s="39"/>
      <c r="I34" s="6"/>
    </row>
    <row r="35" spans="1:14" ht="15.75" customHeight="1" thickBot="1">
      <c r="A35" s="50"/>
      <c r="B35" s="51" t="s">
        <v>121</v>
      </c>
      <c r="C35" s="52" t="s">
        <v>11</v>
      </c>
      <c r="D35" s="53">
        <f>D17+D28</f>
        <v>97780</v>
      </c>
      <c r="E35" s="54">
        <f t="shared" ref="E35:F35" si="5">E17+E28</f>
        <v>116492</v>
      </c>
      <c r="F35" s="51">
        <f t="shared" si="5"/>
        <v>125315</v>
      </c>
      <c r="G35" s="52">
        <f t="shared" si="0"/>
        <v>113195.66666666667</v>
      </c>
      <c r="I35" s="6"/>
    </row>
    <row r="36" spans="1:14" ht="15.75" customHeight="1" thickTop="1">
      <c r="A36" s="13" t="s">
        <v>55</v>
      </c>
      <c r="B36" s="13"/>
      <c r="C36" s="5"/>
      <c r="D36" s="5"/>
      <c r="E36" s="5"/>
      <c r="F36" s="5"/>
      <c r="G36" s="5"/>
      <c r="H36" s="5"/>
      <c r="I36" s="5"/>
      <c r="J36" s="5"/>
      <c r="K36" s="5"/>
      <c r="M36" s="6"/>
    </row>
    <row r="37" spans="1:14" ht="15.75" customHeight="1">
      <c r="A37" s="13" t="s">
        <v>56</v>
      </c>
      <c r="B37" s="13"/>
      <c r="C37" s="5"/>
      <c r="D37" s="5"/>
      <c r="E37" s="5"/>
      <c r="F37" s="5"/>
      <c r="G37" s="5"/>
      <c r="H37" s="5"/>
      <c r="I37" s="5"/>
      <c r="J37" s="5"/>
      <c r="K37" s="5"/>
      <c r="L37" s="14"/>
      <c r="N37" s="6"/>
    </row>
    <row r="38" spans="1:14" ht="15.75" customHeight="1">
      <c r="A38" s="13" t="s">
        <v>57</v>
      </c>
      <c r="B38" s="13"/>
      <c r="C38" s="5"/>
      <c r="D38" s="5"/>
      <c r="E38" s="5"/>
      <c r="F38" s="5"/>
      <c r="G38" s="5"/>
      <c r="H38" s="5"/>
      <c r="I38" s="5"/>
      <c r="J38" s="5"/>
      <c r="K38" s="5"/>
      <c r="L38" s="14"/>
      <c r="N38" s="6"/>
    </row>
    <row r="39" spans="1:14">
      <c r="A39" s="2" t="s">
        <v>69</v>
      </c>
      <c r="N39" s="6"/>
    </row>
    <row r="40" spans="1:14">
      <c r="C40" s="5"/>
      <c r="D40" s="5"/>
    </row>
    <row r="42" spans="1:14">
      <c r="A42" s="120" t="s">
        <v>104</v>
      </c>
      <c r="B42" s="120"/>
      <c r="C42" s="120"/>
      <c r="D42" s="120"/>
      <c r="E42" s="120"/>
      <c r="F42" s="120"/>
      <c r="G42" s="120"/>
      <c r="H42" s="120"/>
      <c r="I42" s="120"/>
      <c r="J42" s="15"/>
    </row>
    <row r="43" spans="1:14">
      <c r="A43" s="120" t="s">
        <v>106</v>
      </c>
      <c r="B43" s="120"/>
      <c r="C43" s="120"/>
      <c r="D43" s="120"/>
      <c r="E43" s="120"/>
      <c r="F43" s="120"/>
      <c r="G43" s="120"/>
      <c r="H43" s="120"/>
      <c r="I43" s="120"/>
      <c r="J43" s="15"/>
    </row>
    <row r="44" spans="1:14">
      <c r="A44" s="120" t="s">
        <v>144</v>
      </c>
      <c r="B44" s="120"/>
      <c r="C44" s="120"/>
      <c r="D44" s="120"/>
      <c r="E44" s="120"/>
      <c r="F44" s="120"/>
      <c r="G44" s="120"/>
      <c r="H44" s="120"/>
      <c r="I44" s="120"/>
      <c r="J44" s="15"/>
    </row>
    <row r="46" spans="1:14" ht="15.75" thickBot="1">
      <c r="A46" s="36" t="s">
        <v>0</v>
      </c>
      <c r="B46" s="36" t="s">
        <v>127</v>
      </c>
      <c r="C46" s="36" t="s">
        <v>99</v>
      </c>
      <c r="D46" s="36" t="s">
        <v>100</v>
      </c>
      <c r="E46" s="36" t="s">
        <v>101</v>
      </c>
      <c r="F46" s="36" t="s">
        <v>39</v>
      </c>
      <c r="G46" s="18"/>
    </row>
    <row r="47" spans="1:14">
      <c r="A47" s="20"/>
      <c r="B47" s="13"/>
      <c r="C47" s="18"/>
      <c r="D47" s="18"/>
      <c r="E47" s="18"/>
      <c r="F47" s="18"/>
      <c r="G47" s="18"/>
    </row>
    <row r="48" spans="1:14">
      <c r="A48" s="20">
        <v>1</v>
      </c>
      <c r="B48" s="13" t="s">
        <v>59</v>
      </c>
      <c r="C48" s="28">
        <v>637516125</v>
      </c>
      <c r="D48" s="28">
        <v>24341675</v>
      </c>
      <c r="E48" s="28">
        <v>423486576</v>
      </c>
      <c r="F48" s="28">
        <f t="shared" ref="F48:F53" si="6">SUM(C48:E48)</f>
        <v>1085344376</v>
      </c>
      <c r="G48" s="14"/>
    </row>
    <row r="49" spans="1:10">
      <c r="A49" s="20">
        <v>2</v>
      </c>
      <c r="B49" s="13" t="s">
        <v>61</v>
      </c>
      <c r="C49" s="28"/>
      <c r="D49" s="28"/>
      <c r="E49" s="28">
        <v>848793379</v>
      </c>
      <c r="F49" s="28">
        <f t="shared" si="6"/>
        <v>848793379</v>
      </c>
      <c r="G49" s="14"/>
    </row>
    <row r="50" spans="1:10">
      <c r="A50" s="20">
        <v>3</v>
      </c>
      <c r="B50" s="13" t="s">
        <v>60</v>
      </c>
      <c r="C50" s="28"/>
      <c r="D50" s="28"/>
      <c r="E50" s="28">
        <v>304615809.66000003</v>
      </c>
      <c r="F50" s="28">
        <f t="shared" si="6"/>
        <v>304615809.66000003</v>
      </c>
      <c r="G50" s="14"/>
    </row>
    <row r="51" spans="1:10">
      <c r="A51" s="20">
        <v>4</v>
      </c>
      <c r="B51" s="13" t="s">
        <v>62</v>
      </c>
      <c r="C51" s="28"/>
      <c r="D51" s="28"/>
      <c r="E51" s="28"/>
      <c r="F51" s="28">
        <f t="shared" si="6"/>
        <v>0</v>
      </c>
      <c r="G51" s="14"/>
    </row>
    <row r="52" spans="1:10">
      <c r="A52" s="20">
        <v>5</v>
      </c>
      <c r="B52" s="13" t="s">
        <v>44</v>
      </c>
      <c r="C52" s="28"/>
      <c r="D52" s="28"/>
      <c r="E52" s="28"/>
      <c r="F52" s="28">
        <f t="shared" si="6"/>
        <v>0</v>
      </c>
      <c r="G52" s="14"/>
    </row>
    <row r="53" spans="1:10">
      <c r="A53" s="73">
        <v>6</v>
      </c>
      <c r="B53" s="13" t="s">
        <v>70</v>
      </c>
      <c r="C53" s="28"/>
      <c r="D53" s="28"/>
      <c r="E53" s="28">
        <v>15382684</v>
      </c>
      <c r="F53" s="28">
        <f t="shared" si="6"/>
        <v>15382684</v>
      </c>
      <c r="G53" s="14"/>
    </row>
    <row r="54" spans="1:10" s="21" customFormat="1">
      <c r="A54" s="94">
        <v>7</v>
      </c>
      <c r="B54" s="27" t="s">
        <v>149</v>
      </c>
      <c r="C54" s="93"/>
      <c r="D54" s="93"/>
      <c r="E54" s="93"/>
      <c r="F54" s="28"/>
      <c r="H54" s="27"/>
    </row>
    <row r="55" spans="1:10" s="21" customFormat="1">
      <c r="A55" s="94">
        <v>8</v>
      </c>
      <c r="B55" s="27" t="s">
        <v>150</v>
      </c>
      <c r="C55" s="93"/>
      <c r="D55" s="93"/>
      <c r="E55" s="93"/>
      <c r="F55" s="28"/>
      <c r="H55" s="27"/>
    </row>
    <row r="56" spans="1:10" s="21" customFormat="1">
      <c r="A56" s="94">
        <v>9</v>
      </c>
      <c r="B56" s="27" t="s">
        <v>151</v>
      </c>
      <c r="C56" s="93"/>
      <c r="D56" s="93"/>
      <c r="E56" s="93"/>
      <c r="F56" s="28"/>
      <c r="H56" s="27"/>
    </row>
    <row r="57" spans="1:10" ht="15.75" thickBot="1">
      <c r="A57" s="50"/>
      <c r="B57" s="51" t="s">
        <v>1</v>
      </c>
      <c r="C57" s="52">
        <f>SUM(C48:C56)</f>
        <v>637516125</v>
      </c>
      <c r="D57" s="52">
        <f t="shared" ref="D57:F57" si="7">SUM(D48:D56)</f>
        <v>24341675</v>
      </c>
      <c r="E57" s="52">
        <f t="shared" si="7"/>
        <v>1592278448.6600001</v>
      </c>
      <c r="F57" s="52">
        <f t="shared" si="7"/>
        <v>2254136248.6599998</v>
      </c>
      <c r="G57" s="14"/>
    </row>
    <row r="58" spans="1:10" ht="15.75" thickTop="1">
      <c r="A58" s="121" t="s">
        <v>130</v>
      </c>
      <c r="B58" s="121"/>
      <c r="C58" s="121"/>
      <c r="D58" s="121"/>
      <c r="E58" s="121"/>
      <c r="F58" s="121"/>
      <c r="G58" s="121"/>
      <c r="H58" s="121"/>
      <c r="I58" s="121"/>
      <c r="J58" s="16"/>
    </row>
    <row r="60" spans="1:10">
      <c r="B60" s="1"/>
      <c r="C60" s="1"/>
      <c r="D60" s="17"/>
      <c r="E60" s="1"/>
      <c r="F60" s="17"/>
      <c r="G60" s="1"/>
      <c r="H60" s="17"/>
      <c r="I60" s="1"/>
      <c r="J60" s="17"/>
    </row>
    <row r="61" spans="1:10">
      <c r="A61" s="120" t="s">
        <v>105</v>
      </c>
      <c r="B61" s="120"/>
      <c r="C61" s="120"/>
      <c r="D61" s="120"/>
      <c r="E61" s="120"/>
      <c r="F61" s="120"/>
      <c r="G61" s="120"/>
      <c r="H61" s="120"/>
      <c r="I61" s="120"/>
      <c r="J61" s="15"/>
    </row>
    <row r="62" spans="1:10">
      <c r="A62" s="120" t="s">
        <v>107</v>
      </c>
      <c r="B62" s="120"/>
      <c r="C62" s="120"/>
      <c r="D62" s="120"/>
      <c r="E62" s="120"/>
      <c r="F62" s="120"/>
      <c r="G62" s="120"/>
      <c r="H62" s="120"/>
      <c r="I62" s="120"/>
      <c r="J62" s="15"/>
    </row>
    <row r="63" spans="1:10" s="4" customFormat="1">
      <c r="A63" s="120" t="s">
        <v>144</v>
      </c>
      <c r="B63" s="120"/>
      <c r="C63" s="120"/>
      <c r="D63" s="120"/>
      <c r="E63" s="120"/>
      <c r="F63" s="120"/>
      <c r="G63" s="120"/>
      <c r="H63" s="120"/>
      <c r="I63" s="120"/>
      <c r="J63" s="15"/>
    </row>
    <row r="65" spans="1:7" ht="15.75" thickBot="1">
      <c r="A65" s="36" t="s">
        <v>102</v>
      </c>
      <c r="B65" s="36" t="s">
        <v>103</v>
      </c>
      <c r="C65" s="36" t="s">
        <v>99</v>
      </c>
      <c r="D65" s="36" t="s">
        <v>100</v>
      </c>
      <c r="E65" s="36" t="s">
        <v>101</v>
      </c>
      <c r="F65" s="36" t="s">
        <v>39</v>
      </c>
      <c r="G65" s="18"/>
    </row>
    <row r="66" spans="1:7">
      <c r="A66" s="20"/>
      <c r="B66" s="13"/>
      <c r="C66" s="5"/>
      <c r="D66" s="5"/>
      <c r="E66" s="5"/>
      <c r="F66" s="5"/>
      <c r="G66" s="5"/>
    </row>
    <row r="67" spans="1:7">
      <c r="A67" s="55" t="s">
        <v>3</v>
      </c>
      <c r="B67" s="38" t="s">
        <v>4</v>
      </c>
      <c r="C67" s="28"/>
      <c r="D67" s="28"/>
      <c r="E67" s="28">
        <v>304615809.66000003</v>
      </c>
      <c r="F67" s="28">
        <f t="shared" ref="F67:F86" si="8">SUM(C67:E67)</f>
        <v>304615809.66000003</v>
      </c>
      <c r="G67" s="14"/>
    </row>
    <row r="68" spans="1:7">
      <c r="A68" s="55" t="s">
        <v>5</v>
      </c>
      <c r="B68" s="38" t="s">
        <v>6</v>
      </c>
      <c r="C68" s="28"/>
      <c r="D68" s="28"/>
      <c r="E68" s="28">
        <v>848793379</v>
      </c>
      <c r="F68" s="28">
        <f t="shared" si="8"/>
        <v>848793379</v>
      </c>
      <c r="G68" s="14"/>
    </row>
    <row r="69" spans="1:7">
      <c r="A69" s="55" t="s">
        <v>27</v>
      </c>
      <c r="B69" s="38" t="s">
        <v>28</v>
      </c>
      <c r="C69" s="28"/>
      <c r="D69" s="28"/>
      <c r="E69" s="28"/>
      <c r="F69" s="28">
        <f t="shared" si="8"/>
        <v>0</v>
      </c>
      <c r="G69" s="14"/>
    </row>
    <row r="70" spans="1:7">
      <c r="A70" s="55" t="s">
        <v>7</v>
      </c>
      <c r="B70" s="38" t="s">
        <v>8</v>
      </c>
      <c r="C70" s="28"/>
      <c r="D70" s="28"/>
      <c r="E70" s="28"/>
      <c r="F70" s="28">
        <f t="shared" si="8"/>
        <v>0</v>
      </c>
      <c r="G70" s="14"/>
    </row>
    <row r="71" spans="1:7">
      <c r="A71" s="55" t="s">
        <v>29</v>
      </c>
      <c r="B71" s="38" t="s">
        <v>30</v>
      </c>
      <c r="C71" s="28"/>
      <c r="D71" s="28"/>
      <c r="E71" s="28"/>
      <c r="F71" s="28">
        <f t="shared" si="8"/>
        <v>0</v>
      </c>
      <c r="G71" s="14"/>
    </row>
    <row r="72" spans="1:7">
      <c r="A72" s="55" t="s">
        <v>31</v>
      </c>
      <c r="B72" s="38" t="s">
        <v>32</v>
      </c>
      <c r="C72" s="28"/>
      <c r="D72" s="28"/>
      <c r="E72" s="28"/>
      <c r="F72" s="28">
        <f t="shared" si="8"/>
        <v>0</v>
      </c>
      <c r="G72" s="14"/>
    </row>
    <row r="73" spans="1:7">
      <c r="A73" s="55" t="s">
        <v>33</v>
      </c>
      <c r="B73" s="38" t="s">
        <v>34</v>
      </c>
      <c r="C73" s="28"/>
      <c r="D73" s="28"/>
      <c r="E73" s="28"/>
      <c r="F73" s="28">
        <f t="shared" si="8"/>
        <v>0</v>
      </c>
      <c r="G73" s="14"/>
    </row>
    <row r="74" spans="1:7">
      <c r="A74" s="55" t="s">
        <v>35</v>
      </c>
      <c r="B74" s="38" t="s">
        <v>36</v>
      </c>
      <c r="C74" s="28"/>
      <c r="D74" s="28"/>
      <c r="E74" s="28"/>
      <c r="F74" s="28">
        <f t="shared" si="8"/>
        <v>0</v>
      </c>
      <c r="G74" s="14"/>
    </row>
    <row r="75" spans="1:7">
      <c r="A75" s="55" t="s">
        <v>37</v>
      </c>
      <c r="B75" s="38" t="s">
        <v>38</v>
      </c>
      <c r="C75" s="28"/>
      <c r="D75" s="28"/>
      <c r="E75" s="28"/>
      <c r="F75" s="28">
        <f t="shared" si="8"/>
        <v>0</v>
      </c>
      <c r="G75" s="14"/>
    </row>
    <row r="76" spans="1:7">
      <c r="A76" s="55" t="s">
        <v>9</v>
      </c>
      <c r="B76" s="56" t="s">
        <v>65</v>
      </c>
      <c r="C76" s="28">
        <v>637516125</v>
      </c>
      <c r="D76" s="28">
        <v>24341675</v>
      </c>
      <c r="E76" s="28">
        <v>423486576</v>
      </c>
      <c r="F76" s="28">
        <f t="shared" si="8"/>
        <v>1085344376</v>
      </c>
      <c r="G76" s="14"/>
    </row>
    <row r="77" spans="1:7">
      <c r="A77" s="76" t="s">
        <v>72</v>
      </c>
      <c r="B77" s="77" t="s">
        <v>71</v>
      </c>
      <c r="C77" s="28"/>
      <c r="D77" s="28"/>
      <c r="E77" s="28"/>
      <c r="F77" s="28">
        <f t="shared" si="8"/>
        <v>0</v>
      </c>
      <c r="G77" s="14"/>
    </row>
    <row r="78" spans="1:7">
      <c r="A78" s="76" t="s">
        <v>73</v>
      </c>
      <c r="B78" s="77" t="s">
        <v>74</v>
      </c>
      <c r="C78" s="28"/>
      <c r="D78" s="28"/>
      <c r="E78" s="28"/>
      <c r="F78" s="28">
        <f t="shared" si="8"/>
        <v>0</v>
      </c>
      <c r="G78" s="14"/>
    </row>
    <row r="79" spans="1:7">
      <c r="A79" s="76" t="s">
        <v>75</v>
      </c>
      <c r="B79" s="77" t="s">
        <v>76</v>
      </c>
      <c r="C79" s="28"/>
      <c r="D79" s="28"/>
      <c r="E79" s="28"/>
      <c r="F79" s="28">
        <f t="shared" si="8"/>
        <v>0</v>
      </c>
      <c r="G79" s="14"/>
    </row>
    <row r="80" spans="1:7">
      <c r="A80" s="76" t="s">
        <v>78</v>
      </c>
      <c r="B80" s="77" t="s">
        <v>79</v>
      </c>
      <c r="C80" s="28"/>
      <c r="D80" s="28"/>
      <c r="E80" s="28"/>
      <c r="F80" s="28">
        <f t="shared" si="8"/>
        <v>0</v>
      </c>
      <c r="G80" s="14"/>
    </row>
    <row r="81" spans="1:10">
      <c r="A81" s="76" t="s">
        <v>80</v>
      </c>
      <c r="B81" s="77" t="s">
        <v>81</v>
      </c>
      <c r="C81" s="28"/>
      <c r="D81" s="28"/>
      <c r="E81" s="28"/>
      <c r="F81" s="28">
        <f t="shared" si="8"/>
        <v>0</v>
      </c>
      <c r="G81" s="14"/>
    </row>
    <row r="82" spans="1:10">
      <c r="A82" s="76" t="s">
        <v>82</v>
      </c>
      <c r="B82" s="77" t="s">
        <v>83</v>
      </c>
      <c r="C82" s="28"/>
      <c r="D82" s="28"/>
      <c r="E82" s="28"/>
      <c r="F82" s="28">
        <f t="shared" si="8"/>
        <v>0</v>
      </c>
      <c r="G82" s="14"/>
    </row>
    <row r="83" spans="1:10" ht="30">
      <c r="A83" s="76" t="s">
        <v>84</v>
      </c>
      <c r="B83" s="77" t="s">
        <v>85</v>
      </c>
      <c r="C83" s="28"/>
      <c r="D83" s="28"/>
      <c r="E83" s="28"/>
      <c r="F83" s="28">
        <f t="shared" si="8"/>
        <v>0</v>
      </c>
      <c r="G83" s="14"/>
    </row>
    <row r="84" spans="1:10">
      <c r="A84" s="76" t="s">
        <v>75</v>
      </c>
      <c r="B84" s="77" t="s">
        <v>76</v>
      </c>
      <c r="C84" s="28"/>
      <c r="D84" s="28"/>
      <c r="E84" s="28"/>
      <c r="F84" s="28">
        <f t="shared" si="8"/>
        <v>0</v>
      </c>
      <c r="G84" s="14"/>
    </row>
    <row r="85" spans="1:10">
      <c r="A85" s="21" t="s">
        <v>158</v>
      </c>
      <c r="B85" s="21" t="s">
        <v>159</v>
      </c>
      <c r="C85" s="28"/>
      <c r="D85" s="28"/>
      <c r="E85" s="28"/>
      <c r="F85" s="28"/>
      <c r="G85" s="14"/>
    </row>
    <row r="86" spans="1:10" ht="30">
      <c r="A86" s="76" t="s">
        <v>145</v>
      </c>
      <c r="B86" s="77" t="s">
        <v>77</v>
      </c>
      <c r="C86" s="28"/>
      <c r="D86" s="28"/>
      <c r="E86" s="28">
        <v>15382684</v>
      </c>
      <c r="F86" s="28">
        <f t="shared" si="8"/>
        <v>15382684</v>
      </c>
      <c r="G86" s="14"/>
    </row>
    <row r="87" spans="1:10" ht="15.75" thickBot="1">
      <c r="A87" s="50"/>
      <c r="B87" s="51" t="s">
        <v>1</v>
      </c>
      <c r="C87" s="52">
        <f>SUM(C67:C86)</f>
        <v>637516125</v>
      </c>
      <c r="D87" s="52">
        <f>SUM(D67:D86)</f>
        <v>24341675</v>
      </c>
      <c r="E87" s="52">
        <f>SUM(E67:E86)</f>
        <v>1592278448.6600001</v>
      </c>
      <c r="F87" s="51">
        <f>SUM(F67:F86)</f>
        <v>2254136248.6599998</v>
      </c>
      <c r="G87" s="14"/>
    </row>
    <row r="88" spans="1:10" ht="15.75" thickTop="1">
      <c r="A88" s="121" t="s">
        <v>130</v>
      </c>
      <c r="B88" s="121"/>
      <c r="C88" s="121"/>
      <c r="D88" s="121"/>
      <c r="E88" s="121"/>
      <c r="F88" s="121"/>
      <c r="G88" s="121"/>
      <c r="H88" s="121"/>
      <c r="I88" s="121"/>
      <c r="J88" s="16"/>
    </row>
    <row r="90" spans="1:10">
      <c r="A90" s="10"/>
    </row>
    <row r="91" spans="1:10">
      <c r="A91" s="120" t="s">
        <v>2</v>
      </c>
      <c r="B91" s="120"/>
      <c r="C91" s="120"/>
      <c r="D91" s="120"/>
      <c r="E91" s="120"/>
      <c r="F91" s="120"/>
      <c r="G91" s="120"/>
      <c r="H91" s="120"/>
      <c r="I91" s="120"/>
      <c r="J91" s="15"/>
    </row>
    <row r="92" spans="1:10">
      <c r="A92" s="120" t="s">
        <v>108</v>
      </c>
      <c r="B92" s="120"/>
      <c r="C92" s="120"/>
      <c r="D92" s="120"/>
      <c r="E92" s="120"/>
      <c r="F92" s="120"/>
      <c r="G92" s="120"/>
      <c r="H92" s="120"/>
      <c r="I92" s="120"/>
      <c r="J92" s="15"/>
    </row>
    <row r="93" spans="1:10" s="4" customFormat="1">
      <c r="A93" s="120" t="s">
        <v>144</v>
      </c>
      <c r="B93" s="120"/>
      <c r="C93" s="120"/>
      <c r="D93" s="120"/>
      <c r="E93" s="120"/>
      <c r="F93" s="120"/>
      <c r="G93" s="120"/>
      <c r="H93" s="120"/>
      <c r="I93" s="120"/>
      <c r="J93" s="15"/>
    </row>
    <row r="95" spans="1:10" ht="15.75" thickBot="1">
      <c r="A95" s="36" t="s">
        <v>0</v>
      </c>
      <c r="B95" s="36" t="s">
        <v>97</v>
      </c>
      <c r="C95" s="36" t="s">
        <v>99</v>
      </c>
      <c r="D95" s="36" t="s">
        <v>100</v>
      </c>
      <c r="E95" s="36" t="s">
        <v>101</v>
      </c>
      <c r="F95" s="36" t="s">
        <v>39</v>
      </c>
      <c r="G95" s="18"/>
    </row>
    <row r="96" spans="1:10">
      <c r="A96" s="20"/>
      <c r="B96" s="13"/>
      <c r="C96" s="5"/>
      <c r="D96" s="5"/>
      <c r="E96" s="5"/>
      <c r="F96" s="5"/>
      <c r="G96" s="5"/>
    </row>
    <row r="97" spans="1:11">
      <c r="A97" s="20">
        <v>1</v>
      </c>
      <c r="B97" s="13" t="s">
        <v>109</v>
      </c>
      <c r="C97" s="28">
        <v>1147932179.8499999</v>
      </c>
      <c r="D97" s="28">
        <f>C101</f>
        <v>510416054.8499999</v>
      </c>
      <c r="E97" s="28">
        <f>D101</f>
        <v>1331719779.8499999</v>
      </c>
      <c r="F97" s="28">
        <f>C97</f>
        <v>1147932179.8499999</v>
      </c>
      <c r="G97" s="14"/>
      <c r="H97" s="21"/>
      <c r="I97" s="21"/>
      <c r="J97" s="21"/>
      <c r="K97" s="21"/>
    </row>
    <row r="98" spans="1:11">
      <c r="A98" s="20">
        <v>2</v>
      </c>
      <c r="B98" s="13" t="s">
        <v>110</v>
      </c>
      <c r="C98" s="28"/>
      <c r="D98" s="28">
        <v>845645400</v>
      </c>
      <c r="E98" s="28">
        <v>2331079910.46</v>
      </c>
      <c r="F98" s="28">
        <f>SUM(C98:E98)</f>
        <v>3176725310.46</v>
      </c>
      <c r="G98" s="14"/>
      <c r="H98" s="21"/>
      <c r="I98" s="21"/>
      <c r="J98" s="21"/>
      <c r="K98" s="21"/>
    </row>
    <row r="99" spans="1:11">
      <c r="A99" s="20">
        <v>3</v>
      </c>
      <c r="B99" s="13" t="s">
        <v>111</v>
      </c>
      <c r="C99" s="28">
        <f t="shared" ref="C99:E99" si="9">+C97+C98</f>
        <v>1147932179.8499999</v>
      </c>
      <c r="D99" s="28">
        <f t="shared" si="9"/>
        <v>1356061454.8499999</v>
      </c>
      <c r="E99" s="28">
        <f t="shared" si="9"/>
        <v>3662799690.3099999</v>
      </c>
      <c r="F99" s="28">
        <f>+F97+F98</f>
        <v>4324657490.3099995</v>
      </c>
      <c r="G99" s="14"/>
      <c r="H99" s="21"/>
      <c r="I99" s="21"/>
      <c r="J99" s="21"/>
      <c r="K99" s="21"/>
    </row>
    <row r="100" spans="1:11">
      <c r="A100" s="20">
        <v>4</v>
      </c>
      <c r="B100" s="13" t="s">
        <v>112</v>
      </c>
      <c r="C100" s="28">
        <f>C87</f>
        <v>637516125</v>
      </c>
      <c r="D100" s="28">
        <f t="shared" ref="D100:E100" si="10">D87</f>
        <v>24341675</v>
      </c>
      <c r="E100" s="28">
        <f t="shared" si="10"/>
        <v>1592278448.6600001</v>
      </c>
      <c r="F100" s="28">
        <f>+E100+D100+C100</f>
        <v>2254136248.6599998</v>
      </c>
      <c r="G100" s="14"/>
      <c r="H100" s="21"/>
      <c r="I100" s="21"/>
      <c r="J100" s="21"/>
      <c r="K100" s="21"/>
    </row>
    <row r="101" spans="1:11">
      <c r="A101" s="20">
        <v>5</v>
      </c>
      <c r="B101" s="13" t="s">
        <v>113</v>
      </c>
      <c r="C101" s="28">
        <f t="shared" ref="C101:E101" si="11">+C99-C100</f>
        <v>510416054.8499999</v>
      </c>
      <c r="D101" s="28">
        <f t="shared" si="11"/>
        <v>1331719779.8499999</v>
      </c>
      <c r="E101" s="28">
        <f t="shared" si="11"/>
        <v>2070521241.6499999</v>
      </c>
      <c r="F101" s="28">
        <f>+F99-F100</f>
        <v>2070521241.6499996</v>
      </c>
      <c r="G101" s="14"/>
      <c r="H101" s="21"/>
      <c r="I101" s="21"/>
      <c r="J101" s="21"/>
      <c r="K101" s="21"/>
    </row>
    <row r="102" spans="1:11" ht="15.75" thickBot="1">
      <c r="A102" s="50"/>
      <c r="B102" s="51"/>
      <c r="C102" s="52"/>
      <c r="D102" s="53"/>
      <c r="E102" s="54"/>
      <c r="F102" s="51"/>
      <c r="G102" s="5"/>
    </row>
    <row r="103" spans="1:11" ht="15.75" thickTop="1">
      <c r="A103" s="121" t="s">
        <v>129</v>
      </c>
      <c r="B103" s="121"/>
      <c r="C103" s="121"/>
      <c r="D103" s="121"/>
      <c r="E103" s="121"/>
      <c r="F103" s="121"/>
      <c r="G103" s="121"/>
      <c r="H103" s="121"/>
      <c r="I103" s="121"/>
      <c r="J103" s="16"/>
    </row>
    <row r="104" spans="1:11">
      <c r="A104" s="118" t="s">
        <v>152</v>
      </c>
      <c r="B104" s="119"/>
      <c r="C104" s="119"/>
      <c r="D104" s="119"/>
      <c r="E104" s="119"/>
      <c r="F104" s="119"/>
      <c r="G104" s="12"/>
      <c r="H104" s="16"/>
      <c r="I104" s="7"/>
      <c r="J104" s="16"/>
    </row>
    <row r="105" spans="1:11">
      <c r="A105" s="17" t="s">
        <v>153</v>
      </c>
    </row>
    <row r="106" spans="1:11">
      <c r="A106" s="17" t="s">
        <v>154</v>
      </c>
    </row>
    <row r="107" spans="1:11">
      <c r="A107" s="17" t="s">
        <v>155</v>
      </c>
    </row>
    <row r="108" spans="1:11">
      <c r="A108" s="17" t="s">
        <v>156</v>
      </c>
    </row>
    <row r="109" spans="1:11">
      <c r="A109" s="17" t="s">
        <v>157</v>
      </c>
    </row>
    <row r="110" spans="1:11">
      <c r="A110" s="7"/>
      <c r="B110" s="7"/>
      <c r="C110" s="7"/>
      <c r="D110" s="16"/>
      <c r="E110" s="7"/>
      <c r="F110" s="16"/>
    </row>
    <row r="112" spans="1:11">
      <c r="A112" s="32" t="s">
        <v>164</v>
      </c>
    </row>
    <row r="114" spans="1:1">
      <c r="A114" s="88"/>
    </row>
    <row r="115" spans="1:1">
      <c r="A115" s="88"/>
    </row>
    <row r="116" spans="1:1">
      <c r="A116" s="88"/>
    </row>
  </sheetData>
  <mergeCells count="16">
    <mergeCell ref="A104:F104"/>
    <mergeCell ref="A1:G1"/>
    <mergeCell ref="A8:G8"/>
    <mergeCell ref="A9:G9"/>
    <mergeCell ref="A103:I103"/>
    <mergeCell ref="A63:I63"/>
    <mergeCell ref="A88:I88"/>
    <mergeCell ref="A91:I91"/>
    <mergeCell ref="A92:I92"/>
    <mergeCell ref="A93:I93"/>
    <mergeCell ref="A62:I62"/>
    <mergeCell ref="A44:I44"/>
    <mergeCell ref="A58:I58"/>
    <mergeCell ref="A42:I42"/>
    <mergeCell ref="A43:I43"/>
    <mergeCell ref="A61:I61"/>
  </mergeCells>
  <phoneticPr fontId="1" type="noConversion"/>
  <pageMargins left="0.7" right="0.7" top="0.75" bottom="0.75" header="0.3" footer="0.3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1"/>
  <sheetViews>
    <sheetView topLeftCell="A56" zoomScale="90" zoomScaleNormal="90" workbookViewId="0">
      <selection activeCell="C99" sqref="C99:E99"/>
    </sheetView>
  </sheetViews>
  <sheetFormatPr baseColWidth="10" defaultColWidth="11.5703125" defaultRowHeight="15"/>
  <cols>
    <col min="1" max="1" width="7.28515625" style="30" customWidth="1"/>
    <col min="2" max="2" width="45.7109375" style="31" customWidth="1"/>
    <col min="3" max="3" width="15.7109375" style="21" customWidth="1"/>
    <col min="4" max="4" width="16.5703125" style="21" customWidth="1"/>
    <col min="5" max="5" width="16.42578125" style="21" customWidth="1"/>
    <col min="6" max="6" width="16.28515625" style="21" customWidth="1"/>
    <col min="7" max="7" width="26.7109375" style="21" customWidth="1"/>
    <col min="8" max="8" width="8" style="21" customWidth="1"/>
    <col min="9" max="9" width="14.5703125" style="21" customWidth="1"/>
    <col min="10" max="10" width="15.140625" style="21" bestFit="1" customWidth="1"/>
    <col min="11" max="11" width="15" style="21" customWidth="1"/>
    <col min="12" max="16384" width="11.5703125" style="21"/>
  </cols>
  <sheetData>
    <row r="1" spans="1:8">
      <c r="A1" s="120" t="s">
        <v>68</v>
      </c>
      <c r="B1" s="120"/>
      <c r="C1" s="120"/>
      <c r="D1" s="120"/>
      <c r="E1" s="120"/>
      <c r="F1" s="120"/>
      <c r="G1" s="120"/>
    </row>
    <row r="2" spans="1:8">
      <c r="A2" s="9"/>
      <c r="B2" s="80" t="s">
        <v>87</v>
      </c>
      <c r="C2" s="9" t="s">
        <v>90</v>
      </c>
      <c r="D2" s="9"/>
      <c r="E2" s="9"/>
      <c r="F2" s="9"/>
      <c r="G2" s="9"/>
    </row>
    <row r="3" spans="1:8">
      <c r="A3" s="9"/>
      <c r="B3" s="80" t="s">
        <v>88</v>
      </c>
      <c r="C3" s="9" t="s">
        <v>91</v>
      </c>
      <c r="D3" s="9"/>
      <c r="E3" s="9"/>
      <c r="F3" s="9"/>
      <c r="G3" s="9"/>
      <c r="H3" s="31"/>
    </row>
    <row r="4" spans="1:8">
      <c r="A4" s="9"/>
      <c r="B4" s="80" t="s">
        <v>89</v>
      </c>
      <c r="C4" s="9" t="s">
        <v>92</v>
      </c>
      <c r="D4" s="9"/>
      <c r="E4" s="9"/>
      <c r="F4" s="9"/>
      <c r="G4" s="9"/>
    </row>
    <row r="5" spans="1:8">
      <c r="A5" s="9"/>
      <c r="B5" s="80" t="s">
        <v>86</v>
      </c>
      <c r="C5" s="9" t="s">
        <v>133</v>
      </c>
      <c r="D5" s="9"/>
      <c r="E5" s="9"/>
      <c r="F5" s="9"/>
      <c r="G5" s="9"/>
    </row>
    <row r="6" spans="1:8">
      <c r="A6" s="123"/>
      <c r="B6" s="123"/>
      <c r="C6" s="123"/>
      <c r="D6" s="123"/>
      <c r="E6" s="123"/>
      <c r="F6" s="123"/>
      <c r="G6" s="123"/>
    </row>
    <row r="8" spans="1:8">
      <c r="A8" s="122" t="s">
        <v>96</v>
      </c>
      <c r="B8" s="122"/>
      <c r="C8" s="122"/>
      <c r="D8" s="122"/>
      <c r="E8" s="122"/>
      <c r="F8" s="122"/>
      <c r="G8" s="122"/>
    </row>
    <row r="9" spans="1:8">
      <c r="A9" s="122" t="s">
        <v>117</v>
      </c>
      <c r="B9" s="122"/>
      <c r="C9" s="122"/>
      <c r="D9" s="122"/>
      <c r="E9" s="122"/>
      <c r="F9" s="122"/>
      <c r="G9" s="122"/>
    </row>
    <row r="11" spans="1:8" s="22" customFormat="1" ht="15.75" thickBot="1">
      <c r="A11" s="36" t="s">
        <v>0</v>
      </c>
      <c r="B11" s="36" t="s">
        <v>127</v>
      </c>
      <c r="C11" s="36" t="s">
        <v>98</v>
      </c>
      <c r="D11" s="36" t="s">
        <v>15</v>
      </c>
      <c r="E11" s="36" t="s">
        <v>16</v>
      </c>
      <c r="F11" s="36" t="s">
        <v>17</v>
      </c>
      <c r="G11" s="36" t="s">
        <v>122</v>
      </c>
    </row>
    <row r="12" spans="1:8" s="22" customFormat="1">
      <c r="A12" s="41"/>
      <c r="B12" s="27"/>
      <c r="C12" s="41"/>
      <c r="D12" s="41"/>
      <c r="E12" s="41"/>
      <c r="F12" s="41"/>
      <c r="G12" s="41"/>
    </row>
    <row r="13" spans="1:8" s="22" customFormat="1">
      <c r="A13" s="57">
        <v>0</v>
      </c>
      <c r="B13" s="58" t="s">
        <v>66</v>
      </c>
      <c r="C13" s="26" t="s">
        <v>11</v>
      </c>
      <c r="D13" s="41">
        <v>18908</v>
      </c>
      <c r="E13" s="41">
        <v>19095</v>
      </c>
      <c r="F13" s="41">
        <v>19094</v>
      </c>
      <c r="G13" s="39">
        <f t="shared" ref="G13:G14" si="0">AVERAGE(D13:F13)</f>
        <v>19032.333333333332</v>
      </c>
    </row>
    <row r="14" spans="1:8" s="22" customFormat="1">
      <c r="A14" s="57"/>
      <c r="B14" s="59" t="s">
        <v>67</v>
      </c>
      <c r="C14" s="26" t="s">
        <v>11</v>
      </c>
      <c r="D14" s="41">
        <v>996</v>
      </c>
      <c r="E14" s="41">
        <v>853</v>
      </c>
      <c r="F14" s="41">
        <v>961</v>
      </c>
      <c r="G14" s="39">
        <f t="shared" si="0"/>
        <v>936.66666666666663</v>
      </c>
    </row>
    <row r="15" spans="1:8" s="22" customFormat="1">
      <c r="A15" s="26"/>
      <c r="B15" s="27"/>
      <c r="C15" s="41"/>
      <c r="D15" s="41"/>
      <c r="E15" s="41"/>
      <c r="F15" s="41"/>
      <c r="G15" s="39"/>
    </row>
    <row r="16" spans="1:8" s="22" customFormat="1" ht="15.75">
      <c r="A16" s="60">
        <v>1</v>
      </c>
      <c r="B16" s="61" t="s">
        <v>45</v>
      </c>
      <c r="C16" s="28" t="s">
        <v>11</v>
      </c>
      <c r="D16" s="39">
        <f>D17+D22</f>
        <v>31408</v>
      </c>
      <c r="E16" s="39">
        <f t="shared" ref="E16:F16" si="1">E17+E22</f>
        <v>32666</v>
      </c>
      <c r="F16" s="39">
        <f t="shared" si="1"/>
        <v>32300</v>
      </c>
      <c r="G16" s="39">
        <f>AVERAGE(D16:F16)</f>
        <v>32124.666666666668</v>
      </c>
    </row>
    <row r="17" spans="1:7" s="22" customFormat="1" ht="15.75">
      <c r="A17" s="60"/>
      <c r="B17" s="62" t="s">
        <v>46</v>
      </c>
      <c r="C17" s="28" t="s">
        <v>11</v>
      </c>
      <c r="D17" s="39">
        <f>SUM(D18:D21)</f>
        <v>26831</v>
      </c>
      <c r="E17" s="39">
        <f t="shared" ref="E17:F17" si="2">SUM(E18:E21)</f>
        <v>26654</v>
      </c>
      <c r="F17" s="39">
        <f t="shared" si="2"/>
        <v>27032</v>
      </c>
      <c r="G17" s="39">
        <f t="shared" ref="G17:G35" si="3">AVERAGE(D17:F17)</f>
        <v>26839</v>
      </c>
    </row>
    <row r="18" spans="1:7" ht="15.75">
      <c r="A18" s="60"/>
      <c r="B18" s="63" t="s">
        <v>47</v>
      </c>
      <c r="C18" s="28" t="s">
        <v>11</v>
      </c>
      <c r="D18" s="39">
        <v>1899</v>
      </c>
      <c r="E18" s="39">
        <v>1915</v>
      </c>
      <c r="F18" s="39">
        <v>2003</v>
      </c>
      <c r="G18" s="39">
        <f t="shared" si="3"/>
        <v>1939</v>
      </c>
    </row>
    <row r="19" spans="1:7" ht="15.75">
      <c r="A19" s="60"/>
      <c r="B19" s="63" t="s">
        <v>48</v>
      </c>
      <c r="C19" s="28" t="s">
        <v>11</v>
      </c>
      <c r="D19" s="39">
        <v>20490</v>
      </c>
      <c r="E19" s="39">
        <v>20255</v>
      </c>
      <c r="F19" s="39">
        <v>20433</v>
      </c>
      <c r="G19" s="39">
        <f t="shared" si="3"/>
        <v>20392.666666666668</v>
      </c>
    </row>
    <row r="20" spans="1:7" ht="15.75">
      <c r="A20" s="60"/>
      <c r="B20" s="63" t="s">
        <v>53</v>
      </c>
      <c r="C20" s="28" t="s">
        <v>11</v>
      </c>
      <c r="D20" s="39">
        <v>1607</v>
      </c>
      <c r="E20" s="39">
        <v>1583</v>
      </c>
      <c r="F20" s="39">
        <v>1559</v>
      </c>
      <c r="G20" s="39">
        <f t="shared" si="3"/>
        <v>1583</v>
      </c>
    </row>
    <row r="21" spans="1:7" ht="15.75">
      <c r="A21" s="60"/>
      <c r="B21" s="63" t="s">
        <v>52</v>
      </c>
      <c r="C21" s="28" t="s">
        <v>12</v>
      </c>
      <c r="D21" s="39">
        <v>2835</v>
      </c>
      <c r="E21" s="39">
        <v>2901</v>
      </c>
      <c r="F21" s="39">
        <v>3037</v>
      </c>
      <c r="G21" s="39">
        <f t="shared" si="3"/>
        <v>2924.3333333333335</v>
      </c>
    </row>
    <row r="22" spans="1:7" ht="15.75">
      <c r="A22" s="60"/>
      <c r="B22" s="64" t="s">
        <v>14</v>
      </c>
      <c r="C22" s="28" t="s">
        <v>11</v>
      </c>
      <c r="D22" s="39">
        <v>4577</v>
      </c>
      <c r="E22" s="39">
        <v>6012</v>
      </c>
      <c r="F22" s="39">
        <v>5268</v>
      </c>
      <c r="G22" s="39">
        <f t="shared" si="3"/>
        <v>5285.666666666667</v>
      </c>
    </row>
    <row r="23" spans="1:7" ht="17.25">
      <c r="A23" s="60">
        <v>2</v>
      </c>
      <c r="B23" s="47" t="s">
        <v>49</v>
      </c>
      <c r="C23" s="5" t="s">
        <v>54</v>
      </c>
      <c r="D23" s="39">
        <f>D24+D27+D28</f>
        <v>124726</v>
      </c>
      <c r="E23" s="39">
        <f t="shared" ref="E23:F23" si="4">E24+E27+E28</f>
        <v>125436</v>
      </c>
      <c r="F23" s="39">
        <f t="shared" si="4"/>
        <v>125122</v>
      </c>
      <c r="G23" s="39">
        <f t="shared" si="3"/>
        <v>125094.66666666667</v>
      </c>
    </row>
    <row r="24" spans="1:7" ht="15.75">
      <c r="A24" s="60"/>
      <c r="B24" s="46" t="s">
        <v>50</v>
      </c>
      <c r="C24" s="5" t="s">
        <v>11</v>
      </c>
      <c r="D24" s="39">
        <v>20454</v>
      </c>
      <c r="E24" s="39">
        <v>20335</v>
      </c>
      <c r="F24" s="39">
        <v>20685</v>
      </c>
      <c r="G24" s="39">
        <f t="shared" si="3"/>
        <v>20491.333333333332</v>
      </c>
    </row>
    <row r="25" spans="1:7" ht="15.75">
      <c r="A25" s="60"/>
      <c r="B25" s="46" t="s">
        <v>51</v>
      </c>
      <c r="C25" s="5" t="s">
        <v>11</v>
      </c>
      <c r="D25" s="21">
        <v>24697</v>
      </c>
      <c r="E25" s="21">
        <v>25378</v>
      </c>
      <c r="F25" s="21">
        <v>24734</v>
      </c>
      <c r="G25" s="39">
        <f t="shared" si="3"/>
        <v>24936.333333333332</v>
      </c>
    </row>
    <row r="26" spans="1:7" ht="15.75">
      <c r="A26" s="60"/>
      <c r="B26" s="45" t="s">
        <v>147</v>
      </c>
      <c r="C26" s="5" t="s">
        <v>148</v>
      </c>
      <c r="D26" s="39"/>
      <c r="E26" s="39"/>
      <c r="F26" s="39"/>
      <c r="G26" s="39"/>
    </row>
    <row r="27" spans="1:7" ht="15.75">
      <c r="A27" s="60"/>
      <c r="B27" s="46" t="s">
        <v>143</v>
      </c>
      <c r="C27" s="5" t="s">
        <v>11</v>
      </c>
      <c r="D27" s="39">
        <v>3584</v>
      </c>
      <c r="E27" s="39">
        <v>3532</v>
      </c>
      <c r="F27" s="39">
        <v>3507</v>
      </c>
      <c r="G27" s="39">
        <f t="shared" si="3"/>
        <v>3541</v>
      </c>
    </row>
    <row r="28" spans="1:7" ht="15.75">
      <c r="A28" s="65"/>
      <c r="B28" s="46" t="s">
        <v>18</v>
      </c>
      <c r="C28" s="5" t="s">
        <v>11</v>
      </c>
      <c r="D28" s="39">
        <f>SUM(D29:D30)</f>
        <v>100688</v>
      </c>
      <c r="E28" s="39">
        <f t="shared" ref="E28:F28" si="5">SUM(E29:E30)</f>
        <v>101569</v>
      </c>
      <c r="F28" s="39">
        <f t="shared" si="5"/>
        <v>100930</v>
      </c>
      <c r="G28" s="39">
        <f t="shared" si="3"/>
        <v>101062.33333333333</v>
      </c>
    </row>
    <row r="29" spans="1:7" ht="15.75">
      <c r="A29" s="65"/>
      <c r="B29" s="45" t="s">
        <v>48</v>
      </c>
      <c r="C29" s="5" t="s">
        <v>11</v>
      </c>
      <c r="D29" s="21">
        <v>84273</v>
      </c>
      <c r="E29" s="21">
        <v>84608</v>
      </c>
      <c r="F29" s="21">
        <v>83893</v>
      </c>
      <c r="G29" s="39">
        <f t="shared" si="3"/>
        <v>84258</v>
      </c>
    </row>
    <row r="30" spans="1:7" ht="15.75">
      <c r="A30" s="65"/>
      <c r="B30" s="45" t="s">
        <v>52</v>
      </c>
      <c r="C30" s="5" t="s">
        <v>11</v>
      </c>
      <c r="D30" s="21">
        <v>16415</v>
      </c>
      <c r="E30" s="21">
        <v>16961</v>
      </c>
      <c r="F30" s="21">
        <v>17037</v>
      </c>
      <c r="G30" s="39">
        <f t="shared" si="3"/>
        <v>16804.333333333332</v>
      </c>
    </row>
    <row r="31" spans="1:7" ht="15.75">
      <c r="A31" s="65"/>
      <c r="B31" s="45" t="s">
        <v>146</v>
      </c>
      <c r="C31" s="5" t="s">
        <v>148</v>
      </c>
      <c r="D31" s="39"/>
      <c r="E31" s="39"/>
      <c r="F31" s="39"/>
      <c r="G31" s="39"/>
    </row>
    <row r="32" spans="1:7" ht="15.75">
      <c r="A32" s="60">
        <v>3</v>
      </c>
      <c r="B32" s="49" t="s">
        <v>10</v>
      </c>
      <c r="C32" s="5" t="s">
        <v>13</v>
      </c>
      <c r="D32" s="21">
        <v>7929</v>
      </c>
      <c r="E32" s="21">
        <v>8378</v>
      </c>
      <c r="F32" s="21">
        <v>8243</v>
      </c>
      <c r="G32" s="39">
        <f t="shared" si="3"/>
        <v>8183.333333333333</v>
      </c>
    </row>
    <row r="33" spans="1:9" ht="15.75">
      <c r="A33" s="60"/>
      <c r="B33" s="49"/>
      <c r="C33" s="5" t="s">
        <v>148</v>
      </c>
      <c r="D33" s="39"/>
      <c r="E33" s="39"/>
      <c r="F33" s="39"/>
      <c r="G33" s="39"/>
    </row>
    <row r="34" spans="1:9" ht="15.75">
      <c r="A34" s="60"/>
      <c r="B34" s="66"/>
      <c r="C34" s="28"/>
      <c r="D34" s="39"/>
      <c r="E34" s="39"/>
      <c r="F34" s="39"/>
      <c r="G34" s="39"/>
    </row>
    <row r="35" spans="1:9" ht="15.75" customHeight="1" thickBot="1">
      <c r="A35" s="50"/>
      <c r="B35" s="51" t="s">
        <v>119</v>
      </c>
      <c r="C35" s="52" t="s">
        <v>11</v>
      </c>
      <c r="D35" s="53">
        <f>D17+D28</f>
        <v>127519</v>
      </c>
      <c r="E35" s="54">
        <f t="shared" ref="E35:F35" si="6">E17+E28</f>
        <v>128223</v>
      </c>
      <c r="F35" s="51">
        <f t="shared" si="6"/>
        <v>127962</v>
      </c>
      <c r="G35" s="50">
        <f t="shared" si="3"/>
        <v>127901.33333333333</v>
      </c>
    </row>
    <row r="36" spans="1:9" ht="15.75" customHeight="1" thickTop="1">
      <c r="A36" s="27" t="s">
        <v>55</v>
      </c>
      <c r="C36" s="28"/>
      <c r="D36" s="28"/>
      <c r="E36" s="28"/>
      <c r="F36" s="28"/>
      <c r="G36" s="28"/>
    </row>
    <row r="37" spans="1:9" ht="15.75" customHeight="1">
      <c r="A37" s="27" t="s">
        <v>56</v>
      </c>
      <c r="C37" s="28"/>
      <c r="D37" s="28"/>
      <c r="E37" s="28"/>
      <c r="F37" s="28"/>
      <c r="G37" s="28"/>
      <c r="H37" s="41"/>
    </row>
    <row r="38" spans="1:9" ht="15.75" customHeight="1">
      <c r="A38" s="27" t="s">
        <v>57</v>
      </c>
      <c r="C38" s="28"/>
      <c r="D38" s="28"/>
      <c r="E38" s="28"/>
      <c r="F38" s="28"/>
      <c r="G38" s="28"/>
      <c r="H38" s="41"/>
    </row>
    <row r="39" spans="1:9">
      <c r="A39" s="31" t="s">
        <v>93</v>
      </c>
    </row>
    <row r="41" spans="1:9">
      <c r="C41" s="28"/>
    </row>
    <row r="42" spans="1:9">
      <c r="A42" s="122" t="s">
        <v>104</v>
      </c>
      <c r="B42" s="122"/>
      <c r="C42" s="122"/>
      <c r="D42" s="122"/>
      <c r="E42" s="122"/>
      <c r="F42" s="122"/>
    </row>
    <row r="43" spans="1:9">
      <c r="A43" s="122" t="s">
        <v>106</v>
      </c>
      <c r="B43" s="122"/>
      <c r="C43" s="122"/>
      <c r="D43" s="122"/>
      <c r="E43" s="122"/>
      <c r="F43" s="122"/>
    </row>
    <row r="44" spans="1:9">
      <c r="A44" s="120" t="s">
        <v>144</v>
      </c>
      <c r="B44" s="120"/>
      <c r="C44" s="120"/>
      <c r="D44" s="120"/>
      <c r="E44" s="120"/>
      <c r="F44" s="120"/>
      <c r="G44" s="9"/>
      <c r="H44" s="9"/>
      <c r="I44" s="9"/>
    </row>
    <row r="46" spans="1:9" ht="15.75" thickBot="1">
      <c r="A46" s="36" t="s">
        <v>0</v>
      </c>
      <c r="B46" s="36" t="s">
        <v>127</v>
      </c>
      <c r="C46" s="36" t="s">
        <v>15</v>
      </c>
      <c r="D46" s="36" t="s">
        <v>16</v>
      </c>
      <c r="E46" s="36" t="s">
        <v>17</v>
      </c>
      <c r="F46" s="36" t="s">
        <v>40</v>
      </c>
    </row>
    <row r="47" spans="1:9">
      <c r="A47" s="26"/>
      <c r="B47" s="27"/>
      <c r="C47" s="41"/>
      <c r="D47" s="41"/>
      <c r="E47" s="41"/>
      <c r="F47" s="41"/>
    </row>
    <row r="48" spans="1:9">
      <c r="A48" s="26">
        <v>1</v>
      </c>
      <c r="B48" s="27" t="s">
        <v>59</v>
      </c>
      <c r="C48" s="28">
        <v>247871735</v>
      </c>
      <c r="D48" s="28">
        <v>349340251</v>
      </c>
      <c r="E48" s="28">
        <v>390340486</v>
      </c>
      <c r="F48" s="28">
        <f t="shared" ref="F48:F53" si="7">SUM(C48:E48)</f>
        <v>987552472</v>
      </c>
    </row>
    <row r="49" spans="1:9">
      <c r="A49" s="26">
        <v>2</v>
      </c>
      <c r="B49" s="27" t="s">
        <v>61</v>
      </c>
      <c r="C49" s="28">
        <v>545186689</v>
      </c>
      <c r="D49" s="28">
        <v>529604545</v>
      </c>
      <c r="E49" s="28">
        <v>572766737</v>
      </c>
      <c r="F49" s="28">
        <f t="shared" si="7"/>
        <v>1647557971</v>
      </c>
    </row>
    <row r="50" spans="1:9">
      <c r="A50" s="26">
        <v>3</v>
      </c>
      <c r="B50" s="27" t="s">
        <v>60</v>
      </c>
      <c r="C50" s="28">
        <v>359941041</v>
      </c>
      <c r="D50" s="28">
        <v>10284674</v>
      </c>
      <c r="E50" s="28">
        <v>366504288</v>
      </c>
      <c r="F50" s="28">
        <f t="shared" si="7"/>
        <v>736730003</v>
      </c>
    </row>
    <row r="51" spans="1:9">
      <c r="A51" s="26">
        <v>4</v>
      </c>
      <c r="B51" s="27" t="s">
        <v>62</v>
      </c>
      <c r="C51" s="28">
        <v>0</v>
      </c>
      <c r="D51" s="28">
        <v>0</v>
      </c>
      <c r="E51" s="28">
        <v>0</v>
      </c>
      <c r="F51" s="28">
        <f t="shared" si="7"/>
        <v>0</v>
      </c>
    </row>
    <row r="52" spans="1:9">
      <c r="A52" s="26">
        <v>5</v>
      </c>
      <c r="B52" s="27" t="s">
        <v>44</v>
      </c>
      <c r="C52" s="28">
        <v>0</v>
      </c>
      <c r="D52" s="28">
        <v>359389999</v>
      </c>
      <c r="E52" s="28">
        <v>0</v>
      </c>
      <c r="F52" s="28">
        <f t="shared" si="7"/>
        <v>359389999</v>
      </c>
    </row>
    <row r="53" spans="1:9">
      <c r="A53" s="26">
        <v>6</v>
      </c>
      <c r="B53" s="27" t="s">
        <v>70</v>
      </c>
      <c r="C53" s="28">
        <v>20218926</v>
      </c>
      <c r="D53" s="28">
        <v>28968867</v>
      </c>
      <c r="E53" s="28">
        <v>32711237</v>
      </c>
      <c r="F53" s="28">
        <f t="shared" si="7"/>
        <v>81899030</v>
      </c>
    </row>
    <row r="54" spans="1:9">
      <c r="A54" s="95">
        <v>7</v>
      </c>
      <c r="B54" s="27" t="s">
        <v>149</v>
      </c>
      <c r="C54" s="93"/>
      <c r="D54" s="93"/>
      <c r="E54" s="93"/>
      <c r="F54" s="28"/>
      <c r="H54" s="27"/>
    </row>
    <row r="55" spans="1:9">
      <c r="A55" s="95">
        <v>8</v>
      </c>
      <c r="B55" s="27" t="s">
        <v>150</v>
      </c>
      <c r="C55" s="93"/>
      <c r="D55" s="93"/>
      <c r="E55" s="93"/>
      <c r="F55" s="28"/>
      <c r="H55" s="27"/>
    </row>
    <row r="56" spans="1:9">
      <c r="A56" s="95">
        <v>9</v>
      </c>
      <c r="B56" s="27" t="s">
        <v>151</v>
      </c>
      <c r="C56" s="93"/>
      <c r="D56" s="93"/>
      <c r="E56" s="93"/>
      <c r="F56" s="28"/>
      <c r="H56" s="27"/>
    </row>
    <row r="57" spans="1:9" ht="15.75" thickBot="1">
      <c r="A57" s="50"/>
      <c r="B57" s="51" t="s">
        <v>1</v>
      </c>
      <c r="C57" s="52">
        <f>SUM(C48:C56)</f>
        <v>1173218391</v>
      </c>
      <c r="D57" s="52">
        <f t="shared" ref="D57:F57" si="8">SUM(D48:D56)</f>
        <v>1277588336</v>
      </c>
      <c r="E57" s="52">
        <f t="shared" si="8"/>
        <v>1362322748</v>
      </c>
      <c r="F57" s="52">
        <f t="shared" si="8"/>
        <v>3813129475</v>
      </c>
    </row>
    <row r="58" spans="1:9" ht="15.75" thickTop="1">
      <c r="A58" s="124" t="s">
        <v>132</v>
      </c>
      <c r="B58" s="124"/>
      <c r="C58" s="124"/>
      <c r="D58" s="124"/>
      <c r="E58" s="124"/>
      <c r="F58" s="124"/>
      <c r="G58" s="27"/>
      <c r="H58" s="27"/>
      <c r="I58" s="27"/>
    </row>
    <row r="60" spans="1:9">
      <c r="B60" s="30"/>
      <c r="C60" s="30"/>
      <c r="D60" s="30"/>
      <c r="F60" s="30"/>
    </row>
    <row r="61" spans="1:9">
      <c r="A61" s="122" t="s">
        <v>105</v>
      </c>
      <c r="B61" s="122"/>
      <c r="C61" s="122"/>
      <c r="D61" s="122"/>
      <c r="E61" s="122"/>
      <c r="F61" s="122"/>
    </row>
    <row r="62" spans="1:9">
      <c r="A62" s="122" t="s">
        <v>107</v>
      </c>
      <c r="B62" s="122"/>
      <c r="C62" s="122"/>
      <c r="D62" s="122"/>
      <c r="E62" s="122"/>
      <c r="F62" s="122"/>
    </row>
    <row r="63" spans="1:9">
      <c r="A63" s="120" t="s">
        <v>144</v>
      </c>
      <c r="B63" s="120"/>
      <c r="C63" s="120"/>
      <c r="D63" s="120"/>
      <c r="E63" s="120"/>
      <c r="F63" s="120"/>
      <c r="G63" s="120"/>
      <c r="H63" s="120"/>
      <c r="I63" s="120"/>
    </row>
    <row r="65" spans="1:6" ht="15.75" thickBot="1">
      <c r="A65" s="36" t="s">
        <v>102</v>
      </c>
      <c r="B65" s="36" t="s">
        <v>103</v>
      </c>
      <c r="C65" s="36" t="s">
        <v>15</v>
      </c>
      <c r="D65" s="36" t="s">
        <v>16</v>
      </c>
      <c r="E65" s="36" t="s">
        <v>17</v>
      </c>
      <c r="F65" s="36" t="s">
        <v>40</v>
      </c>
    </row>
    <row r="66" spans="1:6">
      <c r="A66" s="26"/>
      <c r="B66" s="27"/>
      <c r="C66" s="28"/>
      <c r="D66" s="28"/>
      <c r="E66" s="28"/>
      <c r="F66" s="28"/>
    </row>
    <row r="67" spans="1:6">
      <c r="A67" s="76" t="s">
        <v>3</v>
      </c>
      <c r="B67" s="58" t="s">
        <v>4</v>
      </c>
      <c r="C67" s="21">
        <v>359941041.49000001</v>
      </c>
      <c r="D67" s="21">
        <v>10284674.16</v>
      </c>
      <c r="E67" s="21">
        <v>366504287.5</v>
      </c>
      <c r="F67" s="28">
        <f>SUM(C67:E67)</f>
        <v>736730003.1500001</v>
      </c>
    </row>
    <row r="68" spans="1:6">
      <c r="A68" s="76" t="s">
        <v>5</v>
      </c>
      <c r="B68" s="58" t="s">
        <v>6</v>
      </c>
      <c r="C68" s="21">
        <v>545186689</v>
      </c>
      <c r="D68" s="21">
        <v>529604545</v>
      </c>
      <c r="E68" s="21">
        <v>572766737</v>
      </c>
      <c r="F68" s="28">
        <f>SUM(C68:E68)</f>
        <v>1647557971</v>
      </c>
    </row>
    <row r="69" spans="1:6">
      <c r="A69" s="76" t="s">
        <v>27</v>
      </c>
      <c r="B69" s="58" t="s">
        <v>28</v>
      </c>
      <c r="C69" s="28">
        <v>0</v>
      </c>
      <c r="D69" s="28">
        <v>0</v>
      </c>
      <c r="E69" s="28">
        <v>0</v>
      </c>
      <c r="F69" s="28">
        <f t="shared" ref="F69:F87" si="9">SUM(C69:E69)</f>
        <v>0</v>
      </c>
    </row>
    <row r="70" spans="1:6">
      <c r="A70" s="76" t="s">
        <v>7</v>
      </c>
      <c r="B70" s="58" t="s">
        <v>8</v>
      </c>
      <c r="C70" s="28">
        <v>0</v>
      </c>
      <c r="D70" s="28">
        <v>0</v>
      </c>
      <c r="E70" s="28">
        <v>0</v>
      </c>
      <c r="F70" s="28">
        <f t="shared" si="9"/>
        <v>0</v>
      </c>
    </row>
    <row r="71" spans="1:6">
      <c r="A71" s="76" t="s">
        <v>29</v>
      </c>
      <c r="B71" s="58" t="s">
        <v>30</v>
      </c>
      <c r="C71" s="28">
        <v>0</v>
      </c>
      <c r="D71" s="28">
        <v>0</v>
      </c>
      <c r="E71" s="28">
        <v>0</v>
      </c>
      <c r="F71" s="28">
        <f t="shared" si="9"/>
        <v>0</v>
      </c>
    </row>
    <row r="72" spans="1:6">
      <c r="A72" s="76" t="s">
        <v>31</v>
      </c>
      <c r="B72" s="58" t="s">
        <v>32</v>
      </c>
      <c r="C72" s="28">
        <v>0</v>
      </c>
      <c r="D72" s="28">
        <v>0</v>
      </c>
      <c r="E72" s="28">
        <v>0</v>
      </c>
      <c r="F72" s="28">
        <f t="shared" si="9"/>
        <v>0</v>
      </c>
    </row>
    <row r="73" spans="1:6">
      <c r="A73" s="76" t="s">
        <v>33</v>
      </c>
      <c r="B73" s="58" t="s">
        <v>34</v>
      </c>
      <c r="C73" s="28">
        <v>0</v>
      </c>
      <c r="D73" s="28">
        <v>0</v>
      </c>
      <c r="E73" s="28">
        <v>0</v>
      </c>
      <c r="F73" s="28">
        <f t="shared" si="9"/>
        <v>0</v>
      </c>
    </row>
    <row r="74" spans="1:6">
      <c r="A74" s="76" t="s">
        <v>35</v>
      </c>
      <c r="B74" s="58" t="s">
        <v>36</v>
      </c>
      <c r="C74" s="28">
        <v>0</v>
      </c>
      <c r="D74" s="28">
        <v>0</v>
      </c>
      <c r="E74" s="28">
        <v>0</v>
      </c>
      <c r="F74" s="28">
        <f t="shared" si="9"/>
        <v>0</v>
      </c>
    </row>
    <row r="75" spans="1:6">
      <c r="A75" s="76" t="s">
        <v>37</v>
      </c>
      <c r="B75" s="58" t="s">
        <v>38</v>
      </c>
      <c r="C75" s="28">
        <v>0</v>
      </c>
      <c r="D75" s="21">
        <v>359389999</v>
      </c>
      <c r="E75" s="28">
        <v>0</v>
      </c>
      <c r="F75" s="28">
        <f t="shared" si="9"/>
        <v>359389999</v>
      </c>
    </row>
    <row r="76" spans="1:6">
      <c r="A76" s="76" t="s">
        <v>9</v>
      </c>
      <c r="B76" s="77" t="s">
        <v>65</v>
      </c>
      <c r="C76" s="21">
        <v>247871735</v>
      </c>
      <c r="D76" s="21">
        <v>349340251</v>
      </c>
      <c r="E76" s="21">
        <v>390340486</v>
      </c>
      <c r="F76" s="28">
        <f t="shared" si="9"/>
        <v>987552472</v>
      </c>
    </row>
    <row r="77" spans="1:6">
      <c r="A77" s="76" t="s">
        <v>72</v>
      </c>
      <c r="B77" s="77" t="s">
        <v>71</v>
      </c>
      <c r="C77" s="28">
        <v>0</v>
      </c>
      <c r="D77" s="28">
        <v>0</v>
      </c>
      <c r="E77" s="28">
        <v>0</v>
      </c>
      <c r="F77" s="28">
        <f t="shared" si="9"/>
        <v>0</v>
      </c>
    </row>
    <row r="78" spans="1:6">
      <c r="A78" s="76" t="s">
        <v>73</v>
      </c>
      <c r="B78" s="77" t="s">
        <v>74</v>
      </c>
      <c r="C78" s="28">
        <v>0</v>
      </c>
      <c r="D78" s="28">
        <v>0</v>
      </c>
      <c r="E78" s="28">
        <v>0</v>
      </c>
      <c r="F78" s="28">
        <f t="shared" si="9"/>
        <v>0</v>
      </c>
    </row>
    <row r="79" spans="1:6">
      <c r="A79" s="76" t="s">
        <v>75</v>
      </c>
      <c r="B79" s="77" t="s">
        <v>76</v>
      </c>
      <c r="C79" s="28">
        <v>0</v>
      </c>
      <c r="D79" s="28">
        <v>0</v>
      </c>
      <c r="E79" s="28">
        <v>0</v>
      </c>
      <c r="F79" s="28">
        <f t="shared" si="9"/>
        <v>0</v>
      </c>
    </row>
    <row r="80" spans="1:6">
      <c r="A80" s="76" t="s">
        <v>78</v>
      </c>
      <c r="B80" s="77" t="s">
        <v>79</v>
      </c>
      <c r="C80" s="28">
        <v>0</v>
      </c>
      <c r="D80" s="28">
        <v>0</v>
      </c>
      <c r="E80" s="28">
        <v>0</v>
      </c>
      <c r="F80" s="28">
        <f t="shared" si="9"/>
        <v>0</v>
      </c>
    </row>
    <row r="81" spans="1:9">
      <c r="A81" s="76" t="s">
        <v>80</v>
      </c>
      <c r="B81" s="77" t="s">
        <v>81</v>
      </c>
      <c r="C81" s="28">
        <v>0</v>
      </c>
      <c r="D81" s="28">
        <v>0</v>
      </c>
      <c r="E81" s="28">
        <v>0</v>
      </c>
      <c r="F81" s="28">
        <f t="shared" si="9"/>
        <v>0</v>
      </c>
    </row>
    <row r="82" spans="1:9">
      <c r="A82" s="76" t="s">
        <v>82</v>
      </c>
      <c r="B82" s="77" t="s">
        <v>83</v>
      </c>
      <c r="C82" s="28">
        <v>0</v>
      </c>
      <c r="D82" s="28">
        <v>0</v>
      </c>
      <c r="E82" s="28">
        <v>0</v>
      </c>
      <c r="F82" s="28">
        <f t="shared" si="9"/>
        <v>0</v>
      </c>
    </row>
    <row r="83" spans="1:9" ht="30">
      <c r="A83" s="76" t="s">
        <v>84</v>
      </c>
      <c r="B83" s="77" t="s">
        <v>85</v>
      </c>
      <c r="C83" s="28">
        <v>0</v>
      </c>
      <c r="D83" s="28">
        <v>0</v>
      </c>
      <c r="E83" s="28">
        <v>0</v>
      </c>
      <c r="F83" s="28">
        <f t="shared" si="9"/>
        <v>0</v>
      </c>
    </row>
    <row r="84" spans="1:9">
      <c r="A84" s="76" t="s">
        <v>75</v>
      </c>
      <c r="B84" s="77" t="s">
        <v>76</v>
      </c>
      <c r="C84" s="28">
        <v>0</v>
      </c>
      <c r="D84" s="28">
        <v>0</v>
      </c>
      <c r="E84" s="28">
        <v>0</v>
      </c>
      <c r="F84" s="28">
        <f t="shared" si="9"/>
        <v>0</v>
      </c>
    </row>
    <row r="85" spans="1:9">
      <c r="A85" s="21" t="s">
        <v>158</v>
      </c>
      <c r="B85" s="21" t="s">
        <v>159</v>
      </c>
      <c r="C85" s="103">
        <v>788536862.38</v>
      </c>
      <c r="D85" s="28"/>
      <c r="E85" s="28"/>
      <c r="F85" s="28">
        <f t="shared" si="9"/>
        <v>788536862.38</v>
      </c>
    </row>
    <row r="86" spans="1:9">
      <c r="A86" s="21" t="s">
        <v>160</v>
      </c>
      <c r="B86" s="21" t="s">
        <v>65</v>
      </c>
      <c r="C86" s="28"/>
      <c r="D86" s="28"/>
      <c r="E86" s="28"/>
      <c r="F86" s="28">
        <f t="shared" si="9"/>
        <v>0</v>
      </c>
    </row>
    <row r="87" spans="1:9" ht="30">
      <c r="A87" s="76" t="s">
        <v>145</v>
      </c>
      <c r="B87" s="77" t="s">
        <v>77</v>
      </c>
      <c r="C87" s="21">
        <v>20218926</v>
      </c>
      <c r="D87" s="21">
        <v>28968867</v>
      </c>
      <c r="E87" s="21">
        <v>32711237</v>
      </c>
      <c r="F87" s="28">
        <f t="shared" si="9"/>
        <v>81899030</v>
      </c>
    </row>
    <row r="88" spans="1:9" ht="15.75" thickBot="1">
      <c r="A88" s="50"/>
      <c r="B88" s="51" t="s">
        <v>1</v>
      </c>
      <c r="C88" s="52">
        <f>SUM(C67:C87)</f>
        <v>1961755253.8699999</v>
      </c>
      <c r="D88" s="52">
        <f t="shared" ref="D88:F88" si="10">SUM(D67:D87)</f>
        <v>1277588336.1599998</v>
      </c>
      <c r="E88" s="52">
        <f t="shared" si="10"/>
        <v>1362322747.5</v>
      </c>
      <c r="F88" s="52">
        <f t="shared" si="10"/>
        <v>4601666337.5299997</v>
      </c>
    </row>
    <row r="89" spans="1:9" ht="15.75" thickTop="1">
      <c r="A89" s="124" t="s">
        <v>132</v>
      </c>
      <c r="B89" s="124"/>
      <c r="C89" s="124"/>
      <c r="D89" s="124"/>
      <c r="E89" s="124"/>
      <c r="F89" s="124"/>
    </row>
    <row r="90" spans="1:9">
      <c r="A90" s="99" t="s">
        <v>161</v>
      </c>
      <c r="B90" s="101"/>
      <c r="C90" s="102"/>
      <c r="D90" s="102"/>
    </row>
    <row r="92" spans="1:9">
      <c r="A92" s="122" t="s">
        <v>116</v>
      </c>
      <c r="B92" s="122"/>
      <c r="C92" s="122"/>
      <c r="D92" s="122"/>
      <c r="E92" s="122"/>
      <c r="F92" s="122"/>
    </row>
    <row r="93" spans="1:9">
      <c r="A93" s="122" t="s">
        <v>115</v>
      </c>
      <c r="B93" s="122"/>
      <c r="C93" s="122"/>
      <c r="D93" s="122"/>
      <c r="E93" s="122"/>
      <c r="F93" s="122"/>
    </row>
    <row r="94" spans="1:9">
      <c r="A94" s="120" t="s">
        <v>144</v>
      </c>
      <c r="B94" s="120"/>
      <c r="C94" s="120"/>
      <c r="D94" s="120"/>
      <c r="E94" s="120"/>
      <c r="F94" s="120"/>
      <c r="G94" s="9"/>
      <c r="H94" s="9"/>
      <c r="I94" s="9"/>
    </row>
    <row r="96" spans="1:9" ht="15.75" thickBot="1">
      <c r="A96" s="36" t="s">
        <v>0</v>
      </c>
      <c r="B96" s="36" t="s">
        <v>97</v>
      </c>
      <c r="C96" s="36" t="s">
        <v>15</v>
      </c>
      <c r="D96" s="36" t="s">
        <v>16</v>
      </c>
      <c r="E96" s="36" t="s">
        <v>17</v>
      </c>
      <c r="F96" s="36" t="s">
        <v>40</v>
      </c>
    </row>
    <row r="97" spans="1:10">
      <c r="A97" s="26"/>
      <c r="B97" s="27"/>
      <c r="C97" s="28"/>
      <c r="D97" s="28"/>
      <c r="E97" s="28"/>
      <c r="F97" s="28"/>
    </row>
    <row r="98" spans="1:10">
      <c r="A98" s="26">
        <v>1</v>
      </c>
      <c r="B98" s="13" t="s">
        <v>109</v>
      </c>
      <c r="C98" s="28">
        <f>'1 T'!F101</f>
        <v>2070521241.6499996</v>
      </c>
      <c r="D98" s="28">
        <f>C102</f>
        <v>1348977811.7199993</v>
      </c>
      <c r="E98" s="28">
        <f>D102</f>
        <v>1149834562.8199997</v>
      </c>
      <c r="F98" s="28">
        <f>C98</f>
        <v>2070521241.6499996</v>
      </c>
      <c r="H98" s="89"/>
    </row>
    <row r="99" spans="1:10">
      <c r="A99" s="26">
        <v>2</v>
      </c>
      <c r="B99" s="13" t="s">
        <v>110</v>
      </c>
      <c r="C99" s="21">
        <v>1240211823.9399996</v>
      </c>
      <c r="D99" s="21">
        <v>1078445087.2600002</v>
      </c>
      <c r="E99" s="21">
        <v>1470788040.46</v>
      </c>
      <c r="F99" s="28">
        <f>SUM(C99:E99)</f>
        <v>3789444951.6599998</v>
      </c>
      <c r="H99" s="90"/>
      <c r="I99" s="90"/>
      <c r="J99" s="90"/>
    </row>
    <row r="100" spans="1:10">
      <c r="A100" s="26">
        <v>3</v>
      </c>
      <c r="B100" s="13" t="s">
        <v>111</v>
      </c>
      <c r="C100" s="28">
        <f t="shared" ref="C100:E100" si="11">+C98+C99</f>
        <v>3310733065.5899992</v>
      </c>
      <c r="D100" s="28">
        <f t="shared" si="11"/>
        <v>2427422898.9799995</v>
      </c>
      <c r="E100" s="28">
        <f t="shared" si="11"/>
        <v>2620622603.2799997</v>
      </c>
      <c r="F100" s="28">
        <f>+F98+F99</f>
        <v>5859966193.3099995</v>
      </c>
      <c r="H100" s="90"/>
      <c r="I100" s="90"/>
      <c r="J100" s="90"/>
    </row>
    <row r="101" spans="1:10">
      <c r="A101" s="26">
        <v>4</v>
      </c>
      <c r="B101" s="13" t="s">
        <v>112</v>
      </c>
      <c r="C101" s="28">
        <f>C88</f>
        <v>1961755253.8699999</v>
      </c>
      <c r="D101" s="28">
        <f t="shared" ref="D101:E101" si="12">D88</f>
        <v>1277588336.1599998</v>
      </c>
      <c r="E101" s="28">
        <f t="shared" si="12"/>
        <v>1362322747.5</v>
      </c>
      <c r="F101" s="28">
        <f>+E101+D101+C101</f>
        <v>4601666337.5299997</v>
      </c>
    </row>
    <row r="102" spans="1:10">
      <c r="A102" s="26">
        <v>5</v>
      </c>
      <c r="B102" s="13" t="s">
        <v>113</v>
      </c>
      <c r="C102" s="28">
        <f t="shared" ref="C102:E102" si="13">+C100-C101</f>
        <v>1348977811.7199993</v>
      </c>
      <c r="D102" s="28">
        <f t="shared" si="13"/>
        <v>1149834562.8199997</v>
      </c>
      <c r="E102" s="28">
        <f t="shared" si="13"/>
        <v>1258299855.7799997</v>
      </c>
      <c r="F102" s="28">
        <f>+F100-F101</f>
        <v>1258299855.7799997</v>
      </c>
    </row>
    <row r="103" spans="1:10" ht="15.75" thickBot="1">
      <c r="A103" s="50"/>
      <c r="B103" s="51"/>
      <c r="C103" s="52"/>
      <c r="D103" s="53"/>
      <c r="E103" s="54"/>
      <c r="F103" s="51"/>
    </row>
    <row r="104" spans="1:10" ht="15.75" thickTop="1">
      <c r="A104" s="124" t="s">
        <v>131</v>
      </c>
      <c r="B104" s="124"/>
      <c r="C104" s="124"/>
      <c r="D104" s="124"/>
      <c r="E104" s="124"/>
      <c r="F104" s="124"/>
      <c r="G104" s="27"/>
      <c r="H104" s="27"/>
      <c r="I104" s="27"/>
    </row>
    <row r="107" spans="1:10">
      <c r="A107" s="79"/>
    </row>
    <row r="108" spans="1:10">
      <c r="A108" s="32" t="s">
        <v>164</v>
      </c>
    </row>
    <row r="109" spans="1:10">
      <c r="A109" s="88"/>
    </row>
    <row r="110" spans="1:10">
      <c r="A110" s="88"/>
    </row>
    <row r="111" spans="1:10">
      <c r="A111" s="88"/>
    </row>
  </sheetData>
  <mergeCells count="16">
    <mergeCell ref="A63:I63"/>
    <mergeCell ref="A104:F104"/>
    <mergeCell ref="A89:F89"/>
    <mergeCell ref="A92:F92"/>
    <mergeCell ref="A93:F93"/>
    <mergeCell ref="A94:F94"/>
    <mergeCell ref="A9:G9"/>
    <mergeCell ref="A1:G1"/>
    <mergeCell ref="A6:G6"/>
    <mergeCell ref="A8:G8"/>
    <mergeCell ref="A62:F62"/>
    <mergeCell ref="A42:F42"/>
    <mergeCell ref="A43:F43"/>
    <mergeCell ref="A44:F44"/>
    <mergeCell ref="A58:F58"/>
    <mergeCell ref="A61:F61"/>
  </mergeCells>
  <phoneticPr fontId="1" type="noConversion"/>
  <pageMargins left="0.5" right="0.28000000000000003" top="0.74803149606299213" bottom="0.74803149606299213" header="0.31496062992125984" footer="0.31496062992125984"/>
  <pageSetup scale="6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"/>
  <sheetViews>
    <sheetView topLeftCell="A81" zoomScale="90" zoomScaleNormal="90" workbookViewId="0">
      <selection activeCell="C98" sqref="C98:E98"/>
    </sheetView>
  </sheetViews>
  <sheetFormatPr baseColWidth="10" defaultColWidth="11.5703125" defaultRowHeight="15"/>
  <cols>
    <col min="1" max="1" width="9.7109375" style="30" customWidth="1"/>
    <col min="2" max="2" width="45.7109375" style="31" customWidth="1"/>
    <col min="3" max="3" width="18.140625" style="21" customWidth="1"/>
    <col min="4" max="4" width="16.85546875" style="21" customWidth="1"/>
    <col min="5" max="5" width="16.28515625" style="21" customWidth="1"/>
    <col min="6" max="6" width="15" style="21" customWidth="1"/>
    <col min="7" max="8" width="13.7109375" style="21" customWidth="1"/>
    <col min="9" max="10" width="15.140625" style="21" bestFit="1" customWidth="1"/>
    <col min="11" max="16384" width="11.5703125" style="21"/>
  </cols>
  <sheetData>
    <row r="1" spans="1:8">
      <c r="A1" s="120" t="s">
        <v>68</v>
      </c>
      <c r="B1" s="120"/>
      <c r="C1" s="120"/>
      <c r="D1" s="120"/>
      <c r="E1" s="120"/>
      <c r="F1" s="120"/>
      <c r="G1" s="120"/>
    </row>
    <row r="2" spans="1:8">
      <c r="A2" s="9"/>
      <c r="B2" s="80" t="s">
        <v>87</v>
      </c>
      <c r="C2" s="9" t="s">
        <v>90</v>
      </c>
      <c r="D2" s="9"/>
      <c r="E2" s="9"/>
      <c r="F2" s="9"/>
      <c r="G2" s="9"/>
    </row>
    <row r="3" spans="1:8">
      <c r="A3" s="9"/>
      <c r="B3" s="80" t="s">
        <v>88</v>
      </c>
      <c r="C3" s="9" t="s">
        <v>91</v>
      </c>
      <c r="D3" s="9"/>
      <c r="E3" s="9"/>
      <c r="F3" s="9"/>
      <c r="G3" s="9"/>
      <c r="H3" s="31"/>
    </row>
    <row r="4" spans="1:8">
      <c r="A4" s="9"/>
      <c r="B4" s="80" t="s">
        <v>89</v>
      </c>
      <c r="C4" s="9" t="s">
        <v>92</v>
      </c>
      <c r="D4" s="9"/>
      <c r="E4" s="9"/>
      <c r="F4" s="9"/>
      <c r="G4" s="9"/>
    </row>
    <row r="5" spans="1:8">
      <c r="A5" s="9"/>
      <c r="B5" s="80" t="s">
        <v>86</v>
      </c>
      <c r="C5" s="9" t="s">
        <v>135</v>
      </c>
      <c r="D5" s="9"/>
      <c r="E5" s="9"/>
      <c r="F5" s="9"/>
      <c r="G5" s="9"/>
    </row>
    <row r="6" spans="1:8">
      <c r="A6" s="122"/>
      <c r="B6" s="122"/>
      <c r="C6" s="122"/>
      <c r="D6" s="122"/>
      <c r="E6" s="122"/>
      <c r="F6" s="122"/>
      <c r="G6" s="122"/>
    </row>
    <row r="7" spans="1:8">
      <c r="A7" s="23"/>
      <c r="B7" s="24"/>
      <c r="C7" s="25"/>
      <c r="D7" s="25"/>
      <c r="E7" s="25"/>
      <c r="F7" s="25"/>
      <c r="G7" s="25"/>
    </row>
    <row r="8" spans="1:8">
      <c r="A8" s="122" t="s">
        <v>96</v>
      </c>
      <c r="B8" s="122"/>
      <c r="C8" s="122"/>
      <c r="D8" s="122"/>
      <c r="E8" s="122"/>
      <c r="F8" s="122"/>
      <c r="G8" s="122"/>
    </row>
    <row r="9" spans="1:8">
      <c r="A9" s="122" t="s">
        <v>117</v>
      </c>
      <c r="B9" s="122"/>
      <c r="C9" s="122"/>
      <c r="D9" s="122"/>
      <c r="E9" s="122"/>
      <c r="F9" s="122"/>
      <c r="G9" s="122"/>
    </row>
    <row r="11" spans="1:8" s="22" customFormat="1" ht="15.75" thickBot="1">
      <c r="A11" s="36" t="s">
        <v>0</v>
      </c>
      <c r="B11" s="36" t="s">
        <v>127</v>
      </c>
      <c r="C11" s="36" t="s">
        <v>98</v>
      </c>
      <c r="D11" s="36" t="s">
        <v>19</v>
      </c>
      <c r="E11" s="36" t="s">
        <v>20</v>
      </c>
      <c r="F11" s="36" t="s">
        <v>21</v>
      </c>
      <c r="G11" s="36" t="s">
        <v>118</v>
      </c>
    </row>
    <row r="12" spans="1:8" s="22" customFormat="1">
      <c r="A12" s="41"/>
      <c r="B12" s="27"/>
      <c r="C12" s="41"/>
      <c r="D12" s="41"/>
      <c r="E12" s="41"/>
      <c r="F12" s="41"/>
      <c r="G12" s="41"/>
    </row>
    <row r="13" spans="1:8" s="22" customFormat="1">
      <c r="A13" s="57">
        <v>0</v>
      </c>
      <c r="B13" s="58" t="s">
        <v>66</v>
      </c>
      <c r="C13" s="26" t="s">
        <v>11</v>
      </c>
      <c r="D13" s="41">
        <v>19079</v>
      </c>
      <c r="E13" s="41">
        <v>19150</v>
      </c>
      <c r="F13" s="41">
        <v>19176</v>
      </c>
      <c r="G13" s="39">
        <f t="shared" ref="G13:G14" si="0">AVERAGE(D13:F13)</f>
        <v>19135</v>
      </c>
    </row>
    <row r="14" spans="1:8" s="22" customFormat="1">
      <c r="A14" s="57"/>
      <c r="B14" s="59" t="s">
        <v>67</v>
      </c>
      <c r="C14" s="26" t="s">
        <v>11</v>
      </c>
      <c r="D14" s="41">
        <v>966</v>
      </c>
      <c r="E14" s="41">
        <v>992</v>
      </c>
      <c r="F14" s="41">
        <v>1022</v>
      </c>
      <c r="G14" s="39">
        <f t="shared" si="0"/>
        <v>993.33333333333337</v>
      </c>
    </row>
    <row r="15" spans="1:8" s="22" customFormat="1">
      <c r="A15" s="26"/>
      <c r="B15" s="27"/>
      <c r="C15" s="41"/>
      <c r="D15" s="41"/>
      <c r="E15" s="41"/>
      <c r="F15" s="41"/>
      <c r="G15" s="39"/>
    </row>
    <row r="16" spans="1:8" s="22" customFormat="1" ht="15.75">
      <c r="A16" s="60">
        <v>1</v>
      </c>
      <c r="B16" s="61" t="s">
        <v>45</v>
      </c>
      <c r="C16" s="28" t="s">
        <v>11</v>
      </c>
      <c r="D16" s="39">
        <f>D17+D22</f>
        <v>29220</v>
      </c>
      <c r="E16" s="39">
        <f t="shared" ref="E16:G16" si="1">E17+E22</f>
        <v>33494</v>
      </c>
      <c r="F16" s="39">
        <f t="shared" si="1"/>
        <v>34520</v>
      </c>
      <c r="G16" s="39">
        <f t="shared" si="1"/>
        <v>32411.333333333332</v>
      </c>
    </row>
    <row r="17" spans="1:7" s="22" customFormat="1" ht="15.75">
      <c r="A17" s="60"/>
      <c r="B17" s="62" t="s">
        <v>46</v>
      </c>
      <c r="C17" s="28" t="s">
        <v>11</v>
      </c>
      <c r="D17" s="39">
        <f>SUM(D18:D21)</f>
        <v>23577</v>
      </c>
      <c r="E17" s="39">
        <f t="shared" ref="E17:F17" si="2">SUM(E18:E21)</f>
        <v>26917</v>
      </c>
      <c r="F17" s="39">
        <f t="shared" si="2"/>
        <v>27623</v>
      </c>
      <c r="G17" s="39">
        <f t="shared" ref="G17:G35" si="3">AVERAGE(D17:F17)</f>
        <v>26039</v>
      </c>
    </row>
    <row r="18" spans="1:7" ht="15.75">
      <c r="A18" s="60"/>
      <c r="B18" s="63" t="s">
        <v>47</v>
      </c>
      <c r="C18" s="28" t="s">
        <v>11</v>
      </c>
      <c r="D18" s="39">
        <v>1877</v>
      </c>
      <c r="E18" s="39">
        <v>1990</v>
      </c>
      <c r="F18" s="39">
        <v>2053</v>
      </c>
      <c r="G18" s="39">
        <f t="shared" si="3"/>
        <v>1973.3333333333333</v>
      </c>
    </row>
    <row r="19" spans="1:7" ht="15.75">
      <c r="A19" s="60"/>
      <c r="B19" s="63" t="s">
        <v>48</v>
      </c>
      <c r="C19" s="28" t="s">
        <v>11</v>
      </c>
      <c r="D19" s="39">
        <v>17543</v>
      </c>
      <c r="E19" s="39">
        <v>20328</v>
      </c>
      <c r="F19" s="39">
        <v>20847</v>
      </c>
      <c r="G19" s="39">
        <f t="shared" si="3"/>
        <v>19572.666666666668</v>
      </c>
    </row>
    <row r="20" spans="1:7" ht="15.75">
      <c r="A20" s="60"/>
      <c r="B20" s="63" t="s">
        <v>53</v>
      </c>
      <c r="C20" s="28" t="s">
        <v>11</v>
      </c>
      <c r="D20" s="39">
        <v>1197</v>
      </c>
      <c r="E20" s="39">
        <v>1471</v>
      </c>
      <c r="F20" s="39">
        <v>1518</v>
      </c>
      <c r="G20" s="39">
        <f t="shared" si="3"/>
        <v>1395.3333333333333</v>
      </c>
    </row>
    <row r="21" spans="1:7" ht="15.75">
      <c r="A21" s="60"/>
      <c r="B21" s="63" t="s">
        <v>52</v>
      </c>
      <c r="C21" s="28" t="s">
        <v>12</v>
      </c>
      <c r="D21" s="39">
        <v>2960</v>
      </c>
      <c r="E21" s="39">
        <v>3128</v>
      </c>
      <c r="F21" s="39">
        <v>3205</v>
      </c>
      <c r="G21" s="39">
        <f t="shared" si="3"/>
        <v>3097.6666666666665</v>
      </c>
    </row>
    <row r="22" spans="1:7" ht="15.75">
      <c r="A22" s="60"/>
      <c r="B22" s="64" t="s">
        <v>14</v>
      </c>
      <c r="C22" s="28" t="s">
        <v>11</v>
      </c>
      <c r="D22" s="39">
        <v>5643</v>
      </c>
      <c r="E22" s="39">
        <v>6577</v>
      </c>
      <c r="F22" s="39">
        <v>6897</v>
      </c>
      <c r="G22" s="39">
        <f t="shared" si="3"/>
        <v>6372.333333333333</v>
      </c>
    </row>
    <row r="23" spans="1:7" ht="17.25">
      <c r="A23" s="60">
        <v>2</v>
      </c>
      <c r="B23" s="47" t="s">
        <v>49</v>
      </c>
      <c r="C23" s="5" t="s">
        <v>54</v>
      </c>
      <c r="D23" s="39">
        <f>D24+D27+D28</f>
        <v>123817</v>
      </c>
      <c r="E23" s="39">
        <f t="shared" ref="E23:F23" si="4">E24+E27+E28</f>
        <v>130873</v>
      </c>
      <c r="F23" s="39">
        <f t="shared" si="4"/>
        <v>129618</v>
      </c>
      <c r="G23" s="39">
        <f t="shared" si="3"/>
        <v>128102.66666666667</v>
      </c>
    </row>
    <row r="24" spans="1:7" ht="15.75">
      <c r="A24" s="60"/>
      <c r="B24" s="46" t="s">
        <v>50</v>
      </c>
      <c r="C24" s="5" t="s">
        <v>11</v>
      </c>
      <c r="D24" s="39">
        <v>18622</v>
      </c>
      <c r="E24" s="39">
        <v>20604</v>
      </c>
      <c r="F24" s="39">
        <v>21215</v>
      </c>
      <c r="G24" s="39">
        <f t="shared" si="3"/>
        <v>20147</v>
      </c>
    </row>
    <row r="25" spans="1:7" ht="15.75">
      <c r="A25" s="60"/>
      <c r="B25" s="46" t="s">
        <v>51</v>
      </c>
      <c r="C25" s="5" t="s">
        <v>11</v>
      </c>
      <c r="D25" s="39">
        <v>24973</v>
      </c>
      <c r="E25" s="39">
        <v>25468</v>
      </c>
      <c r="F25" s="39">
        <v>25771</v>
      </c>
      <c r="G25" s="39">
        <f t="shared" si="3"/>
        <v>25404</v>
      </c>
    </row>
    <row r="26" spans="1:7" ht="15.75">
      <c r="A26" s="60"/>
      <c r="B26" s="45" t="s">
        <v>147</v>
      </c>
      <c r="C26" s="5" t="s">
        <v>148</v>
      </c>
      <c r="D26" s="39"/>
      <c r="E26" s="39"/>
      <c r="F26" s="39"/>
      <c r="G26" s="39"/>
    </row>
    <row r="27" spans="1:7" ht="15.75">
      <c r="A27" s="60"/>
      <c r="B27" s="46" t="s">
        <v>143</v>
      </c>
      <c r="C27" s="5" t="s">
        <v>11</v>
      </c>
      <c r="D27" s="39">
        <v>2435</v>
      </c>
      <c r="E27" s="39">
        <v>3539</v>
      </c>
      <c r="F27" s="39">
        <v>3556</v>
      </c>
      <c r="G27" s="39">
        <f t="shared" si="3"/>
        <v>3176.6666666666665</v>
      </c>
    </row>
    <row r="28" spans="1:7" ht="15.75">
      <c r="A28" s="65"/>
      <c r="B28" s="46" t="s">
        <v>18</v>
      </c>
      <c r="C28" s="5" t="s">
        <v>11</v>
      </c>
      <c r="D28" s="39">
        <f>SUM(D29:D30)</f>
        <v>102760</v>
      </c>
      <c r="E28" s="39">
        <f t="shared" ref="E28:F28" si="5">SUM(E29:E30)</f>
        <v>106730</v>
      </c>
      <c r="F28" s="39">
        <f t="shared" si="5"/>
        <v>104847</v>
      </c>
      <c r="G28" s="39">
        <f t="shared" si="3"/>
        <v>104779</v>
      </c>
    </row>
    <row r="29" spans="1:7" ht="15.75">
      <c r="A29" s="65"/>
      <c r="B29" s="45" t="s">
        <v>48</v>
      </c>
      <c r="C29" s="5" t="s">
        <v>11</v>
      </c>
      <c r="D29" s="97">
        <v>84899</v>
      </c>
      <c r="E29" s="39">
        <v>87828</v>
      </c>
      <c r="F29" s="39">
        <v>86002</v>
      </c>
      <c r="G29" s="39">
        <f t="shared" si="3"/>
        <v>86243</v>
      </c>
    </row>
    <row r="30" spans="1:7" ht="15.75">
      <c r="A30" s="65"/>
      <c r="B30" s="45" t="s">
        <v>52</v>
      </c>
      <c r="C30" s="5" t="s">
        <v>11</v>
      </c>
      <c r="D30" s="39">
        <v>17861</v>
      </c>
      <c r="E30" s="39">
        <v>18902</v>
      </c>
      <c r="F30" s="39">
        <v>18845</v>
      </c>
      <c r="G30" s="39">
        <f t="shared" si="3"/>
        <v>18536</v>
      </c>
    </row>
    <row r="31" spans="1:7" ht="15.75">
      <c r="A31" s="65"/>
      <c r="B31" s="45" t="s">
        <v>146</v>
      </c>
      <c r="C31" s="5" t="s">
        <v>148</v>
      </c>
      <c r="D31" s="39">
        <v>102760</v>
      </c>
      <c r="E31" s="39">
        <v>106730</v>
      </c>
      <c r="F31" s="39">
        <v>104847</v>
      </c>
      <c r="G31" s="39">
        <f>SUM(D31:F31)</f>
        <v>314337</v>
      </c>
    </row>
    <row r="32" spans="1:7" ht="15.75">
      <c r="A32" s="60">
        <v>3</v>
      </c>
      <c r="B32" s="49" t="s">
        <v>10</v>
      </c>
      <c r="C32" s="5" t="s">
        <v>13</v>
      </c>
      <c r="D32" s="39">
        <v>7890</v>
      </c>
      <c r="E32" s="39">
        <v>9554</v>
      </c>
      <c r="F32" s="39">
        <v>3620</v>
      </c>
      <c r="G32" s="39">
        <f t="shared" si="3"/>
        <v>7021.333333333333</v>
      </c>
    </row>
    <row r="33" spans="1:8" ht="15.75">
      <c r="A33" s="60"/>
      <c r="B33" s="49"/>
      <c r="C33" s="5" t="s">
        <v>148</v>
      </c>
      <c r="D33" s="39"/>
      <c r="E33" s="39"/>
      <c r="F33" s="39"/>
      <c r="G33" s="39"/>
    </row>
    <row r="34" spans="1:8" ht="15.75">
      <c r="A34" s="60"/>
      <c r="B34" s="66"/>
      <c r="C34" s="28"/>
      <c r="D34" s="39"/>
      <c r="E34" s="39"/>
      <c r="F34" s="39"/>
      <c r="G34" s="39"/>
    </row>
    <row r="35" spans="1:8" ht="15.75" thickBot="1">
      <c r="A35" s="50"/>
      <c r="B35" s="51" t="s">
        <v>119</v>
      </c>
      <c r="C35" s="52" t="s">
        <v>11</v>
      </c>
      <c r="D35" s="53">
        <f>D17+D28</f>
        <v>126337</v>
      </c>
      <c r="E35" s="54">
        <f>E17+E28</f>
        <v>133647</v>
      </c>
      <c r="F35" s="51">
        <f>F17+F28</f>
        <v>132470</v>
      </c>
      <c r="G35" s="50">
        <f t="shared" si="3"/>
        <v>130818</v>
      </c>
    </row>
    <row r="36" spans="1:8" ht="15.75" thickTop="1">
      <c r="A36" s="27" t="s">
        <v>55</v>
      </c>
      <c r="C36" s="28"/>
      <c r="D36" s="41"/>
      <c r="E36" s="41"/>
      <c r="F36" s="41"/>
      <c r="G36" s="41"/>
    </row>
    <row r="37" spans="1:8">
      <c r="A37" s="27" t="s">
        <v>56</v>
      </c>
      <c r="C37" s="28"/>
      <c r="D37" s="41"/>
      <c r="E37" s="41"/>
      <c r="F37" s="41"/>
      <c r="G37" s="41"/>
      <c r="H37" s="28"/>
    </row>
    <row r="38" spans="1:8">
      <c r="A38" s="27" t="s">
        <v>57</v>
      </c>
      <c r="C38" s="28"/>
      <c r="D38" s="41"/>
      <c r="E38" s="41"/>
      <c r="F38" s="41"/>
      <c r="G38" s="41"/>
      <c r="H38" s="28"/>
    </row>
    <row r="39" spans="1:8">
      <c r="A39" s="31" t="s">
        <v>94</v>
      </c>
    </row>
    <row r="40" spans="1:8">
      <c r="C40" s="28"/>
    </row>
    <row r="41" spans="1:8">
      <c r="C41" s="28"/>
    </row>
    <row r="42" spans="1:8">
      <c r="A42" s="122" t="s">
        <v>104</v>
      </c>
      <c r="B42" s="122"/>
      <c r="C42" s="122"/>
      <c r="D42" s="122"/>
      <c r="E42" s="122"/>
      <c r="F42" s="122"/>
    </row>
    <row r="43" spans="1:8">
      <c r="A43" s="122" t="s">
        <v>106</v>
      </c>
      <c r="B43" s="122"/>
      <c r="C43" s="122"/>
      <c r="D43" s="122"/>
      <c r="E43" s="122"/>
      <c r="F43" s="122"/>
    </row>
    <row r="44" spans="1:8">
      <c r="A44" s="120" t="s">
        <v>144</v>
      </c>
      <c r="B44" s="120"/>
      <c r="C44" s="120"/>
      <c r="D44" s="120"/>
      <c r="E44" s="120"/>
      <c r="F44" s="120"/>
    </row>
    <row r="46" spans="1:8" ht="15.75" thickBot="1">
      <c r="A46" s="36" t="s">
        <v>0</v>
      </c>
      <c r="B46" s="36" t="s">
        <v>127</v>
      </c>
      <c r="C46" s="36" t="s">
        <v>22</v>
      </c>
      <c r="D46" s="36" t="s">
        <v>23</v>
      </c>
      <c r="E46" s="36" t="s">
        <v>21</v>
      </c>
      <c r="F46" s="36" t="s">
        <v>41</v>
      </c>
    </row>
    <row r="47" spans="1:8">
      <c r="A47" s="26"/>
      <c r="B47" s="27"/>
      <c r="C47" s="41"/>
      <c r="D47" s="41"/>
      <c r="E47" s="41"/>
      <c r="F47" s="41"/>
    </row>
    <row r="48" spans="1:8">
      <c r="A48" s="26">
        <v>1</v>
      </c>
      <c r="B48" s="27" t="s">
        <v>59</v>
      </c>
      <c r="C48" s="28">
        <v>397044449</v>
      </c>
      <c r="D48" s="28">
        <v>369747602</v>
      </c>
      <c r="E48" s="28">
        <v>389739028</v>
      </c>
      <c r="F48" s="28">
        <f t="shared" ref="F48:F53" si="6">SUM(C48:E48)</f>
        <v>1156531079</v>
      </c>
    </row>
    <row r="49" spans="1:8">
      <c r="A49" s="26">
        <v>2</v>
      </c>
      <c r="B49" s="27" t="s">
        <v>61</v>
      </c>
      <c r="C49" s="28">
        <v>603968789</v>
      </c>
      <c r="D49" s="28">
        <v>634604888</v>
      </c>
      <c r="E49" s="28">
        <v>632303415</v>
      </c>
      <c r="F49" s="28">
        <f t="shared" si="6"/>
        <v>1870877092</v>
      </c>
    </row>
    <row r="50" spans="1:8">
      <c r="A50" s="26">
        <v>3</v>
      </c>
      <c r="B50" s="27" t="s">
        <v>60</v>
      </c>
      <c r="C50" s="28">
        <v>16599824.960000001</v>
      </c>
      <c r="D50" s="28">
        <v>278565812.61000001</v>
      </c>
      <c r="E50" s="28"/>
      <c r="F50" s="28">
        <f t="shared" si="6"/>
        <v>295165637.56999999</v>
      </c>
    </row>
    <row r="51" spans="1:8">
      <c r="A51" s="26">
        <v>4</v>
      </c>
      <c r="B51" s="27" t="s">
        <v>62</v>
      </c>
      <c r="C51" s="28"/>
      <c r="D51" s="28"/>
      <c r="E51" s="28"/>
      <c r="F51" s="28">
        <f t="shared" si="6"/>
        <v>0</v>
      </c>
    </row>
    <row r="52" spans="1:8">
      <c r="A52" s="26">
        <v>5</v>
      </c>
      <c r="B52" s="27" t="s">
        <v>44</v>
      </c>
      <c r="C52" s="28"/>
      <c r="D52" s="28"/>
      <c r="E52" s="28"/>
      <c r="F52" s="28">
        <f t="shared" si="6"/>
        <v>0</v>
      </c>
    </row>
    <row r="53" spans="1:8">
      <c r="A53" s="26">
        <v>6</v>
      </c>
      <c r="B53" s="27" t="s">
        <v>70</v>
      </c>
      <c r="C53" s="28">
        <v>33085500</v>
      </c>
      <c r="D53" s="28">
        <v>31525633</v>
      </c>
      <c r="E53" s="28">
        <v>33621200</v>
      </c>
      <c r="F53" s="28">
        <f t="shared" si="6"/>
        <v>98232333</v>
      </c>
    </row>
    <row r="54" spans="1:8">
      <c r="A54" s="87">
        <v>7</v>
      </c>
      <c r="B54" s="27" t="s">
        <v>149</v>
      </c>
      <c r="C54" s="93"/>
      <c r="D54" s="93"/>
      <c r="E54" s="93"/>
      <c r="F54" s="28"/>
      <c r="H54" s="27"/>
    </row>
    <row r="55" spans="1:8">
      <c r="A55" s="87">
        <v>8</v>
      </c>
      <c r="B55" s="27" t="s">
        <v>150</v>
      </c>
      <c r="C55" s="93"/>
      <c r="D55" s="93"/>
      <c r="E55" s="93"/>
      <c r="F55" s="28"/>
      <c r="H55" s="27"/>
    </row>
    <row r="56" spans="1:8">
      <c r="A56" s="87">
        <v>9</v>
      </c>
      <c r="B56" s="27" t="s">
        <v>151</v>
      </c>
      <c r="C56" s="93"/>
      <c r="D56" s="93"/>
      <c r="E56" s="93"/>
      <c r="F56" s="28"/>
      <c r="H56" s="27"/>
    </row>
    <row r="57" spans="1:8" ht="15.75" thickBot="1">
      <c r="A57" s="50"/>
      <c r="B57" s="51" t="s">
        <v>1</v>
      </c>
      <c r="C57" s="52">
        <f>SUM(C48:C53)</f>
        <v>1050698562.96</v>
      </c>
      <c r="D57" s="52">
        <f t="shared" ref="D57:F57" si="7">SUM(D48:D53)</f>
        <v>1314443935.6100001</v>
      </c>
      <c r="E57" s="52">
        <f t="shared" si="7"/>
        <v>1055663643</v>
      </c>
      <c r="F57" s="52">
        <f t="shared" si="7"/>
        <v>3420806141.5700002</v>
      </c>
    </row>
    <row r="58" spans="1:8" ht="15.75" thickTop="1">
      <c r="A58" s="124" t="s">
        <v>134</v>
      </c>
      <c r="B58" s="124"/>
      <c r="C58" s="124"/>
      <c r="D58" s="124"/>
      <c r="E58" s="124"/>
      <c r="F58" s="124"/>
    </row>
    <row r="60" spans="1:8">
      <c r="A60" s="23"/>
      <c r="B60" s="23"/>
      <c r="C60" s="23"/>
      <c r="D60" s="23"/>
      <c r="E60" s="23"/>
      <c r="F60" s="23"/>
    </row>
    <row r="61" spans="1:8">
      <c r="A61" s="122" t="s">
        <v>105</v>
      </c>
      <c r="B61" s="122"/>
      <c r="C61" s="122"/>
      <c r="D61" s="122"/>
      <c r="E61" s="122"/>
      <c r="F61" s="122"/>
    </row>
    <row r="62" spans="1:8">
      <c r="A62" s="122" t="s">
        <v>107</v>
      </c>
      <c r="B62" s="122"/>
      <c r="C62" s="122"/>
      <c r="D62" s="122"/>
      <c r="E62" s="122"/>
      <c r="F62" s="122"/>
    </row>
    <row r="63" spans="1:8">
      <c r="A63" s="120" t="s">
        <v>144</v>
      </c>
      <c r="B63" s="120"/>
      <c r="C63" s="120"/>
      <c r="D63" s="120"/>
      <c r="E63" s="120"/>
      <c r="F63" s="120"/>
    </row>
    <row r="65" spans="1:6" ht="15.75" thickBot="1">
      <c r="A65" s="36" t="s">
        <v>102</v>
      </c>
      <c r="B65" s="36" t="s">
        <v>103</v>
      </c>
      <c r="C65" s="36" t="s">
        <v>22</v>
      </c>
      <c r="D65" s="36" t="s">
        <v>23</v>
      </c>
      <c r="E65" s="36" t="s">
        <v>21</v>
      </c>
      <c r="F65" s="36" t="s">
        <v>41</v>
      </c>
    </row>
    <row r="66" spans="1:6">
      <c r="A66" s="26"/>
      <c r="B66" s="27"/>
      <c r="C66" s="28"/>
      <c r="D66" s="28"/>
      <c r="E66" s="28"/>
      <c r="F66" s="28"/>
    </row>
    <row r="67" spans="1:6">
      <c r="A67" s="76" t="s">
        <v>3</v>
      </c>
      <c r="B67" s="58" t="s">
        <v>4</v>
      </c>
      <c r="C67" s="28">
        <v>16599824.960000001</v>
      </c>
      <c r="D67" s="28">
        <v>278565812.61000001</v>
      </c>
      <c r="E67" s="28"/>
      <c r="F67" s="28">
        <f>SUM(C67:E67)</f>
        <v>295165637.56999999</v>
      </c>
    </row>
    <row r="68" spans="1:6">
      <c r="A68" s="76" t="s">
        <v>5</v>
      </c>
      <c r="B68" s="58" t="s">
        <v>6</v>
      </c>
      <c r="C68" s="28">
        <v>603968789</v>
      </c>
      <c r="D68" s="28">
        <v>634604888</v>
      </c>
      <c r="E68" s="28">
        <v>632303415</v>
      </c>
      <c r="F68" s="28">
        <f t="shared" ref="F68:F86" si="8">SUM(C68:E68)</f>
        <v>1870877092</v>
      </c>
    </row>
    <row r="69" spans="1:6">
      <c r="A69" s="76" t="s">
        <v>27</v>
      </c>
      <c r="B69" s="58" t="s">
        <v>28</v>
      </c>
      <c r="C69" s="28"/>
      <c r="D69" s="28"/>
      <c r="E69" s="28"/>
      <c r="F69" s="28">
        <f t="shared" si="8"/>
        <v>0</v>
      </c>
    </row>
    <row r="70" spans="1:6">
      <c r="A70" s="76" t="s">
        <v>7</v>
      </c>
      <c r="B70" s="58" t="s">
        <v>8</v>
      </c>
      <c r="C70" s="28"/>
      <c r="D70" s="28"/>
      <c r="E70" s="28"/>
      <c r="F70" s="28">
        <f t="shared" si="8"/>
        <v>0</v>
      </c>
    </row>
    <row r="71" spans="1:6">
      <c r="A71" s="76" t="s">
        <v>29</v>
      </c>
      <c r="B71" s="58" t="s">
        <v>30</v>
      </c>
      <c r="C71" s="28"/>
      <c r="D71" s="28"/>
      <c r="E71" s="28"/>
      <c r="F71" s="28">
        <f t="shared" si="8"/>
        <v>0</v>
      </c>
    </row>
    <row r="72" spans="1:6">
      <c r="A72" s="76" t="s">
        <v>31</v>
      </c>
      <c r="B72" s="58" t="s">
        <v>32</v>
      </c>
      <c r="C72" s="28"/>
      <c r="D72" s="28"/>
      <c r="E72" s="28"/>
      <c r="F72" s="28">
        <f t="shared" si="8"/>
        <v>0</v>
      </c>
    </row>
    <row r="73" spans="1:6">
      <c r="A73" s="76" t="s">
        <v>33</v>
      </c>
      <c r="B73" s="58" t="s">
        <v>34</v>
      </c>
      <c r="C73" s="28"/>
      <c r="D73" s="28"/>
      <c r="E73" s="28"/>
      <c r="F73" s="28">
        <f t="shared" si="8"/>
        <v>0</v>
      </c>
    </row>
    <row r="74" spans="1:6">
      <c r="A74" s="76" t="s">
        <v>35</v>
      </c>
      <c r="B74" s="58" t="s">
        <v>36</v>
      </c>
      <c r="C74" s="28"/>
      <c r="D74" s="28"/>
      <c r="E74" s="28"/>
      <c r="F74" s="28">
        <f t="shared" si="8"/>
        <v>0</v>
      </c>
    </row>
    <row r="75" spans="1:6">
      <c r="A75" s="76" t="s">
        <v>37</v>
      </c>
      <c r="B75" s="58" t="s">
        <v>38</v>
      </c>
      <c r="C75" s="28"/>
      <c r="D75" s="28"/>
      <c r="E75" s="28"/>
      <c r="F75" s="28">
        <f t="shared" si="8"/>
        <v>0</v>
      </c>
    </row>
    <row r="76" spans="1:6">
      <c r="A76" s="76" t="s">
        <v>9</v>
      </c>
      <c r="B76" s="77" t="s">
        <v>65</v>
      </c>
      <c r="C76" s="28">
        <v>397044449</v>
      </c>
      <c r="D76" s="28">
        <v>369747602</v>
      </c>
      <c r="E76" s="28">
        <v>389739028</v>
      </c>
      <c r="F76" s="28">
        <f t="shared" si="8"/>
        <v>1156531079</v>
      </c>
    </row>
    <row r="77" spans="1:6">
      <c r="A77" s="76" t="s">
        <v>72</v>
      </c>
      <c r="B77" s="77" t="s">
        <v>71</v>
      </c>
      <c r="C77" s="28"/>
      <c r="D77" s="28"/>
      <c r="E77" s="28"/>
      <c r="F77" s="28">
        <f t="shared" si="8"/>
        <v>0</v>
      </c>
    </row>
    <row r="78" spans="1:6">
      <c r="A78" s="76" t="s">
        <v>73</v>
      </c>
      <c r="B78" s="77" t="s">
        <v>74</v>
      </c>
      <c r="C78" s="28"/>
      <c r="D78" s="28"/>
      <c r="E78" s="28"/>
      <c r="F78" s="28">
        <f t="shared" si="8"/>
        <v>0</v>
      </c>
    </row>
    <row r="79" spans="1:6">
      <c r="A79" s="76" t="s">
        <v>75</v>
      </c>
      <c r="B79" s="77" t="s">
        <v>76</v>
      </c>
      <c r="C79" s="28"/>
      <c r="D79" s="28"/>
      <c r="E79" s="28"/>
      <c r="F79" s="28">
        <f t="shared" si="8"/>
        <v>0</v>
      </c>
    </row>
    <row r="80" spans="1:6">
      <c r="A80" s="76" t="s">
        <v>78</v>
      </c>
      <c r="B80" s="77" t="s">
        <v>79</v>
      </c>
      <c r="C80" s="28"/>
      <c r="D80" s="28"/>
      <c r="E80" s="28"/>
      <c r="F80" s="28">
        <f t="shared" si="8"/>
        <v>0</v>
      </c>
    </row>
    <row r="81" spans="1:6">
      <c r="A81" s="76" t="s">
        <v>80</v>
      </c>
      <c r="B81" s="77" t="s">
        <v>81</v>
      </c>
      <c r="C81" s="28"/>
      <c r="D81" s="28"/>
      <c r="E81" s="28"/>
      <c r="F81" s="28">
        <f t="shared" si="8"/>
        <v>0</v>
      </c>
    </row>
    <row r="82" spans="1:6">
      <c r="A82" s="76" t="s">
        <v>82</v>
      </c>
      <c r="B82" s="77" t="s">
        <v>83</v>
      </c>
      <c r="C82" s="28"/>
      <c r="D82" s="28"/>
      <c r="E82" s="28"/>
      <c r="F82" s="28">
        <f t="shared" si="8"/>
        <v>0</v>
      </c>
    </row>
    <row r="83" spans="1:6" ht="30">
      <c r="A83" s="76" t="s">
        <v>84</v>
      </c>
      <c r="B83" s="77" t="s">
        <v>85</v>
      </c>
      <c r="C83" s="28"/>
      <c r="D83" s="28"/>
      <c r="E83" s="28"/>
      <c r="F83" s="28">
        <f t="shared" si="8"/>
        <v>0</v>
      </c>
    </row>
    <row r="84" spans="1:6">
      <c r="A84" s="76" t="s">
        <v>75</v>
      </c>
      <c r="B84" s="77" t="s">
        <v>76</v>
      </c>
      <c r="C84" s="28"/>
      <c r="D84" s="28"/>
      <c r="E84" s="28"/>
      <c r="F84" s="28">
        <f t="shared" si="8"/>
        <v>0</v>
      </c>
    </row>
    <row r="85" spans="1:6">
      <c r="A85" s="21" t="s">
        <v>158</v>
      </c>
      <c r="B85" s="21" t="s">
        <v>159</v>
      </c>
      <c r="C85" s="28"/>
      <c r="D85" s="28"/>
      <c r="E85" s="28"/>
      <c r="F85" s="28"/>
    </row>
    <row r="86" spans="1:6" ht="30">
      <c r="A86" s="76" t="s">
        <v>145</v>
      </c>
      <c r="B86" s="77" t="s">
        <v>77</v>
      </c>
      <c r="C86" s="28">
        <v>33085500</v>
      </c>
      <c r="D86" s="28">
        <v>31525633</v>
      </c>
      <c r="E86" s="28">
        <v>33621200</v>
      </c>
      <c r="F86" s="28">
        <f t="shared" si="8"/>
        <v>98232333</v>
      </c>
    </row>
    <row r="87" spans="1:6" ht="15.75" thickBot="1">
      <c r="A87" s="50"/>
      <c r="B87" s="51" t="s">
        <v>1</v>
      </c>
      <c r="C87" s="52">
        <f>SUM(C67:C86)</f>
        <v>1050698562.96</v>
      </c>
      <c r="D87" s="52">
        <f>SUM(D67:D86)</f>
        <v>1314443935.6100001</v>
      </c>
      <c r="E87" s="52">
        <f>SUM(E67:E86)</f>
        <v>1055663643</v>
      </c>
      <c r="F87" s="52">
        <f>SUM(F67:F86)</f>
        <v>3420806141.5700002</v>
      </c>
    </row>
    <row r="88" spans="1:6" ht="15.75" thickTop="1">
      <c r="A88" s="124" t="s">
        <v>134</v>
      </c>
      <c r="B88" s="124"/>
      <c r="C88" s="124"/>
      <c r="D88" s="124"/>
      <c r="E88" s="124"/>
      <c r="F88" s="124"/>
    </row>
    <row r="91" spans="1:6">
      <c r="A91" s="122" t="s">
        <v>116</v>
      </c>
      <c r="B91" s="122"/>
      <c r="C91" s="122"/>
      <c r="D91" s="122"/>
      <c r="E91" s="122"/>
      <c r="F91" s="122"/>
    </row>
    <row r="92" spans="1:6">
      <c r="A92" s="122" t="s">
        <v>115</v>
      </c>
      <c r="B92" s="122"/>
      <c r="C92" s="122"/>
      <c r="D92" s="122"/>
      <c r="E92" s="122"/>
      <c r="F92" s="122"/>
    </row>
    <row r="93" spans="1:6">
      <c r="A93" s="120" t="s">
        <v>144</v>
      </c>
      <c r="B93" s="120"/>
      <c r="C93" s="120"/>
      <c r="D93" s="120"/>
      <c r="E93" s="120"/>
      <c r="F93" s="120"/>
    </row>
    <row r="95" spans="1:6" ht="15.75" thickBot="1">
      <c r="A95" s="36" t="s">
        <v>0</v>
      </c>
      <c r="B95" s="36" t="s">
        <v>97</v>
      </c>
      <c r="C95" s="36" t="s">
        <v>22</v>
      </c>
      <c r="D95" s="36" t="s">
        <v>23</v>
      </c>
      <c r="E95" s="36" t="s">
        <v>21</v>
      </c>
      <c r="F95" s="36" t="s">
        <v>41</v>
      </c>
    </row>
    <row r="96" spans="1:6">
      <c r="A96" s="26"/>
      <c r="B96" s="27"/>
      <c r="C96" s="28"/>
      <c r="D96" s="28"/>
      <c r="E96" s="28"/>
      <c r="F96" s="28"/>
    </row>
    <row r="97" spans="1:10">
      <c r="A97" s="26">
        <v>1</v>
      </c>
      <c r="B97" s="13" t="s">
        <v>109</v>
      </c>
      <c r="C97" s="28">
        <f>'2 T'!F102</f>
        <v>1258299855.7799997</v>
      </c>
      <c r="D97" s="28">
        <f>C101</f>
        <v>1419860284.1199999</v>
      </c>
      <c r="E97" s="28">
        <f>D101</f>
        <v>1389154962.1199989</v>
      </c>
      <c r="F97" s="28">
        <f>C97</f>
        <v>1258299855.7799997</v>
      </c>
      <c r="H97" s="89"/>
    </row>
    <row r="98" spans="1:10">
      <c r="A98" s="26">
        <v>2</v>
      </c>
      <c r="B98" s="13" t="s">
        <v>110</v>
      </c>
      <c r="C98" s="28">
        <f>7790201556.46+388227697-'[1]1 T'!F94-'[1]2 T'!F94</f>
        <v>1212258991.3400002</v>
      </c>
      <c r="D98" s="28">
        <f>9073940170.46+388227697-C98-'[1]2 T'!F94-'[1]1 T'!F94</f>
        <v>1283738613.999999</v>
      </c>
      <c r="E98" s="28">
        <f>-C98-D98-'[1]2 T'!F94-'[1]1 T'!F94+10444109784.46+388227697</f>
        <v>1370169614</v>
      </c>
      <c r="F98" s="28">
        <f>SUM(C98:E98)</f>
        <v>3866167219.3399992</v>
      </c>
      <c r="H98" s="90"/>
      <c r="I98" s="90"/>
      <c r="J98" s="90"/>
    </row>
    <row r="99" spans="1:10">
      <c r="A99" s="26">
        <v>3</v>
      </c>
      <c r="B99" s="13" t="s">
        <v>111</v>
      </c>
      <c r="C99" s="28">
        <f>C97+C98</f>
        <v>2470558847.1199999</v>
      </c>
      <c r="D99" s="28">
        <f t="shared" ref="D99:F99" si="9">D97+D98</f>
        <v>2703598898.1199989</v>
      </c>
      <c r="E99" s="28">
        <f t="shared" si="9"/>
        <v>2759324576.1199989</v>
      </c>
      <c r="F99" s="28">
        <f t="shared" si="9"/>
        <v>5124467075.1199989</v>
      </c>
      <c r="H99" s="90"/>
      <c r="I99" s="90"/>
      <c r="J99" s="90"/>
    </row>
    <row r="100" spans="1:10">
      <c r="A100" s="26">
        <v>4</v>
      </c>
      <c r="B100" s="13" t="s">
        <v>112</v>
      </c>
      <c r="C100" s="28">
        <v>1050698563</v>
      </c>
      <c r="D100" s="28">
        <v>1314443936</v>
      </c>
      <c r="E100" s="28">
        <v>1055663643</v>
      </c>
      <c r="F100" s="28">
        <f>+E100+D100+C100</f>
        <v>3420806142</v>
      </c>
    </row>
    <row r="101" spans="1:10">
      <c r="A101" s="26">
        <v>5</v>
      </c>
      <c r="B101" s="13" t="s">
        <v>113</v>
      </c>
      <c r="C101" s="28">
        <f>C99-C100</f>
        <v>1419860284.1199999</v>
      </c>
      <c r="D101" s="28">
        <f t="shared" ref="D101:F101" si="10">D99-D100</f>
        <v>1389154962.1199989</v>
      </c>
      <c r="E101" s="28">
        <f t="shared" si="10"/>
        <v>1703660933.1199989</v>
      </c>
      <c r="F101" s="28">
        <f t="shared" si="10"/>
        <v>1703660933.1199989</v>
      </c>
    </row>
    <row r="102" spans="1:10" ht="15.75" thickBot="1">
      <c r="A102" s="50"/>
      <c r="B102" s="51"/>
      <c r="C102" s="52"/>
      <c r="D102" s="53"/>
      <c r="E102" s="54"/>
      <c r="F102" s="51"/>
    </row>
    <row r="103" spans="1:10" ht="15.75" thickTop="1">
      <c r="A103" s="124" t="s">
        <v>134</v>
      </c>
      <c r="B103" s="124"/>
      <c r="C103" s="124"/>
      <c r="D103" s="124"/>
      <c r="E103" s="124"/>
      <c r="F103" s="124"/>
    </row>
    <row r="105" spans="1:10">
      <c r="A105" s="32" t="s">
        <v>164</v>
      </c>
    </row>
    <row r="108" spans="1:10">
      <c r="A108" s="88"/>
    </row>
    <row r="109" spans="1:10">
      <c r="A109" s="88"/>
    </row>
    <row r="110" spans="1:10">
      <c r="A110" s="88"/>
    </row>
  </sheetData>
  <mergeCells count="16">
    <mergeCell ref="A1:G1"/>
    <mergeCell ref="A6:G6"/>
    <mergeCell ref="A58:F58"/>
    <mergeCell ref="A61:F61"/>
    <mergeCell ref="A62:F62"/>
    <mergeCell ref="A63:F63"/>
    <mergeCell ref="A8:G8"/>
    <mergeCell ref="A9:G9"/>
    <mergeCell ref="A42:F42"/>
    <mergeCell ref="A43:F43"/>
    <mergeCell ref="A44:F44"/>
    <mergeCell ref="A103:F103"/>
    <mergeCell ref="A88:F88"/>
    <mergeCell ref="A91:F91"/>
    <mergeCell ref="A92:F92"/>
    <mergeCell ref="A93:F93"/>
  </mergeCells>
  <phoneticPr fontId="1" type="noConversion"/>
  <pageMargins left="0.7" right="0.7" top="0.75" bottom="0.75" header="0.3" footer="0.3"/>
  <pageSetup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8"/>
  <sheetViews>
    <sheetView topLeftCell="A75" zoomScale="90" zoomScaleNormal="90" workbookViewId="0">
      <selection activeCell="C98" sqref="C98:E98"/>
    </sheetView>
  </sheetViews>
  <sheetFormatPr baseColWidth="10" defaultColWidth="11.5703125" defaultRowHeight="15"/>
  <cols>
    <col min="1" max="1" width="9.7109375" style="30" customWidth="1"/>
    <col min="2" max="2" width="45.7109375" style="31" customWidth="1"/>
    <col min="3" max="3" width="17.7109375" style="21" customWidth="1"/>
    <col min="4" max="4" width="18.28515625" style="21" customWidth="1"/>
    <col min="5" max="5" width="19" style="21" customWidth="1"/>
    <col min="6" max="6" width="16" style="21" customWidth="1"/>
    <col min="7" max="7" width="13.7109375" style="21" customWidth="1"/>
    <col min="8" max="8" width="8.85546875" style="21" customWidth="1"/>
    <col min="9" max="9" width="15.140625" style="21" bestFit="1" customWidth="1"/>
    <col min="10" max="10" width="13.5703125" style="21" bestFit="1" customWidth="1"/>
    <col min="11" max="11" width="14.7109375" style="21" customWidth="1"/>
    <col min="12" max="16384" width="11.5703125" style="21"/>
  </cols>
  <sheetData>
    <row r="1" spans="1:7">
      <c r="A1" s="122" t="s">
        <v>68</v>
      </c>
      <c r="B1" s="122"/>
      <c r="C1" s="122"/>
      <c r="D1" s="122"/>
      <c r="E1" s="122"/>
      <c r="F1" s="122"/>
      <c r="G1" s="122"/>
    </row>
    <row r="2" spans="1:7" s="78" customFormat="1">
      <c r="A2" s="24"/>
      <c r="B2" s="81" t="s">
        <v>87</v>
      </c>
      <c r="C2" s="24" t="s">
        <v>90</v>
      </c>
      <c r="D2" s="24"/>
      <c r="E2" s="24"/>
      <c r="F2" s="24"/>
      <c r="G2" s="24"/>
    </row>
    <row r="3" spans="1:7" s="78" customFormat="1">
      <c r="A3" s="24"/>
      <c r="B3" s="81" t="s">
        <v>88</v>
      </c>
      <c r="C3" s="24" t="s">
        <v>91</v>
      </c>
      <c r="D3" s="24"/>
      <c r="E3" s="24"/>
      <c r="F3" s="24"/>
      <c r="G3" s="24"/>
    </row>
    <row r="4" spans="1:7" s="78" customFormat="1">
      <c r="A4" s="24"/>
      <c r="B4" s="81" t="s">
        <v>89</v>
      </c>
      <c r="C4" s="24" t="s">
        <v>92</v>
      </c>
      <c r="D4" s="24"/>
      <c r="E4" s="24"/>
      <c r="F4" s="24"/>
      <c r="G4" s="24"/>
    </row>
    <row r="5" spans="1:7" s="78" customFormat="1">
      <c r="A5" s="24"/>
      <c r="B5" s="81" t="s">
        <v>86</v>
      </c>
      <c r="C5" s="24" t="s">
        <v>137</v>
      </c>
      <c r="D5" s="24"/>
      <c r="E5" s="24"/>
      <c r="F5" s="24"/>
      <c r="G5" s="24"/>
    </row>
    <row r="6" spans="1:7" s="78" customFormat="1">
      <c r="A6" s="122"/>
      <c r="B6" s="122"/>
      <c r="C6" s="122"/>
      <c r="D6" s="122"/>
      <c r="E6" s="122"/>
      <c r="F6" s="122"/>
      <c r="G6" s="122"/>
    </row>
    <row r="7" spans="1:7">
      <c r="A7" s="23"/>
      <c r="B7" s="24"/>
      <c r="C7" s="25"/>
      <c r="D7" s="25"/>
      <c r="E7" s="25"/>
      <c r="F7" s="25"/>
      <c r="G7" s="25"/>
    </row>
    <row r="8" spans="1:7">
      <c r="A8" s="122" t="s">
        <v>96</v>
      </c>
      <c r="B8" s="122"/>
      <c r="C8" s="122"/>
      <c r="D8" s="122"/>
      <c r="E8" s="122"/>
      <c r="F8" s="122"/>
      <c r="G8" s="122"/>
    </row>
    <row r="9" spans="1:7">
      <c r="A9" s="122" t="s">
        <v>117</v>
      </c>
      <c r="B9" s="122"/>
      <c r="C9" s="122"/>
      <c r="D9" s="122"/>
      <c r="E9" s="122"/>
      <c r="F9" s="122"/>
      <c r="G9" s="122"/>
    </row>
    <row r="10" spans="1:7">
      <c r="A10" s="23"/>
      <c r="B10" s="24"/>
      <c r="C10" s="23"/>
      <c r="D10" s="23"/>
      <c r="E10" s="23"/>
      <c r="F10" s="23"/>
      <c r="G10" s="23"/>
    </row>
    <row r="11" spans="1:7" s="78" customFormat="1" ht="15.75" thickBot="1">
      <c r="A11" s="36" t="s">
        <v>0</v>
      </c>
      <c r="B11" s="36" t="s">
        <v>127</v>
      </c>
      <c r="C11" s="36" t="s">
        <v>98</v>
      </c>
      <c r="D11" s="36" t="s">
        <v>24</v>
      </c>
      <c r="E11" s="36" t="s">
        <v>25</v>
      </c>
      <c r="F11" s="36" t="s">
        <v>26</v>
      </c>
      <c r="G11" s="36" t="s">
        <v>123</v>
      </c>
    </row>
    <row r="12" spans="1:7" s="78" customFormat="1">
      <c r="A12" s="41"/>
      <c r="B12" s="27"/>
      <c r="C12" s="41"/>
      <c r="D12" s="41"/>
      <c r="E12" s="41"/>
      <c r="F12" s="41"/>
      <c r="G12" s="41"/>
    </row>
    <row r="13" spans="1:7" s="78" customFormat="1">
      <c r="A13" s="57">
        <v>0</v>
      </c>
      <c r="B13" s="58" t="s">
        <v>66</v>
      </c>
      <c r="C13" s="75" t="s">
        <v>11</v>
      </c>
      <c r="D13" s="41">
        <v>18914</v>
      </c>
      <c r="E13" s="41">
        <v>18848</v>
      </c>
      <c r="F13" s="41">
        <v>19017</v>
      </c>
      <c r="G13" s="39">
        <f t="shared" ref="G13:G14" si="0">AVERAGE(D13:F13)</f>
        <v>18926.333333333332</v>
      </c>
    </row>
    <row r="14" spans="1:7" s="78" customFormat="1">
      <c r="A14" s="57"/>
      <c r="B14" s="59" t="s">
        <v>67</v>
      </c>
      <c r="C14" s="75" t="s">
        <v>11</v>
      </c>
      <c r="D14" s="41">
        <v>1192</v>
      </c>
      <c r="E14" s="41">
        <v>1318</v>
      </c>
      <c r="F14" s="41">
        <v>1338</v>
      </c>
      <c r="G14" s="39">
        <f t="shared" si="0"/>
        <v>1282.6666666666667</v>
      </c>
    </row>
    <row r="15" spans="1:7" s="78" customFormat="1">
      <c r="A15" s="75"/>
      <c r="B15" s="27"/>
      <c r="C15" s="41"/>
      <c r="D15" s="41"/>
      <c r="E15" s="41"/>
      <c r="F15" s="41"/>
      <c r="G15" s="39"/>
    </row>
    <row r="16" spans="1:7" s="78" customFormat="1" ht="15.75">
      <c r="A16" s="60">
        <v>1</v>
      </c>
      <c r="B16" s="61" t="s">
        <v>45</v>
      </c>
      <c r="C16" s="28" t="s">
        <v>11</v>
      </c>
      <c r="D16" s="39">
        <f>+D17+D22</f>
        <v>33936</v>
      </c>
      <c r="E16" s="39">
        <f t="shared" ref="E16:F16" si="1">+E17+E22</f>
        <v>34662</v>
      </c>
      <c r="F16" s="39">
        <f t="shared" si="1"/>
        <v>32357</v>
      </c>
      <c r="G16" s="39">
        <f>AVERAGE(D16:F16)</f>
        <v>33651.666666666664</v>
      </c>
    </row>
    <row r="17" spans="1:7" s="78" customFormat="1" ht="15.75">
      <c r="A17" s="60"/>
      <c r="B17" s="62" t="s">
        <v>46</v>
      </c>
      <c r="C17" s="28" t="s">
        <v>11</v>
      </c>
      <c r="D17" s="39">
        <f>SUM(D18:D21)</f>
        <v>27243</v>
      </c>
      <c r="E17" s="39">
        <f t="shared" ref="E17:F17" si="2">SUM(E18:E21)</f>
        <v>27107</v>
      </c>
      <c r="F17" s="39">
        <f t="shared" si="2"/>
        <v>24631</v>
      </c>
      <c r="G17" s="39">
        <f t="shared" ref="G17:G35" si="3">AVERAGE(D17:F17)</f>
        <v>26327</v>
      </c>
    </row>
    <row r="18" spans="1:7" ht="15.75">
      <c r="A18" s="60"/>
      <c r="B18" s="63" t="s">
        <v>47</v>
      </c>
      <c r="C18" s="28" t="s">
        <v>11</v>
      </c>
      <c r="D18" s="39">
        <v>2047</v>
      </c>
      <c r="E18" s="39">
        <v>1985</v>
      </c>
      <c r="F18" s="39">
        <v>1996</v>
      </c>
      <c r="G18" s="39">
        <f t="shared" si="3"/>
        <v>2009.3333333333333</v>
      </c>
    </row>
    <row r="19" spans="1:7" ht="15.75">
      <c r="A19" s="60"/>
      <c r="B19" s="63" t="s">
        <v>48</v>
      </c>
      <c r="C19" s="28" t="s">
        <v>11</v>
      </c>
      <c r="D19" s="39">
        <v>20539</v>
      </c>
      <c r="E19" s="39">
        <v>20489</v>
      </c>
      <c r="F19" s="21">
        <v>18571</v>
      </c>
      <c r="G19" s="39">
        <f t="shared" si="3"/>
        <v>19866.333333333332</v>
      </c>
    </row>
    <row r="20" spans="1:7" ht="15.75">
      <c r="A20" s="60"/>
      <c r="B20" s="63" t="s">
        <v>53</v>
      </c>
      <c r="C20" s="28" t="s">
        <v>11</v>
      </c>
      <c r="D20" s="39">
        <v>1506</v>
      </c>
      <c r="E20" s="39">
        <v>1504</v>
      </c>
      <c r="F20" s="21">
        <v>1049</v>
      </c>
      <c r="G20" s="39">
        <f t="shared" si="3"/>
        <v>1353</v>
      </c>
    </row>
    <row r="21" spans="1:7" ht="15.75">
      <c r="A21" s="60"/>
      <c r="B21" s="63" t="s">
        <v>52</v>
      </c>
      <c r="C21" s="28" t="s">
        <v>12</v>
      </c>
      <c r="D21" s="39">
        <v>3151</v>
      </c>
      <c r="E21" s="39">
        <v>3129</v>
      </c>
      <c r="F21" s="21">
        <v>3015</v>
      </c>
      <c r="G21" s="39">
        <f t="shared" si="3"/>
        <v>3098.3333333333335</v>
      </c>
    </row>
    <row r="22" spans="1:7" ht="15.75">
      <c r="A22" s="60"/>
      <c r="B22" s="64" t="s">
        <v>14</v>
      </c>
      <c r="C22" s="28" t="s">
        <v>11</v>
      </c>
      <c r="D22" s="39">
        <v>6693</v>
      </c>
      <c r="E22" s="39">
        <v>7555</v>
      </c>
      <c r="F22" s="21">
        <v>7726</v>
      </c>
      <c r="G22" s="39">
        <f t="shared" si="3"/>
        <v>7324.666666666667</v>
      </c>
    </row>
    <row r="23" spans="1:7" ht="17.25">
      <c r="A23" s="60">
        <v>2</v>
      </c>
      <c r="B23" s="47" t="s">
        <v>49</v>
      </c>
      <c r="C23" s="5" t="s">
        <v>54</v>
      </c>
      <c r="D23" s="39">
        <f>+D24+D27+D28</f>
        <v>128635</v>
      </c>
      <c r="E23" s="39">
        <f>+E24+E27+E28</f>
        <v>128365</v>
      </c>
      <c r="F23" s="39">
        <f>+F24+F27+F28</f>
        <v>126166</v>
      </c>
      <c r="G23" s="39">
        <f t="shared" si="3"/>
        <v>127722</v>
      </c>
    </row>
    <row r="24" spans="1:7" ht="15.75">
      <c r="A24" s="60"/>
      <c r="B24" s="46" t="s">
        <v>50</v>
      </c>
      <c r="C24" s="5" t="s">
        <v>11</v>
      </c>
      <c r="D24" s="39">
        <v>21015</v>
      </c>
      <c r="E24" s="39">
        <v>21044</v>
      </c>
      <c r="F24" s="21">
        <v>19323</v>
      </c>
      <c r="G24" s="39">
        <f t="shared" si="3"/>
        <v>20460.666666666668</v>
      </c>
    </row>
    <row r="25" spans="1:7" ht="15.75">
      <c r="A25" s="60"/>
      <c r="B25" s="46" t="s">
        <v>51</v>
      </c>
      <c r="C25" s="5" t="s">
        <v>11</v>
      </c>
      <c r="D25" s="39">
        <v>25844</v>
      </c>
      <c r="E25" s="39">
        <v>25406</v>
      </c>
      <c r="F25" s="39">
        <v>25045</v>
      </c>
      <c r="G25" s="39">
        <f t="shared" si="3"/>
        <v>25431.666666666668</v>
      </c>
    </row>
    <row r="26" spans="1:7" ht="15.75">
      <c r="A26" s="60"/>
      <c r="B26" s="45" t="s">
        <v>147</v>
      </c>
      <c r="C26" s="5" t="s">
        <v>148</v>
      </c>
      <c r="D26" s="39"/>
      <c r="E26" s="39"/>
      <c r="F26" s="39"/>
      <c r="G26" s="39"/>
    </row>
    <row r="27" spans="1:7" ht="15.75">
      <c r="A27" s="60"/>
      <c r="B27" s="46" t="s">
        <v>143</v>
      </c>
      <c r="C27" s="5" t="s">
        <v>11</v>
      </c>
      <c r="D27" s="39">
        <v>3444</v>
      </c>
      <c r="E27" s="39">
        <v>3370</v>
      </c>
      <c r="F27" s="39">
        <v>2950</v>
      </c>
      <c r="G27" s="39">
        <f t="shared" si="3"/>
        <v>3254.6666666666665</v>
      </c>
    </row>
    <row r="28" spans="1:7" ht="15.75">
      <c r="A28" s="65"/>
      <c r="B28" s="46" t="s">
        <v>18</v>
      </c>
      <c r="C28" s="5" t="s">
        <v>11</v>
      </c>
      <c r="D28" s="39">
        <f>SUM(D29:D30)</f>
        <v>104176</v>
      </c>
      <c r="E28" s="39">
        <f t="shared" ref="E28:F28" si="4">SUM(E29:E30)</f>
        <v>103951</v>
      </c>
      <c r="F28" s="39">
        <f t="shared" si="4"/>
        <v>103893</v>
      </c>
      <c r="G28" s="39">
        <f t="shared" si="3"/>
        <v>104006.66666666667</v>
      </c>
    </row>
    <row r="29" spans="1:7" ht="15.75">
      <c r="A29" s="65"/>
      <c r="B29" s="45" t="s">
        <v>48</v>
      </c>
      <c r="C29" s="5" t="s">
        <v>11</v>
      </c>
      <c r="D29" s="39">
        <v>85364</v>
      </c>
      <c r="E29" s="39">
        <v>84999</v>
      </c>
      <c r="F29" s="39">
        <v>85073</v>
      </c>
      <c r="G29" s="39">
        <f t="shared" si="3"/>
        <v>85145.333333333328</v>
      </c>
    </row>
    <row r="30" spans="1:7" ht="15.75">
      <c r="A30" s="65"/>
      <c r="B30" s="45" t="s">
        <v>52</v>
      </c>
      <c r="C30" s="5" t="s">
        <v>11</v>
      </c>
      <c r="D30" s="39">
        <v>18812</v>
      </c>
      <c r="E30" s="39">
        <v>18952</v>
      </c>
      <c r="F30" s="39">
        <v>18820</v>
      </c>
      <c r="G30" s="39">
        <f t="shared" si="3"/>
        <v>18861.333333333332</v>
      </c>
    </row>
    <row r="31" spans="1:7" ht="15.75">
      <c r="A31" s="65"/>
      <c r="B31" s="45" t="s">
        <v>146</v>
      </c>
      <c r="C31" s="5" t="s">
        <v>148</v>
      </c>
      <c r="D31" s="39"/>
      <c r="E31" s="39"/>
      <c r="F31" s="39"/>
      <c r="G31" s="39"/>
    </row>
    <row r="32" spans="1:7" ht="15.75">
      <c r="A32" s="60">
        <v>3</v>
      </c>
      <c r="B32" s="49" t="s">
        <v>10</v>
      </c>
      <c r="C32" s="5" t="s">
        <v>13</v>
      </c>
      <c r="D32" s="39">
        <v>13652</v>
      </c>
      <c r="E32" s="39">
        <v>9471</v>
      </c>
      <c r="F32" s="21">
        <v>9253</v>
      </c>
      <c r="G32" s="39">
        <f t="shared" si="3"/>
        <v>10792</v>
      </c>
    </row>
    <row r="33" spans="1:8" ht="15.75">
      <c r="A33" s="60"/>
      <c r="B33" s="49"/>
      <c r="C33" s="5" t="s">
        <v>148</v>
      </c>
      <c r="D33" s="39"/>
      <c r="E33" s="39"/>
      <c r="F33" s="39"/>
      <c r="G33" s="39"/>
    </row>
    <row r="34" spans="1:8" ht="15.75">
      <c r="A34" s="60"/>
      <c r="B34" s="67"/>
      <c r="C34" s="28"/>
      <c r="D34" s="39"/>
      <c r="E34" s="39"/>
      <c r="F34" s="39"/>
      <c r="G34" s="39"/>
    </row>
    <row r="35" spans="1:8" ht="15.75" thickBot="1">
      <c r="A35" s="50"/>
      <c r="B35" s="51" t="s">
        <v>119</v>
      </c>
      <c r="C35" s="52" t="s">
        <v>11</v>
      </c>
      <c r="D35" s="53">
        <f>D17+D28</f>
        <v>131419</v>
      </c>
      <c r="E35" s="54">
        <f>E17+E28</f>
        <v>131058</v>
      </c>
      <c r="F35" s="51">
        <f>F17+F28</f>
        <v>128524</v>
      </c>
      <c r="G35" s="50">
        <f t="shared" si="3"/>
        <v>130333.66666666667</v>
      </c>
    </row>
    <row r="36" spans="1:8" ht="15.75" thickTop="1">
      <c r="A36" s="27" t="s">
        <v>55</v>
      </c>
      <c r="C36" s="28"/>
      <c r="D36" s="41"/>
      <c r="E36" s="41"/>
      <c r="F36" s="41"/>
      <c r="G36" s="41"/>
    </row>
    <row r="37" spans="1:8">
      <c r="A37" s="27" t="s">
        <v>56</v>
      </c>
      <c r="C37" s="28"/>
      <c r="D37" s="41"/>
      <c r="E37" s="41"/>
      <c r="F37" s="41"/>
      <c r="G37" s="41"/>
      <c r="H37" s="28"/>
    </row>
    <row r="38" spans="1:8">
      <c r="A38" s="27" t="s">
        <v>57</v>
      </c>
      <c r="C38" s="28"/>
      <c r="D38" s="41"/>
      <c r="E38" s="41"/>
      <c r="F38" s="41"/>
      <c r="G38" s="41"/>
      <c r="H38" s="28"/>
    </row>
    <row r="39" spans="1:8">
      <c r="A39" s="31" t="s">
        <v>94</v>
      </c>
    </row>
    <row r="40" spans="1:8">
      <c r="C40" s="28"/>
    </row>
    <row r="42" spans="1:8">
      <c r="A42" s="127" t="s">
        <v>104</v>
      </c>
      <c r="B42" s="127"/>
      <c r="C42" s="127"/>
      <c r="D42" s="127"/>
      <c r="E42" s="127"/>
      <c r="F42" s="127"/>
    </row>
    <row r="43" spans="1:8">
      <c r="A43" s="122" t="s">
        <v>106</v>
      </c>
      <c r="B43" s="122"/>
      <c r="C43" s="122"/>
      <c r="D43" s="122"/>
      <c r="E43" s="122"/>
      <c r="F43" s="122"/>
    </row>
    <row r="44" spans="1:8">
      <c r="A44" s="120" t="s">
        <v>144</v>
      </c>
      <c r="B44" s="120"/>
      <c r="C44" s="120"/>
      <c r="D44" s="120"/>
      <c r="E44" s="120"/>
      <c r="F44" s="120"/>
    </row>
    <row r="45" spans="1:8">
      <c r="A45" s="32"/>
      <c r="B45" s="33"/>
      <c r="C45" s="34"/>
      <c r="D45" s="34"/>
      <c r="E45" s="34"/>
      <c r="F45" s="34"/>
    </row>
    <row r="46" spans="1:8" ht="15.75" thickBot="1">
      <c r="A46" s="36" t="s">
        <v>0</v>
      </c>
      <c r="B46" s="36" t="s">
        <v>127</v>
      </c>
      <c r="C46" s="36" t="str">
        <f>+D11</f>
        <v>Octubre</v>
      </c>
      <c r="D46" s="36" t="str">
        <f>+E11</f>
        <v>Noviembre</v>
      </c>
      <c r="E46" s="36" t="str">
        <f>+F11</f>
        <v>Diciembre</v>
      </c>
      <c r="F46" s="36" t="s">
        <v>114</v>
      </c>
    </row>
    <row r="47" spans="1:8">
      <c r="A47" s="96"/>
      <c r="B47" s="68"/>
      <c r="C47" s="69"/>
      <c r="D47" s="69"/>
      <c r="E47" s="69"/>
      <c r="F47" s="69"/>
    </row>
    <row r="48" spans="1:8">
      <c r="A48" s="96">
        <v>1</v>
      </c>
      <c r="B48" s="68" t="s">
        <v>59</v>
      </c>
      <c r="C48" s="93">
        <v>373892454</v>
      </c>
      <c r="D48" s="93">
        <v>307536397</v>
      </c>
      <c r="E48" s="93">
        <v>337449395</v>
      </c>
      <c r="F48" s="28">
        <f t="shared" ref="F48:F56" si="5">SUM(C48:E48)</f>
        <v>1018878246</v>
      </c>
      <c r="G48" s="21">
        <f>F48/1000000</f>
        <v>1018.878246</v>
      </c>
      <c r="H48" s="98"/>
    </row>
    <row r="49" spans="1:8">
      <c r="A49" s="96">
        <v>2</v>
      </c>
      <c r="B49" s="68" t="s">
        <v>61</v>
      </c>
      <c r="C49" s="93">
        <v>615664840</v>
      </c>
      <c r="D49" s="93">
        <v>1328822186</v>
      </c>
      <c r="E49" s="93">
        <v>983373630.13999999</v>
      </c>
      <c r="F49" s="28">
        <f t="shared" si="5"/>
        <v>2927860656.1399999</v>
      </c>
      <c r="G49" s="21">
        <f t="shared" ref="G49:G57" si="6">F49/1000000</f>
        <v>2927.8606561399997</v>
      </c>
      <c r="H49" s="98"/>
    </row>
    <row r="50" spans="1:8">
      <c r="A50" s="96">
        <v>3</v>
      </c>
      <c r="B50" s="68" t="s">
        <v>60</v>
      </c>
      <c r="C50" s="93">
        <v>98493798.370000005</v>
      </c>
      <c r="D50" s="93">
        <v>239479539.97999999</v>
      </c>
      <c r="E50" s="93">
        <v>624500751.78999996</v>
      </c>
      <c r="F50" s="28">
        <f t="shared" si="5"/>
        <v>962474090.13999999</v>
      </c>
      <c r="G50" s="21">
        <f t="shared" si="6"/>
        <v>962.47409013999993</v>
      </c>
      <c r="H50" s="98"/>
    </row>
    <row r="51" spans="1:8">
      <c r="A51" s="96">
        <v>4</v>
      </c>
      <c r="B51" s="68" t="s">
        <v>62</v>
      </c>
      <c r="C51" s="28"/>
      <c r="D51" s="28"/>
      <c r="E51" s="28"/>
      <c r="F51" s="28">
        <f t="shared" si="5"/>
        <v>0</v>
      </c>
      <c r="G51" s="21">
        <f t="shared" si="6"/>
        <v>0</v>
      </c>
      <c r="H51" s="98"/>
    </row>
    <row r="52" spans="1:8">
      <c r="A52" s="96">
        <v>5</v>
      </c>
      <c r="B52" s="68" t="s">
        <v>44</v>
      </c>
      <c r="C52" s="28"/>
      <c r="D52" s="93">
        <v>88641408.709999993</v>
      </c>
      <c r="E52" s="93">
        <v>162561705.34999999</v>
      </c>
      <c r="F52" s="28">
        <f t="shared" si="5"/>
        <v>251203114.06</v>
      </c>
      <c r="G52" s="21">
        <f t="shared" si="6"/>
        <v>251.20311405999999</v>
      </c>
      <c r="H52" s="98"/>
    </row>
    <row r="53" spans="1:8">
      <c r="A53" s="95">
        <v>6</v>
      </c>
      <c r="B53" s="27" t="s">
        <v>70</v>
      </c>
      <c r="C53" s="93">
        <v>35383380</v>
      </c>
      <c r="D53" s="93">
        <v>35957083</v>
      </c>
      <c r="E53" s="93">
        <v>33330832</v>
      </c>
      <c r="F53" s="28">
        <f t="shared" si="5"/>
        <v>104671295</v>
      </c>
      <c r="G53" s="21">
        <f t="shared" si="6"/>
        <v>104.671295</v>
      </c>
      <c r="H53" s="27"/>
    </row>
    <row r="54" spans="1:8">
      <c r="A54" s="95">
        <v>7</v>
      </c>
      <c r="B54" s="27" t="s">
        <v>149</v>
      </c>
      <c r="C54" s="93"/>
      <c r="D54" s="93"/>
      <c r="E54" s="93"/>
      <c r="F54" s="28">
        <f t="shared" si="5"/>
        <v>0</v>
      </c>
      <c r="G54" s="21">
        <f t="shared" si="6"/>
        <v>0</v>
      </c>
      <c r="H54" s="27"/>
    </row>
    <row r="55" spans="1:8">
      <c r="A55" s="95">
        <v>8</v>
      </c>
      <c r="B55" s="27" t="s">
        <v>150</v>
      </c>
      <c r="C55" s="93"/>
      <c r="D55" s="93"/>
      <c r="E55" s="93"/>
      <c r="F55" s="28">
        <f t="shared" si="5"/>
        <v>0</v>
      </c>
      <c r="G55" s="21">
        <f t="shared" si="6"/>
        <v>0</v>
      </c>
      <c r="H55" s="27"/>
    </row>
    <row r="56" spans="1:8">
      <c r="A56" s="95">
        <v>9</v>
      </c>
      <c r="B56" s="27" t="s">
        <v>151</v>
      </c>
      <c r="C56" s="93"/>
      <c r="D56" s="93">
        <f>1458054+13826037.53</f>
        <v>15284091.529999999</v>
      </c>
      <c r="E56" s="93"/>
      <c r="F56" s="28">
        <f t="shared" si="5"/>
        <v>15284091.529999999</v>
      </c>
      <c r="G56" s="21">
        <f t="shared" si="6"/>
        <v>15.28409153</v>
      </c>
      <c r="H56" s="27"/>
    </row>
    <row r="57" spans="1:8" ht="15.75" thickBot="1">
      <c r="A57" s="50"/>
      <c r="B57" s="51" t="s">
        <v>1</v>
      </c>
      <c r="C57" s="52">
        <f>SUM(C48:C56)</f>
        <v>1123434472.3699999</v>
      </c>
      <c r="D57" s="52">
        <f t="shared" ref="D57:F57" si="7">SUM(D48:D56)</f>
        <v>2015720706.22</v>
      </c>
      <c r="E57" s="52">
        <f t="shared" si="7"/>
        <v>2141216314.2799997</v>
      </c>
      <c r="F57" s="52">
        <f t="shared" si="7"/>
        <v>5280371492.8699999</v>
      </c>
      <c r="G57" s="21">
        <f t="shared" si="6"/>
        <v>5280.3714928700001</v>
      </c>
      <c r="H57" s="27"/>
    </row>
    <row r="58" spans="1:8" ht="15.75" thickTop="1">
      <c r="A58" s="125" t="s">
        <v>136</v>
      </c>
      <c r="B58" s="126"/>
      <c r="C58" s="126"/>
      <c r="D58" s="126"/>
      <c r="E58" s="126"/>
      <c r="F58" s="126"/>
      <c r="H58" s="27"/>
    </row>
    <row r="59" spans="1:8">
      <c r="A59" s="32"/>
      <c r="B59" s="33"/>
      <c r="C59" s="34"/>
      <c r="D59" s="34"/>
      <c r="E59" s="34"/>
      <c r="F59" s="34"/>
      <c r="H59" s="27"/>
    </row>
    <row r="60" spans="1:8">
      <c r="A60" s="32"/>
      <c r="B60" s="32"/>
      <c r="C60" s="32"/>
      <c r="D60" s="32"/>
      <c r="E60" s="32"/>
      <c r="F60" s="32"/>
    </row>
    <row r="61" spans="1:8">
      <c r="A61" s="127" t="s">
        <v>105</v>
      </c>
      <c r="B61" s="127"/>
      <c r="C61" s="127"/>
      <c r="D61" s="127"/>
      <c r="E61" s="127"/>
      <c r="F61" s="127"/>
    </row>
    <row r="62" spans="1:8">
      <c r="A62" s="122" t="s">
        <v>107</v>
      </c>
      <c r="B62" s="122"/>
      <c r="C62" s="122"/>
      <c r="D62" s="122"/>
      <c r="E62" s="122"/>
      <c r="F62" s="122"/>
    </row>
    <row r="63" spans="1:8">
      <c r="A63" s="120" t="s">
        <v>144</v>
      </c>
      <c r="B63" s="120"/>
      <c r="C63" s="120"/>
      <c r="D63" s="120"/>
      <c r="E63" s="120"/>
      <c r="F63" s="120"/>
    </row>
    <row r="64" spans="1:8">
      <c r="A64" s="32"/>
      <c r="B64" s="33"/>
      <c r="C64" s="34"/>
      <c r="D64" s="34"/>
      <c r="E64" s="34"/>
      <c r="F64" s="34"/>
    </row>
    <row r="65" spans="1:6" ht="15.75" thickBot="1">
      <c r="A65" s="36" t="s">
        <v>102</v>
      </c>
      <c r="B65" s="36" t="s">
        <v>103</v>
      </c>
      <c r="C65" s="36" t="str">
        <f>+C46</f>
        <v>Octubre</v>
      </c>
      <c r="D65" s="36" t="str">
        <f>+D46</f>
        <v>Noviembre</v>
      </c>
      <c r="E65" s="36" t="str">
        <f>+E46</f>
        <v>Diciembre</v>
      </c>
      <c r="F65" s="36" t="s">
        <v>114</v>
      </c>
    </row>
    <row r="66" spans="1:6">
      <c r="A66" s="74"/>
      <c r="B66" s="68"/>
      <c r="C66" s="70"/>
      <c r="D66" s="70"/>
      <c r="E66" s="70"/>
      <c r="F66" s="70"/>
    </row>
    <row r="67" spans="1:6">
      <c r="A67" s="71" t="s">
        <v>3</v>
      </c>
      <c r="B67" s="72" t="s">
        <v>4</v>
      </c>
      <c r="C67" s="92">
        <v>98493798.370000005</v>
      </c>
      <c r="D67" s="93">
        <v>239479539.97999999</v>
      </c>
      <c r="E67" s="93">
        <v>624500751.78999996</v>
      </c>
      <c r="F67" s="28">
        <f>SUM(C67:E67)</f>
        <v>962474090.13999999</v>
      </c>
    </row>
    <row r="68" spans="1:6">
      <c r="A68" s="71" t="s">
        <v>5</v>
      </c>
      <c r="B68" s="72" t="s">
        <v>6</v>
      </c>
      <c r="C68" s="92">
        <v>615664840</v>
      </c>
      <c r="D68" s="93">
        <v>1328822186</v>
      </c>
      <c r="E68" s="93">
        <v>983373630.13999999</v>
      </c>
      <c r="F68" s="28">
        <f>SUM(C68:E68)</f>
        <v>2927860656.1399999</v>
      </c>
    </row>
    <row r="69" spans="1:6">
      <c r="A69" s="71" t="s">
        <v>27</v>
      </c>
      <c r="B69" s="72" t="s">
        <v>28</v>
      </c>
      <c r="C69" s="28"/>
      <c r="D69" s="28"/>
      <c r="E69" s="28"/>
      <c r="F69" s="28">
        <f>SUM(C69:E69)</f>
        <v>0</v>
      </c>
    </row>
    <row r="70" spans="1:6">
      <c r="A70" s="71" t="s">
        <v>7</v>
      </c>
      <c r="B70" s="72" t="s">
        <v>8</v>
      </c>
      <c r="C70" s="28"/>
      <c r="D70" s="28"/>
      <c r="E70" s="28"/>
      <c r="F70" s="28">
        <f t="shared" ref="F70:F86" si="8">SUM(C70:E70)</f>
        <v>0</v>
      </c>
    </row>
    <row r="71" spans="1:6">
      <c r="A71" s="71" t="s">
        <v>29</v>
      </c>
      <c r="B71" s="72" t="s">
        <v>30</v>
      </c>
      <c r="C71" s="28"/>
      <c r="D71" s="93">
        <v>39272</v>
      </c>
      <c r="E71" s="28"/>
      <c r="F71" s="28">
        <f t="shared" si="8"/>
        <v>39272</v>
      </c>
    </row>
    <row r="72" spans="1:6">
      <c r="A72" s="71" t="s">
        <v>31</v>
      </c>
      <c r="B72" s="72" t="s">
        <v>32</v>
      </c>
      <c r="C72" s="28"/>
      <c r="D72" s="28"/>
      <c r="E72" s="28"/>
      <c r="F72" s="28">
        <f t="shared" si="8"/>
        <v>0</v>
      </c>
    </row>
    <row r="73" spans="1:6">
      <c r="A73" s="71" t="s">
        <v>33</v>
      </c>
      <c r="B73" s="72" t="s">
        <v>34</v>
      </c>
      <c r="C73" s="28"/>
      <c r="D73" s="28"/>
      <c r="E73" s="28"/>
      <c r="F73" s="28">
        <f>SUM(C73:E73)</f>
        <v>0</v>
      </c>
    </row>
    <row r="74" spans="1:6">
      <c r="A74" s="71" t="s">
        <v>35</v>
      </c>
      <c r="B74" s="72" t="s">
        <v>36</v>
      </c>
      <c r="C74" s="28"/>
      <c r="D74" s="28"/>
      <c r="E74" s="28"/>
      <c r="F74" s="28">
        <f t="shared" si="8"/>
        <v>0</v>
      </c>
    </row>
    <row r="75" spans="1:6">
      <c r="A75" s="71" t="s">
        <v>37</v>
      </c>
      <c r="B75" s="72" t="s">
        <v>38</v>
      </c>
      <c r="C75" s="28"/>
      <c r="D75" s="93">
        <v>88641408.709999993</v>
      </c>
      <c r="E75" s="93">
        <v>162561705.34999999</v>
      </c>
      <c r="F75" s="28">
        <f t="shared" si="8"/>
        <v>251203114.06</v>
      </c>
    </row>
    <row r="76" spans="1:6">
      <c r="A76" s="71" t="s">
        <v>9</v>
      </c>
      <c r="B76" s="72" t="s">
        <v>65</v>
      </c>
      <c r="C76" s="92">
        <v>373892454</v>
      </c>
      <c r="D76" s="93">
        <v>307536397</v>
      </c>
      <c r="E76" s="93">
        <v>337449395</v>
      </c>
      <c r="F76" s="28">
        <f t="shared" si="8"/>
        <v>1018878246</v>
      </c>
    </row>
    <row r="77" spans="1:6">
      <c r="A77" s="71" t="s">
        <v>72</v>
      </c>
      <c r="B77" s="72" t="s">
        <v>71</v>
      </c>
      <c r="C77" s="28"/>
      <c r="D77" s="93">
        <v>11860299.529999999</v>
      </c>
      <c r="E77" s="28"/>
      <c r="F77" s="28">
        <f t="shared" si="8"/>
        <v>11860299.529999999</v>
      </c>
    </row>
    <row r="78" spans="1:6">
      <c r="A78" s="71" t="s">
        <v>73</v>
      </c>
      <c r="B78" s="72" t="s">
        <v>74</v>
      </c>
      <c r="C78" s="28"/>
      <c r="D78" s="28"/>
      <c r="E78" s="28"/>
      <c r="F78" s="28">
        <f t="shared" si="8"/>
        <v>0</v>
      </c>
    </row>
    <row r="79" spans="1:6">
      <c r="A79" s="71" t="s">
        <v>75</v>
      </c>
      <c r="B79" s="72" t="s">
        <v>76</v>
      </c>
      <c r="C79" s="28"/>
      <c r="D79" s="28"/>
      <c r="E79" s="28"/>
      <c r="F79" s="28">
        <f t="shared" si="8"/>
        <v>0</v>
      </c>
    </row>
    <row r="80" spans="1:6">
      <c r="A80" s="76" t="s">
        <v>78</v>
      </c>
      <c r="B80" s="77" t="s">
        <v>79</v>
      </c>
      <c r="C80" s="28"/>
      <c r="D80" s="93">
        <f>1418782+1965738</f>
        <v>3384520</v>
      </c>
      <c r="E80" s="28"/>
      <c r="F80" s="28">
        <f t="shared" si="8"/>
        <v>3384520</v>
      </c>
    </row>
    <row r="81" spans="1:6">
      <c r="A81" s="76" t="s">
        <v>80</v>
      </c>
      <c r="B81" s="77" t="s">
        <v>81</v>
      </c>
      <c r="C81" s="28"/>
      <c r="D81" s="28"/>
      <c r="E81" s="28"/>
      <c r="F81" s="28">
        <f t="shared" si="8"/>
        <v>0</v>
      </c>
    </row>
    <row r="82" spans="1:6">
      <c r="A82" s="76" t="s">
        <v>82</v>
      </c>
      <c r="B82" s="77" t="s">
        <v>83</v>
      </c>
      <c r="C82" s="28"/>
      <c r="D82" s="28"/>
      <c r="E82" s="28"/>
      <c r="F82" s="28">
        <f t="shared" si="8"/>
        <v>0</v>
      </c>
    </row>
    <row r="83" spans="1:6" ht="30">
      <c r="A83" s="76" t="s">
        <v>84</v>
      </c>
      <c r="B83" s="77" t="s">
        <v>85</v>
      </c>
      <c r="C83" s="28"/>
      <c r="D83" s="28"/>
      <c r="E83" s="28"/>
      <c r="F83" s="28">
        <f t="shared" si="8"/>
        <v>0</v>
      </c>
    </row>
    <row r="84" spans="1:6">
      <c r="A84" s="76" t="s">
        <v>75</v>
      </c>
      <c r="B84" s="77" t="s">
        <v>76</v>
      </c>
      <c r="C84" s="28"/>
      <c r="D84" s="28"/>
      <c r="E84" s="28"/>
      <c r="F84" s="28">
        <f t="shared" si="8"/>
        <v>0</v>
      </c>
    </row>
    <row r="85" spans="1:6">
      <c r="A85" s="21" t="s">
        <v>158</v>
      </c>
      <c r="B85" s="21" t="s">
        <v>159</v>
      </c>
      <c r="C85" s="28"/>
      <c r="D85" s="28"/>
      <c r="E85" s="28"/>
      <c r="F85" s="28"/>
    </row>
    <row r="86" spans="1:6" ht="30">
      <c r="A86" s="76" t="s">
        <v>145</v>
      </c>
      <c r="B86" s="77" t="s">
        <v>77</v>
      </c>
      <c r="C86" s="92">
        <v>35383380</v>
      </c>
      <c r="D86" s="93">
        <v>35957083</v>
      </c>
      <c r="E86" s="93">
        <v>33330832</v>
      </c>
      <c r="F86" s="28">
        <f t="shared" si="8"/>
        <v>104671295</v>
      </c>
    </row>
    <row r="87" spans="1:6" ht="15.75" thickBot="1">
      <c r="A87" s="50"/>
      <c r="B87" s="51" t="s">
        <v>1</v>
      </c>
      <c r="C87" s="52">
        <f>SUM(C67:C86)</f>
        <v>1123434472.3699999</v>
      </c>
      <c r="D87" s="52">
        <f>SUM(D67:D86)</f>
        <v>2015720706.22</v>
      </c>
      <c r="E87" s="52">
        <f>SUM(E67:E86)</f>
        <v>2141216314.2799997</v>
      </c>
      <c r="F87" s="52">
        <f>SUM(F67:F86)</f>
        <v>5280371492.8699999</v>
      </c>
    </row>
    <row r="88" spans="1:6" ht="15.75" thickTop="1">
      <c r="A88" s="125" t="s">
        <v>136</v>
      </c>
      <c r="B88" s="126"/>
      <c r="C88" s="126"/>
      <c r="D88" s="126"/>
      <c r="E88" s="126"/>
      <c r="F88" s="126"/>
    </row>
    <row r="89" spans="1:6">
      <c r="A89" s="32"/>
      <c r="B89" s="33"/>
      <c r="C89" s="34"/>
      <c r="D89" s="34"/>
      <c r="E89" s="34"/>
      <c r="F89" s="34"/>
    </row>
    <row r="90" spans="1:6">
      <c r="A90" s="32"/>
      <c r="B90" s="33"/>
      <c r="C90" s="34"/>
      <c r="D90" s="34"/>
      <c r="E90" s="34"/>
      <c r="F90" s="34"/>
    </row>
    <row r="91" spans="1:6">
      <c r="A91" s="127" t="s">
        <v>116</v>
      </c>
      <c r="B91" s="127"/>
      <c r="C91" s="127"/>
      <c r="D91" s="127"/>
      <c r="E91" s="127"/>
      <c r="F91" s="127"/>
    </row>
    <row r="92" spans="1:6">
      <c r="A92" s="122" t="s">
        <v>115</v>
      </c>
      <c r="B92" s="122"/>
      <c r="C92" s="122"/>
      <c r="D92" s="122"/>
      <c r="E92" s="122"/>
      <c r="F92" s="122"/>
    </row>
    <row r="93" spans="1:6">
      <c r="A93" s="120" t="s">
        <v>144</v>
      </c>
      <c r="B93" s="120"/>
      <c r="C93" s="120"/>
      <c r="D93" s="120"/>
      <c r="E93" s="120"/>
      <c r="F93" s="120"/>
    </row>
    <row r="94" spans="1:6">
      <c r="A94" s="32"/>
      <c r="B94" s="33"/>
      <c r="C94" s="34"/>
      <c r="D94" s="34"/>
      <c r="E94" s="34"/>
      <c r="F94" s="34"/>
    </row>
    <row r="95" spans="1:6" ht="15.75" thickBot="1">
      <c r="A95" s="36" t="s">
        <v>0</v>
      </c>
      <c r="B95" s="36" t="s">
        <v>97</v>
      </c>
      <c r="C95" s="36" t="str">
        <f>+C65</f>
        <v>Octubre</v>
      </c>
      <c r="D95" s="36" t="str">
        <f t="shared" ref="D95:E95" si="9">+D65</f>
        <v>Noviembre</v>
      </c>
      <c r="E95" s="36" t="str">
        <f t="shared" si="9"/>
        <v>Diciembre</v>
      </c>
      <c r="F95" s="36" t="s">
        <v>114</v>
      </c>
    </row>
    <row r="96" spans="1:6">
      <c r="A96" s="74"/>
      <c r="B96" s="68"/>
    </row>
    <row r="97" spans="1:10">
      <c r="A97" s="74">
        <v>1</v>
      </c>
      <c r="B97" s="13" t="s">
        <v>109</v>
      </c>
      <c r="C97" s="70">
        <f>'3 T'!F101</f>
        <v>1703660933.1199989</v>
      </c>
      <c r="D97" s="70">
        <f>C101</f>
        <v>1874733754.749999</v>
      </c>
      <c r="E97" s="70">
        <f>D101</f>
        <v>1642904655.1799991</v>
      </c>
      <c r="F97" s="70">
        <f>C97</f>
        <v>1703660933.1199989</v>
      </c>
      <c r="H97" s="89"/>
    </row>
    <row r="98" spans="1:10">
      <c r="A98" s="74">
        <v>2</v>
      </c>
      <c r="B98" s="13" t="s">
        <v>110</v>
      </c>
      <c r="C98" s="93">
        <v>1294507294</v>
      </c>
      <c r="D98" s="93">
        <v>1783891606.6500001</v>
      </c>
      <c r="E98" s="93">
        <v>1165346140.1900001</v>
      </c>
      <c r="F98" s="28">
        <f>SUM(C98:E98)</f>
        <v>4243745040.8400002</v>
      </c>
      <c r="H98" s="91"/>
      <c r="I98" s="91"/>
      <c r="J98" s="91"/>
    </row>
    <row r="99" spans="1:10">
      <c r="A99" s="74">
        <v>3</v>
      </c>
      <c r="B99" s="13" t="s">
        <v>111</v>
      </c>
      <c r="C99" s="28">
        <f>+C97+C98</f>
        <v>2998168227.1199989</v>
      </c>
      <c r="D99" s="28">
        <f t="shared" ref="D99:F99" si="10">+D97+D98</f>
        <v>3658625361.3999991</v>
      </c>
      <c r="E99" s="28">
        <f t="shared" si="10"/>
        <v>2808250795.3699989</v>
      </c>
      <c r="F99" s="28">
        <f t="shared" si="10"/>
        <v>5947405973.9599991</v>
      </c>
      <c r="H99" s="91"/>
      <c r="I99" s="91"/>
      <c r="J99" s="91"/>
    </row>
    <row r="100" spans="1:10">
      <c r="A100" s="74">
        <v>4</v>
      </c>
      <c r="B100" s="13" t="s">
        <v>112</v>
      </c>
      <c r="C100" s="93">
        <f>+C87</f>
        <v>1123434472.3699999</v>
      </c>
      <c r="D100" s="93">
        <f>+D87</f>
        <v>2015720706.22</v>
      </c>
      <c r="E100" s="93">
        <f>+E87</f>
        <v>2141216314.2799997</v>
      </c>
      <c r="F100" s="28">
        <f>+E100+D100+C100</f>
        <v>5280371492.8699999</v>
      </c>
    </row>
    <row r="101" spans="1:10">
      <c r="A101" s="74">
        <v>5</v>
      </c>
      <c r="B101" s="13" t="s">
        <v>113</v>
      </c>
      <c r="C101" s="28">
        <f>C99-C100</f>
        <v>1874733754.749999</v>
      </c>
      <c r="D101" s="28">
        <f t="shared" ref="D101:F101" si="11">D99-D100</f>
        <v>1642904655.1799991</v>
      </c>
      <c r="E101" s="28">
        <f t="shared" si="11"/>
        <v>667034481.0899992</v>
      </c>
      <c r="F101" s="28">
        <f t="shared" si="11"/>
        <v>667034481.0899992</v>
      </c>
    </row>
    <row r="102" spans="1:10">
      <c r="A102" s="82"/>
      <c r="B102" s="83"/>
      <c r="C102" s="84"/>
      <c r="D102" s="85"/>
      <c r="E102" s="86"/>
      <c r="F102" s="83"/>
    </row>
    <row r="103" spans="1:10">
      <c r="A103" s="125" t="s">
        <v>136</v>
      </c>
      <c r="B103" s="126"/>
      <c r="C103" s="126"/>
      <c r="D103" s="126"/>
      <c r="E103" s="126"/>
      <c r="F103" s="126"/>
    </row>
    <row r="104" spans="1:10">
      <c r="A104" s="32"/>
      <c r="B104" s="33"/>
      <c r="C104" s="34"/>
      <c r="D104" s="34"/>
      <c r="E104" s="34"/>
      <c r="F104" s="34"/>
    </row>
    <row r="105" spans="1:10">
      <c r="A105" s="32" t="s">
        <v>164</v>
      </c>
      <c r="B105" s="33"/>
      <c r="C105" s="34"/>
      <c r="D105" s="34"/>
      <c r="E105" s="34"/>
      <c r="F105" s="34"/>
    </row>
    <row r="106" spans="1:10">
      <c r="A106" s="32"/>
      <c r="B106" s="33"/>
      <c r="C106" s="34"/>
      <c r="D106" s="34"/>
      <c r="E106" s="34"/>
      <c r="F106" s="34"/>
    </row>
    <row r="107" spans="1:10">
      <c r="A107" s="32"/>
      <c r="B107" s="33"/>
      <c r="C107" s="34"/>
      <c r="D107" s="34"/>
      <c r="E107" s="34"/>
      <c r="F107" s="34"/>
    </row>
    <row r="108" spans="1:10">
      <c r="A108" s="88"/>
      <c r="B108" s="33"/>
      <c r="C108" s="34"/>
      <c r="D108" s="34"/>
      <c r="E108" s="34"/>
      <c r="F108" s="34"/>
    </row>
    <row r="109" spans="1:10">
      <c r="A109" s="88"/>
      <c r="B109" s="33"/>
      <c r="C109" s="34"/>
      <c r="D109" s="34"/>
      <c r="E109" s="34"/>
      <c r="F109" s="34"/>
    </row>
    <row r="110" spans="1:10">
      <c r="A110" s="88"/>
      <c r="B110" s="33"/>
      <c r="C110" s="34"/>
      <c r="D110" s="34"/>
      <c r="E110" s="34"/>
      <c r="F110" s="34"/>
    </row>
    <row r="111" spans="1:10">
      <c r="A111" s="32"/>
      <c r="B111" s="33"/>
      <c r="C111" s="34"/>
      <c r="D111" s="34"/>
      <c r="E111" s="34"/>
      <c r="F111" s="34"/>
    </row>
    <row r="112" spans="1:10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  <row r="211" spans="1:6">
      <c r="A211" s="32"/>
      <c r="B211" s="33"/>
      <c r="C211" s="34"/>
      <c r="D211" s="34"/>
      <c r="E211" s="34"/>
      <c r="F211" s="34"/>
    </row>
    <row r="212" spans="1:6">
      <c r="A212" s="32"/>
      <c r="B212" s="33"/>
      <c r="C212" s="34"/>
      <c r="D212" s="34"/>
      <c r="E212" s="34"/>
      <c r="F212" s="34"/>
    </row>
    <row r="213" spans="1:6">
      <c r="A213" s="32"/>
      <c r="B213" s="33"/>
      <c r="C213" s="34"/>
      <c r="D213" s="34"/>
      <c r="E213" s="34"/>
      <c r="F213" s="34"/>
    </row>
    <row r="214" spans="1:6">
      <c r="A214" s="32"/>
      <c r="B214" s="33"/>
      <c r="C214" s="34"/>
      <c r="D214" s="34"/>
      <c r="E214" s="34"/>
      <c r="F214" s="34"/>
    </row>
    <row r="215" spans="1:6">
      <c r="A215" s="32"/>
      <c r="B215" s="33"/>
      <c r="C215" s="34"/>
      <c r="D215" s="34"/>
      <c r="E215" s="34"/>
      <c r="F215" s="34"/>
    </row>
    <row r="216" spans="1:6">
      <c r="A216" s="32"/>
      <c r="B216" s="33"/>
      <c r="C216" s="34"/>
      <c r="D216" s="34"/>
      <c r="E216" s="34"/>
      <c r="F216" s="34"/>
    </row>
    <row r="217" spans="1:6">
      <c r="A217" s="32"/>
      <c r="B217" s="33"/>
      <c r="C217" s="34"/>
      <c r="D217" s="34"/>
      <c r="E217" s="34"/>
      <c r="F217" s="34"/>
    </row>
    <row r="218" spans="1:6">
      <c r="A218" s="32"/>
      <c r="B218" s="33"/>
      <c r="C218" s="34"/>
      <c r="D218" s="34"/>
      <c r="E218" s="34"/>
      <c r="F218" s="34"/>
    </row>
  </sheetData>
  <mergeCells count="16">
    <mergeCell ref="A43:F43"/>
    <mergeCell ref="A6:G6"/>
    <mergeCell ref="A42:F42"/>
    <mergeCell ref="A1:G1"/>
    <mergeCell ref="A8:G8"/>
    <mergeCell ref="A9:G9"/>
    <mergeCell ref="A44:F44"/>
    <mergeCell ref="A63:F63"/>
    <mergeCell ref="A93:F93"/>
    <mergeCell ref="A103:F103"/>
    <mergeCell ref="A92:F92"/>
    <mergeCell ref="A61:F61"/>
    <mergeCell ref="A62:F62"/>
    <mergeCell ref="A88:F88"/>
    <mergeCell ref="A91:F91"/>
    <mergeCell ref="A58:F58"/>
  </mergeCells>
  <phoneticPr fontId="1" type="noConversion"/>
  <pageMargins left="0.39370078740157483" right="0.31496062992125984" top="0.74803149606299213" bottom="0.74803149606299213" header="0.31496062992125984" footer="0.31496062992125984"/>
  <pageSetup scale="52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18"/>
  <sheetViews>
    <sheetView zoomScale="80" zoomScaleNormal="80" workbookViewId="0">
      <selection activeCell="F21" sqref="F21"/>
    </sheetView>
  </sheetViews>
  <sheetFormatPr baseColWidth="10" defaultColWidth="11.5703125" defaultRowHeight="15"/>
  <cols>
    <col min="1" max="1" width="9.7109375" style="30" customWidth="1"/>
    <col min="2" max="2" width="45.7109375" style="31" customWidth="1"/>
    <col min="3" max="3" width="20.140625" style="21" customWidth="1"/>
    <col min="4" max="4" width="14.85546875" style="21" customWidth="1"/>
    <col min="5" max="5" width="19.42578125" style="21" customWidth="1"/>
    <col min="6" max="8" width="13.7109375" style="21" customWidth="1"/>
    <col min="9" max="16384" width="11.5703125" style="21"/>
  </cols>
  <sheetData>
    <row r="1" spans="1:7">
      <c r="A1" s="120" t="s">
        <v>68</v>
      </c>
      <c r="B1" s="120"/>
      <c r="C1" s="120"/>
      <c r="D1" s="120"/>
      <c r="E1" s="120"/>
      <c r="F1" s="120"/>
      <c r="G1" s="120"/>
    </row>
    <row r="2" spans="1:7" s="22" customFormat="1">
      <c r="A2" s="9"/>
      <c r="B2" s="80" t="s">
        <v>87</v>
      </c>
      <c r="C2" s="9" t="s">
        <v>90</v>
      </c>
      <c r="D2" s="9"/>
      <c r="E2" s="9"/>
      <c r="F2" s="9"/>
      <c r="G2" s="9"/>
    </row>
    <row r="3" spans="1:7" s="22" customFormat="1">
      <c r="A3" s="9"/>
      <c r="B3" s="80" t="s">
        <v>88</v>
      </c>
      <c r="C3" s="9" t="s">
        <v>91</v>
      </c>
      <c r="D3" s="9"/>
      <c r="E3" s="9"/>
      <c r="F3" s="9"/>
      <c r="G3" s="9"/>
    </row>
    <row r="4" spans="1:7" s="22" customFormat="1">
      <c r="A4" s="9"/>
      <c r="B4" s="80" t="s">
        <v>89</v>
      </c>
      <c r="C4" s="9" t="s">
        <v>92</v>
      </c>
      <c r="D4" s="9"/>
      <c r="E4" s="9"/>
      <c r="F4" s="9"/>
      <c r="G4" s="9"/>
    </row>
    <row r="5" spans="1:7" s="22" customFormat="1">
      <c r="A5" s="9"/>
      <c r="B5" s="80" t="s">
        <v>86</v>
      </c>
      <c r="C5" s="9" t="s">
        <v>138</v>
      </c>
      <c r="D5" s="9"/>
      <c r="E5" s="9"/>
      <c r="F5" s="9"/>
      <c r="G5" s="9"/>
    </row>
    <row r="6" spans="1:7" s="22" customFormat="1">
      <c r="A6" s="122"/>
      <c r="B6" s="122"/>
      <c r="C6" s="122"/>
      <c r="D6" s="122"/>
      <c r="E6" s="122"/>
      <c r="F6" s="122"/>
      <c r="G6" s="122"/>
    </row>
    <row r="7" spans="1:7">
      <c r="A7" s="23"/>
      <c r="B7" s="24"/>
      <c r="C7" s="25"/>
      <c r="D7" s="25"/>
      <c r="E7" s="25"/>
      <c r="F7" s="25"/>
      <c r="G7" s="25"/>
    </row>
    <row r="8" spans="1:7">
      <c r="A8" s="122" t="s">
        <v>96</v>
      </c>
      <c r="B8" s="122"/>
      <c r="C8" s="122"/>
      <c r="D8" s="122"/>
      <c r="E8" s="122"/>
      <c r="F8" s="122"/>
      <c r="G8" s="122"/>
    </row>
    <row r="9" spans="1:7">
      <c r="A9" s="122" t="s">
        <v>117</v>
      </c>
      <c r="B9" s="122"/>
      <c r="C9" s="122"/>
      <c r="D9" s="122"/>
      <c r="E9" s="122"/>
      <c r="F9" s="122"/>
      <c r="G9" s="122"/>
    </row>
    <row r="10" spans="1:7">
      <c r="A10" s="23"/>
      <c r="B10" s="24"/>
      <c r="C10" s="23"/>
      <c r="D10" s="23"/>
      <c r="E10" s="23"/>
      <c r="F10" s="23"/>
      <c r="G10" s="23"/>
    </row>
    <row r="11" spans="1:7" s="22" customFormat="1" ht="15.75" thickBot="1">
      <c r="A11" s="36" t="s">
        <v>0</v>
      </c>
      <c r="B11" s="36" t="s">
        <v>127</v>
      </c>
      <c r="C11" s="36" t="s">
        <v>98</v>
      </c>
      <c r="D11" s="36" t="s">
        <v>39</v>
      </c>
      <c r="E11" s="36" t="s">
        <v>40</v>
      </c>
      <c r="F11" s="36" t="s">
        <v>124</v>
      </c>
    </row>
    <row r="12" spans="1:7" s="22" customFormat="1">
      <c r="A12" s="41"/>
      <c r="B12" s="27"/>
      <c r="C12" s="41"/>
      <c r="D12" s="41"/>
      <c r="E12" s="41"/>
      <c r="F12" s="41"/>
    </row>
    <row r="13" spans="1:7" s="22" customFormat="1">
      <c r="A13" s="57">
        <v>0</v>
      </c>
      <c r="B13" s="58" t="s">
        <v>66</v>
      </c>
      <c r="C13" s="26" t="s">
        <v>11</v>
      </c>
      <c r="D13" s="41">
        <f>'1 T'!G13</f>
        <v>15296</v>
      </c>
      <c r="E13" s="41">
        <f>'2 T'!G13</f>
        <v>19032.333333333332</v>
      </c>
      <c r="F13" s="39">
        <f t="shared" ref="F13:F14" si="0">AVERAGE(D13:E13)</f>
        <v>17164.166666666664</v>
      </c>
    </row>
    <row r="14" spans="1:7" s="22" customFormat="1">
      <c r="A14" s="57"/>
      <c r="B14" s="59" t="s">
        <v>67</v>
      </c>
      <c r="C14" s="26" t="s">
        <v>11</v>
      </c>
      <c r="D14" s="41">
        <f>'1 T'!G14</f>
        <v>187.66666666666666</v>
      </c>
      <c r="E14" s="41">
        <f>'2 T'!G14</f>
        <v>936.66666666666663</v>
      </c>
      <c r="F14" s="39">
        <f t="shared" si="0"/>
        <v>562.16666666666663</v>
      </c>
    </row>
    <row r="15" spans="1:7" s="22" customFormat="1">
      <c r="A15" s="26"/>
      <c r="B15" s="27"/>
      <c r="C15" s="41"/>
      <c r="D15" s="41"/>
      <c r="E15" s="41"/>
      <c r="F15" s="39"/>
    </row>
    <row r="16" spans="1:7" s="22" customFormat="1" ht="15.75">
      <c r="A16" s="60">
        <v>1</v>
      </c>
      <c r="B16" s="61" t="s">
        <v>45</v>
      </c>
      <c r="C16" s="28" t="s">
        <v>11</v>
      </c>
      <c r="D16" s="39">
        <f>D17+D22</f>
        <v>20493</v>
      </c>
      <c r="E16" s="39">
        <f t="shared" ref="E16" si="1">E17+E22</f>
        <v>32124.666666666668</v>
      </c>
      <c r="F16" s="39">
        <f>AVERAGE(D16:E16)</f>
        <v>26308.833333333336</v>
      </c>
    </row>
    <row r="17" spans="1:6" s="22" customFormat="1" ht="15.75">
      <c r="A17" s="60"/>
      <c r="B17" s="62" t="s">
        <v>46</v>
      </c>
      <c r="C17" s="28" t="s">
        <v>11</v>
      </c>
      <c r="D17" s="39">
        <f>SUM(D18:D21)</f>
        <v>18921.666666666668</v>
      </c>
      <c r="E17" s="39">
        <f t="shared" ref="E17" si="2">SUM(E18:E21)</f>
        <v>26839</v>
      </c>
      <c r="F17" s="39">
        <f t="shared" ref="F17:F35" si="3">AVERAGE(D17:E17)</f>
        <v>22880.333333333336</v>
      </c>
    </row>
    <row r="18" spans="1:6" ht="15.75">
      <c r="A18" s="60"/>
      <c r="B18" s="63" t="s">
        <v>47</v>
      </c>
      <c r="C18" s="28" t="s">
        <v>11</v>
      </c>
      <c r="D18" s="39">
        <f>'1 T'!G18</f>
        <v>1299.6666666666667</v>
      </c>
      <c r="E18" s="39">
        <f>'2 T'!G18</f>
        <v>1939</v>
      </c>
      <c r="F18" s="39">
        <f t="shared" si="3"/>
        <v>1619.3333333333335</v>
      </c>
    </row>
    <row r="19" spans="1:6" ht="15.75">
      <c r="A19" s="60"/>
      <c r="B19" s="63" t="s">
        <v>48</v>
      </c>
      <c r="C19" s="28" t="s">
        <v>11</v>
      </c>
      <c r="D19" s="39">
        <f>'1 T'!G19</f>
        <v>14646</v>
      </c>
      <c r="E19" s="39">
        <f>'2 T'!G19</f>
        <v>20392.666666666668</v>
      </c>
      <c r="F19" s="39">
        <f t="shared" si="3"/>
        <v>17519.333333333336</v>
      </c>
    </row>
    <row r="20" spans="1:6" ht="15.75">
      <c r="A20" s="60"/>
      <c r="B20" s="63" t="s">
        <v>53</v>
      </c>
      <c r="C20" s="28" t="s">
        <v>11</v>
      </c>
      <c r="D20" s="39">
        <f>'1 T'!G20</f>
        <v>1052.3333333333333</v>
      </c>
      <c r="E20" s="39">
        <f>'2 T'!G20</f>
        <v>1583</v>
      </c>
      <c r="F20" s="39">
        <f t="shared" si="3"/>
        <v>1317.6666666666665</v>
      </c>
    </row>
    <row r="21" spans="1:6" ht="15.75">
      <c r="A21" s="60"/>
      <c r="B21" s="63" t="s">
        <v>52</v>
      </c>
      <c r="C21" s="28" t="s">
        <v>12</v>
      </c>
      <c r="D21" s="39">
        <f>'1 T'!G21</f>
        <v>1923.6666666666667</v>
      </c>
      <c r="E21" s="39">
        <f>'2 T'!G21</f>
        <v>2924.3333333333335</v>
      </c>
      <c r="F21" s="39">
        <f t="shared" si="3"/>
        <v>2424</v>
      </c>
    </row>
    <row r="22" spans="1:6" ht="15.75">
      <c r="A22" s="60"/>
      <c r="B22" s="64" t="s">
        <v>14</v>
      </c>
      <c r="C22" s="28" t="s">
        <v>11</v>
      </c>
      <c r="D22" s="39">
        <f>'1 T'!G22</f>
        <v>1571.3333333333333</v>
      </c>
      <c r="E22" s="39">
        <f>'2 T'!G22</f>
        <v>5285.666666666667</v>
      </c>
      <c r="F22" s="39">
        <f t="shared" si="3"/>
        <v>3428.5</v>
      </c>
    </row>
    <row r="23" spans="1:6" ht="17.25">
      <c r="A23" s="60">
        <v>2</v>
      </c>
      <c r="B23" s="47" t="s">
        <v>49</v>
      </c>
      <c r="C23" s="5" t="s">
        <v>54</v>
      </c>
      <c r="D23" s="39">
        <f>D24+D27+D28</f>
        <v>111300.66666666667</v>
      </c>
      <c r="E23" s="39">
        <f>E24+E27+E28</f>
        <v>125094.66666666666</v>
      </c>
      <c r="F23" s="39">
        <f t="shared" si="3"/>
        <v>118197.66666666666</v>
      </c>
    </row>
    <row r="24" spans="1:6" ht="15.75">
      <c r="A24" s="60"/>
      <c r="B24" s="46" t="s">
        <v>50</v>
      </c>
      <c r="C24" s="5" t="s">
        <v>11</v>
      </c>
      <c r="D24" s="39">
        <f>'1 T'!G24</f>
        <v>14571</v>
      </c>
      <c r="E24" s="39">
        <f>'2 T'!G24</f>
        <v>20491.333333333332</v>
      </c>
      <c r="F24" s="39">
        <f t="shared" si="3"/>
        <v>17531.166666666664</v>
      </c>
    </row>
    <row r="25" spans="1:6" ht="15.75">
      <c r="A25" s="60"/>
      <c r="B25" s="46" t="s">
        <v>51</v>
      </c>
      <c r="C25" s="5" t="s">
        <v>11</v>
      </c>
      <c r="D25" s="39">
        <f>'1 T'!G25</f>
        <v>19277</v>
      </c>
      <c r="E25" s="39">
        <f>'2 T'!G25</f>
        <v>24936.333333333332</v>
      </c>
      <c r="F25" s="39">
        <f t="shared" si="3"/>
        <v>22106.666666666664</v>
      </c>
    </row>
    <row r="26" spans="1:6" ht="15.75">
      <c r="A26" s="60"/>
      <c r="B26" s="45" t="s">
        <v>147</v>
      </c>
      <c r="C26" s="5" t="s">
        <v>148</v>
      </c>
      <c r="D26" s="39">
        <f>'1 T'!G26</f>
        <v>0</v>
      </c>
      <c r="E26" s="39">
        <f>'2 T'!G26</f>
        <v>0</v>
      </c>
      <c r="F26" s="39">
        <f>SUM(D26:E26)</f>
        <v>0</v>
      </c>
    </row>
    <row r="27" spans="1:6" ht="15.75">
      <c r="A27" s="60"/>
      <c r="B27" s="46" t="s">
        <v>143</v>
      </c>
      <c r="C27" s="5" t="s">
        <v>11</v>
      </c>
      <c r="D27" s="39">
        <f>'1 T'!G27</f>
        <v>2455.6666666666665</v>
      </c>
      <c r="E27" s="39">
        <f>'2 T'!G27</f>
        <v>3541</v>
      </c>
      <c r="F27" s="39">
        <f t="shared" si="3"/>
        <v>2998.333333333333</v>
      </c>
    </row>
    <row r="28" spans="1:6" ht="15.75">
      <c r="A28" s="65"/>
      <c r="B28" s="46" t="s">
        <v>18</v>
      </c>
      <c r="C28" s="5" t="s">
        <v>11</v>
      </c>
      <c r="D28" s="39">
        <f>'1 T'!G28</f>
        <v>94274</v>
      </c>
      <c r="E28" s="39">
        <f>'2 T'!G28</f>
        <v>101062.33333333333</v>
      </c>
      <c r="F28" s="39">
        <f t="shared" si="3"/>
        <v>97668.166666666657</v>
      </c>
    </row>
    <row r="29" spans="1:6" ht="15.75">
      <c r="A29" s="65"/>
      <c r="B29" s="45" t="s">
        <v>48</v>
      </c>
      <c r="C29" s="5" t="s">
        <v>11</v>
      </c>
      <c r="D29" s="39">
        <f>'1 T'!G29</f>
        <v>79867.333333333328</v>
      </c>
      <c r="E29" s="39">
        <f>'2 T'!G29</f>
        <v>84258</v>
      </c>
      <c r="F29" s="39">
        <f t="shared" si="3"/>
        <v>82062.666666666657</v>
      </c>
    </row>
    <row r="30" spans="1:6" ht="15.75">
      <c r="A30" s="65"/>
      <c r="B30" s="45" t="s">
        <v>52</v>
      </c>
      <c r="C30" s="5" t="s">
        <v>11</v>
      </c>
      <c r="D30" s="39">
        <f>'1 T'!G30</f>
        <v>14406.666666666666</v>
      </c>
      <c r="E30" s="39">
        <f>'2 T'!G30</f>
        <v>16804.333333333332</v>
      </c>
      <c r="F30" s="39">
        <f t="shared" si="3"/>
        <v>15605.5</v>
      </c>
    </row>
    <row r="31" spans="1:6" ht="15.75">
      <c r="A31" s="65"/>
      <c r="B31" s="45" t="s">
        <v>146</v>
      </c>
      <c r="C31" s="5" t="s">
        <v>148</v>
      </c>
      <c r="D31" s="39">
        <f>'1 T'!G31</f>
        <v>0</v>
      </c>
      <c r="E31" s="39">
        <f>'2 T'!G31</f>
        <v>0</v>
      </c>
      <c r="F31" s="39">
        <f>SUM(D31:E31)</f>
        <v>0</v>
      </c>
    </row>
    <row r="32" spans="1:6" ht="15.75">
      <c r="A32" s="60">
        <v>3</v>
      </c>
      <c r="B32" s="49" t="s">
        <v>10</v>
      </c>
      <c r="C32" s="5" t="s">
        <v>13</v>
      </c>
      <c r="D32" s="39">
        <f>'1 T'!G32</f>
        <v>1347.3333333333333</v>
      </c>
      <c r="E32" s="39">
        <f>'2 T'!G32</f>
        <v>8183.333333333333</v>
      </c>
      <c r="F32" s="39">
        <f t="shared" si="3"/>
        <v>4765.333333333333</v>
      </c>
    </row>
    <row r="33" spans="1:7" ht="15.75">
      <c r="A33" s="60"/>
      <c r="B33" s="49"/>
      <c r="C33" s="5" t="s">
        <v>148</v>
      </c>
      <c r="D33" s="39">
        <f>'1 T'!G33</f>
        <v>0</v>
      </c>
      <c r="E33" s="39">
        <f>'2 T'!G33</f>
        <v>0</v>
      </c>
      <c r="F33" s="39">
        <f t="shared" ref="F33" si="4">AVERAGE(D33:E33)</f>
        <v>0</v>
      </c>
    </row>
    <row r="34" spans="1:7" ht="15.75">
      <c r="A34" s="60"/>
      <c r="B34" s="67"/>
      <c r="C34" s="28"/>
      <c r="D34" s="39"/>
      <c r="E34" s="39"/>
      <c r="F34" s="39"/>
    </row>
    <row r="35" spans="1:7" ht="15.75" thickBot="1">
      <c r="A35" s="50"/>
      <c r="B35" s="51" t="s">
        <v>119</v>
      </c>
      <c r="C35" s="52" t="s">
        <v>11</v>
      </c>
      <c r="D35" s="53">
        <f>D17+D28</f>
        <v>113195.66666666667</v>
      </c>
      <c r="E35" s="54">
        <f>E17+E28</f>
        <v>127901.33333333333</v>
      </c>
      <c r="F35" s="50">
        <f t="shared" si="3"/>
        <v>120548.5</v>
      </c>
    </row>
    <row r="36" spans="1:7" ht="15.75" thickTop="1">
      <c r="A36" s="27" t="s">
        <v>55</v>
      </c>
      <c r="C36" s="28"/>
      <c r="D36" s="29"/>
      <c r="E36" s="29"/>
      <c r="F36" s="29"/>
      <c r="G36" s="28"/>
    </row>
    <row r="37" spans="1:7">
      <c r="A37" s="27" t="s">
        <v>56</v>
      </c>
      <c r="C37" s="28"/>
      <c r="D37" s="29"/>
      <c r="E37" s="29"/>
      <c r="F37" s="29"/>
      <c r="G37" s="28"/>
    </row>
    <row r="38" spans="1:7">
      <c r="A38" s="27" t="s">
        <v>57</v>
      </c>
      <c r="C38" s="28"/>
      <c r="D38" s="29"/>
      <c r="E38" s="29"/>
      <c r="F38" s="29"/>
      <c r="G38" s="28"/>
    </row>
    <row r="39" spans="1:7">
      <c r="A39" s="31" t="s">
        <v>94</v>
      </c>
    </row>
    <row r="40" spans="1:7">
      <c r="A40" s="31"/>
      <c r="C40" s="28"/>
    </row>
    <row r="42" spans="1:7">
      <c r="A42" s="127" t="s">
        <v>104</v>
      </c>
      <c r="B42" s="127"/>
      <c r="C42" s="127"/>
      <c r="D42" s="127"/>
      <c r="E42" s="127"/>
      <c r="F42" s="127"/>
    </row>
    <row r="43" spans="1:7">
      <c r="A43" s="122" t="s">
        <v>106</v>
      </c>
      <c r="B43" s="122"/>
      <c r="C43" s="122"/>
      <c r="D43" s="122"/>
      <c r="E43" s="122"/>
      <c r="F43" s="122"/>
    </row>
    <row r="44" spans="1:7">
      <c r="A44" s="120" t="s">
        <v>144</v>
      </c>
      <c r="B44" s="120"/>
      <c r="C44" s="120"/>
      <c r="D44" s="120"/>
      <c r="E44" s="120"/>
      <c r="F44" s="120"/>
    </row>
    <row r="45" spans="1:7">
      <c r="A45" s="32"/>
      <c r="B45" s="33"/>
      <c r="C45" s="34"/>
      <c r="D45" s="34"/>
      <c r="E45" s="34"/>
      <c r="F45" s="34"/>
    </row>
    <row r="46" spans="1:7" ht="15.75" thickBot="1">
      <c r="A46" s="36" t="s">
        <v>0</v>
      </c>
      <c r="B46" s="36" t="s">
        <v>127</v>
      </c>
      <c r="C46" s="36" t="s">
        <v>39</v>
      </c>
      <c r="D46" s="36" t="s">
        <v>40</v>
      </c>
      <c r="E46" s="36" t="s">
        <v>63</v>
      </c>
    </row>
    <row r="47" spans="1:7">
      <c r="A47" s="35"/>
      <c r="B47" s="68"/>
      <c r="C47" s="69"/>
      <c r="D47" s="69"/>
      <c r="E47" s="69"/>
    </row>
    <row r="48" spans="1:7">
      <c r="A48" s="35">
        <v>1</v>
      </c>
      <c r="B48" s="68" t="s">
        <v>59</v>
      </c>
      <c r="C48" s="28">
        <f>'1 T'!F48</f>
        <v>1085344376</v>
      </c>
      <c r="D48" s="28">
        <f>'2 T'!F48</f>
        <v>987552472</v>
      </c>
      <c r="E48" s="28">
        <f>SUM(C48:D48)</f>
        <v>2072896848</v>
      </c>
    </row>
    <row r="49" spans="1:8">
      <c r="A49" s="35">
        <v>2</v>
      </c>
      <c r="B49" s="68" t="s">
        <v>61</v>
      </c>
      <c r="C49" s="28">
        <f>'1 T'!F49</f>
        <v>848793379</v>
      </c>
      <c r="D49" s="28">
        <f>'2 T'!F49</f>
        <v>1647557971</v>
      </c>
      <c r="E49" s="28">
        <f>SUM(C49:D49)</f>
        <v>2496351350</v>
      </c>
    </row>
    <row r="50" spans="1:8">
      <c r="A50" s="35">
        <v>3</v>
      </c>
      <c r="B50" s="68" t="s">
        <v>60</v>
      </c>
      <c r="C50" s="28">
        <f>'1 T'!F50</f>
        <v>304615809.66000003</v>
      </c>
      <c r="D50" s="28">
        <f>'2 T'!F50</f>
        <v>736730003</v>
      </c>
      <c r="E50" s="28">
        <f t="shared" ref="E50:E51" si="5">SUM(C50:D50)</f>
        <v>1041345812.6600001</v>
      </c>
    </row>
    <row r="51" spans="1:8">
      <c r="A51" s="35">
        <v>4</v>
      </c>
      <c r="B51" s="68" t="s">
        <v>62</v>
      </c>
      <c r="C51" s="28">
        <f>'1 T'!F51</f>
        <v>0</v>
      </c>
      <c r="D51" s="28">
        <f>'2 T'!F51</f>
        <v>0</v>
      </c>
      <c r="E51" s="28">
        <f t="shared" si="5"/>
        <v>0</v>
      </c>
    </row>
    <row r="52" spans="1:8">
      <c r="A52" s="35">
        <v>5</v>
      </c>
      <c r="B52" s="68" t="s">
        <v>44</v>
      </c>
      <c r="C52" s="28">
        <f>'1 T'!F52</f>
        <v>0</v>
      </c>
      <c r="D52" s="28">
        <f>'2 T'!F52</f>
        <v>359389999</v>
      </c>
      <c r="E52" s="28">
        <f t="shared" ref="E52:E53" si="6">SUM(C52:D52)</f>
        <v>359389999</v>
      </c>
    </row>
    <row r="53" spans="1:8">
      <c r="A53" s="87">
        <v>6</v>
      </c>
      <c r="B53" s="13" t="s">
        <v>70</v>
      </c>
      <c r="C53" s="28">
        <f>'1 T'!F53</f>
        <v>15382684</v>
      </c>
      <c r="D53" s="28">
        <f>'2 T'!F53</f>
        <v>81899030</v>
      </c>
      <c r="E53" s="28">
        <f t="shared" si="6"/>
        <v>97281714</v>
      </c>
    </row>
    <row r="54" spans="1:8">
      <c r="A54" s="95">
        <v>7</v>
      </c>
      <c r="B54" s="27" t="s">
        <v>149</v>
      </c>
      <c r="C54" s="28">
        <f>'1 T'!F54</f>
        <v>0</v>
      </c>
      <c r="D54" s="28">
        <f>'2 T'!F54</f>
        <v>0</v>
      </c>
      <c r="E54" s="28">
        <f t="shared" ref="E54:E56" si="7">SUM(C54:D54)</f>
        <v>0</v>
      </c>
      <c r="F54" s="28"/>
      <c r="H54" s="27"/>
    </row>
    <row r="55" spans="1:8">
      <c r="A55" s="95">
        <v>8</v>
      </c>
      <c r="B55" s="27" t="s">
        <v>150</v>
      </c>
      <c r="C55" s="28">
        <f>'1 T'!F55</f>
        <v>0</v>
      </c>
      <c r="D55" s="28">
        <f>'2 T'!F55</f>
        <v>0</v>
      </c>
      <c r="E55" s="28">
        <f t="shared" si="7"/>
        <v>0</v>
      </c>
      <c r="F55" s="28"/>
      <c r="H55" s="27"/>
    </row>
    <row r="56" spans="1:8">
      <c r="A56" s="95">
        <v>9</v>
      </c>
      <c r="B56" s="27" t="s">
        <v>151</v>
      </c>
      <c r="C56" s="28">
        <f>'1 T'!F56</f>
        <v>0</v>
      </c>
      <c r="D56" s="28">
        <f>'2 T'!F56</f>
        <v>0</v>
      </c>
      <c r="E56" s="28">
        <f t="shared" si="7"/>
        <v>0</v>
      </c>
      <c r="F56" s="28"/>
      <c r="H56" s="27"/>
    </row>
    <row r="57" spans="1:8" ht="15.75" thickBot="1">
      <c r="A57" s="50"/>
      <c r="B57" s="51" t="s">
        <v>1</v>
      </c>
      <c r="C57" s="54">
        <f t="shared" ref="C57:D57" si="8">SUM(C48:C56)</f>
        <v>2254136248.6599998</v>
      </c>
      <c r="D57" s="54">
        <f t="shared" si="8"/>
        <v>3813129475</v>
      </c>
      <c r="E57" s="54">
        <f>SUM(E48:E56)</f>
        <v>6067265723.6599998</v>
      </c>
    </row>
    <row r="58" spans="1:8" ht="15.75" thickTop="1">
      <c r="A58" s="128" t="s">
        <v>139</v>
      </c>
      <c r="B58" s="128"/>
      <c r="C58" s="128"/>
      <c r="D58" s="128"/>
      <c r="E58" s="128"/>
      <c r="F58" s="128"/>
    </row>
    <row r="59" spans="1:8">
      <c r="A59" s="32"/>
      <c r="B59" s="33"/>
      <c r="C59" s="34"/>
      <c r="D59" s="34"/>
      <c r="E59" s="34"/>
      <c r="F59" s="34"/>
    </row>
    <row r="60" spans="1:8">
      <c r="A60" s="32"/>
      <c r="B60" s="32"/>
      <c r="C60" s="32"/>
      <c r="D60" s="32"/>
      <c r="E60" s="32"/>
      <c r="F60" s="32"/>
    </row>
    <row r="61" spans="1:8">
      <c r="A61" s="127" t="s">
        <v>105</v>
      </c>
      <c r="B61" s="127"/>
      <c r="C61" s="127"/>
      <c r="D61" s="127"/>
      <c r="E61" s="127"/>
      <c r="F61" s="127"/>
    </row>
    <row r="62" spans="1:8">
      <c r="A62" s="122" t="s">
        <v>107</v>
      </c>
      <c r="B62" s="122"/>
      <c r="C62" s="122"/>
      <c r="D62" s="122"/>
      <c r="E62" s="122"/>
      <c r="F62" s="122"/>
    </row>
    <row r="63" spans="1:8">
      <c r="A63" s="120" t="s">
        <v>144</v>
      </c>
      <c r="B63" s="120"/>
      <c r="C63" s="120"/>
      <c r="D63" s="120"/>
      <c r="E63" s="120"/>
      <c r="F63" s="120"/>
    </row>
    <row r="64" spans="1:8">
      <c r="A64" s="32"/>
      <c r="B64" s="33"/>
      <c r="C64" s="34"/>
      <c r="D64" s="34"/>
      <c r="E64" s="34"/>
      <c r="F64" s="34"/>
    </row>
    <row r="65" spans="1:5" ht="15.75" thickBot="1">
      <c r="A65" s="36" t="s">
        <v>102</v>
      </c>
      <c r="B65" s="36" t="s">
        <v>103</v>
      </c>
      <c r="C65" s="36" t="str">
        <f>+C46</f>
        <v>I Trimestre</v>
      </c>
      <c r="D65" s="36" t="str">
        <f>+D46</f>
        <v>II Trimestre</v>
      </c>
      <c r="E65" s="36" t="str">
        <f>+E46</f>
        <v xml:space="preserve">I Semestre </v>
      </c>
    </row>
    <row r="66" spans="1:5">
      <c r="A66" s="35"/>
      <c r="B66" s="68"/>
      <c r="C66" s="70"/>
      <c r="D66" s="70"/>
      <c r="E66" s="70"/>
    </row>
    <row r="67" spans="1:5">
      <c r="A67" s="71" t="s">
        <v>3</v>
      </c>
      <c r="B67" s="72" t="s">
        <v>4</v>
      </c>
      <c r="C67" s="28">
        <f>'1 T'!F67</f>
        <v>304615809.66000003</v>
      </c>
      <c r="D67" s="28">
        <f>'2 T'!F67</f>
        <v>736730003.1500001</v>
      </c>
      <c r="E67" s="28">
        <f t="shared" ref="E67" si="9">SUM(C67:D67)</f>
        <v>1041345812.8100002</v>
      </c>
    </row>
    <row r="68" spans="1:5">
      <c r="A68" s="71" t="s">
        <v>5</v>
      </c>
      <c r="B68" s="72" t="s">
        <v>6</v>
      </c>
      <c r="C68" s="28">
        <f>'1 T'!F68</f>
        <v>848793379</v>
      </c>
      <c r="D68" s="28">
        <f>'2 T'!F68</f>
        <v>1647557971</v>
      </c>
      <c r="E68" s="28">
        <f t="shared" ref="E68:E79" si="10">SUM(C68:D68)</f>
        <v>2496351350</v>
      </c>
    </row>
    <row r="69" spans="1:5">
      <c r="A69" s="71" t="s">
        <v>27</v>
      </c>
      <c r="B69" s="72" t="s">
        <v>28</v>
      </c>
      <c r="C69" s="28">
        <f>'1 T'!F69</f>
        <v>0</v>
      </c>
      <c r="D69" s="28">
        <f>'2 T'!F69</f>
        <v>0</v>
      </c>
      <c r="E69" s="28">
        <f t="shared" si="10"/>
        <v>0</v>
      </c>
    </row>
    <row r="70" spans="1:5">
      <c r="A70" s="71" t="s">
        <v>7</v>
      </c>
      <c r="B70" s="72" t="s">
        <v>8</v>
      </c>
      <c r="C70" s="28">
        <f>'1 T'!F70</f>
        <v>0</v>
      </c>
      <c r="D70" s="28">
        <f>'2 T'!F70</f>
        <v>0</v>
      </c>
      <c r="E70" s="28">
        <f t="shared" si="10"/>
        <v>0</v>
      </c>
    </row>
    <row r="71" spans="1:5">
      <c r="A71" s="71" t="s">
        <v>29</v>
      </c>
      <c r="B71" s="72" t="s">
        <v>30</v>
      </c>
      <c r="C71" s="28">
        <f>'1 T'!F71</f>
        <v>0</v>
      </c>
      <c r="D71" s="28">
        <f>'2 T'!F71</f>
        <v>0</v>
      </c>
      <c r="E71" s="28">
        <f t="shared" si="10"/>
        <v>0</v>
      </c>
    </row>
    <row r="72" spans="1:5">
      <c r="A72" s="71" t="s">
        <v>31</v>
      </c>
      <c r="B72" s="72" t="s">
        <v>32</v>
      </c>
      <c r="C72" s="28">
        <f>'1 T'!F72</f>
        <v>0</v>
      </c>
      <c r="D72" s="28">
        <f>'2 T'!F72</f>
        <v>0</v>
      </c>
      <c r="E72" s="28">
        <f t="shared" si="10"/>
        <v>0</v>
      </c>
    </row>
    <row r="73" spans="1:5">
      <c r="A73" s="71" t="s">
        <v>33</v>
      </c>
      <c r="B73" s="72" t="s">
        <v>34</v>
      </c>
      <c r="C73" s="28">
        <f>'1 T'!F73</f>
        <v>0</v>
      </c>
      <c r="D73" s="28">
        <f>'2 T'!F73</f>
        <v>0</v>
      </c>
      <c r="E73" s="28">
        <f t="shared" si="10"/>
        <v>0</v>
      </c>
    </row>
    <row r="74" spans="1:5">
      <c r="A74" s="71" t="s">
        <v>35</v>
      </c>
      <c r="B74" s="72" t="s">
        <v>36</v>
      </c>
      <c r="C74" s="28">
        <f>'1 T'!F74</f>
        <v>0</v>
      </c>
      <c r="D74" s="28">
        <f>'2 T'!F74</f>
        <v>0</v>
      </c>
      <c r="E74" s="28">
        <f t="shared" si="10"/>
        <v>0</v>
      </c>
    </row>
    <row r="75" spans="1:5">
      <c r="A75" s="71" t="s">
        <v>37</v>
      </c>
      <c r="B75" s="72" t="s">
        <v>38</v>
      </c>
      <c r="C75" s="28">
        <f>'1 T'!F75</f>
        <v>0</v>
      </c>
      <c r="D75" s="28">
        <f>'2 T'!F75</f>
        <v>359389999</v>
      </c>
      <c r="E75" s="28">
        <f t="shared" si="10"/>
        <v>359389999</v>
      </c>
    </row>
    <row r="76" spans="1:5">
      <c r="A76" s="71" t="s">
        <v>9</v>
      </c>
      <c r="B76" s="72" t="s">
        <v>65</v>
      </c>
      <c r="C76" s="28">
        <f>'1 T'!F76</f>
        <v>1085344376</v>
      </c>
      <c r="D76" s="28">
        <f>'2 T'!F76</f>
        <v>987552472</v>
      </c>
      <c r="E76" s="28">
        <f t="shared" si="10"/>
        <v>2072896848</v>
      </c>
    </row>
    <row r="77" spans="1:5">
      <c r="A77" s="76" t="s">
        <v>72</v>
      </c>
      <c r="B77" s="77" t="s">
        <v>71</v>
      </c>
      <c r="C77" s="28">
        <f>'1 T'!F77</f>
        <v>0</v>
      </c>
      <c r="D77" s="28">
        <f>'2 T'!F77</f>
        <v>0</v>
      </c>
      <c r="E77" s="28">
        <f t="shared" si="10"/>
        <v>0</v>
      </c>
    </row>
    <row r="78" spans="1:5">
      <c r="A78" s="76" t="s">
        <v>73</v>
      </c>
      <c r="B78" s="77" t="s">
        <v>74</v>
      </c>
      <c r="C78" s="28">
        <f>'1 T'!F78</f>
        <v>0</v>
      </c>
      <c r="D78" s="28">
        <f>'2 T'!F78</f>
        <v>0</v>
      </c>
      <c r="E78" s="28">
        <f t="shared" si="10"/>
        <v>0</v>
      </c>
    </row>
    <row r="79" spans="1:5">
      <c r="A79" s="76" t="s">
        <v>75</v>
      </c>
      <c r="B79" s="77" t="s">
        <v>76</v>
      </c>
      <c r="C79" s="28">
        <f>'1 T'!F79</f>
        <v>0</v>
      </c>
      <c r="D79" s="28">
        <f>'2 T'!F79</f>
        <v>0</v>
      </c>
      <c r="E79" s="28">
        <f t="shared" si="10"/>
        <v>0</v>
      </c>
    </row>
    <row r="80" spans="1:5">
      <c r="A80" s="76" t="s">
        <v>78</v>
      </c>
      <c r="B80" s="77" t="s">
        <v>79</v>
      </c>
      <c r="C80" s="28">
        <f>'1 T'!F80</f>
        <v>0</v>
      </c>
      <c r="D80" s="28">
        <f>'2 T'!F80</f>
        <v>0</v>
      </c>
      <c r="E80" s="28">
        <f t="shared" ref="E80:E86" si="11">SUM(C80:D80)</f>
        <v>0</v>
      </c>
    </row>
    <row r="81" spans="1:6">
      <c r="A81" s="76" t="s">
        <v>80</v>
      </c>
      <c r="B81" s="77" t="s">
        <v>81</v>
      </c>
      <c r="C81" s="28">
        <f>'1 T'!F81</f>
        <v>0</v>
      </c>
      <c r="D81" s="28">
        <f>'2 T'!F81</f>
        <v>0</v>
      </c>
      <c r="E81" s="28">
        <f t="shared" si="11"/>
        <v>0</v>
      </c>
    </row>
    <row r="82" spans="1:6">
      <c r="A82" s="76" t="s">
        <v>82</v>
      </c>
      <c r="B82" s="77" t="s">
        <v>83</v>
      </c>
      <c r="C82" s="28">
        <f>'1 T'!F82</f>
        <v>0</v>
      </c>
      <c r="D82" s="28">
        <f>'2 T'!F82</f>
        <v>0</v>
      </c>
      <c r="E82" s="28">
        <f t="shared" si="11"/>
        <v>0</v>
      </c>
    </row>
    <row r="83" spans="1:6" ht="30">
      <c r="A83" s="76" t="s">
        <v>84</v>
      </c>
      <c r="B83" s="77" t="s">
        <v>85</v>
      </c>
      <c r="C83" s="28">
        <f>'1 T'!F83</f>
        <v>0</v>
      </c>
      <c r="D83" s="28">
        <f>'2 T'!F83</f>
        <v>0</v>
      </c>
      <c r="E83" s="28">
        <f t="shared" si="11"/>
        <v>0</v>
      </c>
    </row>
    <row r="84" spans="1:6">
      <c r="A84" s="76" t="s">
        <v>75</v>
      </c>
      <c r="B84" s="77" t="s">
        <v>76</v>
      </c>
      <c r="C84" s="28">
        <f>'1 T'!F84</f>
        <v>0</v>
      </c>
      <c r="D84" s="28">
        <f>'2 T'!F84</f>
        <v>0</v>
      </c>
      <c r="E84" s="28">
        <f t="shared" si="11"/>
        <v>0</v>
      </c>
    </row>
    <row r="85" spans="1:6">
      <c r="A85" s="21" t="s">
        <v>158</v>
      </c>
      <c r="B85" s="21" t="s">
        <v>159</v>
      </c>
      <c r="C85" s="28">
        <f>'1 T'!F85</f>
        <v>0</v>
      </c>
      <c r="D85" s="28">
        <f>'2 T'!F85</f>
        <v>788536862.38</v>
      </c>
      <c r="E85" s="28">
        <f t="shared" ref="E85" si="12">SUM(C85:D85)</f>
        <v>788536862.38</v>
      </c>
    </row>
    <row r="86" spans="1:6" ht="30">
      <c r="A86" s="76" t="s">
        <v>145</v>
      </c>
      <c r="B86" s="77" t="s">
        <v>77</v>
      </c>
      <c r="C86" s="28">
        <f>'1 T'!F86</f>
        <v>15382684</v>
      </c>
      <c r="D86" s="28">
        <f>'2 T'!F87</f>
        <v>81899030</v>
      </c>
      <c r="E86" s="28">
        <f t="shared" si="11"/>
        <v>97281714</v>
      </c>
    </row>
    <row r="87" spans="1:6" ht="15.75" thickBot="1">
      <c r="A87" s="50"/>
      <c r="B87" s="51" t="s">
        <v>1</v>
      </c>
      <c r="C87" s="52">
        <f>SUM(C67:C86)</f>
        <v>2254136248.6599998</v>
      </c>
      <c r="D87" s="52">
        <f>SUM(D67:D86)</f>
        <v>4601666337.5299997</v>
      </c>
      <c r="E87" s="52">
        <f>SUM(E67:E86)</f>
        <v>6855802586.1900005</v>
      </c>
    </row>
    <row r="88" spans="1:6" ht="15.75" thickTop="1">
      <c r="A88" s="128" t="s">
        <v>139</v>
      </c>
      <c r="B88" s="128"/>
      <c r="C88" s="128"/>
      <c r="D88" s="128"/>
      <c r="E88" s="128"/>
      <c r="F88" s="128"/>
    </row>
    <row r="89" spans="1:6">
      <c r="A89" s="100" t="s">
        <v>162</v>
      </c>
      <c r="B89" s="33"/>
      <c r="C89" s="34"/>
      <c r="D89" s="34"/>
      <c r="E89" s="34"/>
      <c r="F89" s="34"/>
    </row>
    <row r="90" spans="1:6">
      <c r="A90" s="32"/>
      <c r="B90" s="33"/>
      <c r="C90" s="34"/>
      <c r="D90" s="34"/>
      <c r="E90" s="34"/>
      <c r="F90" s="34"/>
    </row>
    <row r="91" spans="1:6">
      <c r="A91" s="127" t="s">
        <v>116</v>
      </c>
      <c r="B91" s="127"/>
      <c r="C91" s="127"/>
      <c r="D91" s="127"/>
      <c r="E91" s="127"/>
      <c r="F91" s="127"/>
    </row>
    <row r="92" spans="1:6">
      <c r="A92" s="122" t="s">
        <v>115</v>
      </c>
      <c r="B92" s="122"/>
      <c r="C92" s="122"/>
      <c r="D92" s="122"/>
      <c r="E92" s="122"/>
      <c r="F92" s="122"/>
    </row>
    <row r="93" spans="1:6">
      <c r="A93" s="120" t="s">
        <v>144</v>
      </c>
      <c r="B93" s="120"/>
      <c r="C93" s="120"/>
      <c r="D93" s="120"/>
      <c r="E93" s="120"/>
      <c r="F93" s="120"/>
    </row>
    <row r="94" spans="1:6">
      <c r="A94" s="32"/>
      <c r="B94" s="33"/>
      <c r="C94" s="34"/>
      <c r="D94" s="34"/>
      <c r="E94" s="34"/>
      <c r="F94" s="34"/>
    </row>
    <row r="95" spans="1:6" ht="15.75" thickBot="1">
      <c r="A95" s="36" t="s">
        <v>0</v>
      </c>
      <c r="B95" s="36" t="s">
        <v>97</v>
      </c>
      <c r="C95" s="36" t="str">
        <f>+C65</f>
        <v>I Trimestre</v>
      </c>
      <c r="D95" s="36" t="str">
        <f t="shared" ref="D95:E95" si="13">+D65</f>
        <v>II Trimestre</v>
      </c>
      <c r="E95" s="36" t="str">
        <f t="shared" si="13"/>
        <v xml:space="preserve">I Semestre </v>
      </c>
    </row>
    <row r="96" spans="1:6">
      <c r="A96" s="35"/>
      <c r="B96" s="68"/>
      <c r="C96" s="70"/>
      <c r="D96" s="70"/>
      <c r="E96" s="70"/>
    </row>
    <row r="97" spans="1:6">
      <c r="A97" s="35">
        <v>1</v>
      </c>
      <c r="B97" s="13" t="s">
        <v>109</v>
      </c>
      <c r="C97" s="28">
        <f>'1 T'!F97</f>
        <v>1147932179.8499999</v>
      </c>
      <c r="D97" s="28">
        <f>'2 T'!F98</f>
        <v>2070521241.6499996</v>
      </c>
      <c r="E97" s="28">
        <f>C97</f>
        <v>1147932179.8499999</v>
      </c>
    </row>
    <row r="98" spans="1:6">
      <c r="A98" s="35">
        <v>2</v>
      </c>
      <c r="B98" s="13" t="s">
        <v>110</v>
      </c>
      <c r="C98" s="28">
        <f>'1 T'!F98</f>
        <v>3176725310.46</v>
      </c>
      <c r="D98" s="28">
        <f>'2 T'!F99</f>
        <v>3789444951.6599998</v>
      </c>
      <c r="E98" s="28">
        <f>SUM(C98:D98)</f>
        <v>6966170262.1199999</v>
      </c>
    </row>
    <row r="99" spans="1:6">
      <c r="A99" s="35">
        <v>3</v>
      </c>
      <c r="B99" s="13" t="s">
        <v>111</v>
      </c>
      <c r="C99" s="28">
        <f>'1 T'!F99</f>
        <v>4324657490.3099995</v>
      </c>
      <c r="D99" s="28">
        <f>'2 T'!F100</f>
        <v>5859966193.3099995</v>
      </c>
      <c r="E99" s="28">
        <f>SUM(E97:E98)</f>
        <v>8114102441.9699993</v>
      </c>
    </row>
    <row r="100" spans="1:6">
      <c r="A100" s="35">
        <v>4</v>
      </c>
      <c r="B100" s="13" t="s">
        <v>112</v>
      </c>
      <c r="C100" s="28">
        <f>'1 T'!F100</f>
        <v>2254136248.6599998</v>
      </c>
      <c r="D100" s="28">
        <f>'2 T'!F101</f>
        <v>4601666337.5299997</v>
      </c>
      <c r="E100" s="28">
        <f>SUM(C100:D100)</f>
        <v>6855802586.1899996</v>
      </c>
    </row>
    <row r="101" spans="1:6">
      <c r="A101" s="35">
        <v>5</v>
      </c>
      <c r="B101" s="13" t="s">
        <v>113</v>
      </c>
      <c r="C101" s="28">
        <f>'1 T'!F101</f>
        <v>2070521241.6499996</v>
      </c>
      <c r="D101" s="28">
        <f>'2 T'!F102</f>
        <v>1258299855.7799997</v>
      </c>
      <c r="E101" s="28">
        <f>+E99-E100</f>
        <v>1258299855.7799997</v>
      </c>
    </row>
    <row r="102" spans="1:6" ht="15.75" thickBot="1">
      <c r="A102" s="50"/>
      <c r="B102" s="51"/>
      <c r="C102" s="52"/>
      <c r="D102" s="53"/>
      <c r="E102" s="54"/>
    </row>
    <row r="103" spans="1:6" ht="15.75" thickTop="1">
      <c r="A103" s="128" t="s">
        <v>140</v>
      </c>
      <c r="B103" s="128"/>
      <c r="C103" s="128"/>
      <c r="D103" s="128"/>
      <c r="E103" s="128"/>
      <c r="F103" s="128"/>
    </row>
    <row r="104" spans="1:6">
      <c r="A104" s="32"/>
      <c r="B104" s="33"/>
      <c r="C104" s="34"/>
      <c r="D104" s="34"/>
      <c r="E104" s="34"/>
      <c r="F104" s="34"/>
    </row>
    <row r="105" spans="1:6">
      <c r="A105" s="32" t="s">
        <v>164</v>
      </c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88"/>
      <c r="B108" s="33"/>
      <c r="C108" s="34"/>
      <c r="D108" s="34"/>
      <c r="E108" s="34"/>
      <c r="F108" s="34"/>
    </row>
    <row r="109" spans="1:6">
      <c r="A109" s="88"/>
      <c r="B109" s="33"/>
      <c r="C109" s="34"/>
      <c r="D109" s="34"/>
      <c r="E109" s="34"/>
      <c r="F109" s="34"/>
    </row>
    <row r="110" spans="1:6">
      <c r="A110" s="88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  <row r="211" spans="1:6">
      <c r="A211" s="32"/>
      <c r="B211" s="33"/>
      <c r="C211" s="34"/>
      <c r="D211" s="34"/>
      <c r="E211" s="34"/>
      <c r="F211" s="34"/>
    </row>
    <row r="212" spans="1:6">
      <c r="A212" s="32"/>
      <c r="B212" s="33"/>
      <c r="C212" s="34"/>
      <c r="D212" s="34"/>
      <c r="E212" s="34"/>
      <c r="F212" s="34"/>
    </row>
    <row r="213" spans="1:6">
      <c r="A213" s="32"/>
      <c r="B213" s="33"/>
      <c r="C213" s="34"/>
      <c r="D213" s="34"/>
      <c r="E213" s="34"/>
      <c r="F213" s="34"/>
    </row>
    <row r="214" spans="1:6">
      <c r="A214" s="32"/>
      <c r="B214" s="33"/>
      <c r="C214" s="34"/>
      <c r="D214" s="34"/>
      <c r="E214" s="34"/>
      <c r="F214" s="34"/>
    </row>
    <row r="215" spans="1:6">
      <c r="A215" s="32"/>
      <c r="B215" s="33"/>
      <c r="C215" s="34"/>
      <c r="D215" s="34"/>
      <c r="E215" s="34"/>
      <c r="F215" s="34"/>
    </row>
    <row r="216" spans="1:6">
      <c r="A216" s="32"/>
      <c r="B216" s="33"/>
      <c r="C216" s="34"/>
      <c r="D216" s="34"/>
      <c r="E216" s="34"/>
      <c r="F216" s="34"/>
    </row>
    <row r="217" spans="1:6">
      <c r="A217" s="32"/>
      <c r="B217" s="33"/>
      <c r="C217" s="34"/>
      <c r="D217" s="34"/>
      <c r="E217" s="34"/>
      <c r="F217" s="34"/>
    </row>
    <row r="218" spans="1:6">
      <c r="A218" s="32"/>
      <c r="B218" s="33"/>
      <c r="C218" s="34"/>
      <c r="D218" s="34"/>
      <c r="E218" s="34"/>
      <c r="F218" s="34"/>
    </row>
  </sheetData>
  <mergeCells count="16">
    <mergeCell ref="A1:G1"/>
    <mergeCell ref="A61:F61"/>
    <mergeCell ref="A6:G6"/>
    <mergeCell ref="A8:G8"/>
    <mergeCell ref="A9:G9"/>
    <mergeCell ref="A42:F42"/>
    <mergeCell ref="A43:F43"/>
    <mergeCell ref="A44:F44"/>
    <mergeCell ref="A58:F58"/>
    <mergeCell ref="A103:F103"/>
    <mergeCell ref="A62:F62"/>
    <mergeCell ref="A63:F63"/>
    <mergeCell ref="A88:F88"/>
    <mergeCell ref="A91:F91"/>
    <mergeCell ref="A92:F92"/>
    <mergeCell ref="A93:F9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218"/>
  <sheetViews>
    <sheetView topLeftCell="A14" zoomScale="80" zoomScaleNormal="80" workbookViewId="0">
      <selection activeCell="F23" sqref="F23"/>
    </sheetView>
  </sheetViews>
  <sheetFormatPr baseColWidth="10" defaultColWidth="11.5703125" defaultRowHeight="15"/>
  <cols>
    <col min="1" max="1" width="9.7109375" style="30" customWidth="1"/>
    <col min="2" max="2" width="45.7109375" style="31" customWidth="1"/>
    <col min="3" max="3" width="19.5703125" style="21" customWidth="1"/>
    <col min="4" max="5" width="13.7109375" style="21" customWidth="1"/>
    <col min="6" max="6" width="17" style="21" customWidth="1"/>
    <col min="7" max="8" width="13.7109375" style="21" customWidth="1"/>
    <col min="9" max="16384" width="11.5703125" style="21"/>
  </cols>
  <sheetData>
    <row r="1" spans="1:7">
      <c r="A1" s="120" t="s">
        <v>68</v>
      </c>
      <c r="B1" s="120"/>
      <c r="C1" s="120"/>
      <c r="D1" s="120"/>
      <c r="E1" s="120"/>
      <c r="F1" s="120"/>
      <c r="G1" s="120"/>
    </row>
    <row r="2" spans="1:7" s="22" customFormat="1">
      <c r="A2" s="9"/>
      <c r="B2" s="80" t="s">
        <v>87</v>
      </c>
      <c r="C2" s="9" t="s">
        <v>90</v>
      </c>
      <c r="D2" s="9"/>
      <c r="E2" s="9"/>
      <c r="F2" s="9"/>
      <c r="G2" s="9"/>
    </row>
    <row r="3" spans="1:7" s="22" customFormat="1">
      <c r="A3" s="9"/>
      <c r="B3" s="80" t="s">
        <v>88</v>
      </c>
      <c r="C3" s="9" t="s">
        <v>91</v>
      </c>
      <c r="D3" s="9"/>
      <c r="E3" s="9"/>
      <c r="F3" s="9"/>
      <c r="G3" s="9"/>
    </row>
    <row r="4" spans="1:7" s="22" customFormat="1">
      <c r="A4" s="9"/>
      <c r="B4" s="80" t="s">
        <v>89</v>
      </c>
      <c r="C4" s="9" t="s">
        <v>92</v>
      </c>
      <c r="D4" s="9"/>
      <c r="E4" s="9"/>
      <c r="F4" s="9"/>
      <c r="G4" s="9"/>
    </row>
    <row r="5" spans="1:7" s="22" customFormat="1">
      <c r="A5" s="9"/>
      <c r="B5" s="80" t="s">
        <v>86</v>
      </c>
      <c r="C5" s="9" t="s">
        <v>141</v>
      </c>
      <c r="D5" s="9"/>
      <c r="E5" s="9"/>
      <c r="F5" s="9"/>
      <c r="G5" s="9"/>
    </row>
    <row r="6" spans="1:7" s="22" customFormat="1">
      <c r="A6" s="122"/>
      <c r="B6" s="122"/>
      <c r="C6" s="122"/>
      <c r="D6" s="122"/>
      <c r="E6" s="122"/>
      <c r="F6" s="122"/>
      <c r="G6" s="122"/>
    </row>
    <row r="7" spans="1:7">
      <c r="A7" s="23"/>
      <c r="B7" s="24"/>
      <c r="C7" s="25"/>
      <c r="D7" s="25"/>
      <c r="E7" s="25"/>
      <c r="F7" s="25"/>
      <c r="G7" s="25"/>
    </row>
    <row r="8" spans="1:7">
      <c r="A8" s="122" t="s">
        <v>96</v>
      </c>
      <c r="B8" s="122"/>
      <c r="C8" s="122"/>
      <c r="D8" s="122"/>
      <c r="E8" s="122"/>
      <c r="F8" s="122"/>
      <c r="G8" s="122"/>
    </row>
    <row r="9" spans="1:7">
      <c r="A9" s="122" t="s">
        <v>117</v>
      </c>
      <c r="B9" s="122"/>
      <c r="C9" s="122"/>
      <c r="D9" s="122"/>
      <c r="E9" s="122"/>
      <c r="F9" s="122"/>
      <c r="G9" s="122"/>
    </row>
    <row r="10" spans="1:7">
      <c r="A10" s="23"/>
      <c r="B10" s="24"/>
      <c r="C10" s="23"/>
      <c r="D10" s="23"/>
      <c r="E10" s="23"/>
      <c r="F10" s="23"/>
      <c r="G10" s="23"/>
    </row>
    <row r="11" spans="1:7" s="22" customFormat="1" ht="15.75" thickBot="1">
      <c r="A11" s="36" t="s">
        <v>0</v>
      </c>
      <c r="B11" s="36" t="s">
        <v>127</v>
      </c>
      <c r="C11" s="36" t="s">
        <v>98</v>
      </c>
      <c r="D11" s="36" t="s">
        <v>39</v>
      </c>
      <c r="E11" s="36" t="s">
        <v>40</v>
      </c>
      <c r="F11" s="36" t="s">
        <v>41</v>
      </c>
      <c r="G11" s="36" t="s">
        <v>125</v>
      </c>
    </row>
    <row r="12" spans="1:7" s="22" customFormat="1">
      <c r="A12" s="41"/>
      <c r="B12" s="27"/>
      <c r="C12" s="41"/>
      <c r="D12" s="41"/>
      <c r="E12" s="41"/>
      <c r="F12" s="41"/>
      <c r="G12" s="41"/>
    </row>
    <row r="13" spans="1:7" s="22" customFormat="1">
      <c r="A13" s="57">
        <v>0</v>
      </c>
      <c r="B13" s="58" t="s">
        <v>66</v>
      </c>
      <c r="C13" s="26" t="s">
        <v>11</v>
      </c>
      <c r="D13" s="41">
        <f>'1 T'!G13</f>
        <v>15296</v>
      </c>
      <c r="E13" s="41">
        <f>'2 T'!G13</f>
        <v>19032.333333333332</v>
      </c>
      <c r="F13" s="41">
        <f>'3 T'!G13</f>
        <v>19135</v>
      </c>
      <c r="G13" s="39">
        <f t="shared" ref="G13:G14" si="0">AVERAGE(D13:F13)</f>
        <v>17821.111111111109</v>
      </c>
    </row>
    <row r="14" spans="1:7" s="22" customFormat="1">
      <c r="A14" s="57"/>
      <c r="B14" s="59" t="s">
        <v>67</v>
      </c>
      <c r="C14" s="26" t="s">
        <v>11</v>
      </c>
      <c r="D14" s="41">
        <f>'1 T'!G14</f>
        <v>187.66666666666666</v>
      </c>
      <c r="E14" s="41">
        <f>'2 T'!G14</f>
        <v>936.66666666666663</v>
      </c>
      <c r="F14" s="41">
        <f>'3 T'!G14</f>
        <v>993.33333333333337</v>
      </c>
      <c r="G14" s="39">
        <f t="shared" si="0"/>
        <v>705.8888888888888</v>
      </c>
    </row>
    <row r="15" spans="1:7" s="22" customFormat="1">
      <c r="A15" s="26"/>
      <c r="B15" s="27"/>
      <c r="C15" s="41"/>
      <c r="D15" s="41"/>
      <c r="E15" s="41"/>
      <c r="F15" s="41"/>
      <c r="G15" s="39"/>
    </row>
    <row r="16" spans="1:7" s="22" customFormat="1" ht="15.75">
      <c r="A16" s="60">
        <v>1</v>
      </c>
      <c r="B16" s="61" t="s">
        <v>45</v>
      </c>
      <c r="C16" s="28" t="s">
        <v>11</v>
      </c>
      <c r="D16" s="39">
        <f>D17+D22</f>
        <v>20493</v>
      </c>
      <c r="E16" s="39">
        <f t="shared" ref="E16:F16" si="1">E17+E22</f>
        <v>32124.666666666668</v>
      </c>
      <c r="F16" s="39">
        <f t="shared" si="1"/>
        <v>32411.333333333332</v>
      </c>
      <c r="G16" s="39">
        <f>AVERAGE(D16:F16)</f>
        <v>28343</v>
      </c>
    </row>
    <row r="17" spans="1:7" s="22" customFormat="1" ht="15.75">
      <c r="A17" s="60"/>
      <c r="B17" s="62" t="s">
        <v>46</v>
      </c>
      <c r="C17" s="28" t="s">
        <v>11</v>
      </c>
      <c r="D17" s="39">
        <f>SUM(D18:D21)</f>
        <v>18921.666666666668</v>
      </c>
      <c r="E17" s="39">
        <f t="shared" ref="E17:F17" si="2">SUM(E18:E21)</f>
        <v>26839</v>
      </c>
      <c r="F17" s="39">
        <f t="shared" si="2"/>
        <v>26039</v>
      </c>
      <c r="G17" s="39">
        <f t="shared" ref="G17:G35" si="3">AVERAGE(D17:F17)</f>
        <v>23933.222222222223</v>
      </c>
    </row>
    <row r="18" spans="1:7" ht="15.75">
      <c r="A18" s="60"/>
      <c r="B18" s="63" t="s">
        <v>47</v>
      </c>
      <c r="C18" s="28" t="s">
        <v>11</v>
      </c>
      <c r="D18" s="39">
        <f>'1 T'!G18</f>
        <v>1299.6666666666667</v>
      </c>
      <c r="E18" s="39">
        <f>'2 T'!G18</f>
        <v>1939</v>
      </c>
      <c r="F18" s="39">
        <f>'3 T'!G18</f>
        <v>1973.3333333333333</v>
      </c>
      <c r="G18" s="39">
        <f t="shared" si="3"/>
        <v>1737.3333333333333</v>
      </c>
    </row>
    <row r="19" spans="1:7" ht="15.75">
      <c r="A19" s="60"/>
      <c r="B19" s="63" t="s">
        <v>48</v>
      </c>
      <c r="C19" s="28" t="s">
        <v>11</v>
      </c>
      <c r="D19" s="39">
        <f>'1 T'!G19</f>
        <v>14646</v>
      </c>
      <c r="E19" s="39">
        <f>'2 T'!G19</f>
        <v>20392.666666666668</v>
      </c>
      <c r="F19" s="39">
        <f>'3 T'!G19</f>
        <v>19572.666666666668</v>
      </c>
      <c r="G19" s="39">
        <f t="shared" si="3"/>
        <v>18203.777777777781</v>
      </c>
    </row>
    <row r="20" spans="1:7" ht="15.75">
      <c r="A20" s="60"/>
      <c r="B20" s="63" t="s">
        <v>53</v>
      </c>
      <c r="C20" s="28" t="s">
        <v>11</v>
      </c>
      <c r="D20" s="39">
        <f>'1 T'!G20</f>
        <v>1052.3333333333333</v>
      </c>
      <c r="E20" s="39">
        <f>'2 T'!G20</f>
        <v>1583</v>
      </c>
      <c r="F20" s="39">
        <f>'3 T'!G20</f>
        <v>1395.3333333333333</v>
      </c>
      <c r="G20" s="39">
        <f t="shared" si="3"/>
        <v>1343.5555555555554</v>
      </c>
    </row>
    <row r="21" spans="1:7" ht="15.75">
      <c r="A21" s="60"/>
      <c r="B21" s="63" t="s">
        <v>52</v>
      </c>
      <c r="C21" s="28" t="s">
        <v>12</v>
      </c>
      <c r="D21" s="39">
        <f>'1 T'!G21</f>
        <v>1923.6666666666667</v>
      </c>
      <c r="E21" s="39">
        <f>'2 T'!G21</f>
        <v>2924.3333333333335</v>
      </c>
      <c r="F21" s="39">
        <f>'3 T'!G21</f>
        <v>3097.6666666666665</v>
      </c>
      <c r="G21" s="39">
        <f t="shared" si="3"/>
        <v>2648.5555555555552</v>
      </c>
    </row>
    <row r="22" spans="1:7" ht="15.75">
      <c r="A22" s="60"/>
      <c r="B22" s="64" t="s">
        <v>14</v>
      </c>
      <c r="C22" s="28" t="s">
        <v>11</v>
      </c>
      <c r="D22" s="39">
        <f>'1 T'!G22</f>
        <v>1571.3333333333333</v>
      </c>
      <c r="E22" s="39">
        <f>'2 T'!G22</f>
        <v>5285.666666666667</v>
      </c>
      <c r="F22" s="39">
        <f>'3 T'!G22</f>
        <v>6372.333333333333</v>
      </c>
      <c r="G22" s="39">
        <f t="shared" si="3"/>
        <v>4409.7777777777774</v>
      </c>
    </row>
    <row r="23" spans="1:7" ht="17.25">
      <c r="A23" s="60">
        <v>2</v>
      </c>
      <c r="B23" s="47" t="s">
        <v>49</v>
      </c>
      <c r="C23" s="5" t="s">
        <v>54</v>
      </c>
      <c r="D23" s="39">
        <f>D24+D27+D28</f>
        <v>111300.66666666667</v>
      </c>
      <c r="E23" s="39">
        <f t="shared" ref="E23:F23" si="4">E24+E27+E28</f>
        <v>125094.66666666666</v>
      </c>
      <c r="F23" s="39">
        <f t="shared" si="4"/>
        <v>128102.66666666667</v>
      </c>
      <c r="G23" s="39">
        <f t="shared" si="3"/>
        <v>121499.33333333333</v>
      </c>
    </row>
    <row r="24" spans="1:7" ht="15.75">
      <c r="A24" s="60"/>
      <c r="B24" s="46" t="s">
        <v>50</v>
      </c>
      <c r="C24" s="5" t="s">
        <v>11</v>
      </c>
      <c r="D24" s="39">
        <f>'1 T'!G24</f>
        <v>14571</v>
      </c>
      <c r="E24" s="39">
        <f>'2 T'!G24</f>
        <v>20491.333333333332</v>
      </c>
      <c r="F24" s="39">
        <f>'3 T'!G24</f>
        <v>20147</v>
      </c>
      <c r="G24" s="39">
        <f t="shared" si="3"/>
        <v>18403.111111111109</v>
      </c>
    </row>
    <row r="25" spans="1:7" ht="15.75">
      <c r="A25" s="60"/>
      <c r="B25" s="46" t="s">
        <v>51</v>
      </c>
      <c r="C25" s="5" t="s">
        <v>11</v>
      </c>
      <c r="D25" s="39">
        <f>'1 T'!G25</f>
        <v>19277</v>
      </c>
      <c r="E25" s="39">
        <f>'2 T'!G25</f>
        <v>24936.333333333332</v>
      </c>
      <c r="F25" s="39">
        <f>'3 T'!G25</f>
        <v>25404</v>
      </c>
      <c r="G25" s="39">
        <f t="shared" si="3"/>
        <v>23205.777777777777</v>
      </c>
    </row>
    <row r="26" spans="1:7" ht="15.75">
      <c r="A26" s="60"/>
      <c r="B26" s="45" t="s">
        <v>147</v>
      </c>
      <c r="C26" s="5" t="s">
        <v>148</v>
      </c>
      <c r="D26" s="39">
        <f>'1 T'!G26</f>
        <v>0</v>
      </c>
      <c r="E26" s="39">
        <f>'2 T'!G26</f>
        <v>0</v>
      </c>
      <c r="F26" s="39">
        <f>'3 T'!G26</f>
        <v>0</v>
      </c>
      <c r="G26" s="39">
        <f>SUM(D26:F26)</f>
        <v>0</v>
      </c>
    </row>
    <row r="27" spans="1:7" ht="15.75">
      <c r="A27" s="60"/>
      <c r="B27" s="46" t="s">
        <v>143</v>
      </c>
      <c r="C27" s="5" t="s">
        <v>11</v>
      </c>
      <c r="D27" s="39">
        <f>'1 T'!G27</f>
        <v>2455.6666666666665</v>
      </c>
      <c r="E27" s="39">
        <f>'2 T'!G27</f>
        <v>3541</v>
      </c>
      <c r="F27" s="39">
        <f>'3 T'!G27</f>
        <v>3176.6666666666665</v>
      </c>
      <c r="G27" s="39">
        <f t="shared" si="3"/>
        <v>3057.7777777777774</v>
      </c>
    </row>
    <row r="28" spans="1:7" ht="15.75">
      <c r="A28" s="65"/>
      <c r="B28" s="46" t="s">
        <v>18</v>
      </c>
      <c r="C28" s="5" t="s">
        <v>11</v>
      </c>
      <c r="D28" s="39">
        <f>'1 T'!G28</f>
        <v>94274</v>
      </c>
      <c r="E28" s="39">
        <f>'2 T'!G28</f>
        <v>101062.33333333333</v>
      </c>
      <c r="F28" s="39">
        <f>'3 T'!G28</f>
        <v>104779</v>
      </c>
      <c r="G28" s="39">
        <f t="shared" si="3"/>
        <v>100038.44444444444</v>
      </c>
    </row>
    <row r="29" spans="1:7" ht="15.75">
      <c r="A29" s="65"/>
      <c r="B29" s="45" t="s">
        <v>48</v>
      </c>
      <c r="C29" s="5" t="s">
        <v>11</v>
      </c>
      <c r="D29" s="39">
        <f>'1 T'!G29</f>
        <v>79867.333333333328</v>
      </c>
      <c r="E29" s="39">
        <f>'2 T'!G29</f>
        <v>84258</v>
      </c>
      <c r="F29" s="39">
        <f>'3 T'!G29</f>
        <v>86243</v>
      </c>
      <c r="G29" s="39">
        <f t="shared" si="3"/>
        <v>83456.111111111109</v>
      </c>
    </row>
    <row r="30" spans="1:7" ht="15.75">
      <c r="A30" s="65"/>
      <c r="B30" s="45" t="s">
        <v>52</v>
      </c>
      <c r="C30" s="5" t="s">
        <v>11</v>
      </c>
      <c r="D30" s="39">
        <f>'1 T'!G30</f>
        <v>14406.666666666666</v>
      </c>
      <c r="E30" s="39">
        <f>'2 T'!G30</f>
        <v>16804.333333333332</v>
      </c>
      <c r="F30" s="39">
        <f>'3 T'!G30</f>
        <v>18536</v>
      </c>
      <c r="G30" s="39">
        <f t="shared" si="3"/>
        <v>16582.333333333332</v>
      </c>
    </row>
    <row r="31" spans="1:7" ht="15.75">
      <c r="A31" s="65"/>
      <c r="B31" s="45" t="s">
        <v>146</v>
      </c>
      <c r="C31" s="5" t="s">
        <v>148</v>
      </c>
      <c r="D31" s="39">
        <f>'1 T'!G31</f>
        <v>0</v>
      </c>
      <c r="E31" s="39">
        <f>'2 T'!G31</f>
        <v>0</v>
      </c>
      <c r="F31" s="39">
        <f>'3 T'!G31</f>
        <v>314337</v>
      </c>
      <c r="G31" s="39">
        <f>SUM(D31:F31)</f>
        <v>314337</v>
      </c>
    </row>
    <row r="32" spans="1:7" ht="15.75">
      <c r="A32" s="60">
        <v>3</v>
      </c>
      <c r="B32" s="49" t="s">
        <v>10</v>
      </c>
      <c r="C32" s="5" t="s">
        <v>13</v>
      </c>
      <c r="D32" s="39">
        <f>'1 T'!G32</f>
        <v>1347.3333333333333</v>
      </c>
      <c r="E32" s="39">
        <f>'2 T'!G32</f>
        <v>8183.333333333333</v>
      </c>
      <c r="F32" s="39">
        <f>'3 T'!G32</f>
        <v>7021.333333333333</v>
      </c>
      <c r="G32" s="39">
        <f t="shared" si="3"/>
        <v>5517.333333333333</v>
      </c>
    </row>
    <row r="33" spans="1:8" ht="15.75">
      <c r="A33" s="60"/>
      <c r="B33" s="49"/>
      <c r="C33" s="5" t="s">
        <v>148</v>
      </c>
      <c r="D33" s="39">
        <f>'1 T'!G33</f>
        <v>0</v>
      </c>
      <c r="E33" s="39">
        <f>'2 T'!G33</f>
        <v>0</v>
      </c>
      <c r="F33" s="39">
        <f>'3 T'!G33</f>
        <v>0</v>
      </c>
      <c r="G33" s="39">
        <f>SUM(D33:F33)</f>
        <v>0</v>
      </c>
    </row>
    <row r="34" spans="1:8" ht="15.75">
      <c r="A34" s="60"/>
      <c r="B34" s="67"/>
      <c r="C34" s="28"/>
      <c r="D34" s="39"/>
      <c r="E34" s="39"/>
      <c r="F34" s="39"/>
      <c r="G34" s="39"/>
    </row>
    <row r="35" spans="1:8" ht="15.75" thickBot="1">
      <c r="A35" s="50"/>
      <c r="B35" s="51" t="s">
        <v>119</v>
      </c>
      <c r="C35" s="52" t="s">
        <v>11</v>
      </c>
      <c r="D35" s="53">
        <f>D17+D28</f>
        <v>113195.66666666667</v>
      </c>
      <c r="E35" s="54">
        <f t="shared" ref="E35:F35" si="5">E17+E28</f>
        <v>127901.33333333333</v>
      </c>
      <c r="F35" s="50">
        <f t="shared" si="5"/>
        <v>130818</v>
      </c>
      <c r="G35" s="50">
        <f t="shared" si="3"/>
        <v>123971.66666666667</v>
      </c>
    </row>
    <row r="36" spans="1:8" ht="15.75" thickTop="1">
      <c r="A36" s="27" t="s">
        <v>55</v>
      </c>
      <c r="C36" s="28"/>
      <c r="D36" s="29"/>
      <c r="E36" s="29"/>
      <c r="F36" s="29"/>
      <c r="G36" s="28"/>
    </row>
    <row r="37" spans="1:8">
      <c r="A37" s="27" t="s">
        <v>56</v>
      </c>
      <c r="C37" s="28"/>
      <c r="D37" s="29"/>
      <c r="E37" s="29"/>
      <c r="F37" s="29"/>
      <c r="G37" s="28"/>
      <c r="H37" s="28"/>
    </row>
    <row r="38" spans="1:8">
      <c r="A38" s="27" t="s">
        <v>57</v>
      </c>
      <c r="C38" s="28"/>
      <c r="D38" s="29"/>
      <c r="E38" s="29"/>
      <c r="F38" s="29"/>
      <c r="G38" s="28"/>
      <c r="H38" s="28"/>
    </row>
    <row r="39" spans="1:8">
      <c r="A39" s="31" t="s">
        <v>94</v>
      </c>
    </row>
    <row r="40" spans="1:8">
      <c r="C40" s="28"/>
    </row>
    <row r="42" spans="1:8">
      <c r="A42" s="127" t="s">
        <v>104</v>
      </c>
      <c r="B42" s="127"/>
      <c r="C42" s="127"/>
      <c r="D42" s="127"/>
      <c r="E42" s="127"/>
      <c r="F42" s="127"/>
    </row>
    <row r="43" spans="1:8">
      <c r="A43" s="122" t="s">
        <v>106</v>
      </c>
      <c r="B43" s="122"/>
      <c r="C43" s="122"/>
      <c r="D43" s="122"/>
      <c r="E43" s="122"/>
      <c r="F43" s="122"/>
    </row>
    <row r="44" spans="1:8">
      <c r="A44" s="127" t="s">
        <v>58</v>
      </c>
      <c r="B44" s="127"/>
      <c r="C44" s="127"/>
      <c r="D44" s="127"/>
      <c r="E44" s="127"/>
      <c r="F44" s="127"/>
    </row>
    <row r="45" spans="1:8">
      <c r="A45" s="32"/>
      <c r="B45" s="33"/>
      <c r="C45" s="34"/>
      <c r="D45" s="34"/>
      <c r="E45" s="34"/>
      <c r="F45" s="34"/>
    </row>
    <row r="46" spans="1:8" ht="15.75" thickBot="1">
      <c r="A46" s="36" t="s">
        <v>0</v>
      </c>
      <c r="B46" s="36" t="s">
        <v>127</v>
      </c>
      <c r="C46" s="36" t="s">
        <v>39</v>
      </c>
      <c r="D46" s="36" t="s">
        <v>40</v>
      </c>
      <c r="E46" s="36" t="s">
        <v>41</v>
      </c>
      <c r="F46" s="36" t="s">
        <v>64</v>
      </c>
    </row>
    <row r="47" spans="1:8">
      <c r="A47" s="35"/>
      <c r="B47" s="68"/>
      <c r="C47" s="69"/>
      <c r="D47" s="69"/>
      <c r="E47" s="69"/>
      <c r="F47" s="69"/>
    </row>
    <row r="48" spans="1:8">
      <c r="A48" s="35">
        <v>1</v>
      </c>
      <c r="B48" s="68" t="s">
        <v>59</v>
      </c>
      <c r="C48" s="28">
        <f>'1 T'!F48</f>
        <v>1085344376</v>
      </c>
      <c r="D48" s="28">
        <f>'2 T'!F48</f>
        <v>987552472</v>
      </c>
      <c r="E48" s="28">
        <f>'3 T'!F48</f>
        <v>1156531079</v>
      </c>
      <c r="F48" s="28">
        <f>SUM(C48:E48)</f>
        <v>3229427927</v>
      </c>
    </row>
    <row r="49" spans="1:8">
      <c r="A49" s="35">
        <v>2</v>
      </c>
      <c r="B49" s="68" t="s">
        <v>61</v>
      </c>
      <c r="C49" s="28">
        <f>'1 T'!F49</f>
        <v>848793379</v>
      </c>
      <c r="D49" s="28">
        <f>'2 T'!F49</f>
        <v>1647557971</v>
      </c>
      <c r="E49" s="28">
        <f>'3 T'!F49</f>
        <v>1870877092</v>
      </c>
      <c r="F49" s="28">
        <f>SUM(C49:E49)</f>
        <v>4367228442</v>
      </c>
    </row>
    <row r="50" spans="1:8">
      <c r="A50" s="35">
        <v>3</v>
      </c>
      <c r="B50" s="68" t="s">
        <v>60</v>
      </c>
      <c r="C50" s="28">
        <f>'1 T'!F50</f>
        <v>304615809.66000003</v>
      </c>
      <c r="D50" s="28">
        <f>'2 T'!F50</f>
        <v>736730003</v>
      </c>
      <c r="E50" s="28">
        <f>'3 T'!F50</f>
        <v>295165637.56999999</v>
      </c>
      <c r="F50" s="28">
        <f t="shared" ref="F50:F51" si="6">SUM(C50:E50)</f>
        <v>1336511450.23</v>
      </c>
    </row>
    <row r="51" spans="1:8">
      <c r="A51" s="35">
        <v>4</v>
      </c>
      <c r="B51" s="68" t="s">
        <v>62</v>
      </c>
      <c r="C51" s="28">
        <f>'1 T'!F51</f>
        <v>0</v>
      </c>
      <c r="D51" s="28">
        <f>'2 T'!F51</f>
        <v>0</v>
      </c>
      <c r="E51" s="28">
        <f>'3 T'!F51</f>
        <v>0</v>
      </c>
      <c r="F51" s="28">
        <f t="shared" si="6"/>
        <v>0</v>
      </c>
    </row>
    <row r="52" spans="1:8">
      <c r="A52" s="35">
        <v>5</v>
      </c>
      <c r="B52" s="68" t="s">
        <v>44</v>
      </c>
      <c r="C52" s="28">
        <f>'1 T'!F52</f>
        <v>0</v>
      </c>
      <c r="D52" s="28">
        <f>'2 T'!F52</f>
        <v>359389999</v>
      </c>
      <c r="E52" s="28">
        <f>'3 T'!F52</f>
        <v>0</v>
      </c>
      <c r="F52" s="28">
        <f t="shared" ref="F52:F53" si="7">SUM(C52:E52)</f>
        <v>359389999</v>
      </c>
    </row>
    <row r="53" spans="1:8">
      <c r="A53" s="73">
        <v>6</v>
      </c>
      <c r="B53" s="13" t="s">
        <v>70</v>
      </c>
      <c r="C53" s="28">
        <f>'1 T'!F53</f>
        <v>15382684</v>
      </c>
      <c r="D53" s="28">
        <f>'2 T'!F53</f>
        <v>81899030</v>
      </c>
      <c r="E53" s="28">
        <f>'3 T'!F53</f>
        <v>98232333</v>
      </c>
      <c r="F53" s="28">
        <f t="shared" si="7"/>
        <v>195514047</v>
      </c>
    </row>
    <row r="54" spans="1:8">
      <c r="A54" s="95">
        <v>7</v>
      </c>
      <c r="B54" s="27" t="s">
        <v>149</v>
      </c>
      <c r="C54" s="28">
        <f>'1 T'!F54</f>
        <v>0</v>
      </c>
      <c r="D54" s="28">
        <f>'2 T'!F54</f>
        <v>0</v>
      </c>
      <c r="E54" s="28">
        <f>'3 T'!F54</f>
        <v>0</v>
      </c>
      <c r="F54" s="28">
        <f t="shared" ref="F54:F56" si="8">SUM(C54:E54)</f>
        <v>0</v>
      </c>
      <c r="H54" s="27"/>
    </row>
    <row r="55" spans="1:8">
      <c r="A55" s="95">
        <v>8</v>
      </c>
      <c r="B55" s="27" t="s">
        <v>150</v>
      </c>
      <c r="C55" s="28">
        <f>'1 T'!F55</f>
        <v>0</v>
      </c>
      <c r="D55" s="28">
        <f>'2 T'!F55</f>
        <v>0</v>
      </c>
      <c r="E55" s="28">
        <f>'3 T'!F55</f>
        <v>0</v>
      </c>
      <c r="F55" s="28">
        <f t="shared" si="8"/>
        <v>0</v>
      </c>
      <c r="H55" s="27"/>
    </row>
    <row r="56" spans="1:8">
      <c r="A56" s="95">
        <v>9</v>
      </c>
      <c r="B56" s="27" t="s">
        <v>151</v>
      </c>
      <c r="C56" s="28">
        <f>'1 T'!F56</f>
        <v>0</v>
      </c>
      <c r="D56" s="28">
        <f>'2 T'!F56</f>
        <v>0</v>
      </c>
      <c r="E56" s="28">
        <f>'3 T'!F56</f>
        <v>0</v>
      </c>
      <c r="F56" s="28">
        <f t="shared" si="8"/>
        <v>0</v>
      </c>
      <c r="H56" s="27"/>
    </row>
    <row r="57" spans="1:8" ht="15.75" thickBot="1">
      <c r="A57" s="50"/>
      <c r="B57" s="51" t="s">
        <v>1</v>
      </c>
      <c r="C57" s="50">
        <f t="shared" ref="C57:E57" si="9">SUM(C48:C56)</f>
        <v>2254136248.6599998</v>
      </c>
      <c r="D57" s="50">
        <f t="shared" si="9"/>
        <v>3813129475</v>
      </c>
      <c r="E57" s="50">
        <f t="shared" si="9"/>
        <v>3420806141.5700002</v>
      </c>
      <c r="F57" s="50">
        <f>SUM(F48:F56)</f>
        <v>9488071865.2299995</v>
      </c>
    </row>
    <row r="58" spans="1:8" ht="15.75" thickTop="1">
      <c r="A58" s="128" t="s">
        <v>134</v>
      </c>
      <c r="B58" s="128"/>
      <c r="C58" s="128"/>
      <c r="D58" s="128"/>
      <c r="E58" s="128"/>
      <c r="F58" s="128"/>
    </row>
    <row r="59" spans="1:8">
      <c r="A59" s="32"/>
      <c r="B59" s="33"/>
      <c r="C59" s="34"/>
      <c r="D59" s="34"/>
      <c r="E59" s="34"/>
      <c r="F59" s="34"/>
    </row>
    <row r="60" spans="1:8">
      <c r="A60" s="32"/>
      <c r="B60" s="32"/>
      <c r="C60" s="32"/>
      <c r="D60" s="32"/>
      <c r="E60" s="32"/>
      <c r="F60" s="32"/>
    </row>
    <row r="61" spans="1:8">
      <c r="A61" s="127" t="s">
        <v>105</v>
      </c>
      <c r="B61" s="127"/>
      <c r="C61" s="127"/>
      <c r="D61" s="127"/>
      <c r="E61" s="127"/>
      <c r="F61" s="127"/>
    </row>
    <row r="62" spans="1:8">
      <c r="A62" s="122" t="s">
        <v>107</v>
      </c>
      <c r="B62" s="122"/>
      <c r="C62" s="122"/>
      <c r="D62" s="122"/>
      <c r="E62" s="122"/>
      <c r="F62" s="122"/>
    </row>
    <row r="63" spans="1:8">
      <c r="A63" s="120" t="s">
        <v>144</v>
      </c>
      <c r="B63" s="120"/>
      <c r="C63" s="120"/>
      <c r="D63" s="120"/>
      <c r="E63" s="120"/>
      <c r="F63" s="120"/>
    </row>
    <row r="64" spans="1:8">
      <c r="A64" s="32"/>
      <c r="B64" s="33"/>
      <c r="C64" s="34"/>
      <c r="D64" s="34"/>
      <c r="E64" s="34"/>
      <c r="F64" s="34"/>
    </row>
    <row r="65" spans="1:6" ht="15.75" thickBot="1">
      <c r="A65" s="36" t="s">
        <v>102</v>
      </c>
      <c r="B65" s="36" t="s">
        <v>103</v>
      </c>
      <c r="C65" s="36" t="str">
        <f>+C46</f>
        <v>I Trimestre</v>
      </c>
      <c r="D65" s="36" t="str">
        <f>+D46</f>
        <v>II Trimestre</v>
      </c>
      <c r="E65" s="36" t="str">
        <f>+E46</f>
        <v>III Trimestre</v>
      </c>
      <c r="F65" s="36" t="str">
        <f>+F46</f>
        <v xml:space="preserve">ACUMULADO </v>
      </c>
    </row>
    <row r="66" spans="1:6">
      <c r="A66" s="35"/>
      <c r="B66" s="68"/>
      <c r="C66" s="70"/>
      <c r="D66" s="70"/>
      <c r="E66" s="70"/>
      <c r="F66" s="70"/>
    </row>
    <row r="67" spans="1:6">
      <c r="A67" s="71" t="s">
        <v>3</v>
      </c>
      <c r="B67" s="72" t="s">
        <v>4</v>
      </c>
      <c r="C67" s="28">
        <f>'1 T'!F67</f>
        <v>304615809.66000003</v>
      </c>
      <c r="D67" s="28">
        <f>'2 T'!F67</f>
        <v>736730003.1500001</v>
      </c>
      <c r="E67" s="28">
        <f>'3 T'!F67</f>
        <v>295165637.56999999</v>
      </c>
      <c r="F67" s="28">
        <f t="shared" ref="F67:F87" si="10">SUM(C67:E67)</f>
        <v>1336511450.3800001</v>
      </c>
    </row>
    <row r="68" spans="1:6">
      <c r="A68" s="71" t="s">
        <v>5</v>
      </c>
      <c r="B68" s="72" t="s">
        <v>6</v>
      </c>
      <c r="C68" s="28">
        <f>'1 T'!F68</f>
        <v>848793379</v>
      </c>
      <c r="D68" s="28">
        <f>'2 T'!F68</f>
        <v>1647557971</v>
      </c>
      <c r="E68" s="28">
        <f>'3 T'!F68</f>
        <v>1870877092</v>
      </c>
      <c r="F68" s="28">
        <f t="shared" si="10"/>
        <v>4367228442</v>
      </c>
    </row>
    <row r="69" spans="1:6">
      <c r="A69" s="71" t="s">
        <v>27</v>
      </c>
      <c r="B69" s="72" t="s">
        <v>28</v>
      </c>
      <c r="C69" s="28">
        <f>'1 T'!F69</f>
        <v>0</v>
      </c>
      <c r="D69" s="28">
        <f>'2 T'!F69</f>
        <v>0</v>
      </c>
      <c r="E69" s="28">
        <f>'3 T'!F69</f>
        <v>0</v>
      </c>
      <c r="F69" s="28">
        <f t="shared" si="10"/>
        <v>0</v>
      </c>
    </row>
    <row r="70" spans="1:6">
      <c r="A70" s="71" t="s">
        <v>7</v>
      </c>
      <c r="B70" s="72" t="s">
        <v>8</v>
      </c>
      <c r="C70" s="28">
        <f>'1 T'!F70</f>
        <v>0</v>
      </c>
      <c r="D70" s="28">
        <f>'2 T'!F70</f>
        <v>0</v>
      </c>
      <c r="E70" s="28">
        <f>'3 T'!F70</f>
        <v>0</v>
      </c>
      <c r="F70" s="28">
        <f t="shared" si="10"/>
        <v>0</v>
      </c>
    </row>
    <row r="71" spans="1:6">
      <c r="A71" s="71" t="s">
        <v>29</v>
      </c>
      <c r="B71" s="72" t="s">
        <v>30</v>
      </c>
      <c r="C71" s="28">
        <f>'1 T'!F71</f>
        <v>0</v>
      </c>
      <c r="D71" s="28">
        <f>'2 T'!F71</f>
        <v>0</v>
      </c>
      <c r="E71" s="28">
        <f>'3 T'!F71</f>
        <v>0</v>
      </c>
      <c r="F71" s="28">
        <f t="shared" si="10"/>
        <v>0</v>
      </c>
    </row>
    <row r="72" spans="1:6">
      <c r="A72" s="71" t="s">
        <v>31</v>
      </c>
      <c r="B72" s="72" t="s">
        <v>32</v>
      </c>
      <c r="C72" s="28">
        <f>'1 T'!F72</f>
        <v>0</v>
      </c>
      <c r="D72" s="28">
        <f>'2 T'!F72</f>
        <v>0</v>
      </c>
      <c r="E72" s="28">
        <f>'3 T'!F72</f>
        <v>0</v>
      </c>
      <c r="F72" s="28">
        <f t="shared" si="10"/>
        <v>0</v>
      </c>
    </row>
    <row r="73" spans="1:6">
      <c r="A73" s="71" t="s">
        <v>33</v>
      </c>
      <c r="B73" s="72" t="s">
        <v>34</v>
      </c>
      <c r="C73" s="28">
        <f>'1 T'!F73</f>
        <v>0</v>
      </c>
      <c r="D73" s="28">
        <f>'2 T'!F73</f>
        <v>0</v>
      </c>
      <c r="E73" s="28">
        <f>'3 T'!F73</f>
        <v>0</v>
      </c>
      <c r="F73" s="28">
        <f t="shared" si="10"/>
        <v>0</v>
      </c>
    </row>
    <row r="74" spans="1:6">
      <c r="A74" s="71" t="s">
        <v>35</v>
      </c>
      <c r="B74" s="72" t="s">
        <v>36</v>
      </c>
      <c r="C74" s="28">
        <f>'1 T'!F74</f>
        <v>0</v>
      </c>
      <c r="D74" s="28">
        <f>'2 T'!F74</f>
        <v>0</v>
      </c>
      <c r="E74" s="28">
        <f>'3 T'!F74</f>
        <v>0</v>
      </c>
      <c r="F74" s="28">
        <f t="shared" si="10"/>
        <v>0</v>
      </c>
    </row>
    <row r="75" spans="1:6">
      <c r="A75" s="71" t="s">
        <v>37</v>
      </c>
      <c r="B75" s="72" t="s">
        <v>38</v>
      </c>
      <c r="C75" s="28">
        <f>'1 T'!F75</f>
        <v>0</v>
      </c>
      <c r="D75" s="28">
        <f>'2 T'!F75</f>
        <v>359389999</v>
      </c>
      <c r="E75" s="28">
        <f>'3 T'!F75</f>
        <v>0</v>
      </c>
      <c r="F75" s="28">
        <f t="shared" si="10"/>
        <v>359389999</v>
      </c>
    </row>
    <row r="76" spans="1:6">
      <c r="A76" s="71" t="s">
        <v>9</v>
      </c>
      <c r="B76" s="72" t="s">
        <v>65</v>
      </c>
      <c r="C76" s="28">
        <f>'1 T'!F76</f>
        <v>1085344376</v>
      </c>
      <c r="D76" s="28">
        <f>'2 T'!F76</f>
        <v>987552472</v>
      </c>
      <c r="E76" s="28">
        <f>'3 T'!F76</f>
        <v>1156531079</v>
      </c>
      <c r="F76" s="28">
        <f t="shared" si="10"/>
        <v>3229427927</v>
      </c>
    </row>
    <row r="77" spans="1:6">
      <c r="A77" s="76" t="s">
        <v>72</v>
      </c>
      <c r="B77" s="77" t="s">
        <v>71</v>
      </c>
      <c r="C77" s="28">
        <f>'1 T'!F77</f>
        <v>0</v>
      </c>
      <c r="D77" s="28">
        <f>'2 T'!F77</f>
        <v>0</v>
      </c>
      <c r="E77" s="28">
        <f>'3 T'!F77</f>
        <v>0</v>
      </c>
      <c r="F77" s="28">
        <f t="shared" si="10"/>
        <v>0</v>
      </c>
    </row>
    <row r="78" spans="1:6">
      <c r="A78" s="76" t="s">
        <v>73</v>
      </c>
      <c r="B78" s="77" t="s">
        <v>74</v>
      </c>
      <c r="C78" s="28">
        <f>'1 T'!F78</f>
        <v>0</v>
      </c>
      <c r="D78" s="28">
        <f>'2 T'!F78</f>
        <v>0</v>
      </c>
      <c r="E78" s="28">
        <f>'3 T'!F78</f>
        <v>0</v>
      </c>
      <c r="F78" s="28">
        <f t="shared" si="10"/>
        <v>0</v>
      </c>
    </row>
    <row r="79" spans="1:6">
      <c r="A79" s="76" t="s">
        <v>75</v>
      </c>
      <c r="B79" s="77" t="s">
        <v>76</v>
      </c>
      <c r="C79" s="28">
        <f>'1 T'!F79</f>
        <v>0</v>
      </c>
      <c r="D79" s="28">
        <f>'2 T'!F79</f>
        <v>0</v>
      </c>
      <c r="E79" s="28">
        <f>'3 T'!F79</f>
        <v>0</v>
      </c>
      <c r="F79" s="28">
        <f t="shared" si="10"/>
        <v>0</v>
      </c>
    </row>
    <row r="80" spans="1:6">
      <c r="A80" s="76" t="s">
        <v>78</v>
      </c>
      <c r="B80" s="77" t="s">
        <v>79</v>
      </c>
      <c r="C80" s="28">
        <f>'1 T'!F80</f>
        <v>0</v>
      </c>
      <c r="D80" s="28">
        <f>'2 T'!F80</f>
        <v>0</v>
      </c>
      <c r="E80" s="28">
        <f>'3 T'!F80</f>
        <v>0</v>
      </c>
      <c r="F80" s="28">
        <f t="shared" si="10"/>
        <v>0</v>
      </c>
    </row>
    <row r="81" spans="1:6">
      <c r="A81" s="76" t="s">
        <v>80</v>
      </c>
      <c r="B81" s="77" t="s">
        <v>81</v>
      </c>
      <c r="C81" s="28">
        <f>'1 T'!F81</f>
        <v>0</v>
      </c>
      <c r="D81" s="28">
        <f>'2 T'!F81</f>
        <v>0</v>
      </c>
      <c r="E81" s="28">
        <f>'3 T'!F81</f>
        <v>0</v>
      </c>
      <c r="F81" s="28">
        <f t="shared" si="10"/>
        <v>0</v>
      </c>
    </row>
    <row r="82" spans="1:6">
      <c r="A82" s="76" t="s">
        <v>82</v>
      </c>
      <c r="B82" s="77" t="s">
        <v>83</v>
      </c>
      <c r="C82" s="28">
        <f>'1 T'!F82</f>
        <v>0</v>
      </c>
      <c r="D82" s="28">
        <f>'2 T'!F82</f>
        <v>0</v>
      </c>
      <c r="E82" s="28">
        <f>'3 T'!F82</f>
        <v>0</v>
      </c>
      <c r="F82" s="28">
        <f t="shared" si="10"/>
        <v>0</v>
      </c>
    </row>
    <row r="83" spans="1:6" ht="30">
      <c r="A83" s="76" t="s">
        <v>84</v>
      </c>
      <c r="B83" s="77" t="s">
        <v>85</v>
      </c>
      <c r="C83" s="28">
        <f>'1 T'!F83</f>
        <v>0</v>
      </c>
      <c r="D83" s="28">
        <f>'2 T'!F83</f>
        <v>0</v>
      </c>
      <c r="E83" s="28">
        <f>'3 T'!F83</f>
        <v>0</v>
      </c>
      <c r="F83" s="28">
        <f t="shared" si="10"/>
        <v>0</v>
      </c>
    </row>
    <row r="84" spans="1:6">
      <c r="A84" s="76" t="s">
        <v>75</v>
      </c>
      <c r="B84" s="77" t="s">
        <v>76</v>
      </c>
      <c r="C84" s="28">
        <f>'1 T'!F84</f>
        <v>0</v>
      </c>
      <c r="D84" s="28">
        <f>'2 T'!F84</f>
        <v>0</v>
      </c>
      <c r="E84" s="28">
        <f>'3 T'!F84</f>
        <v>0</v>
      </c>
      <c r="F84" s="28">
        <f t="shared" si="10"/>
        <v>0</v>
      </c>
    </row>
    <row r="85" spans="1:6">
      <c r="A85" s="21" t="s">
        <v>158</v>
      </c>
      <c r="B85" s="21" t="s">
        <v>159</v>
      </c>
      <c r="C85" s="28">
        <f>'1 T'!F85</f>
        <v>0</v>
      </c>
      <c r="D85" s="28">
        <f>'2 T'!F85</f>
        <v>788536862.38</v>
      </c>
      <c r="E85" s="28">
        <f>'3 T'!F85</f>
        <v>0</v>
      </c>
      <c r="F85" s="28">
        <f t="shared" ref="F85" si="11">SUM(C85:E85)</f>
        <v>788536862.38</v>
      </c>
    </row>
    <row r="86" spans="1:6" ht="30">
      <c r="A86" s="76" t="s">
        <v>145</v>
      </c>
      <c r="B86" s="77" t="s">
        <v>77</v>
      </c>
      <c r="C86" s="28">
        <f>'1 T'!F86</f>
        <v>15382684</v>
      </c>
      <c r="D86" s="28">
        <f>'2 T'!F87</f>
        <v>81899030</v>
      </c>
      <c r="E86" s="28">
        <f>'3 T'!F86</f>
        <v>98232333</v>
      </c>
      <c r="F86" s="28">
        <f t="shared" si="10"/>
        <v>195514047</v>
      </c>
    </row>
    <row r="87" spans="1:6" ht="15.75" thickBot="1">
      <c r="A87" s="50"/>
      <c r="B87" s="51" t="s">
        <v>1</v>
      </c>
      <c r="C87" s="52">
        <f>SUM(C67:C86)</f>
        <v>2254136248.6599998</v>
      </c>
      <c r="D87" s="52">
        <f>SUM(D67:D86)</f>
        <v>4601666337.5299997</v>
      </c>
      <c r="E87" s="52">
        <f>SUM(E67:E86)</f>
        <v>3420806141.5700002</v>
      </c>
      <c r="F87" s="52">
        <f t="shared" si="10"/>
        <v>10276608727.76</v>
      </c>
    </row>
    <row r="88" spans="1:6" ht="15.75" thickTop="1">
      <c r="A88" s="128" t="s">
        <v>134</v>
      </c>
      <c r="B88" s="128"/>
      <c r="C88" s="128"/>
      <c r="D88" s="128"/>
      <c r="E88" s="128"/>
      <c r="F88" s="128"/>
    </row>
    <row r="89" spans="1:6">
      <c r="A89" s="100" t="s">
        <v>162</v>
      </c>
      <c r="B89" s="33"/>
      <c r="C89" s="34"/>
      <c r="D89" s="34"/>
      <c r="E89" s="34"/>
      <c r="F89" s="34"/>
    </row>
    <row r="90" spans="1:6">
      <c r="A90" s="32"/>
      <c r="B90" s="33"/>
      <c r="C90" s="34"/>
      <c r="D90" s="34"/>
      <c r="E90" s="34"/>
      <c r="F90" s="34"/>
    </row>
    <row r="91" spans="1:6">
      <c r="A91" s="127" t="s">
        <v>116</v>
      </c>
      <c r="B91" s="127"/>
      <c r="C91" s="127"/>
      <c r="D91" s="127"/>
      <c r="E91" s="127"/>
      <c r="F91" s="127"/>
    </row>
    <row r="92" spans="1:6">
      <c r="A92" s="122" t="s">
        <v>115</v>
      </c>
      <c r="B92" s="122"/>
      <c r="C92" s="122"/>
      <c r="D92" s="122"/>
      <c r="E92" s="122"/>
      <c r="F92" s="122"/>
    </row>
    <row r="93" spans="1:6">
      <c r="A93" s="120" t="s">
        <v>144</v>
      </c>
      <c r="B93" s="120"/>
      <c r="C93" s="120"/>
      <c r="D93" s="120"/>
      <c r="E93" s="120"/>
      <c r="F93" s="120"/>
    </row>
    <row r="94" spans="1:6">
      <c r="A94" s="32"/>
      <c r="B94" s="33"/>
      <c r="C94" s="34"/>
      <c r="D94" s="34"/>
      <c r="E94" s="34"/>
      <c r="F94" s="34"/>
    </row>
    <row r="95" spans="1:6" ht="15.75" thickBot="1">
      <c r="A95" s="36" t="s">
        <v>0</v>
      </c>
      <c r="B95" s="36" t="s">
        <v>97</v>
      </c>
      <c r="C95" s="36" t="str">
        <f>+C65</f>
        <v>I Trimestre</v>
      </c>
      <c r="D95" s="36" t="str">
        <f t="shared" ref="D95:F95" si="12">+D65</f>
        <v>II Trimestre</v>
      </c>
      <c r="E95" s="36" t="str">
        <f t="shared" si="12"/>
        <v>III Trimestre</v>
      </c>
      <c r="F95" s="36" t="str">
        <f t="shared" si="12"/>
        <v xml:space="preserve">ACUMULADO </v>
      </c>
    </row>
    <row r="96" spans="1:6">
      <c r="A96" s="35"/>
      <c r="B96" s="68"/>
      <c r="C96" s="70"/>
      <c r="D96" s="70"/>
      <c r="E96" s="70"/>
      <c r="F96" s="70"/>
    </row>
    <row r="97" spans="1:6">
      <c r="A97" s="35">
        <v>1</v>
      </c>
      <c r="B97" s="13" t="s">
        <v>109</v>
      </c>
      <c r="C97" s="28">
        <f>'1 T'!F97</f>
        <v>1147932179.8499999</v>
      </c>
      <c r="D97" s="28">
        <f>'2 T'!F98</f>
        <v>2070521241.6499996</v>
      </c>
      <c r="E97" s="28">
        <f>'3 T'!F97</f>
        <v>1258299855.7799997</v>
      </c>
      <c r="F97" s="28">
        <f>C97</f>
        <v>1147932179.8499999</v>
      </c>
    </row>
    <row r="98" spans="1:6">
      <c r="A98" s="35">
        <v>2</v>
      </c>
      <c r="B98" s="13" t="s">
        <v>110</v>
      </c>
      <c r="C98" s="28">
        <f>'1 T'!F98</f>
        <v>3176725310.46</v>
      </c>
      <c r="D98" s="28">
        <f>'2 T'!F99</f>
        <v>3789444951.6599998</v>
      </c>
      <c r="E98" s="28">
        <f>'3 T'!F98</f>
        <v>3866167219.3399992</v>
      </c>
      <c r="F98" s="28">
        <f>SUM(C98:E98)</f>
        <v>10832337481.459999</v>
      </c>
    </row>
    <row r="99" spans="1:6">
      <c r="A99" s="35">
        <v>3</v>
      </c>
      <c r="B99" s="13" t="s">
        <v>111</v>
      </c>
      <c r="C99" s="28">
        <f>'1 T'!F99</f>
        <v>4324657490.3099995</v>
      </c>
      <c r="D99" s="28">
        <f>'2 T'!F100</f>
        <v>5859966193.3099995</v>
      </c>
      <c r="E99" s="28">
        <f>'3 T'!F99</f>
        <v>5124467075.1199989</v>
      </c>
      <c r="F99" s="28">
        <f>SUM(F97:F98)</f>
        <v>11980269661.309999</v>
      </c>
    </row>
    <row r="100" spans="1:6">
      <c r="A100" s="35">
        <v>4</v>
      </c>
      <c r="B100" s="13" t="s">
        <v>112</v>
      </c>
      <c r="C100" s="28">
        <f>'1 T'!F100</f>
        <v>2254136248.6599998</v>
      </c>
      <c r="D100" s="28">
        <f>'2 T'!F101</f>
        <v>4601666337.5299997</v>
      </c>
      <c r="E100" s="28">
        <f>'3 T'!F100</f>
        <v>3420806142</v>
      </c>
      <c r="F100" s="28">
        <f>SUM(C100:E100)</f>
        <v>10276608728.189999</v>
      </c>
    </row>
    <row r="101" spans="1:6">
      <c r="A101" s="35">
        <v>5</v>
      </c>
      <c r="B101" s="13" t="s">
        <v>113</v>
      </c>
      <c r="C101" s="28">
        <f>'1 T'!F101</f>
        <v>2070521241.6499996</v>
      </c>
      <c r="D101" s="28">
        <f>'2 T'!F102</f>
        <v>1258299855.7799997</v>
      </c>
      <c r="E101" s="28">
        <f>'3 T'!F101</f>
        <v>1703660933.1199989</v>
      </c>
      <c r="F101" s="28">
        <f>+F99-F100</f>
        <v>1703660933.1200008</v>
      </c>
    </row>
    <row r="102" spans="1:6" ht="15.75" thickBot="1">
      <c r="A102" s="50"/>
      <c r="B102" s="51"/>
      <c r="C102" s="52"/>
      <c r="D102" s="53"/>
      <c r="E102" s="54"/>
      <c r="F102" s="50"/>
    </row>
    <row r="103" spans="1:6" ht="15.75" thickTop="1">
      <c r="A103" s="128" t="s">
        <v>134</v>
      </c>
      <c r="B103" s="128"/>
      <c r="C103" s="128"/>
      <c r="D103" s="128"/>
      <c r="E103" s="128"/>
      <c r="F103" s="128"/>
    </row>
    <row r="104" spans="1:6">
      <c r="A104" s="32"/>
      <c r="B104" s="33"/>
      <c r="C104" s="34"/>
      <c r="D104" s="34"/>
      <c r="E104" s="34"/>
      <c r="F104" s="34"/>
    </row>
    <row r="105" spans="1:6">
      <c r="A105" s="32" t="s">
        <v>164</v>
      </c>
      <c r="B105" s="33"/>
      <c r="C105" s="34"/>
      <c r="D105" s="34"/>
      <c r="E105" s="34"/>
      <c r="F105" s="34"/>
    </row>
    <row r="106" spans="1:6">
      <c r="A106" s="32"/>
      <c r="B106" s="33"/>
      <c r="C106" s="34"/>
      <c r="D106" s="34"/>
      <c r="E106" s="34"/>
      <c r="F106" s="34"/>
    </row>
    <row r="107" spans="1:6">
      <c r="A107" s="32"/>
      <c r="B107" s="33"/>
      <c r="C107" s="34"/>
      <c r="D107" s="34"/>
      <c r="E107" s="34"/>
      <c r="F107" s="34"/>
    </row>
    <row r="108" spans="1:6">
      <c r="A108" s="88"/>
      <c r="B108" s="33"/>
      <c r="C108" s="34"/>
      <c r="D108" s="34"/>
      <c r="E108" s="34"/>
      <c r="F108" s="34"/>
    </row>
    <row r="109" spans="1:6">
      <c r="A109" s="88"/>
      <c r="B109" s="33"/>
      <c r="C109" s="34"/>
      <c r="D109" s="34"/>
      <c r="E109" s="34"/>
      <c r="F109" s="34"/>
    </row>
    <row r="110" spans="1:6">
      <c r="A110" s="88"/>
      <c r="B110" s="33"/>
      <c r="C110" s="34"/>
      <c r="D110" s="34"/>
      <c r="E110" s="34"/>
      <c r="F110" s="34"/>
    </row>
    <row r="111" spans="1:6">
      <c r="A111" s="32"/>
      <c r="B111" s="33"/>
      <c r="C111" s="34"/>
      <c r="D111" s="34"/>
      <c r="E111" s="34"/>
      <c r="F111" s="34"/>
    </row>
    <row r="112" spans="1:6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  <row r="211" spans="1:6">
      <c r="A211" s="32"/>
      <c r="B211" s="33"/>
      <c r="C211" s="34"/>
      <c r="D211" s="34"/>
      <c r="E211" s="34"/>
      <c r="F211" s="34"/>
    </row>
    <row r="212" spans="1:6">
      <c r="A212" s="32"/>
      <c r="B212" s="33"/>
      <c r="C212" s="34"/>
      <c r="D212" s="34"/>
      <c r="E212" s="34"/>
      <c r="F212" s="34"/>
    </row>
    <row r="213" spans="1:6">
      <c r="A213" s="32"/>
      <c r="B213" s="33"/>
      <c r="C213" s="34"/>
      <c r="D213" s="34"/>
      <c r="E213" s="34"/>
      <c r="F213" s="34"/>
    </row>
    <row r="214" spans="1:6">
      <c r="A214" s="32"/>
      <c r="B214" s="33"/>
      <c r="C214" s="34"/>
      <c r="D214" s="34"/>
      <c r="E214" s="34"/>
      <c r="F214" s="34"/>
    </row>
    <row r="215" spans="1:6">
      <c r="A215" s="32"/>
      <c r="B215" s="33"/>
      <c r="C215" s="34"/>
      <c r="D215" s="34"/>
      <c r="E215" s="34"/>
      <c r="F215" s="34"/>
    </row>
    <row r="216" spans="1:6">
      <c r="A216" s="32"/>
      <c r="B216" s="33"/>
      <c r="C216" s="34"/>
      <c r="D216" s="34"/>
      <c r="E216" s="34"/>
      <c r="F216" s="34"/>
    </row>
    <row r="217" spans="1:6">
      <c r="A217" s="32"/>
      <c r="B217" s="33"/>
      <c r="C217" s="34"/>
      <c r="D217" s="34"/>
      <c r="E217" s="34"/>
      <c r="F217" s="34"/>
    </row>
    <row r="218" spans="1:6">
      <c r="A218" s="32"/>
      <c r="B218" s="33"/>
      <c r="C218" s="34"/>
      <c r="D218" s="34"/>
      <c r="E218" s="34"/>
      <c r="F218" s="34"/>
    </row>
  </sheetData>
  <mergeCells count="16">
    <mergeCell ref="A1:G1"/>
    <mergeCell ref="A61:F61"/>
    <mergeCell ref="A6:G6"/>
    <mergeCell ref="A8:G8"/>
    <mergeCell ref="A9:G9"/>
    <mergeCell ref="A42:F42"/>
    <mergeCell ref="A43:F43"/>
    <mergeCell ref="A44:F44"/>
    <mergeCell ref="A58:F58"/>
    <mergeCell ref="A103:F103"/>
    <mergeCell ref="A62:F62"/>
    <mergeCell ref="A63:F63"/>
    <mergeCell ref="A88:F88"/>
    <mergeCell ref="A91:F91"/>
    <mergeCell ref="A92:F92"/>
    <mergeCell ref="A93:F93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218"/>
  <sheetViews>
    <sheetView tabSelected="1" topLeftCell="A34" zoomScale="90" zoomScaleNormal="90" workbookViewId="0">
      <selection activeCell="J62" sqref="J62"/>
    </sheetView>
  </sheetViews>
  <sheetFormatPr baseColWidth="10" defaultColWidth="15.140625" defaultRowHeight="15"/>
  <cols>
    <col min="1" max="1" width="15.140625" style="30"/>
    <col min="2" max="2" width="47.42578125" style="31" bestFit="1" customWidth="1"/>
    <col min="3" max="3" width="19" style="21" customWidth="1"/>
    <col min="4" max="4" width="16.85546875" style="21" bestFit="1" customWidth="1"/>
    <col min="5" max="5" width="16.42578125" style="21" bestFit="1" customWidth="1"/>
    <col min="6" max="6" width="16.85546875" style="21" bestFit="1" customWidth="1"/>
    <col min="7" max="7" width="17.85546875" style="21" customWidth="1"/>
    <col min="8" max="9" width="15.140625" style="21"/>
    <col min="10" max="10" width="16" style="21" bestFit="1" customWidth="1"/>
    <col min="11" max="16384" width="15.140625" style="21"/>
  </cols>
  <sheetData>
    <row r="1" spans="1:8">
      <c r="A1" s="120" t="s">
        <v>68</v>
      </c>
      <c r="B1" s="120"/>
      <c r="C1" s="120"/>
      <c r="D1" s="120"/>
      <c r="E1" s="120"/>
      <c r="F1" s="120"/>
      <c r="G1" s="120"/>
      <c r="H1" s="24"/>
    </row>
    <row r="2" spans="1:8" s="22" customFormat="1">
      <c r="A2" s="9"/>
      <c r="B2" s="80" t="s">
        <v>87</v>
      </c>
      <c r="C2" s="9" t="s">
        <v>90</v>
      </c>
      <c r="D2" s="9"/>
      <c r="E2" s="9"/>
      <c r="F2" s="9"/>
      <c r="G2" s="9"/>
      <c r="H2" s="78"/>
    </row>
    <row r="3" spans="1:8" s="22" customFormat="1">
      <c r="A3" s="9"/>
      <c r="B3" s="80" t="s">
        <v>88</v>
      </c>
      <c r="C3" s="9" t="s">
        <v>91</v>
      </c>
      <c r="D3" s="9"/>
      <c r="E3" s="9"/>
      <c r="F3" s="9"/>
      <c r="G3" s="9"/>
      <c r="H3" s="78"/>
    </row>
    <row r="4" spans="1:8" s="22" customFormat="1">
      <c r="A4" s="9"/>
      <c r="B4" s="80" t="s">
        <v>89</v>
      </c>
      <c r="C4" s="9" t="s">
        <v>92</v>
      </c>
      <c r="D4" s="9"/>
      <c r="E4" s="9"/>
      <c r="F4" s="9"/>
      <c r="G4" s="9"/>
      <c r="H4" s="78"/>
    </row>
    <row r="5" spans="1:8" s="22" customFormat="1">
      <c r="A5" s="9"/>
      <c r="B5" s="80" t="s">
        <v>86</v>
      </c>
      <c r="C5" s="8">
        <v>2013</v>
      </c>
      <c r="D5" s="9"/>
      <c r="E5" s="9"/>
      <c r="F5" s="9"/>
      <c r="G5" s="9"/>
      <c r="H5" s="78"/>
    </row>
    <row r="6" spans="1:8" s="22" customFormat="1">
      <c r="A6" s="122"/>
      <c r="B6" s="122"/>
      <c r="C6" s="122"/>
      <c r="D6" s="122"/>
      <c r="E6" s="122"/>
      <c r="F6" s="122"/>
      <c r="G6" s="122"/>
    </row>
    <row r="7" spans="1:8">
      <c r="A7" s="23"/>
      <c r="B7" s="24"/>
      <c r="C7" s="25"/>
      <c r="D7" s="25"/>
      <c r="E7" s="25"/>
      <c r="F7" s="25"/>
      <c r="G7" s="25"/>
    </row>
    <row r="8" spans="1:8">
      <c r="A8" s="122" t="s">
        <v>96</v>
      </c>
      <c r="B8" s="122"/>
      <c r="C8" s="122"/>
      <c r="D8" s="122"/>
      <c r="E8" s="122"/>
      <c r="F8" s="122"/>
      <c r="G8" s="122"/>
    </row>
    <row r="9" spans="1:8">
      <c r="A9" s="122" t="s">
        <v>117</v>
      </c>
      <c r="B9" s="122"/>
      <c r="C9" s="122"/>
      <c r="D9" s="122"/>
      <c r="E9" s="122"/>
      <c r="F9" s="122"/>
      <c r="G9" s="122"/>
    </row>
    <row r="10" spans="1:8">
      <c r="A10" s="23"/>
      <c r="B10" s="24"/>
      <c r="C10" s="23"/>
      <c r="D10" s="23"/>
      <c r="E10" s="23"/>
      <c r="F10" s="23"/>
      <c r="G10" s="23"/>
    </row>
    <row r="11" spans="1:8" s="22" customFormat="1" ht="15.75" thickBot="1">
      <c r="A11" s="36" t="s">
        <v>0</v>
      </c>
      <c r="B11" s="36" t="s">
        <v>127</v>
      </c>
      <c r="C11" s="36" t="s">
        <v>98</v>
      </c>
      <c r="D11" s="36" t="s">
        <v>39</v>
      </c>
      <c r="E11" s="36" t="s">
        <v>40</v>
      </c>
      <c r="F11" s="36" t="s">
        <v>41</v>
      </c>
      <c r="G11" s="36" t="s">
        <v>114</v>
      </c>
      <c r="H11" s="36" t="s">
        <v>126</v>
      </c>
    </row>
    <row r="12" spans="1:8" s="22" customFormat="1">
      <c r="A12" s="41"/>
      <c r="B12" s="27"/>
      <c r="C12" s="41"/>
      <c r="D12" s="41"/>
      <c r="E12" s="41"/>
      <c r="F12" s="41"/>
      <c r="G12" s="41"/>
      <c r="H12" s="41"/>
    </row>
    <row r="13" spans="1:8" s="22" customFormat="1">
      <c r="A13" s="57">
        <v>0</v>
      </c>
      <c r="B13" s="58" t="s">
        <v>66</v>
      </c>
      <c r="C13" s="26" t="s">
        <v>11</v>
      </c>
      <c r="D13" s="41">
        <f>'1 T'!G13</f>
        <v>15296</v>
      </c>
      <c r="E13" s="41">
        <f>'2 T'!G13</f>
        <v>19032.333333333332</v>
      </c>
      <c r="F13" s="41">
        <f>'3 T'!G13</f>
        <v>19135</v>
      </c>
      <c r="G13" s="41">
        <f>+'4 T'!G13</f>
        <v>18926.333333333332</v>
      </c>
      <c r="H13" s="39">
        <f t="shared" ref="H13:H14" si="0">AVERAGE(D13:G13)</f>
        <v>18097.416666666664</v>
      </c>
    </row>
    <row r="14" spans="1:8" s="22" customFormat="1">
      <c r="A14" s="57"/>
      <c r="B14" s="59" t="s">
        <v>67</v>
      </c>
      <c r="C14" s="26" t="s">
        <v>11</v>
      </c>
      <c r="D14" s="41">
        <f>'1 T'!G14</f>
        <v>187.66666666666666</v>
      </c>
      <c r="E14" s="41">
        <f>'2 T'!G14</f>
        <v>936.66666666666663</v>
      </c>
      <c r="F14" s="41">
        <f>'3 T'!G14</f>
        <v>993.33333333333337</v>
      </c>
      <c r="G14" s="41">
        <f>+'4 T'!G14</f>
        <v>1282.6666666666667</v>
      </c>
      <c r="H14" s="39">
        <f t="shared" si="0"/>
        <v>850.08333333333326</v>
      </c>
    </row>
    <row r="15" spans="1:8" s="22" customFormat="1">
      <c r="A15" s="26"/>
      <c r="B15" s="27"/>
      <c r="C15" s="41"/>
      <c r="D15" s="41"/>
      <c r="E15" s="41"/>
      <c r="F15" s="41"/>
      <c r="G15" s="41"/>
      <c r="H15" s="39"/>
    </row>
    <row r="16" spans="1:8" s="22" customFormat="1" ht="15.75">
      <c r="A16" s="60">
        <v>1</v>
      </c>
      <c r="B16" s="61" t="s">
        <v>45</v>
      </c>
      <c r="C16" s="28" t="s">
        <v>11</v>
      </c>
      <c r="D16" s="39">
        <f>D17+D22</f>
        <v>20493</v>
      </c>
      <c r="E16" s="39">
        <f t="shared" ref="E16:G16" si="1">E17+E22</f>
        <v>32124.666666666668</v>
      </c>
      <c r="F16" s="39">
        <f t="shared" si="1"/>
        <v>32411.333333333332</v>
      </c>
      <c r="G16" s="39">
        <f t="shared" si="1"/>
        <v>33651.666666666664</v>
      </c>
      <c r="H16" s="39">
        <f>AVERAGE(D16:G16)</f>
        <v>29670.166666666664</v>
      </c>
    </row>
    <row r="17" spans="1:8" s="22" customFormat="1" ht="15.75">
      <c r="A17" s="60"/>
      <c r="B17" s="62" t="s">
        <v>46</v>
      </c>
      <c r="C17" s="28" t="s">
        <v>11</v>
      </c>
      <c r="D17" s="39">
        <f>SUM(D18:D21)</f>
        <v>18921.666666666668</v>
      </c>
      <c r="E17" s="39">
        <f t="shared" ref="E17:F17" si="2">SUM(E18:E21)</f>
        <v>26839</v>
      </c>
      <c r="F17" s="39">
        <f t="shared" si="2"/>
        <v>26039</v>
      </c>
      <c r="G17" s="41">
        <f>+'4 T'!G17</f>
        <v>26327</v>
      </c>
      <c r="H17" s="39">
        <f t="shared" ref="H17:H35" si="3">AVERAGE(D17:G17)</f>
        <v>24531.666666666668</v>
      </c>
    </row>
    <row r="18" spans="1:8" ht="15.75">
      <c r="A18" s="60"/>
      <c r="B18" s="63" t="s">
        <v>47</v>
      </c>
      <c r="C18" s="28" t="s">
        <v>11</v>
      </c>
      <c r="D18" s="39">
        <f>'1 T'!G18</f>
        <v>1299.6666666666667</v>
      </c>
      <c r="E18" s="39">
        <f>'2 T'!G18</f>
        <v>1939</v>
      </c>
      <c r="F18" s="39">
        <f>'3 T'!G18</f>
        <v>1973.3333333333333</v>
      </c>
      <c r="G18" s="41">
        <f>+'4 T'!G18</f>
        <v>2009.3333333333333</v>
      </c>
      <c r="H18" s="39">
        <f t="shared" si="3"/>
        <v>1805.3333333333333</v>
      </c>
    </row>
    <row r="19" spans="1:8" ht="15.75">
      <c r="A19" s="60"/>
      <c r="B19" s="63" t="s">
        <v>48</v>
      </c>
      <c r="C19" s="28" t="s">
        <v>11</v>
      </c>
      <c r="D19" s="39">
        <f>'1 T'!G19</f>
        <v>14646</v>
      </c>
      <c r="E19" s="39">
        <f>'2 T'!G19</f>
        <v>20392.666666666668</v>
      </c>
      <c r="F19" s="39">
        <f>'3 T'!G19</f>
        <v>19572.666666666668</v>
      </c>
      <c r="G19" s="41">
        <f>+'4 T'!G19</f>
        <v>19866.333333333332</v>
      </c>
      <c r="H19" s="39">
        <f t="shared" si="3"/>
        <v>18619.416666666668</v>
      </c>
    </row>
    <row r="20" spans="1:8" ht="15.75">
      <c r="A20" s="60"/>
      <c r="B20" s="63" t="s">
        <v>53</v>
      </c>
      <c r="C20" s="28" t="s">
        <v>11</v>
      </c>
      <c r="D20" s="39">
        <f>'1 T'!G20</f>
        <v>1052.3333333333333</v>
      </c>
      <c r="E20" s="39">
        <f>'2 T'!G20</f>
        <v>1583</v>
      </c>
      <c r="F20" s="39">
        <f>'3 T'!G20</f>
        <v>1395.3333333333333</v>
      </c>
      <c r="G20" s="41">
        <f>+'4 T'!G20</f>
        <v>1353</v>
      </c>
      <c r="H20" s="39">
        <f t="shared" si="3"/>
        <v>1345.9166666666665</v>
      </c>
    </row>
    <row r="21" spans="1:8" ht="15.75">
      <c r="A21" s="60"/>
      <c r="B21" s="63" t="s">
        <v>52</v>
      </c>
      <c r="C21" s="28" t="s">
        <v>12</v>
      </c>
      <c r="D21" s="39">
        <f>'1 T'!G21</f>
        <v>1923.6666666666667</v>
      </c>
      <c r="E21" s="39">
        <f>'2 T'!G21</f>
        <v>2924.3333333333335</v>
      </c>
      <c r="F21" s="39">
        <f>'3 T'!G21</f>
        <v>3097.6666666666665</v>
      </c>
      <c r="G21" s="41">
        <f>+'4 T'!G21</f>
        <v>3098.3333333333335</v>
      </c>
      <c r="H21" s="39">
        <f t="shared" si="3"/>
        <v>2761</v>
      </c>
    </row>
    <row r="22" spans="1:8" ht="15.75">
      <c r="A22" s="60"/>
      <c r="B22" s="64" t="s">
        <v>14</v>
      </c>
      <c r="C22" s="28" t="s">
        <v>11</v>
      </c>
      <c r="D22" s="39">
        <f>'1 T'!G22</f>
        <v>1571.3333333333333</v>
      </c>
      <c r="E22" s="39">
        <f>'2 T'!G22</f>
        <v>5285.666666666667</v>
      </c>
      <c r="F22" s="39">
        <f>'3 T'!G22</f>
        <v>6372.333333333333</v>
      </c>
      <c r="G22" s="41">
        <f>+'4 T'!G22</f>
        <v>7324.666666666667</v>
      </c>
      <c r="H22" s="39">
        <f t="shared" si="3"/>
        <v>5138.5</v>
      </c>
    </row>
    <row r="23" spans="1:8" ht="17.25">
      <c r="A23" s="60">
        <v>2</v>
      </c>
      <c r="B23" s="47" t="s">
        <v>49</v>
      </c>
      <c r="C23" s="5" t="s">
        <v>54</v>
      </c>
      <c r="D23" s="39">
        <f>D24+D27+D28</f>
        <v>111300.66666666667</v>
      </c>
      <c r="E23" s="39">
        <f t="shared" ref="E23:G23" si="4">E24+E27+E28</f>
        <v>125094.66666666666</v>
      </c>
      <c r="F23" s="39">
        <f t="shared" si="4"/>
        <v>128102.66666666667</v>
      </c>
      <c r="G23" s="39">
        <f t="shared" si="4"/>
        <v>127722</v>
      </c>
      <c r="H23" s="39">
        <f>AVERAGE(D23:G23)</f>
        <v>123055</v>
      </c>
    </row>
    <row r="24" spans="1:8" ht="15.75">
      <c r="A24" s="60"/>
      <c r="B24" s="46" t="s">
        <v>50</v>
      </c>
      <c r="C24" s="5" t="s">
        <v>11</v>
      </c>
      <c r="D24" s="39">
        <f>'1 T'!G24</f>
        <v>14571</v>
      </c>
      <c r="E24" s="39">
        <f>'2 T'!G24</f>
        <v>20491.333333333332</v>
      </c>
      <c r="F24" s="39">
        <f>'3 T'!G24</f>
        <v>20147</v>
      </c>
      <c r="G24" s="41">
        <f>+'4 T'!G24</f>
        <v>20460.666666666668</v>
      </c>
      <c r="H24" s="39">
        <f t="shared" si="3"/>
        <v>18917.5</v>
      </c>
    </row>
    <row r="25" spans="1:8" ht="15.75">
      <c r="A25" s="60"/>
      <c r="B25" s="46" t="s">
        <v>51</v>
      </c>
      <c r="C25" s="5" t="s">
        <v>11</v>
      </c>
      <c r="D25" s="39">
        <f>'1 T'!G25</f>
        <v>19277</v>
      </c>
      <c r="E25" s="39">
        <f>'2 T'!G25</f>
        <v>24936.333333333332</v>
      </c>
      <c r="F25" s="39">
        <f>'3 T'!G25</f>
        <v>25404</v>
      </c>
      <c r="G25" s="41">
        <f>+'4 T'!G25</f>
        <v>25431.666666666668</v>
      </c>
      <c r="H25" s="39">
        <f t="shared" si="3"/>
        <v>23762.25</v>
      </c>
    </row>
    <row r="26" spans="1:8" ht="15.75">
      <c r="A26" s="60"/>
      <c r="B26" s="45" t="s">
        <v>147</v>
      </c>
      <c r="C26" s="5" t="s">
        <v>148</v>
      </c>
      <c r="D26" s="39">
        <f>'1 T'!G26</f>
        <v>0</v>
      </c>
      <c r="E26" s="39">
        <f>'2 T'!G26</f>
        <v>0</v>
      </c>
      <c r="F26" s="39">
        <f>'3 T'!G26</f>
        <v>0</v>
      </c>
      <c r="G26" s="41">
        <f>+'4 T'!G26</f>
        <v>0</v>
      </c>
      <c r="H26" s="39">
        <f>SUM(D26:G26)</f>
        <v>0</v>
      </c>
    </row>
    <row r="27" spans="1:8" ht="15.75">
      <c r="A27" s="60"/>
      <c r="B27" s="46" t="s">
        <v>143</v>
      </c>
      <c r="C27" s="5" t="s">
        <v>11</v>
      </c>
      <c r="D27" s="39">
        <f>'1 T'!G27</f>
        <v>2455.6666666666665</v>
      </c>
      <c r="E27" s="39">
        <f>'2 T'!G27</f>
        <v>3541</v>
      </c>
      <c r="F27" s="39">
        <f>'3 T'!G27</f>
        <v>3176.6666666666665</v>
      </c>
      <c r="G27" s="41">
        <f>+'4 T'!G27</f>
        <v>3254.6666666666665</v>
      </c>
      <c r="H27" s="39">
        <f t="shared" si="3"/>
        <v>3106.9999999999995</v>
      </c>
    </row>
    <row r="28" spans="1:8" ht="15.75">
      <c r="A28" s="65"/>
      <c r="B28" s="46" t="s">
        <v>18</v>
      </c>
      <c r="C28" s="5" t="s">
        <v>11</v>
      </c>
      <c r="D28" s="39">
        <f>'1 T'!G28</f>
        <v>94274</v>
      </c>
      <c r="E28" s="39">
        <f>'2 T'!G28</f>
        <v>101062.33333333333</v>
      </c>
      <c r="F28" s="39">
        <f>'3 T'!G28</f>
        <v>104779</v>
      </c>
      <c r="G28" s="41">
        <f>+'4 T'!G28</f>
        <v>104006.66666666667</v>
      </c>
      <c r="H28" s="39">
        <f t="shared" si="3"/>
        <v>101030.5</v>
      </c>
    </row>
    <row r="29" spans="1:8" ht="15.75">
      <c r="A29" s="65"/>
      <c r="B29" s="45" t="s">
        <v>48</v>
      </c>
      <c r="C29" s="5" t="s">
        <v>11</v>
      </c>
      <c r="D29" s="39">
        <f>'1 T'!G29</f>
        <v>79867.333333333328</v>
      </c>
      <c r="E29" s="39">
        <f>'2 T'!G29</f>
        <v>84258</v>
      </c>
      <c r="F29" s="39">
        <f>'3 T'!G29</f>
        <v>86243</v>
      </c>
      <c r="G29" s="41">
        <f>+'4 T'!G29</f>
        <v>85145.333333333328</v>
      </c>
      <c r="H29" s="39">
        <f t="shared" si="3"/>
        <v>83878.416666666657</v>
      </c>
    </row>
    <row r="30" spans="1:8" ht="15.75">
      <c r="A30" s="65"/>
      <c r="B30" s="45" t="s">
        <v>52</v>
      </c>
      <c r="C30" s="5" t="s">
        <v>11</v>
      </c>
      <c r="D30" s="39">
        <f>'1 T'!G30</f>
        <v>14406.666666666666</v>
      </c>
      <c r="E30" s="39">
        <f>'2 T'!G30</f>
        <v>16804.333333333332</v>
      </c>
      <c r="F30" s="39">
        <f>'3 T'!G30</f>
        <v>18536</v>
      </c>
      <c r="G30" s="41">
        <f>+'4 T'!G30</f>
        <v>18861.333333333332</v>
      </c>
      <c r="H30" s="39">
        <f t="shared" si="3"/>
        <v>17152.083333333332</v>
      </c>
    </row>
    <row r="31" spans="1:8" ht="15.75">
      <c r="A31" s="65"/>
      <c r="B31" s="45" t="s">
        <v>146</v>
      </c>
      <c r="C31" s="5" t="s">
        <v>148</v>
      </c>
      <c r="D31" s="39">
        <f>'1 T'!G31</f>
        <v>0</v>
      </c>
      <c r="E31" s="39">
        <f>'2 T'!G31</f>
        <v>0</v>
      </c>
      <c r="F31" s="39">
        <f>'3 T'!G31</f>
        <v>314337</v>
      </c>
      <c r="G31" s="41">
        <f>+'4 T'!G31</f>
        <v>0</v>
      </c>
      <c r="H31" s="39">
        <f>SUM(D31:G31)</f>
        <v>314337</v>
      </c>
    </row>
    <row r="32" spans="1:8" ht="15.75">
      <c r="A32" s="60">
        <v>3</v>
      </c>
      <c r="B32" s="49" t="s">
        <v>10</v>
      </c>
      <c r="C32" s="5" t="s">
        <v>13</v>
      </c>
      <c r="D32" s="39">
        <f>'1 T'!G32</f>
        <v>1347.3333333333333</v>
      </c>
      <c r="E32" s="39">
        <f>'2 T'!G32</f>
        <v>8183.333333333333</v>
      </c>
      <c r="F32" s="39">
        <f>'3 T'!G32</f>
        <v>7021.333333333333</v>
      </c>
      <c r="G32" s="41">
        <f>+'4 T'!G32</f>
        <v>10792</v>
      </c>
      <c r="H32" s="39">
        <f t="shared" si="3"/>
        <v>6836</v>
      </c>
    </row>
    <row r="33" spans="1:9" ht="15.75">
      <c r="A33" s="60"/>
      <c r="B33" s="49"/>
      <c r="C33" s="5" t="s">
        <v>148</v>
      </c>
      <c r="D33" s="39">
        <f>'1 T'!G33</f>
        <v>0</v>
      </c>
      <c r="E33" s="39">
        <f>'2 T'!G33</f>
        <v>0</v>
      </c>
      <c r="F33" s="39">
        <f>'3 T'!G33</f>
        <v>0</v>
      </c>
      <c r="G33" s="41">
        <f>+'4 T'!G33</f>
        <v>0</v>
      </c>
      <c r="H33" s="39">
        <f>SUM(D33:G33)</f>
        <v>0</v>
      </c>
    </row>
    <row r="34" spans="1:9" ht="15.75">
      <c r="A34" s="60"/>
      <c r="B34" s="67"/>
      <c r="C34" s="28"/>
      <c r="D34" s="39"/>
      <c r="E34" s="39"/>
      <c r="F34" s="39"/>
      <c r="G34" s="39"/>
      <c r="H34" s="39"/>
    </row>
    <row r="35" spans="1:9" ht="15.75" thickBot="1">
      <c r="A35" s="50"/>
      <c r="B35" s="51" t="s">
        <v>119</v>
      </c>
      <c r="C35" s="52" t="s">
        <v>11</v>
      </c>
      <c r="D35" s="53">
        <f>D17+D28</f>
        <v>113195.66666666667</v>
      </c>
      <c r="E35" s="54">
        <f t="shared" ref="E35:G35" si="5">E17+E28</f>
        <v>127901.33333333333</v>
      </c>
      <c r="F35" s="54">
        <f t="shared" si="5"/>
        <v>130818</v>
      </c>
      <c r="G35" s="54">
        <f t="shared" si="5"/>
        <v>130333.66666666667</v>
      </c>
      <c r="H35" s="50">
        <f t="shared" si="3"/>
        <v>125562.16666666667</v>
      </c>
    </row>
    <row r="36" spans="1:9" ht="15.75" thickTop="1">
      <c r="A36" s="27" t="s">
        <v>55</v>
      </c>
      <c r="C36" s="28"/>
      <c r="D36" s="29"/>
      <c r="E36" s="29"/>
      <c r="F36" s="29"/>
      <c r="G36" s="28"/>
      <c r="H36" s="28"/>
    </row>
    <row r="37" spans="1:9">
      <c r="A37" s="27" t="s">
        <v>56</v>
      </c>
      <c r="C37" s="28"/>
      <c r="D37" s="29"/>
      <c r="E37" s="29"/>
      <c r="F37" s="29"/>
      <c r="G37" s="28"/>
      <c r="H37" s="28"/>
      <c r="I37" s="28"/>
    </row>
    <row r="38" spans="1:9">
      <c r="A38" s="27" t="s">
        <v>57</v>
      </c>
      <c r="C38" s="28"/>
      <c r="D38" s="29"/>
      <c r="E38" s="29"/>
      <c r="F38" s="29"/>
      <c r="G38" s="28"/>
      <c r="H38" s="28"/>
      <c r="I38" s="28"/>
    </row>
    <row r="39" spans="1:9">
      <c r="A39" s="31" t="s">
        <v>94</v>
      </c>
    </row>
    <row r="40" spans="1:9">
      <c r="C40" s="28"/>
    </row>
    <row r="42" spans="1:9">
      <c r="A42" s="127" t="s">
        <v>104</v>
      </c>
      <c r="B42" s="127"/>
      <c r="C42" s="127"/>
      <c r="D42" s="127"/>
      <c r="E42" s="127"/>
      <c r="F42" s="127"/>
    </row>
    <row r="43" spans="1:9">
      <c r="A43" s="122" t="s">
        <v>106</v>
      </c>
      <c r="B43" s="122"/>
      <c r="C43" s="122"/>
      <c r="D43" s="122"/>
      <c r="E43" s="122"/>
      <c r="F43" s="122"/>
    </row>
    <row r="44" spans="1:9">
      <c r="A44" s="120" t="s">
        <v>144</v>
      </c>
      <c r="B44" s="120"/>
      <c r="C44" s="120"/>
      <c r="D44" s="120"/>
      <c r="E44" s="120"/>
      <c r="F44" s="120"/>
    </row>
    <row r="45" spans="1:9">
      <c r="A45" s="32"/>
      <c r="B45" s="33"/>
      <c r="C45" s="34"/>
      <c r="D45" s="34"/>
      <c r="E45" s="34"/>
      <c r="F45" s="34"/>
    </row>
    <row r="46" spans="1:9" ht="15.75" thickBot="1">
      <c r="A46" s="36" t="s">
        <v>0</v>
      </c>
      <c r="B46" s="36" t="s">
        <v>127</v>
      </c>
      <c r="C46" s="36" t="str">
        <f>+D11</f>
        <v>I Trimestre</v>
      </c>
      <c r="D46" s="36" t="str">
        <f>+E11</f>
        <v>II Trimestre</v>
      </c>
      <c r="E46" s="36" t="str">
        <f>+F11</f>
        <v>III Trimestre</v>
      </c>
      <c r="F46" s="36" t="str">
        <f>+G11</f>
        <v>IV Trimestre</v>
      </c>
      <c r="G46" s="36" t="s">
        <v>42</v>
      </c>
    </row>
    <row r="47" spans="1:9">
      <c r="A47" s="35"/>
      <c r="B47" s="68"/>
      <c r="C47" s="69"/>
      <c r="D47" s="69"/>
      <c r="E47" s="69"/>
      <c r="F47" s="69"/>
      <c r="G47" s="28"/>
    </row>
    <row r="48" spans="1:9">
      <c r="A48" s="35">
        <v>1</v>
      </c>
      <c r="B48" s="68" t="s">
        <v>59</v>
      </c>
      <c r="C48" s="28">
        <f>'1 T'!F48</f>
        <v>1085344376</v>
      </c>
      <c r="D48" s="28">
        <f>'2 T'!F48</f>
        <v>987552472</v>
      </c>
      <c r="E48" s="28">
        <f>'3 T'!F48</f>
        <v>1156531079</v>
      </c>
      <c r="F48" s="28">
        <f>'4 T'!F48</f>
        <v>1018878246</v>
      </c>
      <c r="G48" s="28">
        <f>SUM(C48:F48)</f>
        <v>4248306173</v>
      </c>
      <c r="H48" s="21">
        <f>G48/1000000</f>
        <v>4248.3061729999999</v>
      </c>
    </row>
    <row r="49" spans="1:10">
      <c r="A49" s="35">
        <v>2</v>
      </c>
      <c r="B49" s="68" t="s">
        <v>61</v>
      </c>
      <c r="C49" s="28">
        <f>'1 T'!F49</f>
        <v>848793379</v>
      </c>
      <c r="D49" s="28">
        <f>'2 T'!F49</f>
        <v>1647557971</v>
      </c>
      <c r="E49" s="28">
        <f>'3 T'!F49</f>
        <v>1870877092</v>
      </c>
      <c r="F49" s="28">
        <f>'4 T'!F49</f>
        <v>2927860656.1399999</v>
      </c>
      <c r="G49" s="28">
        <f>SUM(C49:F49)</f>
        <v>7295089098.1399994</v>
      </c>
      <c r="H49" s="21">
        <f t="shared" ref="H49:H57" si="6">G49/1000000</f>
        <v>7295.0890981399998</v>
      </c>
    </row>
    <row r="50" spans="1:10">
      <c r="A50" s="35">
        <v>3</v>
      </c>
      <c r="B50" s="68" t="s">
        <v>60</v>
      </c>
      <c r="C50" s="28">
        <f>'1 T'!F50</f>
        <v>304615809.66000003</v>
      </c>
      <c r="D50" s="28">
        <f>'2 T'!F50</f>
        <v>736730003</v>
      </c>
      <c r="E50" s="28">
        <f>'3 T'!F50</f>
        <v>295165637.56999999</v>
      </c>
      <c r="F50" s="28">
        <f>'4 T'!F50</f>
        <v>962474090.13999999</v>
      </c>
      <c r="G50" s="28">
        <f t="shared" ref="G50:G51" si="7">SUM(C50:F50)</f>
        <v>2298985540.3699999</v>
      </c>
      <c r="H50" s="21">
        <f t="shared" si="6"/>
        <v>2298.9855403699999</v>
      </c>
    </row>
    <row r="51" spans="1:10">
      <c r="A51" s="35">
        <v>4</v>
      </c>
      <c r="B51" s="68" t="s">
        <v>62</v>
      </c>
      <c r="C51" s="28">
        <f>'1 T'!F51</f>
        <v>0</v>
      </c>
      <c r="D51" s="28">
        <f>'2 T'!F51</f>
        <v>0</v>
      </c>
      <c r="E51" s="28">
        <f>'3 T'!F51</f>
        <v>0</v>
      </c>
      <c r="F51" s="28">
        <f>'4 T'!F51</f>
        <v>0</v>
      </c>
      <c r="G51" s="28">
        <f t="shared" si="7"/>
        <v>0</v>
      </c>
      <c r="H51" s="21">
        <f t="shared" si="6"/>
        <v>0</v>
      </c>
    </row>
    <row r="52" spans="1:10">
      <c r="A52" s="35">
        <v>5</v>
      </c>
      <c r="B52" s="68" t="s">
        <v>44</v>
      </c>
      <c r="C52" s="28">
        <f>'1 T'!F52</f>
        <v>0</v>
      </c>
      <c r="D52" s="28">
        <f>'2 T'!F52</f>
        <v>359389999</v>
      </c>
      <c r="E52" s="28">
        <f>'3 T'!F52</f>
        <v>0</v>
      </c>
      <c r="F52" s="28">
        <f>'4 T'!F52</f>
        <v>251203114.06</v>
      </c>
      <c r="G52" s="28">
        <f t="shared" ref="G52:G56" si="8">SUM(C52:F52)</f>
        <v>610593113.05999994</v>
      </c>
      <c r="H52" s="21">
        <f t="shared" si="6"/>
        <v>610.59311305999995</v>
      </c>
    </row>
    <row r="53" spans="1:10">
      <c r="A53" s="87">
        <v>6</v>
      </c>
      <c r="B53" s="13" t="s">
        <v>70</v>
      </c>
      <c r="C53" s="28">
        <f>'1 T'!F53</f>
        <v>15382684</v>
      </c>
      <c r="D53" s="28">
        <f>'2 T'!F53</f>
        <v>81899030</v>
      </c>
      <c r="E53" s="28">
        <f>'3 T'!F53</f>
        <v>98232333</v>
      </c>
      <c r="F53" s="28">
        <f>'4 T'!F53</f>
        <v>104671295</v>
      </c>
      <c r="G53" s="28">
        <f t="shared" si="8"/>
        <v>300185342</v>
      </c>
      <c r="H53" s="21">
        <f t="shared" si="6"/>
        <v>300.18534199999999</v>
      </c>
    </row>
    <row r="54" spans="1:10">
      <c r="A54" s="95">
        <v>7</v>
      </c>
      <c r="B54" s="27" t="s">
        <v>149</v>
      </c>
      <c r="C54" s="28">
        <f>'1 T'!F54</f>
        <v>0</v>
      </c>
      <c r="D54" s="28">
        <f>'2 T'!F54</f>
        <v>0</v>
      </c>
      <c r="E54" s="28">
        <f>'3 T'!F54</f>
        <v>0</v>
      </c>
      <c r="F54" s="28">
        <f>'4 T'!F54</f>
        <v>0</v>
      </c>
      <c r="G54" s="28">
        <f t="shared" si="8"/>
        <v>0</v>
      </c>
      <c r="H54" s="21">
        <f t="shared" si="6"/>
        <v>0</v>
      </c>
    </row>
    <row r="55" spans="1:10">
      <c r="A55" s="95">
        <v>8</v>
      </c>
      <c r="B55" s="27" t="s">
        <v>150</v>
      </c>
      <c r="C55" s="28">
        <f>'1 T'!F55</f>
        <v>0</v>
      </c>
      <c r="D55" s="28">
        <f>'2 T'!F55</f>
        <v>0</v>
      </c>
      <c r="E55" s="28">
        <f>'3 T'!F55</f>
        <v>0</v>
      </c>
      <c r="F55" s="28">
        <f>'4 T'!F55</f>
        <v>0</v>
      </c>
      <c r="G55" s="28">
        <f t="shared" si="8"/>
        <v>0</v>
      </c>
      <c r="H55" s="21">
        <f t="shared" si="6"/>
        <v>0</v>
      </c>
    </row>
    <row r="56" spans="1:10">
      <c r="A56" s="95">
        <v>9</v>
      </c>
      <c r="B56" s="27" t="s">
        <v>151</v>
      </c>
      <c r="C56" s="28">
        <f>'1 T'!F56</f>
        <v>0</v>
      </c>
      <c r="D56" s="28">
        <f>'2 T'!F56</f>
        <v>0</v>
      </c>
      <c r="E56" s="28">
        <f>'3 T'!F56</f>
        <v>0</v>
      </c>
      <c r="F56" s="28">
        <f>'4 T'!F56</f>
        <v>15284091.529999999</v>
      </c>
      <c r="G56" s="28">
        <f t="shared" si="8"/>
        <v>15284091.529999999</v>
      </c>
      <c r="H56" s="21">
        <f t="shared" si="6"/>
        <v>15.28409153</v>
      </c>
    </row>
    <row r="57" spans="1:10" ht="15.75" thickBot="1">
      <c r="A57" s="50"/>
      <c r="B57" s="51" t="s">
        <v>1</v>
      </c>
      <c r="C57" s="52">
        <f>SUM(C48:C56)</f>
        <v>2254136248.6599998</v>
      </c>
      <c r="D57" s="52">
        <f t="shared" ref="D57:F57" si="9">SUM(D48:D56)</f>
        <v>3813129475</v>
      </c>
      <c r="E57" s="52">
        <f t="shared" si="9"/>
        <v>3420806141.5700002</v>
      </c>
      <c r="F57" s="52">
        <f t="shared" si="9"/>
        <v>5280371492.8699999</v>
      </c>
      <c r="G57" s="52">
        <f>SUM(G48:G56)</f>
        <v>14768443358.099998</v>
      </c>
      <c r="H57" s="21">
        <f t="shared" si="6"/>
        <v>14768.443358099998</v>
      </c>
    </row>
    <row r="58" spans="1:10" ht="15.75" thickTop="1">
      <c r="A58" s="128" t="s">
        <v>142</v>
      </c>
      <c r="B58" s="128"/>
      <c r="C58" s="128"/>
      <c r="D58" s="128"/>
      <c r="E58" s="128"/>
      <c r="F58" s="128"/>
    </row>
    <row r="59" spans="1:10">
      <c r="A59" s="32"/>
      <c r="B59" s="33"/>
      <c r="C59" s="34">
        <f>C57-C87</f>
        <v>0</v>
      </c>
      <c r="D59" s="34">
        <f t="shared" ref="D59:G59" si="10">D57-D87</f>
        <v>-788536862.52999973</v>
      </c>
      <c r="E59" s="34">
        <f t="shared" si="10"/>
        <v>0</v>
      </c>
      <c r="F59" s="34">
        <f t="shared" si="10"/>
        <v>0</v>
      </c>
      <c r="G59" s="34">
        <f t="shared" si="10"/>
        <v>-788536862.53000069</v>
      </c>
    </row>
    <row r="60" spans="1:10">
      <c r="A60" s="32"/>
      <c r="B60" s="32"/>
      <c r="C60" s="32"/>
      <c r="D60" s="32"/>
      <c r="E60" s="32"/>
      <c r="F60" s="32"/>
    </row>
    <row r="61" spans="1:10">
      <c r="A61" s="127" t="s">
        <v>105</v>
      </c>
      <c r="B61" s="127"/>
      <c r="C61" s="127"/>
      <c r="D61" s="127"/>
      <c r="E61" s="127"/>
      <c r="F61" s="127"/>
      <c r="J61" s="21">
        <f>G57-14696986783.09</f>
        <v>71456575.009998322</v>
      </c>
    </row>
    <row r="62" spans="1:10">
      <c r="A62" s="122" t="s">
        <v>107</v>
      </c>
      <c r="B62" s="122"/>
      <c r="C62" s="122"/>
      <c r="D62" s="122"/>
      <c r="E62" s="122"/>
      <c r="F62" s="122"/>
    </row>
    <row r="63" spans="1:10">
      <c r="A63" s="120" t="s">
        <v>144</v>
      </c>
      <c r="B63" s="120"/>
      <c r="C63" s="120"/>
      <c r="D63" s="120"/>
      <c r="E63" s="120"/>
      <c r="F63" s="120"/>
    </row>
    <row r="64" spans="1:10">
      <c r="A64" s="32"/>
      <c r="B64" s="33"/>
      <c r="C64" s="34"/>
      <c r="D64" s="34"/>
      <c r="E64" s="34"/>
      <c r="F64" s="34"/>
    </row>
    <row r="65" spans="1:7" ht="15.75" thickBot="1">
      <c r="A65" s="36" t="s">
        <v>102</v>
      </c>
      <c r="B65" s="36" t="s">
        <v>103</v>
      </c>
      <c r="C65" s="36" t="str">
        <f>+C46</f>
        <v>I Trimestre</v>
      </c>
      <c r="D65" s="36" t="str">
        <f>+D46</f>
        <v>II Trimestre</v>
      </c>
      <c r="E65" s="36" t="str">
        <f>+E46</f>
        <v>III Trimestre</v>
      </c>
      <c r="F65" s="36" t="str">
        <f>+F46</f>
        <v>IV Trimestre</v>
      </c>
      <c r="G65" s="36" t="s">
        <v>42</v>
      </c>
    </row>
    <row r="66" spans="1:7">
      <c r="A66" s="35"/>
      <c r="B66" s="68"/>
      <c r="C66" s="70"/>
      <c r="D66" s="70"/>
      <c r="E66" s="70"/>
      <c r="F66" s="70"/>
      <c r="G66" s="28"/>
    </row>
    <row r="67" spans="1:7">
      <c r="A67" s="71" t="s">
        <v>3</v>
      </c>
      <c r="B67" s="72" t="s">
        <v>4</v>
      </c>
      <c r="C67" s="28">
        <f>'1 T'!F67</f>
        <v>304615809.66000003</v>
      </c>
      <c r="D67" s="28">
        <f>'2 T'!F67</f>
        <v>736730003.1500001</v>
      </c>
      <c r="E67" s="28">
        <f>'3 T'!F67</f>
        <v>295165637.56999999</v>
      </c>
      <c r="F67" s="28">
        <f>'4 T'!F67</f>
        <v>962474090.13999999</v>
      </c>
      <c r="G67" s="28">
        <f t="shared" ref="G67:G79" si="11">SUM(C67:F67)</f>
        <v>2298985540.52</v>
      </c>
    </row>
    <row r="68" spans="1:7">
      <c r="A68" s="71" t="s">
        <v>5</v>
      </c>
      <c r="B68" s="72" t="s">
        <v>6</v>
      </c>
      <c r="C68" s="28">
        <f>'1 T'!F68</f>
        <v>848793379</v>
      </c>
      <c r="D68" s="28">
        <f>'2 T'!F68</f>
        <v>1647557971</v>
      </c>
      <c r="E68" s="28">
        <f>'3 T'!F68</f>
        <v>1870877092</v>
      </c>
      <c r="F68" s="28">
        <f>'4 T'!F68</f>
        <v>2927860656.1399999</v>
      </c>
      <c r="G68" s="28">
        <f t="shared" si="11"/>
        <v>7295089098.1399994</v>
      </c>
    </row>
    <row r="69" spans="1:7">
      <c r="A69" s="71" t="s">
        <v>27</v>
      </c>
      <c r="B69" s="72" t="s">
        <v>28</v>
      </c>
      <c r="C69" s="28">
        <f>'1 T'!F69</f>
        <v>0</v>
      </c>
      <c r="D69" s="28">
        <f>'2 T'!F69</f>
        <v>0</v>
      </c>
      <c r="E69" s="28">
        <f>'3 T'!F69</f>
        <v>0</v>
      </c>
      <c r="F69" s="28">
        <f>'4 T'!F69</f>
        <v>0</v>
      </c>
      <c r="G69" s="28">
        <f t="shared" si="11"/>
        <v>0</v>
      </c>
    </row>
    <row r="70" spans="1:7">
      <c r="A70" s="71" t="s">
        <v>7</v>
      </c>
      <c r="B70" s="72" t="s">
        <v>8</v>
      </c>
      <c r="C70" s="28">
        <f>'1 T'!F70</f>
        <v>0</v>
      </c>
      <c r="D70" s="28">
        <f>'2 T'!F70</f>
        <v>0</v>
      </c>
      <c r="E70" s="28">
        <f>'3 T'!F70</f>
        <v>0</v>
      </c>
      <c r="F70" s="28">
        <f>'4 T'!F70</f>
        <v>0</v>
      </c>
      <c r="G70" s="28">
        <f t="shared" si="11"/>
        <v>0</v>
      </c>
    </row>
    <row r="71" spans="1:7">
      <c r="A71" s="71" t="s">
        <v>29</v>
      </c>
      <c r="B71" s="72" t="s">
        <v>30</v>
      </c>
      <c r="C71" s="28">
        <f>'1 T'!F71</f>
        <v>0</v>
      </c>
      <c r="D71" s="28">
        <f>'2 T'!F71</f>
        <v>0</v>
      </c>
      <c r="E71" s="28">
        <f>'3 T'!F71</f>
        <v>0</v>
      </c>
      <c r="F71" s="28">
        <f>'4 T'!F71</f>
        <v>39272</v>
      </c>
      <c r="G71" s="28">
        <f t="shared" si="11"/>
        <v>39272</v>
      </c>
    </row>
    <row r="72" spans="1:7">
      <c r="A72" s="71" t="s">
        <v>31</v>
      </c>
      <c r="B72" s="72" t="s">
        <v>32</v>
      </c>
      <c r="C72" s="28">
        <f>'1 T'!F72</f>
        <v>0</v>
      </c>
      <c r="D72" s="28">
        <f>'2 T'!F72</f>
        <v>0</v>
      </c>
      <c r="E72" s="28">
        <f>'3 T'!F72</f>
        <v>0</v>
      </c>
      <c r="F72" s="28">
        <f>'4 T'!F72</f>
        <v>0</v>
      </c>
      <c r="G72" s="28">
        <f t="shared" si="11"/>
        <v>0</v>
      </c>
    </row>
    <row r="73" spans="1:7">
      <c r="A73" s="71" t="s">
        <v>33</v>
      </c>
      <c r="B73" s="72" t="s">
        <v>34</v>
      </c>
      <c r="C73" s="28">
        <f>'1 T'!F73</f>
        <v>0</v>
      </c>
      <c r="D73" s="28">
        <f>'2 T'!F73</f>
        <v>0</v>
      </c>
      <c r="E73" s="28">
        <f>'3 T'!F73</f>
        <v>0</v>
      </c>
      <c r="F73" s="28">
        <f>'4 T'!F73</f>
        <v>0</v>
      </c>
      <c r="G73" s="28">
        <f t="shared" si="11"/>
        <v>0</v>
      </c>
    </row>
    <row r="74" spans="1:7">
      <c r="A74" s="71" t="s">
        <v>35</v>
      </c>
      <c r="B74" s="72" t="s">
        <v>36</v>
      </c>
      <c r="C74" s="28">
        <f>'1 T'!F74</f>
        <v>0</v>
      </c>
      <c r="D74" s="28">
        <f>'2 T'!F74</f>
        <v>0</v>
      </c>
      <c r="E74" s="28">
        <f>'3 T'!F74</f>
        <v>0</v>
      </c>
      <c r="F74" s="28">
        <f>'4 T'!F74</f>
        <v>0</v>
      </c>
      <c r="G74" s="28">
        <f t="shared" si="11"/>
        <v>0</v>
      </c>
    </row>
    <row r="75" spans="1:7">
      <c r="A75" s="71" t="s">
        <v>37</v>
      </c>
      <c r="B75" s="72" t="s">
        <v>38</v>
      </c>
      <c r="C75" s="28">
        <f>'1 T'!F75</f>
        <v>0</v>
      </c>
      <c r="D75" s="28">
        <f>'2 T'!F75</f>
        <v>359389999</v>
      </c>
      <c r="E75" s="28">
        <f>'3 T'!F75</f>
        <v>0</v>
      </c>
      <c r="F75" s="28">
        <f>'4 T'!F75</f>
        <v>251203114.06</v>
      </c>
      <c r="G75" s="28">
        <f t="shared" si="11"/>
        <v>610593113.05999994</v>
      </c>
    </row>
    <row r="76" spans="1:7">
      <c r="A76" s="71" t="s">
        <v>9</v>
      </c>
      <c r="B76" s="72" t="s">
        <v>65</v>
      </c>
      <c r="C76" s="28">
        <f>'1 T'!F76</f>
        <v>1085344376</v>
      </c>
      <c r="D76" s="28">
        <f>'2 T'!F76</f>
        <v>987552472</v>
      </c>
      <c r="E76" s="28">
        <f>'3 T'!F76</f>
        <v>1156531079</v>
      </c>
      <c r="F76" s="28">
        <f>'4 T'!F76</f>
        <v>1018878246</v>
      </c>
      <c r="G76" s="28">
        <f t="shared" si="11"/>
        <v>4248306173</v>
      </c>
    </row>
    <row r="77" spans="1:7">
      <c r="A77" s="76" t="s">
        <v>72</v>
      </c>
      <c r="B77" s="77" t="s">
        <v>71</v>
      </c>
      <c r="C77" s="28">
        <f>'1 T'!F77</f>
        <v>0</v>
      </c>
      <c r="D77" s="28">
        <f>'2 T'!F77</f>
        <v>0</v>
      </c>
      <c r="E77" s="28">
        <f>'3 T'!F77</f>
        <v>0</v>
      </c>
      <c r="F77" s="28">
        <f>'4 T'!F77</f>
        <v>11860299.529999999</v>
      </c>
      <c r="G77" s="28">
        <f t="shared" si="11"/>
        <v>11860299.529999999</v>
      </c>
    </row>
    <row r="78" spans="1:7">
      <c r="A78" s="76" t="s">
        <v>73</v>
      </c>
      <c r="B78" s="77" t="s">
        <v>74</v>
      </c>
      <c r="C78" s="28">
        <f>'1 T'!F78</f>
        <v>0</v>
      </c>
      <c r="D78" s="28">
        <f>'2 T'!F78</f>
        <v>0</v>
      </c>
      <c r="E78" s="28">
        <f>'3 T'!F78</f>
        <v>0</v>
      </c>
      <c r="F78" s="28">
        <f>'4 T'!F78</f>
        <v>0</v>
      </c>
      <c r="G78" s="28">
        <f t="shared" si="11"/>
        <v>0</v>
      </c>
    </row>
    <row r="79" spans="1:7">
      <c r="A79" s="76" t="s">
        <v>75</v>
      </c>
      <c r="B79" s="77" t="s">
        <v>76</v>
      </c>
      <c r="C79" s="28">
        <f>'1 T'!F79</f>
        <v>0</v>
      </c>
      <c r="D79" s="28">
        <f>'2 T'!F79</f>
        <v>0</v>
      </c>
      <c r="E79" s="28">
        <f>'3 T'!F79</f>
        <v>0</v>
      </c>
      <c r="F79" s="28">
        <f>'4 T'!F79</f>
        <v>0</v>
      </c>
      <c r="G79" s="28">
        <f t="shared" si="11"/>
        <v>0</v>
      </c>
    </row>
    <row r="80" spans="1:7">
      <c r="A80" s="76" t="s">
        <v>78</v>
      </c>
      <c r="B80" s="77" t="s">
        <v>79</v>
      </c>
      <c r="C80" s="28">
        <f>'1 T'!F80</f>
        <v>0</v>
      </c>
      <c r="D80" s="28">
        <f>'2 T'!F80</f>
        <v>0</v>
      </c>
      <c r="E80" s="28">
        <f>'3 T'!F80</f>
        <v>0</v>
      </c>
      <c r="F80" s="28">
        <f>'4 T'!F80</f>
        <v>3384520</v>
      </c>
      <c r="G80" s="28">
        <f t="shared" ref="G80:G86" si="12">SUM(C80:F80)</f>
        <v>3384520</v>
      </c>
    </row>
    <row r="81" spans="1:9">
      <c r="A81" s="76" t="s">
        <v>80</v>
      </c>
      <c r="B81" s="77" t="s">
        <v>81</v>
      </c>
      <c r="C81" s="28">
        <f>'1 T'!F81</f>
        <v>0</v>
      </c>
      <c r="D81" s="28">
        <f>'2 T'!F81</f>
        <v>0</v>
      </c>
      <c r="E81" s="28">
        <f>'3 T'!F81</f>
        <v>0</v>
      </c>
      <c r="F81" s="28">
        <f>'4 T'!F81</f>
        <v>0</v>
      </c>
      <c r="G81" s="28">
        <f t="shared" si="12"/>
        <v>0</v>
      </c>
    </row>
    <row r="82" spans="1:9">
      <c r="A82" s="76" t="s">
        <v>82</v>
      </c>
      <c r="B82" s="77" t="s">
        <v>83</v>
      </c>
      <c r="C82" s="28">
        <f>'1 T'!F82</f>
        <v>0</v>
      </c>
      <c r="D82" s="28">
        <f>'2 T'!F82</f>
        <v>0</v>
      </c>
      <c r="E82" s="28">
        <f>'3 T'!F82</f>
        <v>0</v>
      </c>
      <c r="F82" s="28">
        <f>'4 T'!F82</f>
        <v>0</v>
      </c>
      <c r="G82" s="28">
        <f t="shared" si="12"/>
        <v>0</v>
      </c>
    </row>
    <row r="83" spans="1:9" ht="30">
      <c r="A83" s="76" t="s">
        <v>84</v>
      </c>
      <c r="B83" s="77" t="s">
        <v>85</v>
      </c>
      <c r="C83" s="28">
        <f>'1 T'!F83</f>
        <v>0</v>
      </c>
      <c r="D83" s="28">
        <f>'2 T'!F83</f>
        <v>0</v>
      </c>
      <c r="E83" s="28">
        <f>'3 T'!F83</f>
        <v>0</v>
      </c>
      <c r="F83" s="28">
        <f>'4 T'!F83</f>
        <v>0</v>
      </c>
      <c r="G83" s="28">
        <f t="shared" si="12"/>
        <v>0</v>
      </c>
    </row>
    <row r="84" spans="1:9">
      <c r="A84" s="76" t="s">
        <v>75</v>
      </c>
      <c r="B84" s="77" t="s">
        <v>76</v>
      </c>
      <c r="C84" s="28">
        <f>'1 T'!F84</f>
        <v>0</v>
      </c>
      <c r="D84" s="28">
        <f>'2 T'!F84</f>
        <v>0</v>
      </c>
      <c r="E84" s="28">
        <f>'3 T'!F84</f>
        <v>0</v>
      </c>
      <c r="F84" s="28">
        <f>'4 T'!F84</f>
        <v>0</v>
      </c>
      <c r="G84" s="28">
        <f t="shared" si="12"/>
        <v>0</v>
      </c>
    </row>
    <row r="85" spans="1:9">
      <c r="A85" s="21" t="s">
        <v>158</v>
      </c>
      <c r="B85" s="21" t="s">
        <v>159</v>
      </c>
      <c r="C85" s="28">
        <f>'1 T'!F85</f>
        <v>0</v>
      </c>
      <c r="D85" s="104">
        <f>'2 T'!F85</f>
        <v>788536862.38</v>
      </c>
      <c r="E85" s="28">
        <f>'3 T'!F85</f>
        <v>0</v>
      </c>
      <c r="F85" s="28">
        <f>'4 T'!F85</f>
        <v>0</v>
      </c>
      <c r="G85" s="28">
        <f t="shared" ref="G85" si="13">SUM(C85:F85)</f>
        <v>788536862.38</v>
      </c>
      <c r="H85" s="21">
        <f t="shared" ref="H85" si="14">G85/1000000</f>
        <v>788.53686238</v>
      </c>
      <c r="I85" s="21">
        <f>H85+H56</f>
        <v>803.82095390999996</v>
      </c>
    </row>
    <row r="86" spans="1:9" ht="30">
      <c r="A86" s="76" t="s">
        <v>145</v>
      </c>
      <c r="B86" s="77" t="s">
        <v>77</v>
      </c>
      <c r="C86" s="28">
        <f>'1 T'!F86</f>
        <v>15382684</v>
      </c>
      <c r="D86" s="28">
        <f>'2 T'!F87</f>
        <v>81899030</v>
      </c>
      <c r="E86" s="28">
        <f>'3 T'!F86</f>
        <v>98232333</v>
      </c>
      <c r="F86" s="28">
        <f>'4 T'!F86</f>
        <v>104671295</v>
      </c>
      <c r="G86" s="28">
        <f t="shared" si="12"/>
        <v>300185342</v>
      </c>
    </row>
    <row r="87" spans="1:9" ht="15.75" thickBot="1">
      <c r="A87" s="50"/>
      <c r="B87" s="51" t="s">
        <v>1</v>
      </c>
      <c r="C87" s="52">
        <f>SUM(C67:C86)</f>
        <v>2254136248.6599998</v>
      </c>
      <c r="D87" s="52">
        <f>SUM(D67:D86)</f>
        <v>4601666337.5299997</v>
      </c>
      <c r="E87" s="52">
        <f>SUM(E67:E86)</f>
        <v>3420806141.5700002</v>
      </c>
      <c r="F87" s="52">
        <f>SUM(F67:F86)</f>
        <v>5280371492.8699999</v>
      </c>
      <c r="G87" s="52">
        <f>SUM(G67:G86)</f>
        <v>15556980220.629999</v>
      </c>
    </row>
    <row r="88" spans="1:9" ht="15.75" thickTop="1">
      <c r="A88" s="128" t="s">
        <v>142</v>
      </c>
      <c r="B88" s="128"/>
      <c r="C88" s="128"/>
      <c r="D88" s="128"/>
      <c r="E88" s="128"/>
      <c r="F88" s="128"/>
    </row>
    <row r="89" spans="1:9">
      <c r="A89" s="100" t="s">
        <v>162</v>
      </c>
      <c r="B89" s="33"/>
      <c r="C89" s="34"/>
      <c r="D89" s="34"/>
      <c r="E89" s="34"/>
      <c r="F89" s="34"/>
    </row>
    <row r="90" spans="1:9">
      <c r="A90" s="32"/>
      <c r="B90" s="33"/>
      <c r="C90" s="34"/>
      <c r="D90" s="34"/>
      <c r="E90" s="34"/>
      <c r="F90" s="34"/>
    </row>
    <row r="91" spans="1:9">
      <c r="A91" s="127" t="s">
        <v>116</v>
      </c>
      <c r="B91" s="127"/>
      <c r="C91" s="127"/>
      <c r="D91" s="127"/>
      <c r="E91" s="127"/>
      <c r="F91" s="127"/>
    </row>
    <row r="92" spans="1:9">
      <c r="A92" s="122" t="s">
        <v>115</v>
      </c>
      <c r="B92" s="122"/>
      <c r="C92" s="122"/>
      <c r="D92" s="122"/>
      <c r="E92" s="122"/>
      <c r="F92" s="122"/>
    </row>
    <row r="93" spans="1:9">
      <c r="A93" s="120" t="s">
        <v>144</v>
      </c>
      <c r="B93" s="120"/>
      <c r="C93" s="120"/>
      <c r="D93" s="120"/>
      <c r="E93" s="120"/>
      <c r="F93" s="120"/>
    </row>
    <row r="94" spans="1:9">
      <c r="A94" s="32"/>
      <c r="B94" s="33"/>
      <c r="C94" s="34"/>
      <c r="D94" s="34"/>
      <c r="E94" s="34"/>
      <c r="F94" s="34"/>
    </row>
    <row r="95" spans="1:9" ht="15.75" thickBot="1">
      <c r="A95" s="36" t="s">
        <v>0</v>
      </c>
      <c r="B95" s="36" t="s">
        <v>97</v>
      </c>
      <c r="C95" s="36" t="str">
        <f>+C65</f>
        <v>I Trimestre</v>
      </c>
      <c r="D95" s="36" t="str">
        <f t="shared" ref="D95:F95" si="15">+D65</f>
        <v>II Trimestre</v>
      </c>
      <c r="E95" s="36" t="str">
        <f t="shared" si="15"/>
        <v>III Trimestre</v>
      </c>
      <c r="F95" s="36" t="str">
        <f t="shared" si="15"/>
        <v>IV Trimestre</v>
      </c>
      <c r="G95" s="36" t="s">
        <v>43</v>
      </c>
    </row>
    <row r="96" spans="1:9">
      <c r="A96" s="35"/>
      <c r="B96" s="68"/>
      <c r="C96" s="70"/>
      <c r="D96" s="70"/>
      <c r="E96" s="70"/>
      <c r="F96" s="70"/>
      <c r="G96" s="28"/>
    </row>
    <row r="97" spans="1:8">
      <c r="A97" s="35">
        <v>1</v>
      </c>
      <c r="B97" s="13" t="s">
        <v>109</v>
      </c>
      <c r="C97" s="28">
        <f>'1 T'!F97</f>
        <v>1147932179.8499999</v>
      </c>
      <c r="D97" s="28">
        <f>'2 T'!F98</f>
        <v>2070521241.6499996</v>
      </c>
      <c r="E97" s="28">
        <f>'3 T'!F97</f>
        <v>1258299855.7799997</v>
      </c>
      <c r="F97" s="28">
        <f>'4 T'!F97</f>
        <v>1703660933.1199989</v>
      </c>
      <c r="G97" s="28">
        <f>C97</f>
        <v>1147932179.8499999</v>
      </c>
      <c r="H97" s="21">
        <f t="shared" ref="H97:H99" si="16">G97/1000000</f>
        <v>1147.93217985</v>
      </c>
    </row>
    <row r="98" spans="1:8">
      <c r="A98" s="35">
        <v>2</v>
      </c>
      <c r="B98" s="13" t="s">
        <v>110</v>
      </c>
      <c r="C98" s="28">
        <f>'1 T'!F98</f>
        <v>3176725310.46</v>
      </c>
      <c r="D98" s="28">
        <f>'2 T'!F99</f>
        <v>3789444951.6599998</v>
      </c>
      <c r="E98" s="28">
        <f>'3 T'!F98</f>
        <v>3866167219.3399992</v>
      </c>
      <c r="F98" s="28">
        <f>'4 T'!F98</f>
        <v>4243745040.8400002</v>
      </c>
      <c r="G98" s="28">
        <f>SUM(C98:F98)</f>
        <v>15076082522.299999</v>
      </c>
      <c r="H98" s="21">
        <f t="shared" si="16"/>
        <v>15076.082522299999</v>
      </c>
    </row>
    <row r="99" spans="1:8">
      <c r="A99" s="35">
        <v>3</v>
      </c>
      <c r="B99" s="13" t="s">
        <v>111</v>
      </c>
      <c r="C99" s="28">
        <f>'1 T'!F99</f>
        <v>4324657490.3099995</v>
      </c>
      <c r="D99" s="28">
        <f>'2 T'!F100</f>
        <v>5859966193.3099995</v>
      </c>
      <c r="E99" s="28">
        <f>'3 T'!F99</f>
        <v>5124467075.1199989</v>
      </c>
      <c r="F99" s="28">
        <f>'4 T'!F99</f>
        <v>5947405973.9599991</v>
      </c>
      <c r="G99" s="28">
        <f>SUM(G97:G98)</f>
        <v>16224014702.15</v>
      </c>
      <c r="H99" s="21">
        <f t="shared" si="16"/>
        <v>16224.01470215</v>
      </c>
    </row>
    <row r="100" spans="1:8">
      <c r="A100" s="35">
        <v>4</v>
      </c>
      <c r="B100" s="13" t="s">
        <v>112</v>
      </c>
      <c r="C100" s="28">
        <f>'1 T'!F100</f>
        <v>2254136248.6599998</v>
      </c>
      <c r="D100" s="28">
        <f>'2 T'!F101</f>
        <v>4601666337.5299997</v>
      </c>
      <c r="E100" s="28">
        <f>'3 T'!F100</f>
        <v>3420806142</v>
      </c>
      <c r="F100" s="28">
        <f>'4 T'!F100</f>
        <v>5280371492.8699999</v>
      </c>
      <c r="G100" s="28">
        <f>SUM(C100:F100)</f>
        <v>15556980221.059998</v>
      </c>
    </row>
    <row r="101" spans="1:8">
      <c r="A101" s="35">
        <v>5</v>
      </c>
      <c r="B101" s="13" t="s">
        <v>113</v>
      </c>
      <c r="C101" s="28">
        <f>'1 T'!F101</f>
        <v>2070521241.6499996</v>
      </c>
      <c r="D101" s="28">
        <f>'2 T'!F102</f>
        <v>1258299855.7799997</v>
      </c>
      <c r="E101" s="28">
        <f>'3 T'!F101</f>
        <v>1703660933.1199989</v>
      </c>
      <c r="F101" s="28">
        <f>'4 T'!F101</f>
        <v>667034481.0899992</v>
      </c>
      <c r="G101" s="28">
        <f>+G99-G100</f>
        <v>667034481.09000206</v>
      </c>
    </row>
    <row r="102" spans="1:8" ht="15.75" thickBot="1">
      <c r="A102" s="50"/>
      <c r="B102" s="51"/>
      <c r="C102" s="52"/>
      <c r="D102" s="53"/>
      <c r="E102" s="54"/>
      <c r="F102" s="50"/>
      <c r="G102" s="50"/>
    </row>
    <row r="103" spans="1:8" ht="15.75" thickTop="1">
      <c r="A103" s="128" t="s">
        <v>142</v>
      </c>
      <c r="B103" s="128"/>
      <c r="C103" s="128"/>
      <c r="D103" s="128"/>
      <c r="E103" s="128"/>
      <c r="F103" s="128"/>
    </row>
    <row r="104" spans="1:8">
      <c r="A104" s="32"/>
      <c r="B104" s="33"/>
      <c r="C104" s="34"/>
      <c r="D104" s="34"/>
      <c r="E104" s="34"/>
      <c r="F104" s="34"/>
    </row>
    <row r="105" spans="1:8">
      <c r="A105" s="32" t="s">
        <v>164</v>
      </c>
      <c r="B105" s="33"/>
      <c r="C105" s="34"/>
      <c r="D105" s="34"/>
      <c r="E105" s="34"/>
      <c r="F105" s="34"/>
    </row>
    <row r="106" spans="1:8">
      <c r="A106" s="32" t="s">
        <v>163</v>
      </c>
      <c r="B106" s="33"/>
      <c r="C106" s="34"/>
      <c r="D106" s="34"/>
      <c r="E106" s="34"/>
      <c r="F106" s="34"/>
    </row>
    <row r="107" spans="1:8">
      <c r="A107" s="32"/>
      <c r="B107" s="33"/>
      <c r="C107" s="34"/>
      <c r="D107" s="34"/>
      <c r="E107" s="34"/>
      <c r="F107" s="34"/>
    </row>
    <row r="108" spans="1:8">
      <c r="A108" s="88"/>
      <c r="B108" s="33"/>
      <c r="C108" s="34"/>
      <c r="D108" s="34"/>
      <c r="E108" s="34"/>
      <c r="F108" s="34"/>
    </row>
    <row r="109" spans="1:8">
      <c r="A109" s="88"/>
      <c r="B109" s="33"/>
      <c r="C109" s="34"/>
      <c r="D109" s="34"/>
      <c r="E109" s="34"/>
      <c r="F109" s="34"/>
    </row>
    <row r="110" spans="1:8">
      <c r="A110" s="88"/>
      <c r="B110" s="33"/>
      <c r="C110" s="34"/>
      <c r="D110" s="34"/>
      <c r="E110" s="34"/>
      <c r="F110" s="34"/>
    </row>
    <row r="111" spans="1:8">
      <c r="A111" s="32"/>
      <c r="B111" s="33"/>
      <c r="C111" s="34"/>
      <c r="D111" s="34"/>
      <c r="E111" s="34"/>
      <c r="F111" s="34"/>
    </row>
    <row r="112" spans="1:8">
      <c r="A112" s="32"/>
      <c r="B112" s="33"/>
      <c r="C112" s="34"/>
      <c r="D112" s="34"/>
      <c r="E112" s="34"/>
      <c r="F112" s="34"/>
    </row>
    <row r="113" spans="1:6">
      <c r="A113" s="32"/>
      <c r="B113" s="33"/>
      <c r="C113" s="34"/>
      <c r="D113" s="34"/>
      <c r="E113" s="34"/>
      <c r="F113" s="34"/>
    </row>
    <row r="114" spans="1:6">
      <c r="A114" s="32"/>
      <c r="B114" s="33"/>
      <c r="C114" s="34"/>
      <c r="D114" s="34"/>
      <c r="E114" s="34"/>
      <c r="F114" s="34"/>
    </row>
    <row r="115" spans="1:6">
      <c r="A115" s="32"/>
      <c r="B115" s="33"/>
      <c r="C115" s="34"/>
      <c r="D115" s="34"/>
      <c r="E115" s="34"/>
      <c r="F115" s="34"/>
    </row>
    <row r="116" spans="1:6">
      <c r="A116" s="32"/>
      <c r="B116" s="33"/>
      <c r="C116" s="34"/>
      <c r="D116" s="34"/>
      <c r="E116" s="34"/>
      <c r="F116" s="34"/>
    </row>
    <row r="117" spans="1:6">
      <c r="A117" s="32"/>
      <c r="B117" s="33"/>
      <c r="C117" s="34"/>
      <c r="D117" s="34"/>
      <c r="E117" s="34"/>
      <c r="F117" s="34"/>
    </row>
    <row r="118" spans="1:6">
      <c r="A118" s="32"/>
      <c r="B118" s="33"/>
      <c r="C118" s="34"/>
      <c r="D118" s="34"/>
      <c r="E118" s="34"/>
      <c r="F118" s="34"/>
    </row>
    <row r="119" spans="1:6">
      <c r="A119" s="32"/>
      <c r="B119" s="33"/>
      <c r="C119" s="34"/>
      <c r="D119" s="34"/>
      <c r="E119" s="34"/>
      <c r="F119" s="34"/>
    </row>
    <row r="120" spans="1:6">
      <c r="A120" s="32"/>
      <c r="B120" s="33"/>
      <c r="C120" s="34"/>
      <c r="D120" s="34"/>
      <c r="E120" s="34"/>
      <c r="F120" s="34"/>
    </row>
    <row r="121" spans="1:6">
      <c r="A121" s="32"/>
      <c r="B121" s="33"/>
      <c r="C121" s="34"/>
      <c r="D121" s="34"/>
      <c r="E121" s="34"/>
      <c r="F121" s="34"/>
    </row>
    <row r="122" spans="1:6">
      <c r="A122" s="32"/>
      <c r="B122" s="33"/>
      <c r="C122" s="34"/>
      <c r="D122" s="34"/>
      <c r="E122" s="34"/>
      <c r="F122" s="34"/>
    </row>
    <row r="123" spans="1:6">
      <c r="A123" s="32"/>
      <c r="B123" s="33"/>
      <c r="C123" s="34"/>
      <c r="D123" s="34"/>
      <c r="E123" s="34"/>
      <c r="F123" s="34"/>
    </row>
    <row r="124" spans="1:6">
      <c r="A124" s="32"/>
      <c r="B124" s="33"/>
      <c r="C124" s="34"/>
      <c r="D124" s="34"/>
      <c r="E124" s="34"/>
      <c r="F124" s="34"/>
    </row>
    <row r="125" spans="1:6">
      <c r="A125" s="32"/>
      <c r="B125" s="33"/>
      <c r="C125" s="34"/>
      <c r="D125" s="34"/>
      <c r="E125" s="34"/>
      <c r="F125" s="34"/>
    </row>
    <row r="126" spans="1:6">
      <c r="A126" s="32"/>
      <c r="B126" s="33"/>
      <c r="C126" s="34"/>
      <c r="D126" s="34"/>
      <c r="E126" s="34"/>
      <c r="F126" s="34"/>
    </row>
    <row r="127" spans="1:6">
      <c r="A127" s="32"/>
      <c r="B127" s="33"/>
      <c r="C127" s="34"/>
      <c r="D127" s="34"/>
      <c r="E127" s="34"/>
      <c r="F127" s="34"/>
    </row>
    <row r="128" spans="1:6">
      <c r="A128" s="32"/>
      <c r="B128" s="33"/>
      <c r="C128" s="34"/>
      <c r="D128" s="34"/>
      <c r="E128" s="34"/>
      <c r="F128" s="34"/>
    </row>
    <row r="129" spans="1:6">
      <c r="A129" s="32"/>
      <c r="B129" s="33"/>
      <c r="C129" s="34"/>
      <c r="D129" s="34"/>
      <c r="E129" s="34"/>
      <c r="F129" s="34"/>
    </row>
    <row r="130" spans="1:6">
      <c r="A130" s="32"/>
      <c r="B130" s="33"/>
      <c r="C130" s="34"/>
      <c r="D130" s="34"/>
      <c r="E130" s="34"/>
      <c r="F130" s="34"/>
    </row>
    <row r="131" spans="1:6">
      <c r="A131" s="32"/>
      <c r="B131" s="33"/>
      <c r="C131" s="34"/>
      <c r="D131" s="34"/>
      <c r="E131" s="34"/>
      <c r="F131" s="34"/>
    </row>
    <row r="132" spans="1:6">
      <c r="A132" s="32"/>
      <c r="B132" s="33"/>
      <c r="C132" s="34"/>
      <c r="D132" s="34"/>
      <c r="E132" s="34"/>
      <c r="F132" s="34"/>
    </row>
    <row r="133" spans="1:6">
      <c r="A133" s="32"/>
      <c r="B133" s="33"/>
      <c r="C133" s="34"/>
      <c r="D133" s="34"/>
      <c r="E133" s="34"/>
      <c r="F133" s="34"/>
    </row>
    <row r="134" spans="1:6">
      <c r="A134" s="32"/>
      <c r="B134" s="33"/>
      <c r="C134" s="34"/>
      <c r="D134" s="34"/>
      <c r="E134" s="34"/>
      <c r="F134" s="34"/>
    </row>
    <row r="135" spans="1:6">
      <c r="A135" s="32"/>
      <c r="B135" s="33"/>
      <c r="C135" s="34"/>
      <c r="D135" s="34"/>
      <c r="E135" s="34"/>
      <c r="F135" s="34"/>
    </row>
    <row r="136" spans="1:6">
      <c r="A136" s="32"/>
      <c r="B136" s="33"/>
      <c r="C136" s="34"/>
      <c r="D136" s="34"/>
      <c r="E136" s="34"/>
      <c r="F136" s="34"/>
    </row>
    <row r="137" spans="1:6">
      <c r="A137" s="32"/>
      <c r="B137" s="33"/>
      <c r="C137" s="34"/>
      <c r="D137" s="34"/>
      <c r="E137" s="34"/>
      <c r="F137" s="34"/>
    </row>
    <row r="138" spans="1:6">
      <c r="A138" s="32"/>
      <c r="B138" s="33"/>
      <c r="C138" s="34"/>
      <c r="D138" s="34"/>
      <c r="E138" s="34"/>
      <c r="F138" s="34"/>
    </row>
    <row r="139" spans="1:6">
      <c r="A139" s="32"/>
      <c r="B139" s="33"/>
      <c r="C139" s="34"/>
      <c r="D139" s="34"/>
      <c r="E139" s="34"/>
      <c r="F139" s="34"/>
    </row>
    <row r="140" spans="1:6">
      <c r="A140" s="32"/>
      <c r="B140" s="33"/>
      <c r="C140" s="34"/>
      <c r="D140" s="34"/>
      <c r="E140" s="34"/>
      <c r="F140" s="34"/>
    </row>
    <row r="141" spans="1:6">
      <c r="A141" s="32"/>
      <c r="B141" s="33"/>
      <c r="C141" s="34"/>
      <c r="D141" s="34"/>
      <c r="E141" s="34"/>
      <c r="F141" s="34"/>
    </row>
    <row r="142" spans="1:6">
      <c r="A142" s="32"/>
      <c r="B142" s="33"/>
      <c r="C142" s="34"/>
      <c r="D142" s="34"/>
      <c r="E142" s="34"/>
      <c r="F142" s="34"/>
    </row>
    <row r="143" spans="1:6">
      <c r="A143" s="32"/>
      <c r="B143" s="33"/>
      <c r="C143" s="34"/>
      <c r="D143" s="34"/>
      <c r="E143" s="34"/>
      <c r="F143" s="34"/>
    </row>
    <row r="144" spans="1:6">
      <c r="A144" s="32"/>
      <c r="B144" s="33"/>
      <c r="C144" s="34"/>
      <c r="D144" s="34"/>
      <c r="E144" s="34"/>
      <c r="F144" s="34"/>
    </row>
    <row r="145" spans="1:6">
      <c r="A145" s="32"/>
      <c r="B145" s="33"/>
      <c r="C145" s="34"/>
      <c r="D145" s="34"/>
      <c r="E145" s="34"/>
      <c r="F145" s="34"/>
    </row>
    <row r="146" spans="1:6">
      <c r="A146" s="32"/>
      <c r="B146" s="33"/>
      <c r="C146" s="34"/>
      <c r="D146" s="34"/>
      <c r="E146" s="34"/>
      <c r="F146" s="34"/>
    </row>
    <row r="147" spans="1:6">
      <c r="A147" s="32"/>
      <c r="B147" s="33"/>
      <c r="C147" s="34"/>
      <c r="D147" s="34"/>
      <c r="E147" s="34"/>
      <c r="F147" s="34"/>
    </row>
    <row r="148" spans="1:6">
      <c r="A148" s="32"/>
      <c r="B148" s="33"/>
      <c r="C148" s="34"/>
      <c r="D148" s="34"/>
      <c r="E148" s="34"/>
      <c r="F148" s="34"/>
    </row>
    <row r="149" spans="1:6">
      <c r="A149" s="32"/>
      <c r="B149" s="33"/>
      <c r="C149" s="34"/>
      <c r="D149" s="34"/>
      <c r="E149" s="34"/>
      <c r="F149" s="34"/>
    </row>
    <row r="150" spans="1:6">
      <c r="A150" s="32"/>
      <c r="B150" s="33"/>
      <c r="C150" s="34"/>
      <c r="D150" s="34"/>
      <c r="E150" s="34"/>
      <c r="F150" s="34"/>
    </row>
    <row r="151" spans="1:6">
      <c r="A151" s="32"/>
      <c r="B151" s="33"/>
      <c r="C151" s="34"/>
      <c r="D151" s="34"/>
      <c r="E151" s="34"/>
      <c r="F151" s="34"/>
    </row>
    <row r="152" spans="1:6">
      <c r="A152" s="32"/>
      <c r="B152" s="33"/>
      <c r="C152" s="34"/>
      <c r="D152" s="34"/>
      <c r="E152" s="34"/>
      <c r="F152" s="34"/>
    </row>
    <row r="153" spans="1:6">
      <c r="A153" s="32"/>
      <c r="B153" s="33"/>
      <c r="C153" s="34"/>
      <c r="D153" s="34"/>
      <c r="E153" s="34"/>
      <c r="F153" s="34"/>
    </row>
    <row r="154" spans="1:6">
      <c r="A154" s="32"/>
      <c r="B154" s="33"/>
      <c r="C154" s="34"/>
      <c r="D154" s="34"/>
      <c r="E154" s="34"/>
      <c r="F154" s="34"/>
    </row>
    <row r="155" spans="1:6">
      <c r="A155" s="32"/>
      <c r="B155" s="33"/>
      <c r="C155" s="34"/>
      <c r="D155" s="34"/>
      <c r="E155" s="34"/>
      <c r="F155" s="34"/>
    </row>
    <row r="156" spans="1:6">
      <c r="A156" s="32"/>
      <c r="B156" s="33"/>
      <c r="C156" s="34"/>
      <c r="D156" s="34"/>
      <c r="E156" s="34"/>
      <c r="F156" s="34"/>
    </row>
    <row r="157" spans="1:6">
      <c r="A157" s="32"/>
      <c r="B157" s="33"/>
      <c r="C157" s="34"/>
      <c r="D157" s="34"/>
      <c r="E157" s="34"/>
      <c r="F157" s="34"/>
    </row>
    <row r="158" spans="1:6">
      <c r="A158" s="32"/>
      <c r="B158" s="33"/>
      <c r="C158" s="34"/>
      <c r="D158" s="34"/>
      <c r="E158" s="34"/>
      <c r="F158" s="34"/>
    </row>
    <row r="159" spans="1:6">
      <c r="A159" s="32"/>
      <c r="B159" s="33"/>
      <c r="C159" s="34"/>
      <c r="D159" s="34"/>
      <c r="E159" s="34"/>
      <c r="F159" s="34"/>
    </row>
    <row r="160" spans="1:6">
      <c r="A160" s="32"/>
      <c r="B160" s="33"/>
      <c r="C160" s="34"/>
      <c r="D160" s="34"/>
      <c r="E160" s="34"/>
      <c r="F160" s="34"/>
    </row>
    <row r="161" spans="1:6">
      <c r="A161" s="32"/>
      <c r="B161" s="33"/>
      <c r="C161" s="34"/>
      <c r="D161" s="34"/>
      <c r="E161" s="34"/>
      <c r="F161" s="34"/>
    </row>
    <row r="162" spans="1:6">
      <c r="A162" s="32"/>
      <c r="B162" s="33"/>
      <c r="C162" s="34"/>
      <c r="D162" s="34"/>
      <c r="E162" s="34"/>
      <c r="F162" s="34"/>
    </row>
    <row r="163" spans="1:6">
      <c r="A163" s="32"/>
      <c r="B163" s="33"/>
      <c r="C163" s="34"/>
      <c r="D163" s="34"/>
      <c r="E163" s="34"/>
      <c r="F163" s="34"/>
    </row>
    <row r="164" spans="1:6">
      <c r="A164" s="32"/>
      <c r="B164" s="33"/>
      <c r="C164" s="34"/>
      <c r="D164" s="34"/>
      <c r="E164" s="34"/>
      <c r="F164" s="34"/>
    </row>
    <row r="165" spans="1:6">
      <c r="A165" s="32"/>
      <c r="B165" s="33"/>
      <c r="C165" s="34"/>
      <c r="D165" s="34"/>
      <c r="E165" s="34"/>
      <c r="F165" s="34"/>
    </row>
    <row r="166" spans="1:6">
      <c r="A166" s="32"/>
      <c r="B166" s="33"/>
      <c r="C166" s="34"/>
      <c r="D166" s="34"/>
      <c r="E166" s="34"/>
      <c r="F166" s="34"/>
    </row>
    <row r="167" spans="1:6">
      <c r="A167" s="32"/>
      <c r="B167" s="33"/>
      <c r="C167" s="34"/>
      <c r="D167" s="34"/>
      <c r="E167" s="34"/>
      <c r="F167" s="34"/>
    </row>
    <row r="168" spans="1:6">
      <c r="A168" s="32"/>
      <c r="B168" s="33"/>
      <c r="C168" s="34"/>
      <c r="D168" s="34"/>
      <c r="E168" s="34"/>
      <c r="F168" s="34"/>
    </row>
    <row r="169" spans="1:6">
      <c r="A169" s="32"/>
      <c r="B169" s="33"/>
      <c r="C169" s="34"/>
      <c r="D169" s="34"/>
      <c r="E169" s="34"/>
      <c r="F169" s="34"/>
    </row>
    <row r="170" spans="1:6">
      <c r="A170" s="32"/>
      <c r="B170" s="33"/>
      <c r="C170" s="34"/>
      <c r="D170" s="34"/>
      <c r="E170" s="34"/>
      <c r="F170" s="34"/>
    </row>
    <row r="171" spans="1:6">
      <c r="A171" s="32"/>
      <c r="B171" s="33"/>
      <c r="C171" s="34"/>
      <c r="D171" s="34"/>
      <c r="E171" s="34"/>
      <c r="F171" s="34"/>
    </row>
    <row r="172" spans="1:6">
      <c r="A172" s="32"/>
      <c r="B172" s="33"/>
      <c r="C172" s="34"/>
      <c r="D172" s="34"/>
      <c r="E172" s="34"/>
      <c r="F172" s="34"/>
    </row>
    <row r="173" spans="1:6">
      <c r="A173" s="32"/>
      <c r="B173" s="33"/>
      <c r="C173" s="34"/>
      <c r="D173" s="34"/>
      <c r="E173" s="34"/>
      <c r="F173" s="34"/>
    </row>
    <row r="174" spans="1:6">
      <c r="A174" s="32"/>
      <c r="B174" s="33"/>
      <c r="C174" s="34"/>
      <c r="D174" s="34"/>
      <c r="E174" s="34"/>
      <c r="F174" s="34"/>
    </row>
    <row r="175" spans="1:6">
      <c r="A175" s="32"/>
      <c r="B175" s="33"/>
      <c r="C175" s="34"/>
      <c r="D175" s="34"/>
      <c r="E175" s="34"/>
      <c r="F175" s="34"/>
    </row>
    <row r="176" spans="1:6">
      <c r="A176" s="32"/>
      <c r="B176" s="33"/>
      <c r="C176" s="34"/>
      <c r="D176" s="34"/>
      <c r="E176" s="34"/>
      <c r="F176" s="34"/>
    </row>
    <row r="177" spans="1:6">
      <c r="A177" s="32"/>
      <c r="B177" s="33"/>
      <c r="C177" s="34"/>
      <c r="D177" s="34"/>
      <c r="E177" s="34"/>
      <c r="F177" s="34"/>
    </row>
    <row r="178" spans="1:6">
      <c r="A178" s="32"/>
      <c r="B178" s="33"/>
      <c r="C178" s="34"/>
      <c r="D178" s="34"/>
      <c r="E178" s="34"/>
      <c r="F178" s="34"/>
    </row>
    <row r="179" spans="1:6">
      <c r="A179" s="32"/>
      <c r="B179" s="33"/>
      <c r="C179" s="34"/>
      <c r="D179" s="34"/>
      <c r="E179" s="34"/>
      <c r="F179" s="34"/>
    </row>
    <row r="180" spans="1:6">
      <c r="A180" s="32"/>
      <c r="B180" s="33"/>
      <c r="C180" s="34"/>
      <c r="D180" s="34"/>
      <c r="E180" s="34"/>
      <c r="F180" s="34"/>
    </row>
    <row r="181" spans="1:6">
      <c r="A181" s="32"/>
      <c r="B181" s="33"/>
      <c r="C181" s="34"/>
      <c r="D181" s="34"/>
      <c r="E181" s="34"/>
      <c r="F181" s="34"/>
    </row>
    <row r="182" spans="1:6">
      <c r="A182" s="32"/>
      <c r="B182" s="33"/>
      <c r="C182" s="34"/>
      <c r="D182" s="34"/>
      <c r="E182" s="34"/>
      <c r="F182" s="34"/>
    </row>
    <row r="183" spans="1:6">
      <c r="A183" s="32"/>
      <c r="B183" s="33"/>
      <c r="C183" s="34"/>
      <c r="D183" s="34"/>
      <c r="E183" s="34"/>
      <c r="F183" s="34"/>
    </row>
    <row r="184" spans="1:6">
      <c r="A184" s="32"/>
      <c r="B184" s="33"/>
      <c r="C184" s="34"/>
      <c r="D184" s="34"/>
      <c r="E184" s="34"/>
      <c r="F184" s="34"/>
    </row>
    <row r="185" spans="1:6">
      <c r="A185" s="32"/>
      <c r="B185" s="33"/>
      <c r="C185" s="34"/>
      <c r="D185" s="34"/>
      <c r="E185" s="34"/>
      <c r="F185" s="34"/>
    </row>
    <row r="186" spans="1:6">
      <c r="A186" s="32"/>
      <c r="B186" s="33"/>
      <c r="C186" s="34"/>
      <c r="D186" s="34"/>
      <c r="E186" s="34"/>
      <c r="F186" s="34"/>
    </row>
    <row r="187" spans="1:6">
      <c r="A187" s="32"/>
      <c r="B187" s="33"/>
      <c r="C187" s="34"/>
      <c r="D187" s="34"/>
      <c r="E187" s="34"/>
      <c r="F187" s="34"/>
    </row>
    <row r="188" spans="1:6">
      <c r="A188" s="32"/>
      <c r="B188" s="33"/>
      <c r="C188" s="34"/>
      <c r="D188" s="34"/>
      <c r="E188" s="34"/>
      <c r="F188" s="34"/>
    </row>
    <row r="189" spans="1:6">
      <c r="A189" s="32"/>
      <c r="B189" s="33"/>
      <c r="C189" s="34"/>
      <c r="D189" s="34"/>
      <c r="E189" s="34"/>
      <c r="F189" s="34"/>
    </row>
    <row r="190" spans="1:6">
      <c r="A190" s="32"/>
      <c r="B190" s="33"/>
      <c r="C190" s="34"/>
      <c r="D190" s="34"/>
      <c r="E190" s="34"/>
      <c r="F190" s="34"/>
    </row>
    <row r="191" spans="1:6">
      <c r="A191" s="32"/>
      <c r="B191" s="33"/>
      <c r="C191" s="34"/>
      <c r="D191" s="34"/>
      <c r="E191" s="34"/>
      <c r="F191" s="34"/>
    </row>
    <row r="192" spans="1:6">
      <c r="A192" s="32"/>
      <c r="B192" s="33"/>
      <c r="C192" s="34"/>
      <c r="D192" s="34"/>
      <c r="E192" s="34"/>
      <c r="F192" s="34"/>
    </row>
    <row r="193" spans="1:6">
      <c r="A193" s="32"/>
      <c r="B193" s="33"/>
      <c r="C193" s="34"/>
      <c r="D193" s="34"/>
      <c r="E193" s="34"/>
      <c r="F193" s="34"/>
    </row>
    <row r="194" spans="1:6">
      <c r="A194" s="32"/>
      <c r="B194" s="33"/>
      <c r="C194" s="34"/>
      <c r="D194" s="34"/>
      <c r="E194" s="34"/>
      <c r="F194" s="34"/>
    </row>
    <row r="195" spans="1:6">
      <c r="A195" s="32"/>
      <c r="B195" s="33"/>
      <c r="C195" s="34"/>
      <c r="D195" s="34"/>
      <c r="E195" s="34"/>
      <c r="F195" s="34"/>
    </row>
    <row r="196" spans="1:6">
      <c r="A196" s="32"/>
      <c r="B196" s="33"/>
      <c r="C196" s="34"/>
      <c r="D196" s="34"/>
      <c r="E196" s="34"/>
      <c r="F196" s="34"/>
    </row>
    <row r="197" spans="1:6">
      <c r="A197" s="32"/>
      <c r="B197" s="33"/>
      <c r="C197" s="34"/>
      <c r="D197" s="34"/>
      <c r="E197" s="34"/>
      <c r="F197" s="34"/>
    </row>
    <row r="198" spans="1:6">
      <c r="A198" s="32"/>
      <c r="B198" s="33"/>
      <c r="C198" s="34"/>
      <c r="D198" s="34"/>
      <c r="E198" s="34"/>
      <c r="F198" s="34"/>
    </row>
    <row r="199" spans="1:6">
      <c r="A199" s="32"/>
      <c r="B199" s="33"/>
      <c r="C199" s="34"/>
      <c r="D199" s="34"/>
      <c r="E199" s="34"/>
      <c r="F199" s="34"/>
    </row>
    <row r="200" spans="1:6">
      <c r="A200" s="32"/>
      <c r="B200" s="33"/>
      <c r="C200" s="34"/>
      <c r="D200" s="34"/>
      <c r="E200" s="34"/>
      <c r="F200" s="34"/>
    </row>
    <row r="201" spans="1:6">
      <c r="A201" s="32"/>
      <c r="B201" s="33"/>
      <c r="C201" s="34"/>
      <c r="D201" s="34"/>
      <c r="E201" s="34"/>
      <c r="F201" s="34"/>
    </row>
    <row r="202" spans="1:6">
      <c r="A202" s="32"/>
      <c r="B202" s="33"/>
      <c r="C202" s="34"/>
      <c r="D202" s="34"/>
      <c r="E202" s="34"/>
      <c r="F202" s="34"/>
    </row>
    <row r="203" spans="1:6">
      <c r="A203" s="32"/>
      <c r="B203" s="33"/>
      <c r="C203" s="34"/>
      <c r="D203" s="34"/>
      <c r="E203" s="34"/>
      <c r="F203" s="34"/>
    </row>
    <row r="204" spans="1:6">
      <c r="A204" s="32"/>
      <c r="B204" s="33"/>
      <c r="C204" s="34"/>
      <c r="D204" s="34"/>
      <c r="E204" s="34"/>
      <c r="F204" s="34"/>
    </row>
    <row r="205" spans="1:6">
      <c r="A205" s="32"/>
      <c r="B205" s="33"/>
      <c r="C205" s="34"/>
      <c r="D205" s="34"/>
      <c r="E205" s="34"/>
      <c r="F205" s="34"/>
    </row>
    <row r="206" spans="1:6">
      <c r="A206" s="32"/>
      <c r="B206" s="33"/>
      <c r="C206" s="34"/>
      <c r="D206" s="34"/>
      <c r="E206" s="34"/>
      <c r="F206" s="34"/>
    </row>
    <row r="207" spans="1:6">
      <c r="A207" s="32"/>
      <c r="B207" s="33"/>
      <c r="C207" s="34"/>
      <c r="D207" s="34"/>
      <c r="E207" s="34"/>
      <c r="F207" s="34"/>
    </row>
    <row r="208" spans="1:6">
      <c r="A208" s="32"/>
      <c r="B208" s="33"/>
      <c r="C208" s="34"/>
      <c r="D208" s="34"/>
      <c r="E208" s="34"/>
      <c r="F208" s="34"/>
    </row>
    <row r="209" spans="1:6">
      <c r="A209" s="32"/>
      <c r="B209" s="33"/>
      <c r="C209" s="34"/>
      <c r="D209" s="34"/>
      <c r="E209" s="34"/>
      <c r="F209" s="34"/>
    </row>
    <row r="210" spans="1:6">
      <c r="A210" s="32"/>
      <c r="B210" s="33"/>
      <c r="C210" s="34"/>
      <c r="D210" s="34"/>
      <c r="E210" s="34"/>
      <c r="F210" s="34"/>
    </row>
    <row r="211" spans="1:6">
      <c r="A211" s="32"/>
      <c r="B211" s="33"/>
      <c r="C211" s="34"/>
      <c r="D211" s="34"/>
      <c r="E211" s="34"/>
      <c r="F211" s="34"/>
    </row>
    <row r="212" spans="1:6">
      <c r="A212" s="32"/>
      <c r="B212" s="33"/>
      <c r="C212" s="34"/>
      <c r="D212" s="34"/>
      <c r="E212" s="34"/>
      <c r="F212" s="34"/>
    </row>
    <row r="213" spans="1:6">
      <c r="A213" s="32"/>
      <c r="B213" s="33"/>
      <c r="C213" s="34"/>
      <c r="D213" s="34"/>
      <c r="E213" s="34"/>
      <c r="F213" s="34"/>
    </row>
    <row r="214" spans="1:6">
      <c r="A214" s="32"/>
      <c r="B214" s="33"/>
      <c r="C214" s="34"/>
      <c r="D214" s="34"/>
      <c r="E214" s="34"/>
      <c r="F214" s="34"/>
    </row>
    <row r="215" spans="1:6">
      <c r="A215" s="32"/>
      <c r="B215" s="33"/>
      <c r="C215" s="34"/>
      <c r="D215" s="34"/>
      <c r="E215" s="34"/>
      <c r="F215" s="34"/>
    </row>
    <row r="216" spans="1:6">
      <c r="A216" s="32"/>
      <c r="B216" s="33"/>
      <c r="C216" s="34"/>
      <c r="D216" s="34"/>
      <c r="E216" s="34"/>
      <c r="F216" s="34"/>
    </row>
    <row r="217" spans="1:6">
      <c r="A217" s="32"/>
      <c r="B217" s="33"/>
      <c r="C217" s="34"/>
      <c r="D217" s="34"/>
      <c r="E217" s="34"/>
      <c r="F217" s="34"/>
    </row>
    <row r="218" spans="1:6">
      <c r="A218" s="32"/>
      <c r="B218" s="33"/>
      <c r="C218" s="34"/>
      <c r="D218" s="34"/>
      <c r="E218" s="34"/>
      <c r="F218" s="34"/>
    </row>
  </sheetData>
  <mergeCells count="16">
    <mergeCell ref="A1:G1"/>
    <mergeCell ref="A61:F61"/>
    <mergeCell ref="A6:G6"/>
    <mergeCell ref="A8:G8"/>
    <mergeCell ref="A9:G9"/>
    <mergeCell ref="A42:F42"/>
    <mergeCell ref="A43:F43"/>
    <mergeCell ref="A44:F44"/>
    <mergeCell ref="A58:F58"/>
    <mergeCell ref="A103:F103"/>
    <mergeCell ref="A62:F62"/>
    <mergeCell ref="A63:F63"/>
    <mergeCell ref="A88:F88"/>
    <mergeCell ref="A91:F91"/>
    <mergeCell ref="A92:F92"/>
    <mergeCell ref="A93:F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P40"/>
  <sheetViews>
    <sheetView topLeftCell="A10" workbookViewId="0">
      <selection activeCell="K34" sqref="K34:M34"/>
    </sheetView>
  </sheetViews>
  <sheetFormatPr baseColWidth="10" defaultColWidth="9.140625" defaultRowHeight="15"/>
  <cols>
    <col min="1" max="1" width="12.7109375" customWidth="1"/>
    <col min="2" max="2" width="9.28515625" bestFit="1" customWidth="1"/>
    <col min="3" max="3" width="12.5703125" bestFit="1" customWidth="1"/>
    <col min="4" max="11" width="14.28515625" bestFit="1" customWidth="1"/>
    <col min="12" max="13" width="16.85546875" bestFit="1" customWidth="1"/>
    <col min="14" max="14" width="15.28515625" bestFit="1" customWidth="1"/>
    <col min="16" max="16" width="15.140625" bestFit="1" customWidth="1"/>
  </cols>
  <sheetData>
    <row r="2" spans="1:14" s="111" customFormat="1">
      <c r="A2" s="111" t="s">
        <v>165</v>
      </c>
      <c r="B2" s="111" t="s">
        <v>99</v>
      </c>
      <c r="C2" s="111" t="s">
        <v>100</v>
      </c>
      <c r="D2" s="111" t="s">
        <v>101</v>
      </c>
      <c r="E2" s="111" t="s">
        <v>15</v>
      </c>
      <c r="F2" s="111" t="s">
        <v>16</v>
      </c>
      <c r="G2" s="111" t="s">
        <v>17</v>
      </c>
      <c r="H2" s="111" t="s">
        <v>19</v>
      </c>
      <c r="I2" s="111" t="s">
        <v>20</v>
      </c>
      <c r="J2" s="111" t="s">
        <v>21</v>
      </c>
      <c r="K2" s="111" t="s">
        <v>24</v>
      </c>
      <c r="L2" s="111" t="s">
        <v>25</v>
      </c>
      <c r="M2" s="111" t="s">
        <v>26</v>
      </c>
      <c r="N2" s="111" t="s">
        <v>1</v>
      </c>
    </row>
    <row r="3" spans="1:14">
      <c r="A3" s="111"/>
    </row>
    <row r="4" spans="1:14" ht="27.75" customHeight="1">
      <c r="A4" s="112" t="s">
        <v>167</v>
      </c>
      <c r="B4" s="106">
        <v>0</v>
      </c>
      <c r="C4" s="106">
        <v>845645400</v>
      </c>
      <c r="D4" s="106">
        <v>2331079910.46</v>
      </c>
      <c r="E4" s="106">
        <v>1240211824</v>
      </c>
      <c r="F4" s="106">
        <v>1078445086.8</v>
      </c>
      <c r="G4" s="106">
        <v>1470788041.2</v>
      </c>
      <c r="H4" s="106">
        <v>1212258991</v>
      </c>
      <c r="I4" s="106">
        <v>1283402583.97</v>
      </c>
      <c r="J4" s="106">
        <v>1370169614</v>
      </c>
      <c r="K4" s="106">
        <v>1294507294</v>
      </c>
      <c r="L4" s="106">
        <v>1433149744</v>
      </c>
      <c r="M4" s="106">
        <v>1006934795.83</v>
      </c>
      <c r="N4" s="107">
        <f>SUM(B4:M4)</f>
        <v>14566593285.26</v>
      </c>
    </row>
    <row r="5" spans="1:14">
      <c r="A5" s="111" t="s">
        <v>166</v>
      </c>
      <c r="K5" s="106">
        <v>0</v>
      </c>
      <c r="L5" s="106">
        <v>411519521.14999998</v>
      </c>
      <c r="M5" s="106">
        <v>156553758.36000001</v>
      </c>
      <c r="N5" s="107">
        <f t="shared" ref="N5:N8" si="0">SUM(B5:M5)</f>
        <v>568073279.50999999</v>
      </c>
    </row>
    <row r="6" spans="1:14">
      <c r="A6" s="111" t="s">
        <v>168</v>
      </c>
      <c r="B6" s="107">
        <f>B4+B5</f>
        <v>0</v>
      </c>
      <c r="C6" s="107">
        <f t="shared" ref="C6:N6" si="1">C4+C5</f>
        <v>845645400</v>
      </c>
      <c r="D6" s="107">
        <f t="shared" si="1"/>
        <v>2331079910.46</v>
      </c>
      <c r="E6" s="107">
        <f t="shared" si="1"/>
        <v>1240211824</v>
      </c>
      <c r="F6" s="107">
        <f t="shared" si="1"/>
        <v>1078445086.8</v>
      </c>
      <c r="G6" s="107">
        <f t="shared" si="1"/>
        <v>1470788041.2</v>
      </c>
      <c r="H6" s="107">
        <f t="shared" si="1"/>
        <v>1212258991</v>
      </c>
      <c r="I6" s="107">
        <f t="shared" si="1"/>
        <v>1283402583.97</v>
      </c>
      <c r="J6" s="107">
        <f t="shared" si="1"/>
        <v>1370169614</v>
      </c>
      <c r="K6" s="107">
        <f t="shared" si="1"/>
        <v>1294507294</v>
      </c>
      <c r="L6" s="109">
        <f t="shared" si="1"/>
        <v>1844669265.1500001</v>
      </c>
      <c r="M6" s="109">
        <f t="shared" si="1"/>
        <v>1163488554.1900001</v>
      </c>
      <c r="N6" s="109">
        <f t="shared" si="1"/>
        <v>15134666564.77</v>
      </c>
    </row>
    <row r="7" spans="1:14">
      <c r="A7" s="111"/>
      <c r="N7" s="107">
        <f t="shared" si="0"/>
        <v>0</v>
      </c>
    </row>
    <row r="8" spans="1:14">
      <c r="A8" s="111" t="s">
        <v>169</v>
      </c>
      <c r="B8" s="106"/>
      <c r="C8" s="106">
        <v>845645400</v>
      </c>
      <c r="D8" s="106">
        <v>2331079910.46</v>
      </c>
      <c r="E8" s="106">
        <v>1240211823.9399996</v>
      </c>
      <c r="F8" s="106">
        <v>1078445087.2600002</v>
      </c>
      <c r="G8" s="106">
        <v>1470788040.46</v>
      </c>
      <c r="H8" s="106">
        <v>1212258991.3400002</v>
      </c>
      <c r="I8" s="108">
        <v>1283738613.999999</v>
      </c>
      <c r="J8" s="106">
        <v>1370169614</v>
      </c>
      <c r="K8" s="108"/>
      <c r="L8" s="108">
        <v>1783891606.6500001</v>
      </c>
      <c r="M8" s="108">
        <v>2459853434.1900001</v>
      </c>
      <c r="N8" s="109">
        <f t="shared" si="0"/>
        <v>15076082522.299999</v>
      </c>
    </row>
    <row r="10" spans="1:14">
      <c r="L10" s="116">
        <f>L6-58920152.5-M22</f>
        <v>1783891576.6500001</v>
      </c>
      <c r="M10" t="s">
        <v>170</v>
      </c>
      <c r="N10" s="110">
        <f>N8-N6</f>
        <v>-58584042.470001221</v>
      </c>
    </row>
    <row r="13" spans="1:14">
      <c r="L13" s="113" t="s">
        <v>172</v>
      </c>
      <c r="M13" s="113" t="s">
        <v>171</v>
      </c>
      <c r="N13" s="114">
        <f>N5+N10</f>
        <v>509489237.03999877</v>
      </c>
    </row>
    <row r="14" spans="1:14">
      <c r="L14" s="113"/>
      <c r="M14" s="113" t="s">
        <v>173</v>
      </c>
      <c r="N14" s="115">
        <v>14566593285.26</v>
      </c>
    </row>
    <row r="15" spans="1:14">
      <c r="M15" t="s">
        <v>174</v>
      </c>
      <c r="N15" s="107">
        <f>K4+L4+M4</f>
        <v>3734591833.8299999</v>
      </c>
    </row>
    <row r="17" spans="1:16">
      <c r="L17" s="116">
        <f>L8-L10</f>
        <v>30</v>
      </c>
    </row>
    <row r="20" spans="1:16">
      <c r="M20" s="117">
        <f>1294507294+1006934795.83+156553808.36</f>
        <v>2457995898.1900001</v>
      </c>
    </row>
    <row r="22" spans="1:16">
      <c r="M22">
        <v>1857536</v>
      </c>
    </row>
    <row r="24" spans="1:16">
      <c r="M24" s="116">
        <f>M20+M22</f>
        <v>2459853434.1900001</v>
      </c>
    </row>
    <row r="28" spans="1:16">
      <c r="A28" t="s">
        <v>175</v>
      </c>
    </row>
    <row r="30" spans="1:16">
      <c r="A30" s="111" t="s">
        <v>165</v>
      </c>
      <c r="B30" s="111" t="s">
        <v>99</v>
      </c>
      <c r="C30" s="111" t="s">
        <v>100</v>
      </c>
      <c r="D30" s="111" t="s">
        <v>101</v>
      </c>
      <c r="E30" s="111" t="s">
        <v>15</v>
      </c>
      <c r="F30" s="111" t="s">
        <v>16</v>
      </c>
      <c r="G30" s="111" t="s">
        <v>17</v>
      </c>
      <c r="H30" s="111" t="s">
        <v>19</v>
      </c>
      <c r="I30" s="111" t="s">
        <v>20</v>
      </c>
      <c r="J30" s="111" t="s">
        <v>21</v>
      </c>
      <c r="K30" s="111" t="s">
        <v>24</v>
      </c>
      <c r="L30" s="111" t="s">
        <v>25</v>
      </c>
      <c r="M30" s="111" t="s">
        <v>26</v>
      </c>
      <c r="N30" s="111" t="s">
        <v>1</v>
      </c>
    </row>
    <row r="32" spans="1:16">
      <c r="A32" s="112" t="s">
        <v>173</v>
      </c>
      <c r="B32" s="106">
        <v>0</v>
      </c>
      <c r="C32" s="106">
        <v>845645400</v>
      </c>
      <c r="D32" s="106">
        <v>2331079910.46</v>
      </c>
      <c r="E32" s="106">
        <v>1240211824</v>
      </c>
      <c r="F32" s="106">
        <v>1078445086.8</v>
      </c>
      <c r="G32" s="106">
        <v>1470788041.2</v>
      </c>
      <c r="H32" s="106">
        <v>1212258991</v>
      </c>
      <c r="I32" s="34">
        <v>1283738613.999999</v>
      </c>
      <c r="J32" s="106">
        <v>1370169614</v>
      </c>
      <c r="K32" s="106">
        <v>1294507294</v>
      </c>
      <c r="L32" s="107">
        <f>L4</f>
        <v>1433149744</v>
      </c>
      <c r="M32" s="107">
        <v>1006934795.83</v>
      </c>
      <c r="N32" s="107">
        <f>SUM(B32:M32)</f>
        <v>14566929315.289999</v>
      </c>
      <c r="P32">
        <f>10006934795.83+156553808.36</f>
        <v>10163488604.190001</v>
      </c>
    </row>
    <row r="33" spans="1:16">
      <c r="A33" s="111" t="s">
        <v>172</v>
      </c>
      <c r="K33" s="106">
        <v>0</v>
      </c>
      <c r="L33" s="107">
        <f>L5-60777658.5</f>
        <v>350741862.64999998</v>
      </c>
      <c r="M33" s="107">
        <f>156553808.36+1857536</f>
        <v>158411344.36000001</v>
      </c>
      <c r="N33" s="107">
        <f>SUM(B33:M33)</f>
        <v>509153207.00999999</v>
      </c>
    </row>
    <row r="34" spans="1:16">
      <c r="A34" s="111" t="s">
        <v>168</v>
      </c>
      <c r="B34" s="107">
        <f>B32+B33</f>
        <v>0</v>
      </c>
      <c r="C34" s="107">
        <f t="shared" ref="C34:I34" si="2">C32+C33</f>
        <v>845645400</v>
      </c>
      <c r="D34" s="107">
        <f t="shared" si="2"/>
        <v>2331079910.46</v>
      </c>
      <c r="E34" s="107">
        <f t="shared" si="2"/>
        <v>1240211824</v>
      </c>
      <c r="F34" s="107">
        <f t="shared" si="2"/>
        <v>1078445086.8</v>
      </c>
      <c r="G34" s="107">
        <f t="shared" si="2"/>
        <v>1470788041.2</v>
      </c>
      <c r="H34" s="107">
        <f t="shared" si="2"/>
        <v>1212258991</v>
      </c>
      <c r="I34" s="107">
        <f t="shared" si="2"/>
        <v>1283738613.999999</v>
      </c>
      <c r="J34" s="107">
        <f t="shared" ref="J34:N34" si="3">J32+J33</f>
        <v>1370169614</v>
      </c>
      <c r="K34" s="107">
        <f t="shared" si="3"/>
        <v>1294507294</v>
      </c>
      <c r="L34" s="107">
        <f t="shared" si="3"/>
        <v>1783891606.6500001</v>
      </c>
      <c r="M34" s="107">
        <f t="shared" si="3"/>
        <v>1165346140.1900001</v>
      </c>
      <c r="N34" s="107">
        <f t="shared" si="3"/>
        <v>15076082522.299999</v>
      </c>
      <c r="P34" s="107">
        <f>N34+1857536</f>
        <v>15077940058.299999</v>
      </c>
    </row>
    <row r="37" spans="1:16">
      <c r="D37" t="s">
        <v>177</v>
      </c>
      <c r="E37" t="s">
        <v>178</v>
      </c>
      <c r="F37" t="s">
        <v>179</v>
      </c>
      <c r="G37" t="s">
        <v>180</v>
      </c>
    </row>
    <row r="38" spans="1:16">
      <c r="B38" t="s">
        <v>173</v>
      </c>
      <c r="D38" s="107">
        <f>+B32+C32+D32</f>
        <v>3176725310.46</v>
      </c>
      <c r="E38" s="107">
        <f>+E32+F32+G32</f>
        <v>3789444952</v>
      </c>
      <c r="F38" s="107">
        <f>+H32+I32+J32</f>
        <v>3866167218.999999</v>
      </c>
      <c r="G38" s="107">
        <f>+K32+L32+M32</f>
        <v>3734591833.8299999</v>
      </c>
    </row>
    <row r="39" spans="1:16">
      <c r="B39" t="s">
        <v>176</v>
      </c>
      <c r="D39" s="107">
        <f t="shared" ref="D39" si="4">+B33+C33+D33</f>
        <v>0</v>
      </c>
      <c r="E39" s="107">
        <f t="shared" ref="E39" si="5">+E33+F33+G33</f>
        <v>0</v>
      </c>
      <c r="F39" s="107">
        <f t="shared" ref="F39" si="6">+H33+I33+J33</f>
        <v>0</v>
      </c>
      <c r="G39" s="107">
        <f t="shared" ref="G39" si="7">+K33+L33+M33</f>
        <v>509153207.00999999</v>
      </c>
    </row>
    <row r="40" spans="1:16">
      <c r="D40" s="107"/>
      <c r="E40" s="107"/>
      <c r="F40" s="107"/>
      <c r="G40" s="107"/>
    </row>
  </sheetData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 T</vt:lpstr>
      <vt:lpstr>2 T</vt:lpstr>
      <vt:lpstr>3 T</vt:lpstr>
      <vt:lpstr>4 T</vt:lpstr>
      <vt:lpstr>Semestral</vt:lpstr>
      <vt:lpstr>3 T acumulado</vt:lpstr>
      <vt:lpstr>Anual</vt:lpstr>
      <vt:lpstr>ingresos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Catherine Mata</cp:lastModifiedBy>
  <cp:lastPrinted>2012-04-30T19:20:14Z</cp:lastPrinted>
  <dcterms:created xsi:type="dcterms:W3CDTF">2011-04-12T15:44:09Z</dcterms:created>
  <dcterms:modified xsi:type="dcterms:W3CDTF">2014-07-18T16:06:23Z</dcterms:modified>
</cp:coreProperties>
</file>