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4220" yWindow="-30" windowWidth="14610" windowHeight="11760" activeTab="6"/>
  </bookViews>
  <sheets>
    <sheet name="1 T" sheetId="7" r:id="rId1"/>
    <sheet name="2 T" sheetId="4" r:id="rId2"/>
    <sheet name="3 T" sheetId="5" r:id="rId3"/>
    <sheet name="4 T" sheetId="6" r:id="rId4"/>
    <sheet name="Semestral" sheetId="10" r:id="rId5"/>
    <sheet name="3 T Acumulado" sheetId="11" r:id="rId6"/>
    <sheet name="Anual" sheetId="12" r:id="rId7"/>
    <sheet name="Cuadros Presupuesto" sheetId="13" r:id="rId8"/>
    <sheet name="Trimestrales" sheetId="8" state="hidden" r:id="rId9"/>
    <sheet name="semestral.." sheetId="9" state="hidden" r:id="rId10"/>
    <sheet name="Acumulado" sheetId="3" state="hidden" r:id="rId11"/>
  </sheets>
  <externalReferences>
    <externalReference r:id="rId12"/>
    <externalReference r:id="rId13"/>
    <externalReference r:id="rId14"/>
  </externalReferences>
  <definedNames>
    <definedName name="_xlnm.Print_Area" localSheetId="7">'Cuadros Presupuesto'!$A$1:$G$81</definedName>
  </definedNames>
  <calcPr calcId="125725"/>
</workbook>
</file>

<file path=xl/calcChain.xml><?xml version="1.0" encoding="utf-8"?>
<calcChain xmlns="http://schemas.openxmlformats.org/spreadsheetml/2006/main">
  <c r="H78" i="12"/>
  <c r="G38" i="6" l="1"/>
  <c r="G41" i="5"/>
  <c r="G36"/>
  <c r="E44" i="13" l="1"/>
  <c r="D44" i="12"/>
  <c r="C35" i="6"/>
  <c r="D35"/>
  <c r="C58" i="5"/>
  <c r="D58"/>
  <c r="B58"/>
  <c r="C45"/>
  <c r="D45"/>
  <c r="B45"/>
  <c r="C35"/>
  <c r="D35"/>
  <c r="B35"/>
  <c r="C60"/>
  <c r="D60"/>
  <c r="C61"/>
  <c r="D61"/>
  <c r="B61"/>
  <c r="B60"/>
  <c r="C35" i="4"/>
  <c r="D35"/>
  <c r="B35"/>
  <c r="B45" s="1"/>
  <c r="E44" i="5"/>
  <c r="D44" i="11" s="1"/>
  <c r="E35" i="5" l="1"/>
  <c r="C60" i="4" l="1"/>
  <c r="D60"/>
  <c r="C61"/>
  <c r="D61"/>
  <c r="B61"/>
  <c r="B60"/>
  <c r="E44"/>
  <c r="B59" i="7"/>
  <c r="E61"/>
  <c r="C60"/>
  <c r="D60"/>
  <c r="C61"/>
  <c r="D61"/>
  <c r="B61"/>
  <c r="B60"/>
  <c r="C45"/>
  <c r="D45"/>
  <c r="B45"/>
  <c r="C35"/>
  <c r="D35"/>
  <c r="B35"/>
  <c r="E44"/>
  <c r="E41"/>
  <c r="E41" i="4"/>
  <c r="C73" i="6"/>
  <c r="D73"/>
  <c r="B73"/>
  <c r="B77" s="1"/>
  <c r="B79" s="1"/>
  <c r="C72" s="1"/>
  <c r="E44"/>
  <c r="E44" i="12" s="1"/>
  <c r="E36" i="6"/>
  <c r="E37"/>
  <c r="E38"/>
  <c r="E39"/>
  <c r="E40"/>
  <c r="E41"/>
  <c r="E43"/>
  <c r="C45"/>
  <c r="E35"/>
  <c r="B35"/>
  <c r="B45" s="1"/>
  <c r="D42"/>
  <c r="E42" s="1"/>
  <c r="B44" i="10" l="1"/>
  <c r="D44" s="1"/>
  <c r="B44" i="11"/>
  <c r="B44" i="12"/>
  <c r="F44" s="1"/>
  <c r="C44" i="10"/>
  <c r="C44" i="11"/>
  <c r="C44" i="12"/>
  <c r="C77" i="6"/>
  <c r="C79" s="1"/>
  <c r="D72" s="1"/>
  <c r="D77" s="1"/>
  <c r="D79" s="1"/>
  <c r="E45"/>
  <c r="D45"/>
  <c r="E44" i="11" l="1"/>
  <c r="E56" i="4"/>
  <c r="C56" i="10" s="1"/>
  <c r="E58" i="4"/>
  <c r="C58" i="11" s="1"/>
  <c r="E60" i="4"/>
  <c r="C60" i="12" s="1"/>
  <c r="E61" i="4"/>
  <c r="C61" i="12" s="1"/>
  <c r="E56" i="5"/>
  <c r="D56" i="11" s="1"/>
  <c r="E58" i="5"/>
  <c r="D58" i="12" s="1"/>
  <c r="E60" i="5"/>
  <c r="D60" i="12" s="1"/>
  <c r="E61" i="5"/>
  <c r="D61" i="12" s="1"/>
  <c r="E56" i="6"/>
  <c r="E56" i="12" s="1"/>
  <c r="E58" i="6"/>
  <c r="E58" i="12" s="1"/>
  <c r="E60" i="6"/>
  <c r="E60" i="12" s="1"/>
  <c r="E61" i="6"/>
  <c r="E61" i="12" s="1"/>
  <c r="E56" i="7"/>
  <c r="B56" i="12" s="1"/>
  <c r="E58" i="7"/>
  <c r="B58" i="10" s="1"/>
  <c r="E60" i="7"/>
  <c r="B60" i="12" s="1"/>
  <c r="B61"/>
  <c r="C59" i="4"/>
  <c r="D59"/>
  <c r="C59" i="5"/>
  <c r="D59"/>
  <c r="C59" i="6"/>
  <c r="D59"/>
  <c r="C59" i="7"/>
  <c r="D59"/>
  <c r="B59" i="4"/>
  <c r="B59" i="5"/>
  <c r="E59" s="1"/>
  <c r="B59" i="6"/>
  <c r="C57" i="4"/>
  <c r="D57"/>
  <c r="C57" i="5"/>
  <c r="D57"/>
  <c r="C57" i="6"/>
  <c r="D57"/>
  <c r="C57" i="7"/>
  <c r="D57"/>
  <c r="B57" i="4"/>
  <c r="B57" i="5"/>
  <c r="B57" i="6"/>
  <c r="B57" i="7"/>
  <c r="E57" s="1"/>
  <c r="C55" i="4"/>
  <c r="C62" s="1"/>
  <c r="D55"/>
  <c r="C55" i="5"/>
  <c r="D55"/>
  <c r="C55" i="6"/>
  <c r="D55"/>
  <c r="C55" i="7"/>
  <c r="C62" s="1"/>
  <c r="D55"/>
  <c r="B55" i="4"/>
  <c r="E55" s="1"/>
  <c r="B55" i="5"/>
  <c r="E55" s="1"/>
  <c r="B55" i="6"/>
  <c r="B55" i="7"/>
  <c r="A61" i="12"/>
  <c r="A61" i="11"/>
  <c r="A61" i="10"/>
  <c r="A61" i="6"/>
  <c r="F79" i="13"/>
  <c r="G79" s="1"/>
  <c r="F77"/>
  <c r="F76"/>
  <c r="G76" s="1"/>
  <c r="F75"/>
  <c r="G75" s="1"/>
  <c r="F74"/>
  <c r="F73"/>
  <c r="G73" s="1"/>
  <c r="F72"/>
  <c r="G72" s="1"/>
  <c r="F58"/>
  <c r="G58" s="1"/>
  <c r="E57"/>
  <c r="D57"/>
  <c r="C57"/>
  <c r="G44"/>
  <c r="H44" s="1"/>
  <c r="F43"/>
  <c r="G43" s="1"/>
  <c r="H43" s="1"/>
  <c r="F42"/>
  <c r="G42" s="1"/>
  <c r="H42" s="1"/>
  <c r="F41"/>
  <c r="G41" s="1"/>
  <c r="H41" s="1"/>
  <c r="F40"/>
  <c r="F57" s="1"/>
  <c r="F39"/>
  <c r="G39" s="1"/>
  <c r="H39" s="1"/>
  <c r="F38"/>
  <c r="G38" s="1"/>
  <c r="H38" s="1"/>
  <c r="F37"/>
  <c r="G37" s="1"/>
  <c r="H37" s="1"/>
  <c r="F36"/>
  <c r="G36" s="1"/>
  <c r="E35"/>
  <c r="D35"/>
  <c r="D45" s="1"/>
  <c r="D56" s="1"/>
  <c r="D62" s="1"/>
  <c r="D78" s="1"/>
  <c r="C35"/>
  <c r="C45" s="1"/>
  <c r="C56" s="1"/>
  <c r="D62" i="7" l="1"/>
  <c r="E55"/>
  <c r="B55" i="12" s="1"/>
  <c r="B62" i="7"/>
  <c r="D62" i="5"/>
  <c r="E57" i="4"/>
  <c r="G40" i="13"/>
  <c r="H40" s="1"/>
  <c r="C62" i="5"/>
  <c r="E57"/>
  <c r="E62" s="1"/>
  <c r="B62"/>
  <c r="D62" i="4"/>
  <c r="E59"/>
  <c r="C59" i="12" s="1"/>
  <c r="F60"/>
  <c r="E59" i="7"/>
  <c r="B59" i="10" s="1"/>
  <c r="C59" i="11"/>
  <c r="C55" i="12"/>
  <c r="C55" i="10"/>
  <c r="C55" i="11"/>
  <c r="E62" i="4"/>
  <c r="D55" i="12"/>
  <c r="D55" i="11"/>
  <c r="B55" i="10"/>
  <c r="B55" i="11"/>
  <c r="C57" i="10"/>
  <c r="C57" i="11"/>
  <c r="C57" i="12"/>
  <c r="G74" i="13"/>
  <c r="D59" i="12"/>
  <c r="D59" i="11"/>
  <c r="B57" i="10"/>
  <c r="B57" i="11"/>
  <c r="B57" i="12"/>
  <c r="C58" i="10"/>
  <c r="D58" s="1"/>
  <c r="B60" i="11"/>
  <c r="D58"/>
  <c r="C56" i="12"/>
  <c r="G77" i="13"/>
  <c r="B62" i="4"/>
  <c r="B60" i="10"/>
  <c r="B61" i="11"/>
  <c r="C60"/>
  <c r="B58" i="12"/>
  <c r="F58" s="1"/>
  <c r="D56"/>
  <c r="G57" i="13"/>
  <c r="B61" i="10"/>
  <c r="C60"/>
  <c r="C61" i="11"/>
  <c r="D60"/>
  <c r="C58" i="12"/>
  <c r="C61" i="10"/>
  <c r="D61" i="11"/>
  <c r="B56"/>
  <c r="B56" i="10"/>
  <c r="D56" s="1"/>
  <c r="C56" i="11"/>
  <c r="B58"/>
  <c r="E57" i="6"/>
  <c r="E57" i="12" s="1"/>
  <c r="E55" i="6"/>
  <c r="E55" i="12" s="1"/>
  <c r="D62" i="6"/>
  <c r="C62"/>
  <c r="E59"/>
  <c r="E59" i="12" s="1"/>
  <c r="B62" i="6"/>
  <c r="F61" i="12"/>
  <c r="E55" i="11"/>
  <c r="D55" i="10"/>
  <c r="C62" i="13"/>
  <c r="C78" s="1"/>
  <c r="G35"/>
  <c r="H36"/>
  <c r="F35"/>
  <c r="F45" s="1"/>
  <c r="F56" s="1"/>
  <c r="F62" s="1"/>
  <c r="F78" s="1"/>
  <c r="E45"/>
  <c r="E56" s="1"/>
  <c r="E62" s="1"/>
  <c r="E78" s="1"/>
  <c r="D57" i="10" l="1"/>
  <c r="F55" i="12"/>
  <c r="F56"/>
  <c r="C59" i="10"/>
  <c r="C62" s="1"/>
  <c r="E56" i="11"/>
  <c r="F57" i="12"/>
  <c r="D57" i="11"/>
  <c r="D57" i="12"/>
  <c r="D62" s="1"/>
  <c r="C62" i="11"/>
  <c r="B59" i="12"/>
  <c r="B62" s="1"/>
  <c r="D59" i="10"/>
  <c r="B62"/>
  <c r="E62" i="7"/>
  <c r="B59" i="11"/>
  <c r="E61"/>
  <c r="D61" i="10"/>
  <c r="E59" i="11"/>
  <c r="B62"/>
  <c r="C62" i="12"/>
  <c r="D60" i="10"/>
  <c r="E58" i="11"/>
  <c r="E60"/>
  <c r="E62" i="6"/>
  <c r="E62" i="12"/>
  <c r="G45" i="13"/>
  <c r="H45" s="1"/>
  <c r="H35"/>
  <c r="G78"/>
  <c r="G56"/>
  <c r="G62" s="1"/>
  <c r="C73" i="5"/>
  <c r="D73"/>
  <c r="B73"/>
  <c r="D62" i="10" l="1"/>
  <c r="F59" i="12"/>
  <c r="F62" s="1"/>
  <c r="E57" i="11"/>
  <c r="E62" s="1"/>
  <c r="D62"/>
  <c r="B73" i="4"/>
  <c r="C73"/>
  <c r="D73"/>
  <c r="C78"/>
  <c r="D78"/>
  <c r="C45"/>
  <c r="D45"/>
  <c r="B77" i="7"/>
  <c r="C73"/>
  <c r="D73"/>
  <c r="B73"/>
  <c r="C78"/>
  <c r="B78"/>
  <c r="C18" i="11"/>
  <c r="C22"/>
  <c r="C24" i="12"/>
  <c r="D24"/>
  <c r="E24"/>
  <c r="F24"/>
  <c r="E24" i="11"/>
  <c r="D24"/>
  <c r="C24"/>
  <c r="F24" s="1"/>
  <c r="D24" i="10"/>
  <c r="C24"/>
  <c r="C13" i="3"/>
  <c r="D13"/>
  <c r="E13"/>
  <c r="F13"/>
  <c r="C14"/>
  <c r="D14"/>
  <c r="E14"/>
  <c r="F14"/>
  <c r="C15"/>
  <c r="D15"/>
  <c r="E15"/>
  <c r="F15"/>
  <c r="C17"/>
  <c r="D17"/>
  <c r="E17"/>
  <c r="F17"/>
  <c r="C18"/>
  <c r="D18"/>
  <c r="E18"/>
  <c r="F18"/>
  <c r="C19"/>
  <c r="D19"/>
  <c r="E19"/>
  <c r="F19"/>
  <c r="C20"/>
  <c r="D20"/>
  <c r="E20"/>
  <c r="F20"/>
  <c r="C21"/>
  <c r="D21"/>
  <c r="E21"/>
  <c r="F21"/>
  <c r="D34"/>
  <c r="D35"/>
  <c r="D36"/>
  <c r="D37"/>
  <c r="A38"/>
  <c r="B38"/>
  <c r="C38" s="1"/>
  <c r="C33" s="1"/>
  <c r="D39"/>
  <c r="D40"/>
  <c r="D41"/>
  <c r="A42"/>
  <c r="B42"/>
  <c r="C42" s="1"/>
  <c r="C43"/>
  <c r="D43"/>
  <c r="C44"/>
  <c r="C57" s="1"/>
  <c r="D57" s="1"/>
  <c r="D45"/>
  <c r="B57"/>
  <c r="B58"/>
  <c r="C58"/>
  <c r="B71"/>
  <c r="C14" i="12"/>
  <c r="D14"/>
  <c r="E14"/>
  <c r="F14"/>
  <c r="C15"/>
  <c r="D15"/>
  <c r="E15"/>
  <c r="F15"/>
  <c r="C16"/>
  <c r="D16"/>
  <c r="E16"/>
  <c r="F16"/>
  <c r="C17"/>
  <c r="D17"/>
  <c r="E17"/>
  <c r="F17"/>
  <c r="C18"/>
  <c r="D18"/>
  <c r="E18"/>
  <c r="F18"/>
  <c r="C19"/>
  <c r="D19"/>
  <c r="E19"/>
  <c r="F19"/>
  <c r="C20"/>
  <c r="D20"/>
  <c r="E20"/>
  <c r="F20"/>
  <c r="C21"/>
  <c r="D21"/>
  <c r="E21"/>
  <c r="F21"/>
  <c r="C22"/>
  <c r="D22"/>
  <c r="E22"/>
  <c r="F22"/>
  <c r="C23"/>
  <c r="D23"/>
  <c r="E23"/>
  <c r="F23"/>
  <c r="B41"/>
  <c r="C41"/>
  <c r="C14" i="11"/>
  <c r="F14" s="1"/>
  <c r="D14"/>
  <c r="E14"/>
  <c r="C15"/>
  <c r="F15" s="1"/>
  <c r="D15"/>
  <c r="E15"/>
  <c r="C16"/>
  <c r="D16"/>
  <c r="E16"/>
  <c r="C17"/>
  <c r="D17"/>
  <c r="E17"/>
  <c r="D18"/>
  <c r="E18"/>
  <c r="C19"/>
  <c r="D19"/>
  <c r="E19"/>
  <c r="C20"/>
  <c r="D20"/>
  <c r="E20"/>
  <c r="C21"/>
  <c r="D21"/>
  <c r="E21"/>
  <c r="D22"/>
  <c r="E22"/>
  <c r="C23"/>
  <c r="D23"/>
  <c r="E23"/>
  <c r="B41"/>
  <c r="C41"/>
  <c r="C14" i="10"/>
  <c r="D14"/>
  <c r="G25" s="1"/>
  <c r="C15"/>
  <c r="D15"/>
  <c r="C16"/>
  <c r="D16"/>
  <c r="C17"/>
  <c r="E17" s="1"/>
  <c r="D17"/>
  <c r="G9" s="1"/>
  <c r="D18"/>
  <c r="C19"/>
  <c r="D19"/>
  <c r="C20"/>
  <c r="E20" s="1"/>
  <c r="D20"/>
  <c r="C21"/>
  <c r="E21" s="1"/>
  <c r="D21"/>
  <c r="D22"/>
  <c r="C23"/>
  <c r="D23"/>
  <c r="B41"/>
  <c r="C41"/>
  <c r="C10" i="9"/>
  <c r="D10"/>
  <c r="C11"/>
  <c r="D11"/>
  <c r="C12"/>
  <c r="D12"/>
  <c r="C14"/>
  <c r="D14"/>
  <c r="C15"/>
  <c r="D15"/>
  <c r="C16"/>
  <c r="D16"/>
  <c r="C17"/>
  <c r="D17"/>
  <c r="C18"/>
  <c r="D18"/>
  <c r="C13" i="8"/>
  <c r="D13"/>
  <c r="E13"/>
  <c r="C14"/>
  <c r="D14"/>
  <c r="E14"/>
  <c r="C15"/>
  <c r="D15"/>
  <c r="E15"/>
  <c r="C19"/>
  <c r="D19"/>
  <c r="E19"/>
  <c r="C20"/>
  <c r="D20"/>
  <c r="E20"/>
  <c r="C21"/>
  <c r="D21"/>
  <c r="E21"/>
  <c r="E36" i="12"/>
  <c r="E37"/>
  <c r="E38"/>
  <c r="E39"/>
  <c r="E40"/>
  <c r="E41"/>
  <c r="E42"/>
  <c r="E43"/>
  <c r="E73" i="6"/>
  <c r="E74"/>
  <c r="E74" i="12" s="1"/>
  <c r="E75" i="6"/>
  <c r="E75" i="12" s="1"/>
  <c r="E76" i="6"/>
  <c r="E76" i="12" s="1"/>
  <c r="E78" i="6"/>
  <c r="E78" i="12" s="1"/>
  <c r="D35" i="11"/>
  <c r="E36" i="5"/>
  <c r="D36" i="11" s="1"/>
  <c r="E37" i="5"/>
  <c r="D37" i="12" s="1"/>
  <c r="E38" i="5"/>
  <c r="D38" i="11" s="1"/>
  <c r="E39" i="5"/>
  <c r="D39" i="12" s="1"/>
  <c r="E40" i="5"/>
  <c r="D40" i="11" s="1"/>
  <c r="E41" i="5"/>
  <c r="D41" i="12" s="1"/>
  <c r="E42" i="5"/>
  <c r="E43"/>
  <c r="D43" i="12" s="1"/>
  <c r="A61" i="5"/>
  <c r="B78"/>
  <c r="C78"/>
  <c r="D78"/>
  <c r="E74"/>
  <c r="D74" i="11" s="1"/>
  <c r="E75" i="5"/>
  <c r="D75" i="12" s="1"/>
  <c r="E76" i="5"/>
  <c r="D76" i="11" s="1"/>
  <c r="E36" i="4"/>
  <c r="E37"/>
  <c r="C37" i="12" s="1"/>
  <c r="E38" i="4"/>
  <c r="E39"/>
  <c r="C39" i="12" s="1"/>
  <c r="E40" i="4"/>
  <c r="E42"/>
  <c r="C42" i="12" s="1"/>
  <c r="E43" i="4"/>
  <c r="C43" i="12" s="1"/>
  <c r="E74" i="4"/>
  <c r="C74" i="11" s="1"/>
  <c r="E75" i="4"/>
  <c r="C75" i="11" s="1"/>
  <c r="E76" i="4"/>
  <c r="C76" i="12"/>
  <c r="E36" i="7"/>
  <c r="B36" i="12" s="1"/>
  <c r="E37" i="7"/>
  <c r="B37" i="10" s="1"/>
  <c r="E38" i="7"/>
  <c r="B38" i="10" s="1"/>
  <c r="E39" i="7"/>
  <c r="B39" i="10" s="1"/>
  <c r="E40" i="7"/>
  <c r="B40" i="12" s="1"/>
  <c r="F40" s="1"/>
  <c r="E42" i="7"/>
  <c r="B42" i="12" s="1"/>
  <c r="E43" i="7"/>
  <c r="B43" i="11" s="1"/>
  <c r="E72" i="7"/>
  <c r="B72" i="12" s="1"/>
  <c r="F72" s="1"/>
  <c r="E74" i="7"/>
  <c r="E75"/>
  <c r="E76"/>
  <c r="B76" i="12" s="1"/>
  <c r="D43" i="11"/>
  <c r="D39"/>
  <c r="D37"/>
  <c r="D40" i="12"/>
  <c r="D38"/>
  <c r="D36"/>
  <c r="B33" i="3"/>
  <c r="D74" i="12"/>
  <c r="C39" i="10"/>
  <c r="C39" i="11"/>
  <c r="C36"/>
  <c r="C40" i="12"/>
  <c r="C36"/>
  <c r="C76" i="11"/>
  <c r="C74" i="12"/>
  <c r="C76" i="10"/>
  <c r="C22"/>
  <c r="E22" s="1"/>
  <c r="C18"/>
  <c r="E18" s="1"/>
  <c r="B36"/>
  <c r="B38" i="11"/>
  <c r="B36"/>
  <c r="B43" i="12"/>
  <c r="F43" s="1"/>
  <c r="B43" i="10"/>
  <c r="B72"/>
  <c r="D72" s="1"/>
  <c r="B74" i="11"/>
  <c r="E72" i="6"/>
  <c r="E72" i="12" s="1"/>
  <c r="B75" i="10"/>
  <c r="G16"/>
  <c r="G19" s="1"/>
  <c r="G23" l="1"/>
  <c r="G26" s="1"/>
  <c r="E14"/>
  <c r="G28" s="1"/>
  <c r="E23"/>
  <c r="F19" i="11"/>
  <c r="F16"/>
  <c r="F41" i="12"/>
  <c r="E19" i="10"/>
  <c r="D42" i="12"/>
  <c r="E45" i="5"/>
  <c r="F18" i="11"/>
  <c r="C36" i="10"/>
  <c r="E35" i="4"/>
  <c r="F42" i="12"/>
  <c r="F23" i="11"/>
  <c r="F20"/>
  <c r="F17"/>
  <c r="F22"/>
  <c r="E16" i="10"/>
  <c r="E24"/>
  <c r="B40"/>
  <c r="F36" i="12"/>
  <c r="F21" i="11"/>
  <c r="D58" i="3"/>
  <c r="C43" i="11"/>
  <c r="E43" s="1"/>
  <c r="B39"/>
  <c r="E39" s="1"/>
  <c r="C74" i="10"/>
  <c r="B40" i="11"/>
  <c r="C43" i="10"/>
  <c r="E77" i="6"/>
  <c r="E77" i="12" s="1"/>
  <c r="D44" i="3"/>
  <c r="B55"/>
  <c r="E73" i="7"/>
  <c r="B73" i="10" s="1"/>
  <c r="E73" i="12"/>
  <c r="B46" i="3"/>
  <c r="B56"/>
  <c r="B61" s="1"/>
  <c r="E78" i="5"/>
  <c r="D78" i="11" s="1"/>
  <c r="D35" i="12"/>
  <c r="D45" s="1"/>
  <c r="D76"/>
  <c r="E73" i="5"/>
  <c r="G21" i="10"/>
  <c r="D42" i="11"/>
  <c r="D45" s="1"/>
  <c r="F76" i="12"/>
  <c r="B37" i="11"/>
  <c r="B42" i="10"/>
  <c r="B38" i="12"/>
  <c r="B39"/>
  <c r="F39" s="1"/>
  <c r="B42" i="11"/>
  <c r="B72"/>
  <c r="E72" s="1"/>
  <c r="B37" i="12"/>
  <c r="F37" s="1"/>
  <c r="D41" i="10"/>
  <c r="C46" i="3"/>
  <c r="D75" i="11"/>
  <c r="D41"/>
  <c r="E77" i="7"/>
  <c r="B75" i="3"/>
  <c r="B76" i="10"/>
  <c r="D76" s="1"/>
  <c r="B76" i="11"/>
  <c r="E76" s="1"/>
  <c r="B73" i="3"/>
  <c r="B74" i="10"/>
  <c r="D74" s="1"/>
  <c r="G7"/>
  <c r="G8"/>
  <c r="D42" i="3"/>
  <c r="C56"/>
  <c r="D38"/>
  <c r="D33" s="1"/>
  <c r="C55"/>
  <c r="D55" s="1"/>
  <c r="E35" i="7"/>
  <c r="E45" s="1"/>
  <c r="D78"/>
  <c r="E78" s="1"/>
  <c r="G24" i="10"/>
  <c r="B74" i="12"/>
  <c r="F74" s="1"/>
  <c r="C37" i="11"/>
  <c r="E37" s="1"/>
  <c r="C37" i="10"/>
  <c r="D37" s="1"/>
  <c r="B75" i="12"/>
  <c r="B74" i="3"/>
  <c r="B75" i="11"/>
  <c r="E75" s="1"/>
  <c r="C38"/>
  <c r="C38" i="12"/>
  <c r="B79" i="7"/>
  <c r="C72" s="1"/>
  <c r="C77" s="1"/>
  <c r="C79" s="1"/>
  <c r="D72" s="1"/>
  <c r="D77" s="1"/>
  <c r="E36" i="11"/>
  <c r="C35"/>
  <c r="E41"/>
  <c r="C75" i="12"/>
  <c r="E74" i="11"/>
  <c r="E73" i="4"/>
  <c r="C75" i="10"/>
  <c r="D75" s="1"/>
  <c r="B78" i="4"/>
  <c r="E78" s="1"/>
  <c r="D43" i="10"/>
  <c r="C42" i="11"/>
  <c r="C42" i="10"/>
  <c r="D42" s="1"/>
  <c r="C35"/>
  <c r="C40"/>
  <c r="D40" s="1"/>
  <c r="C40" i="11"/>
  <c r="E40" s="1"/>
  <c r="D36" i="10"/>
  <c r="C38"/>
  <c r="D38" s="1"/>
  <c r="E38" i="11"/>
  <c r="D39" i="10"/>
  <c r="C45" i="11" l="1"/>
  <c r="F38" i="12"/>
  <c r="C45" i="10"/>
  <c r="B73" i="12"/>
  <c r="B73" i="11"/>
  <c r="D78" i="12"/>
  <c r="E79" i="6"/>
  <c r="E79" i="12" s="1"/>
  <c r="D79" i="7"/>
  <c r="D73" i="12"/>
  <c r="D73" i="11"/>
  <c r="E45" i="4"/>
  <c r="B72" i="3"/>
  <c r="B76" s="1"/>
  <c r="D46"/>
  <c r="E42" i="11"/>
  <c r="G10" i="10"/>
  <c r="E35" i="12"/>
  <c r="E45" s="1"/>
  <c r="C78" i="11"/>
  <c r="C78" i="10"/>
  <c r="C78" i="12"/>
  <c r="B35"/>
  <c r="B45" s="1"/>
  <c r="B35" i="10"/>
  <c r="B45" s="1"/>
  <c r="B35" i="11"/>
  <c r="B45" s="1"/>
  <c r="C61" i="3"/>
  <c r="B77" i="12"/>
  <c r="B77" i="10"/>
  <c r="E79" i="7"/>
  <c r="B77" i="11"/>
  <c r="B78" i="12"/>
  <c r="B78" i="10"/>
  <c r="B78" i="11"/>
  <c r="C35" i="12"/>
  <c r="C45" s="1"/>
  <c r="F75"/>
  <c r="D56" i="3"/>
  <c r="D61" s="1"/>
  <c r="C73" i="10"/>
  <c r="D73" s="1"/>
  <c r="D77" s="1"/>
  <c r="C73" i="12"/>
  <c r="C73" i="11"/>
  <c r="F78" i="12" l="1"/>
  <c r="E73" i="11"/>
  <c r="E77" s="1"/>
  <c r="B77" i="3"/>
  <c r="B78" s="1"/>
  <c r="F73" i="12"/>
  <c r="F77" s="1"/>
  <c r="E35" i="11"/>
  <c r="E45" s="1"/>
  <c r="D35" i="10"/>
  <c r="D45" s="1"/>
  <c r="B79" i="12"/>
  <c r="B72" i="4"/>
  <c r="B79" i="10"/>
  <c r="B79" i="11"/>
  <c r="E78"/>
  <c r="F35" i="12"/>
  <c r="F45" s="1"/>
  <c r="D78" i="10"/>
  <c r="D79" s="1"/>
  <c r="F79" i="12" l="1"/>
  <c r="E79" i="11"/>
  <c r="E72" i="4"/>
  <c r="B77"/>
  <c r="B79" s="1"/>
  <c r="C72" s="1"/>
  <c r="C77" s="1"/>
  <c r="C79" s="1"/>
  <c r="D72" s="1"/>
  <c r="D77" s="1"/>
  <c r="D79" s="1"/>
  <c r="C72" i="10" l="1"/>
  <c r="C72" i="11"/>
  <c r="C72" i="12"/>
  <c r="E77" i="4"/>
  <c r="C77" i="11" l="1"/>
  <c r="C77" i="10"/>
  <c r="C77" i="12"/>
  <c r="E79" i="4"/>
  <c r="B72" i="5" s="1"/>
  <c r="B77" l="1"/>
  <c r="B79" s="1"/>
  <c r="C72" s="1"/>
  <c r="C77" s="1"/>
  <c r="C79" s="1"/>
  <c r="D72" s="1"/>
  <c r="D77" s="1"/>
  <c r="D79" s="1"/>
  <c r="E72"/>
  <c r="C79" i="10"/>
  <c r="C79" i="12"/>
  <c r="C79" i="11"/>
  <c r="D72" l="1"/>
  <c r="D72" i="12"/>
  <c r="E77" i="5"/>
  <c r="D77" i="12" l="1"/>
  <c r="D77" i="11"/>
  <c r="E79" i="5"/>
  <c r="D79" i="12" l="1"/>
  <c r="D79" i="11"/>
</calcChain>
</file>

<file path=xl/sharedStrings.xml><?xml version="1.0" encoding="utf-8"?>
<sst xmlns="http://schemas.openxmlformats.org/spreadsheetml/2006/main" count="965" uniqueCount="216">
  <si>
    <t>PRESUPUESTO AJUSTADO</t>
  </si>
  <si>
    <t>EGRESOS REALES</t>
  </si>
  <si>
    <t>FODESAF</t>
  </si>
  <si>
    <t>Bienestar Familiar</t>
  </si>
  <si>
    <t>Avancemos</t>
  </si>
  <si>
    <t>Intereses corrientes y otros ingresos</t>
  </si>
  <si>
    <t>DISPONIBLE PRESUPUESTARIO</t>
  </si>
  <si>
    <t>Manos a la Obra</t>
  </si>
  <si>
    <t>Beneficio</t>
  </si>
  <si>
    <t>Presupuesto Ajustado</t>
  </si>
  <si>
    <t>Egresos Reales</t>
  </si>
  <si>
    <t>Disponible</t>
  </si>
  <si>
    <t>Atención a la familia (desagregado por motivo)</t>
  </si>
  <si>
    <t xml:space="preserve">Emergencias </t>
  </si>
  <si>
    <t>Ideas productivas</t>
  </si>
  <si>
    <t>Mejoramiento de vivienda</t>
  </si>
  <si>
    <t>Seguridad Alimentaria</t>
  </si>
  <si>
    <t xml:space="preserve">Total </t>
  </si>
  <si>
    <t>Reporte de gastos efectivos por producto financiados por el Fondo de Desarrollo Social y Asignaciones Familiares</t>
  </si>
  <si>
    <t>Manos a la obra</t>
  </si>
  <si>
    <t>Fuente: Informes Trimestrales, IMAS</t>
  </si>
  <si>
    <t>Cuadro 3</t>
  </si>
  <si>
    <t>Reporte de gastos efectivos por rubro financiados por el Fondo de Desarrollo Social y Asignaciones Familiares</t>
  </si>
  <si>
    <t>Rubro por objeto de gasto</t>
  </si>
  <si>
    <t>1. Transferencias corrientes a personas</t>
  </si>
  <si>
    <t xml:space="preserve">2. Transferencias de capital </t>
  </si>
  <si>
    <t>Transferencias de capital a personas</t>
  </si>
  <si>
    <t>Transferencias de capital a organizaciones</t>
  </si>
  <si>
    <t>Total</t>
  </si>
  <si>
    <t>Cuadro 4</t>
  </si>
  <si>
    <t>Reporte de ingresos efectivos girados por el Fondo de Desarrollo Social y Asignaciones Familiares</t>
  </si>
  <si>
    <t>ACUMULADO</t>
  </si>
  <si>
    <t xml:space="preserve">1. Saldo en caja inicial  (5 t-1) </t>
  </si>
  <si>
    <t>2. Ingresos efectivos recibidos (por fuente)</t>
  </si>
  <si>
    <t>MEP</t>
  </si>
  <si>
    <t>MTSS</t>
  </si>
  <si>
    <t xml:space="preserve">3. Recursos disponibles (1+2) </t>
  </si>
  <si>
    <t>4. Egresos efectivos pagados</t>
  </si>
  <si>
    <t xml:space="preserve">5. Saldo en caja final   (3-4) </t>
  </si>
  <si>
    <t>Fuente: Informes Trimestrales, IMAS.</t>
  </si>
  <si>
    <t xml:space="preserve">Programa: </t>
  </si>
  <si>
    <t>Bienestar y Promoción Familiar</t>
  </si>
  <si>
    <t>Institución:</t>
  </si>
  <si>
    <t>Instituto Mixto de Ayuda Social (IMAS)</t>
  </si>
  <si>
    <t>Unidad Ejecutora:</t>
  </si>
  <si>
    <t>Subgerencia de Desarrollo Social</t>
  </si>
  <si>
    <t>Cuadro 1</t>
  </si>
  <si>
    <t>Reporte de beneficiarios efectivos financiados por el Fondo de Desarrollo Social y Asignaciones Familiares</t>
  </si>
  <si>
    <t>Producto</t>
  </si>
  <si>
    <t>Unidad de medida</t>
  </si>
  <si>
    <t>Abril</t>
  </si>
  <si>
    <t>Mayo</t>
  </si>
  <si>
    <t>Junio</t>
  </si>
  <si>
    <t>II Trimestre</t>
  </si>
  <si>
    <t>Familias</t>
  </si>
  <si>
    <t>Jóvenes en Riesgo</t>
  </si>
  <si>
    <t>Jóvenes</t>
  </si>
  <si>
    <t>Estudiantes</t>
  </si>
  <si>
    <t>I Trimestre</t>
  </si>
  <si>
    <t>Julio</t>
  </si>
  <si>
    <t>Agosto</t>
  </si>
  <si>
    <t>Setiembre</t>
  </si>
  <si>
    <t>III Trimestre</t>
  </si>
  <si>
    <t>Octubre</t>
  </si>
  <si>
    <t>Noviembre</t>
  </si>
  <si>
    <t>Diciembre</t>
  </si>
  <si>
    <t>IV Trimestre</t>
  </si>
  <si>
    <t>Enero</t>
  </si>
  <si>
    <t>Febrero</t>
  </si>
  <si>
    <t>Marzo</t>
  </si>
  <si>
    <t>Reporte de ingresos efectivos girados por el FODESAF y Gobierno Central</t>
  </si>
  <si>
    <t>Fideicomiso</t>
  </si>
  <si>
    <t>Condonación Recursos Gobierno Central</t>
  </si>
  <si>
    <t>Devolución de intereses períodos anteriores(G.C)</t>
  </si>
  <si>
    <t>Devolución de sobrantes períodos anteriores( Fodesaf)</t>
  </si>
  <si>
    <t>RECURSOS FODESAF ACUMULADO A DICIEMBRE 2012</t>
  </si>
  <si>
    <t>BENEFICIOS</t>
  </si>
  <si>
    <t>2. Transferencias corrientes a Gobierno Central</t>
  </si>
  <si>
    <t>3. Transferencias corrientes a Organos Desconcentrados</t>
  </si>
  <si>
    <t>MTSS ( Ingresos del período)</t>
  </si>
  <si>
    <t>MEP( Ingresos del período)</t>
  </si>
  <si>
    <t>(En  colones corrientes)</t>
  </si>
  <si>
    <t>Periodo:</t>
  </si>
  <si>
    <t>Programa de Bienestar y Promoción Familiar</t>
  </si>
  <si>
    <t xml:space="preserve">Manos a la obra </t>
  </si>
  <si>
    <t>Total Familias atendidas (sin duplicidades)</t>
  </si>
  <si>
    <t>Nota: Se suman los beneficiarios en los casos de otorgamiento de subsidio una única vez, en los que se otorgan de forma periódica se contabiliza como total la cantidad de personas que recibieron el beneficio al menos una vez en el período, debido a que pueden empezar a recibirlo en cualquier mes.</t>
  </si>
  <si>
    <t>Una misma familia puede recibir varios beneficios, por ello no se suman filas ni columnas</t>
  </si>
  <si>
    <t>Fuente: SABEN, Reporte Personalizable,IMAS, Enero 2013 EGS.</t>
  </si>
  <si>
    <t xml:space="preserve">Total Familias atendidas </t>
  </si>
  <si>
    <t>Período:</t>
  </si>
  <si>
    <t>Anual 2012</t>
  </si>
  <si>
    <t>Anual</t>
  </si>
  <si>
    <t>Red de cuido(Alternativas de atención a la niñez)</t>
  </si>
  <si>
    <t xml:space="preserve">Red de cuido(Alternativas de atención a la niñez) </t>
  </si>
  <si>
    <t>Tercer Trimestre Acumulado 2012</t>
  </si>
  <si>
    <t>Acumulado</t>
  </si>
  <si>
    <t>Primer Semestre 2012</t>
  </si>
  <si>
    <t>I Semestre</t>
  </si>
  <si>
    <t>Nota: Las columnas no son sumables ya que los datos, tanto trimestrales como de Total de Familias atendidas, eliminan los beneficos duplicados.</t>
  </si>
  <si>
    <t>FODESAF (Ingresos del período)</t>
  </si>
  <si>
    <t>Cuadro 2</t>
  </si>
  <si>
    <t>Unidad: (Colones Corrientes)</t>
  </si>
  <si>
    <t>Unidad: ( En colones corrientes)</t>
  </si>
  <si>
    <t>Unidad: Colones</t>
  </si>
  <si>
    <t>Nota: Las columnas no son sumables ya que los datos, tanto trimestrales como de Total de Familias atendidas, eliminan los beneficios duplicados.</t>
  </si>
  <si>
    <t>Fuente: SABEN, Reporte Personalizable, IMAS, Enero 2013 EGS.</t>
  </si>
  <si>
    <t>Semestral</t>
  </si>
  <si>
    <r>
      <t xml:space="preserve">1. Saldo en caja inicial  (5 </t>
    </r>
    <r>
      <rPr>
        <sz val="11"/>
        <color indexed="8"/>
        <rFont val="Calibri"/>
        <family val="2"/>
      </rPr>
      <t xml:space="preserve">t-1) </t>
    </r>
  </si>
  <si>
    <t xml:space="preserve">Unidad: Colones </t>
  </si>
  <si>
    <t>Primer Trimestre 2013</t>
  </si>
  <si>
    <t>Segundo Trimestre 2013</t>
  </si>
  <si>
    <t>Tercer Trimestre 2013</t>
  </si>
  <si>
    <t>Cuarto Trimestre 2013</t>
  </si>
  <si>
    <t>Primer Semestre 2013</t>
  </si>
  <si>
    <t>Tercer Trimestre Acumulado 2013</t>
  </si>
  <si>
    <t>n.a</t>
  </si>
  <si>
    <t>Nota: Las columnas y filas no son sumables ya que los datos, tanto trimestrales como de Total de Familias atendidas, eliminan los beneficios duplicados.</t>
  </si>
  <si>
    <t>Fuente: SABEN, Reporte Personalizable, IMAS, Mayo 2013 EGS.</t>
  </si>
  <si>
    <t>MEP (Avancemos)</t>
  </si>
  <si>
    <t>MTSS (Seguridad Alimentaria)</t>
  </si>
  <si>
    <t xml:space="preserve">1. Saldo en caja inicial  </t>
  </si>
  <si>
    <t xml:space="preserve">3. Recursos disponibles </t>
  </si>
  <si>
    <t xml:space="preserve">5. Saldo en caja final  </t>
  </si>
  <si>
    <t>Fecha de actualización: 07/08/2013</t>
  </si>
  <si>
    <t>Fecha de actualización: 30/10/2013</t>
  </si>
  <si>
    <t xml:space="preserve">FODESAF </t>
  </si>
  <si>
    <t xml:space="preserve"> Programa:  </t>
  </si>
  <si>
    <t xml:space="preserve"> Bienestar y Promoción Familiar </t>
  </si>
  <si>
    <t xml:space="preserve"> Institución: </t>
  </si>
  <si>
    <t xml:space="preserve"> Instituto Mixto de Ayuda Social (IMAS) </t>
  </si>
  <si>
    <t xml:space="preserve"> Unidad Ejecutora: </t>
  </si>
  <si>
    <t xml:space="preserve"> Subgerencia de Desarrollo Social </t>
  </si>
  <si>
    <t xml:space="preserve"> Periodo: </t>
  </si>
  <si>
    <t xml:space="preserve"> Cuadro 1 </t>
  </si>
  <si>
    <t xml:space="preserve"> Reporte de beneficiarios efectivos financiados por el Fondo de Desarrollo Social y Asignaciones Familiares 2013</t>
  </si>
  <si>
    <t xml:space="preserve"> Beneficio </t>
  </si>
  <si>
    <t xml:space="preserve"> Unidad de medida </t>
  </si>
  <si>
    <t xml:space="preserve"> I Trimestre </t>
  </si>
  <si>
    <t xml:space="preserve"> II Trimestre </t>
  </si>
  <si>
    <t xml:space="preserve"> III Trimestre </t>
  </si>
  <si>
    <t xml:space="preserve"> IV Trimestre </t>
  </si>
  <si>
    <t xml:space="preserve"> Anual </t>
  </si>
  <si>
    <t xml:space="preserve"> Programa de Bienestar y Promoción Familiar </t>
  </si>
  <si>
    <t xml:space="preserve"> Bienestar Familiar </t>
  </si>
  <si>
    <t xml:space="preserve"> Familias </t>
  </si>
  <si>
    <t xml:space="preserve"> Jóvenes en Riesgo </t>
  </si>
  <si>
    <t xml:space="preserve"> Jóvenes </t>
  </si>
  <si>
    <t xml:space="preserve"> n.a </t>
  </si>
  <si>
    <t xml:space="preserve">                       -   </t>
  </si>
  <si>
    <t xml:space="preserve">                                        -   </t>
  </si>
  <si>
    <t xml:space="preserve"> Seguridad Alimentaria </t>
  </si>
  <si>
    <t xml:space="preserve"> Red de cuido(Alternativas de atención a la niñez) </t>
  </si>
  <si>
    <t xml:space="preserve"> Emergencias  </t>
  </si>
  <si>
    <t xml:space="preserve"> Ideas productivas </t>
  </si>
  <si>
    <t xml:space="preserve"> Mejoramiento de vivienda </t>
  </si>
  <si>
    <t xml:space="preserve"> Avancemos </t>
  </si>
  <si>
    <t xml:space="preserve"> Estudiantes </t>
  </si>
  <si>
    <t xml:space="preserve"> Manos a la obra  </t>
  </si>
  <si>
    <t xml:space="preserve"> Total Familias atendidas (sin duplicidades) </t>
  </si>
  <si>
    <t xml:space="preserve"> Nota: Las columnas no son sumables ya que los datos, tanto trimestrales como de Total de Familias atendidas, eliminan los beneficios duplicados. </t>
  </si>
  <si>
    <t xml:space="preserve"> Fuente: SABEN, Reporte Personalizable, IMAS, Enero 2014 EGS. </t>
  </si>
  <si>
    <t xml:space="preserve">Cuadro 2 </t>
  </si>
  <si>
    <t xml:space="preserve"> Reporte de gastos efectivos por producto financiados por el Fondo de Desarrollo Social y Asignaciones Familiares </t>
  </si>
  <si>
    <t xml:space="preserve"> Unidad: Colones 2013</t>
  </si>
  <si>
    <t xml:space="preserve"> Atención a la familia (desagregado por motivo) </t>
  </si>
  <si>
    <t xml:space="preserve"> Manos a la Obra </t>
  </si>
  <si>
    <t xml:space="preserve"> Fideicomiso¹ y Condonación GC² </t>
  </si>
  <si>
    <t xml:space="preserve">Intereses Corrientes y otros ingresos </t>
  </si>
  <si>
    <t xml:space="preserve"> Total  </t>
  </si>
  <si>
    <t xml:space="preserve"> Fuente: Informes Trimestrales, IMAS </t>
  </si>
  <si>
    <t xml:space="preserve"> 1/ Corresponde a Fideicomiso en el tercer trimestre y 2/ a condonación de recursos Gobierno Central en el cuarto trimestre </t>
  </si>
  <si>
    <t xml:space="preserve">Cuadro 3 </t>
  </si>
  <si>
    <t xml:space="preserve"> Reporte de gastos efectivos por rubro financiados por el Fondo de Desarrollo Social y Asignaciones Familiares </t>
  </si>
  <si>
    <t xml:space="preserve"> Rubro por objeto de gasto </t>
  </si>
  <si>
    <t xml:space="preserve"> 1. Transferencias corrientes a personas </t>
  </si>
  <si>
    <t xml:space="preserve"> 2. Transferencias de capital  </t>
  </si>
  <si>
    <t xml:space="preserve"> Transferencias de capital a personas </t>
  </si>
  <si>
    <t xml:space="preserve"> Transferencias de capital a organizaciones </t>
  </si>
  <si>
    <t xml:space="preserve">                                           -   </t>
  </si>
  <si>
    <t xml:space="preserve">                                       -   </t>
  </si>
  <si>
    <t xml:space="preserve">                                   -   </t>
  </si>
  <si>
    <t xml:space="preserve"> Condonación Recursos Gobierno Central </t>
  </si>
  <si>
    <t xml:space="preserve"> Fideicomiso </t>
  </si>
  <si>
    <t xml:space="preserve"> Total </t>
  </si>
  <si>
    <t xml:space="preserve">Cuadro 4 </t>
  </si>
  <si>
    <t xml:space="preserve"> Reporte de ingresos efectivos girados por el FODESAF y Gobierno Central </t>
  </si>
  <si>
    <t xml:space="preserve"> 1. Saldo en caja inicial  (5 t-1)  </t>
  </si>
  <si>
    <t xml:space="preserve"> 2. Ingresos efectivos recibidos (por fuente) </t>
  </si>
  <si>
    <t xml:space="preserve"> FODESAF </t>
  </si>
  <si>
    <t xml:space="preserve"> MEP </t>
  </si>
  <si>
    <t xml:space="preserve"> MTSS </t>
  </si>
  <si>
    <t xml:space="preserve"> 3. Recursos disponibles (1+2)  </t>
  </si>
  <si>
    <t xml:space="preserve"> 4. Egresos efectivos pagados </t>
  </si>
  <si>
    <t xml:space="preserve"> 5. Saldo en caja final   (3-4)  </t>
  </si>
  <si>
    <t xml:space="preserve"> Fuente: Informes Trimestrales, IMAS. </t>
  </si>
  <si>
    <r>
      <t>Fideicomiso</t>
    </r>
    <r>
      <rPr>
        <sz val="11"/>
        <color indexed="8"/>
        <rFont val="Calibri"/>
        <family val="2"/>
      </rPr>
      <t/>
    </r>
  </si>
  <si>
    <t>3. Transferencias Sector Público</t>
  </si>
  <si>
    <t>3.Transferencias Sector Público</t>
  </si>
  <si>
    <t xml:space="preserve">1. Transferencias corrientes </t>
  </si>
  <si>
    <t>A personas</t>
  </si>
  <si>
    <t>Nota: el monto de Avancemos en diciembre es resultado de la sumatoria de los recursos dados por el gobierno y un monto adicional dado por fodesaf.</t>
  </si>
  <si>
    <t>Nota: Lo presentado por ellos como FIDEICOMISO en realidad en Condonación de Recursos, de manera que se asignó ese monto a dicha fila</t>
  </si>
  <si>
    <t>Corregido jdts pues estaban intercaladas las filas</t>
  </si>
  <si>
    <t>Nota: El monto de condonación de deuda proviene de intereses</t>
  </si>
  <si>
    <t>Acumulado**</t>
  </si>
  <si>
    <t>Semestral**</t>
  </si>
  <si>
    <t>Anual*</t>
  </si>
  <si>
    <t>* Total sin duplicidades proporcionado por el IMAS</t>
  </si>
  <si>
    <t>Fecha de actualización: 22/04/2014</t>
  </si>
  <si>
    <t>n.a.</t>
  </si>
  <si>
    <t xml:space="preserve"> </t>
  </si>
  <si>
    <t>Nota: **Las columnas no son sumables ya que los datos, tanto trimestrales como de Total de Familias atendidas, eliminan los beneficios duplicados. SIN EMBARGO; EL IMAS NO PROPORCIONÓ EL TOTAL SIN DUPLICIDADES, por lo que en esta ocasión se toma un promedio de los trimestres.</t>
  </si>
  <si>
    <t>Ingresos de acuerdo a DESAF</t>
  </si>
  <si>
    <t>Ingresos de acuerdo a Desaf</t>
  </si>
  <si>
    <t>ANUAL</t>
  </si>
</sst>
</file>

<file path=xl/styles.xml><?xml version="1.0" encoding="utf-8"?>
<styleSheet xmlns="http://schemas.openxmlformats.org/spreadsheetml/2006/main">
  <numFmts count="2">
    <numFmt numFmtId="43" formatCode="_(* #,##0.00_);_(* \(#,##0.00\);_(* &quot;-&quot;??_);_(@_)"/>
    <numFmt numFmtId="164" formatCode="_(* #,##0_);_(* \(#,##0\);_(* &quot;-&quot;??_);_(@_)"/>
  </numFmts>
  <fonts count="33">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sz val="11"/>
      <color indexed="8"/>
      <name val="Calibri"/>
      <family val="2"/>
    </font>
    <font>
      <sz val="11"/>
      <color theme="1"/>
      <name val="Calibri"/>
      <family val="2"/>
      <scheme val="minor"/>
    </font>
    <font>
      <sz val="11"/>
      <color rgb="FFFF0000"/>
      <name val="Calibri"/>
      <family val="2"/>
      <scheme val="minor"/>
    </font>
    <font>
      <b/>
      <sz val="11"/>
      <color theme="1"/>
      <name val="Calibri"/>
      <family val="2"/>
      <scheme val="minor"/>
    </font>
    <font>
      <i/>
      <sz val="11"/>
      <color theme="1"/>
      <name val="Calibri"/>
      <family val="2"/>
      <scheme val="minor"/>
    </font>
    <font>
      <sz val="11"/>
      <name val="Calibri"/>
      <family val="2"/>
      <scheme val="minor"/>
    </font>
    <font>
      <i/>
      <sz val="10"/>
      <color theme="1"/>
      <name val="Calibri"/>
      <family val="2"/>
      <scheme val="minor"/>
    </font>
    <font>
      <i/>
      <sz val="10"/>
      <name val="Calibri"/>
      <family val="2"/>
      <scheme val="minor"/>
    </font>
    <font>
      <i/>
      <sz val="11"/>
      <name val="Calibri"/>
      <family val="2"/>
      <scheme val="minor"/>
    </font>
    <font>
      <sz val="11"/>
      <color rgb="FF000000"/>
      <name val="Calibri"/>
      <family val="2"/>
      <scheme val="minor"/>
    </font>
    <font>
      <i/>
      <sz val="11"/>
      <color rgb="FFFF0000"/>
      <name val="Calibri"/>
      <family val="2"/>
      <scheme val="minor"/>
    </font>
    <font>
      <sz val="10"/>
      <color theme="1"/>
      <name val="Calibri"/>
      <family val="2"/>
      <scheme val="minor"/>
    </font>
    <font>
      <b/>
      <sz val="12"/>
      <color rgb="FF0070C0"/>
      <name val="Calibri"/>
      <family val="2"/>
      <scheme val="minor"/>
    </font>
    <font>
      <sz val="12"/>
      <name val="Calibri"/>
      <family val="2"/>
      <scheme val="minor"/>
    </font>
    <font>
      <b/>
      <sz val="9"/>
      <color theme="1"/>
      <name val="Calibri"/>
      <family val="2"/>
      <scheme val="minor"/>
    </font>
    <font>
      <b/>
      <sz val="10"/>
      <color theme="1"/>
      <name val="Calibri"/>
      <family val="2"/>
      <scheme val="minor"/>
    </font>
    <font>
      <b/>
      <i/>
      <sz val="10"/>
      <color theme="1"/>
      <name val="Calibri"/>
      <family val="2"/>
      <scheme val="minor"/>
    </font>
    <font>
      <b/>
      <sz val="11"/>
      <color rgb="FF000000"/>
      <name val="Calibri"/>
      <family val="2"/>
      <scheme val="minor"/>
    </font>
    <font>
      <b/>
      <sz val="11"/>
      <color theme="9" tint="-0.499984740745262"/>
      <name val="Calibri"/>
      <family val="2"/>
      <scheme val="minor"/>
    </font>
    <font>
      <b/>
      <sz val="11"/>
      <name val="Calibri"/>
      <family val="2"/>
      <scheme val="minor"/>
    </font>
    <font>
      <sz val="11"/>
      <color rgb="FF0070C0"/>
      <name val="Calibri"/>
      <family val="2"/>
      <scheme val="minor"/>
    </font>
    <font>
      <b/>
      <sz val="11"/>
      <color rgb="FFFF0000"/>
      <name val="Calibri"/>
      <family val="2"/>
      <scheme val="minor"/>
    </font>
    <font>
      <sz val="10"/>
      <name val="Calibri"/>
      <family val="2"/>
      <scheme val="minor"/>
    </font>
    <font>
      <b/>
      <sz val="12"/>
      <color theme="1"/>
      <name val="Calibri"/>
      <family val="2"/>
      <scheme val="minor"/>
    </font>
    <font>
      <i/>
      <sz val="11"/>
      <color rgb="FF000000"/>
      <name val="Calibri"/>
      <family val="2"/>
      <scheme val="minor"/>
    </font>
    <font>
      <b/>
      <sz val="12"/>
      <name val="Calibri"/>
      <family val="2"/>
      <scheme val="minor"/>
    </font>
  </fonts>
  <fills count="8">
    <fill>
      <patternFill patternType="none"/>
    </fill>
    <fill>
      <patternFill patternType="gray125"/>
    </fill>
    <fill>
      <patternFill patternType="solid">
        <fgColor theme="6" tint="0.79998168889431442"/>
        <bgColor indexed="64"/>
      </patternFill>
    </fill>
    <fill>
      <patternFill patternType="solid">
        <fgColor theme="6" tint="0.59999389629810485"/>
        <bgColor indexed="64"/>
      </patternFill>
    </fill>
    <fill>
      <patternFill patternType="solid">
        <fgColor rgb="FFB8CCE4"/>
        <bgColor indexed="64"/>
      </patternFill>
    </fill>
    <fill>
      <patternFill patternType="solid">
        <fgColor rgb="FFDBE5F1"/>
        <bgColor indexed="64"/>
      </patternFill>
    </fill>
    <fill>
      <patternFill patternType="solid">
        <fgColor rgb="FFFFFF00"/>
        <bgColor indexed="64"/>
      </patternFill>
    </fill>
    <fill>
      <patternFill patternType="solid">
        <fgColor theme="8" tint="0.79998168889431442"/>
        <bgColor indexed="64"/>
      </patternFill>
    </fill>
  </fills>
  <borders count="10">
    <border>
      <left/>
      <right/>
      <top/>
      <bottom/>
      <diagonal/>
    </border>
    <border>
      <left/>
      <right/>
      <top style="thin">
        <color indexed="64"/>
      </top>
      <bottom style="medium">
        <color indexed="64"/>
      </bottom>
      <diagonal/>
    </border>
    <border>
      <left/>
      <right/>
      <top style="thin">
        <color indexed="64"/>
      </top>
      <bottom style="double">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double">
        <color indexed="64"/>
      </top>
      <bottom/>
      <diagonal/>
    </border>
    <border>
      <left/>
      <right/>
      <top/>
      <bottom style="thin">
        <color indexed="64"/>
      </bottom>
      <diagonal/>
    </border>
    <border>
      <left/>
      <right/>
      <top style="medium">
        <color indexed="64"/>
      </top>
      <bottom style="medium">
        <color indexed="64"/>
      </bottom>
      <diagonal/>
    </border>
    <border>
      <left/>
      <right/>
      <top style="medium">
        <color indexed="64"/>
      </top>
      <bottom style="double">
        <color indexed="64"/>
      </bottom>
      <diagonal/>
    </border>
    <border>
      <left/>
      <right/>
      <top/>
      <bottom style="medium">
        <color indexed="64"/>
      </bottom>
      <diagonal/>
    </border>
  </borders>
  <cellStyleXfs count="15">
    <xf numFmtId="0" fontId="0" fillId="0" borderId="0"/>
    <xf numFmtId="43" fontId="5" fillId="0" borderId="0" applyFont="0" applyFill="0" applyBorder="0" applyAlignment="0" applyProtection="0"/>
    <xf numFmtId="43" fontId="8" fillId="0" borderId="0" applyFont="0" applyFill="0" applyBorder="0" applyAlignment="0" applyProtection="0"/>
    <xf numFmtId="43" fontId="5" fillId="0" borderId="0" applyFont="0" applyFill="0" applyBorder="0" applyAlignment="0" applyProtection="0"/>
    <xf numFmtId="0" fontId="5" fillId="0" borderId="0" applyNumberFormat="0" applyFill="0" applyBorder="0" applyAlignment="0" applyProtection="0"/>
    <xf numFmtId="0" fontId="5" fillId="0" borderId="0"/>
    <xf numFmtId="0" fontId="5" fillId="0" borderId="0"/>
    <xf numFmtId="0" fontId="8" fillId="0" borderId="0"/>
    <xf numFmtId="0" fontId="4" fillId="0" borderId="0"/>
    <xf numFmtId="43" fontId="4"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cellStyleXfs>
  <cellXfs count="264">
    <xf numFmtId="0" fontId="0" fillId="0" borderId="0" xfId="0"/>
    <xf numFmtId="0" fontId="0" fillId="0" borderId="0" xfId="0" applyFont="1" applyFill="1"/>
    <xf numFmtId="0" fontId="0" fillId="0" borderId="0" xfId="0" applyFont="1"/>
    <xf numFmtId="0" fontId="10" fillId="0" borderId="0" xfId="0" applyFont="1" applyFill="1" applyBorder="1" applyAlignment="1">
      <alignment horizontal="center" wrapText="1"/>
    </xf>
    <xf numFmtId="0" fontId="10" fillId="0" borderId="0" xfId="0" applyFont="1" applyFill="1" applyBorder="1" applyAlignment="1">
      <alignment horizontal="center"/>
    </xf>
    <xf numFmtId="0" fontId="10" fillId="0" borderId="0" xfId="0" applyFont="1" applyFill="1"/>
    <xf numFmtId="0" fontId="10" fillId="0" borderId="0" xfId="0" applyFont="1" applyFill="1" applyAlignment="1">
      <alignment horizontal="right"/>
    </xf>
    <xf numFmtId="3" fontId="0" fillId="0" borderId="0" xfId="0" applyNumberFormat="1" applyFont="1" applyFill="1" applyBorder="1"/>
    <xf numFmtId="0" fontId="0" fillId="0" borderId="0" xfId="0" applyFont="1" applyFill="1" applyBorder="1" applyAlignment="1">
      <alignment horizontal="center" wrapText="1"/>
    </xf>
    <xf numFmtId="0" fontId="10" fillId="0" borderId="0" xfId="0" applyFont="1" applyFill="1" applyAlignment="1">
      <alignment horizontal="center"/>
    </xf>
    <xf numFmtId="0" fontId="0" fillId="0" borderId="0" xfId="0" applyFont="1" applyFill="1" applyBorder="1"/>
    <xf numFmtId="0" fontId="11" fillId="0" borderId="0" xfId="0" applyFont="1" applyFill="1" applyBorder="1" applyAlignment="1">
      <alignment horizontal="left" indent="3"/>
    </xf>
    <xf numFmtId="0" fontId="12" fillId="0" borderId="0" xfId="0" applyFont="1" applyFill="1" applyBorder="1" applyAlignment="1">
      <alignment horizontal="left"/>
    </xf>
    <xf numFmtId="0" fontId="10" fillId="2" borderId="0" xfId="0" applyFont="1" applyFill="1" applyAlignment="1">
      <alignment horizontal="right"/>
    </xf>
    <xf numFmtId="0" fontId="10" fillId="2" borderId="0" xfId="0" applyFont="1" applyFill="1" applyBorder="1"/>
    <xf numFmtId="0" fontId="10" fillId="2" borderId="0" xfId="0" applyFont="1" applyFill="1"/>
    <xf numFmtId="0" fontId="10" fillId="2" borderId="0" xfId="0" applyFont="1" applyFill="1" applyBorder="1" applyAlignment="1">
      <alignment vertical="top" wrapText="1"/>
    </xf>
    <xf numFmtId="0" fontId="10" fillId="2" borderId="0" xfId="0" applyFont="1" applyFill="1" applyBorder="1" applyAlignment="1">
      <alignment vertical="top"/>
    </xf>
    <xf numFmtId="0" fontId="10" fillId="2" borderId="0" xfId="0" applyFont="1" applyFill="1" applyAlignment="1"/>
    <xf numFmtId="0" fontId="10" fillId="2" borderId="0" xfId="0" applyFont="1" applyFill="1" applyAlignment="1">
      <alignment horizontal="left"/>
    </xf>
    <xf numFmtId="0" fontId="0" fillId="2" borderId="0" xfId="0" applyFont="1" applyFill="1"/>
    <xf numFmtId="0" fontId="10" fillId="2" borderId="0" xfId="0" applyFont="1" applyFill="1" applyAlignment="1">
      <alignment horizontal="center"/>
    </xf>
    <xf numFmtId="0" fontId="0" fillId="2" borderId="1" xfId="0" applyFont="1" applyFill="1" applyBorder="1" applyAlignment="1">
      <alignment horizontal="center"/>
    </xf>
    <xf numFmtId="3" fontId="0" fillId="2" borderId="0" xfId="0" applyNumberFormat="1" applyFont="1" applyFill="1" applyBorder="1"/>
    <xf numFmtId="0" fontId="0" fillId="2" borderId="0" xfId="0" applyFont="1" applyFill="1" applyBorder="1"/>
    <xf numFmtId="4" fontId="0" fillId="2" borderId="0" xfId="0" applyNumberFormat="1" applyFont="1" applyFill="1" applyBorder="1" applyAlignment="1">
      <alignment horizontal="left" vertical="center"/>
    </xf>
    <xf numFmtId="0" fontId="0" fillId="2" borderId="0" xfId="0" applyFont="1" applyFill="1" applyBorder="1" applyAlignment="1">
      <alignment horizontal="left" indent="3"/>
    </xf>
    <xf numFmtId="3" fontId="0" fillId="2" borderId="0" xfId="0" applyNumberFormat="1" applyFont="1" applyFill="1" applyBorder="1" applyAlignment="1">
      <alignment horizontal="left"/>
    </xf>
    <xf numFmtId="0" fontId="13" fillId="2" borderId="0" xfId="0" applyFont="1" applyFill="1" applyBorder="1" applyAlignment="1">
      <alignment horizontal="left" indent="7"/>
    </xf>
    <xf numFmtId="0" fontId="14" fillId="2" borderId="0" xfId="0" applyFont="1" applyFill="1" applyBorder="1" applyAlignment="1"/>
    <xf numFmtId="3" fontId="12" fillId="2" borderId="0" xfId="0" applyNumberFormat="1" applyFont="1" applyFill="1" applyBorder="1" applyAlignment="1">
      <alignment horizontal="left"/>
    </xf>
    <xf numFmtId="164" fontId="12" fillId="2" borderId="0" xfId="2" applyNumberFormat="1" applyFont="1" applyFill="1" applyAlignment="1">
      <alignment horizontal="center"/>
    </xf>
    <xf numFmtId="0" fontId="12" fillId="2" borderId="0" xfId="4" applyFont="1" applyFill="1" applyBorder="1" applyAlignment="1">
      <alignment horizontal="left" vertical="center" indent="3"/>
    </xf>
    <xf numFmtId="0" fontId="15" fillId="2" borderId="0" xfId="0" applyFont="1" applyFill="1" applyBorder="1" applyAlignment="1">
      <alignment horizontal="left"/>
    </xf>
    <xf numFmtId="0" fontId="0" fillId="2" borderId="0" xfId="0" applyFont="1" applyFill="1" applyBorder="1" applyAlignment="1">
      <alignment horizontal="center" wrapText="1"/>
    </xf>
    <xf numFmtId="0" fontId="0" fillId="2" borderId="2" xfId="0" applyFont="1" applyFill="1" applyBorder="1"/>
    <xf numFmtId="3" fontId="0" fillId="2" borderId="2" xfId="0" applyNumberFormat="1" applyFont="1" applyFill="1" applyBorder="1" applyAlignment="1">
      <alignment horizontal="left"/>
    </xf>
    <xf numFmtId="4" fontId="12" fillId="2" borderId="0" xfId="0" applyNumberFormat="1" applyFont="1" applyFill="1" applyBorder="1" applyAlignment="1">
      <alignment horizontal="left" vertical="center"/>
    </xf>
    <xf numFmtId="0" fontId="12" fillId="2" borderId="0" xfId="0" applyFont="1" applyFill="1" applyBorder="1" applyAlignment="1">
      <alignment horizontal="left" indent="3"/>
    </xf>
    <xf numFmtId="164" fontId="5" fillId="2" borderId="0" xfId="2" applyNumberFormat="1" applyFont="1" applyFill="1" applyAlignment="1">
      <alignment horizontal="center"/>
    </xf>
    <xf numFmtId="164" fontId="5" fillId="3" borderId="2" xfId="2" applyNumberFormat="1" applyFont="1" applyFill="1" applyBorder="1"/>
    <xf numFmtId="164" fontId="5" fillId="2" borderId="0" xfId="2" applyNumberFormat="1" applyFont="1" applyFill="1"/>
    <xf numFmtId="164" fontId="16" fillId="2" borderId="0" xfId="2" applyNumberFormat="1" applyFont="1" applyFill="1" applyBorder="1" applyAlignment="1">
      <alignment horizontal="right" vertical="center"/>
    </xf>
    <xf numFmtId="164" fontId="5" fillId="2" borderId="0" xfId="2" applyNumberFormat="1" applyFont="1" applyFill="1" applyBorder="1"/>
    <xf numFmtId="164" fontId="12" fillId="2" borderId="0" xfId="2" applyNumberFormat="1" applyFont="1" applyFill="1" applyBorder="1" applyAlignment="1">
      <alignment horizontal="right" vertical="center"/>
    </xf>
    <xf numFmtId="164" fontId="12" fillId="2" borderId="0" xfId="2" applyNumberFormat="1" applyFont="1" applyFill="1" applyBorder="1"/>
    <xf numFmtId="3" fontId="0" fillId="3" borderId="2" xfId="0" applyNumberFormat="1" applyFont="1" applyFill="1" applyBorder="1" applyAlignment="1">
      <alignment horizontal="right"/>
    </xf>
    <xf numFmtId="3" fontId="0" fillId="2" borderId="0" xfId="0" applyNumberFormat="1" applyFont="1" applyFill="1"/>
    <xf numFmtId="164" fontId="16" fillId="2" borderId="0" xfId="2" applyNumberFormat="1" applyFont="1" applyFill="1" applyBorder="1" applyAlignment="1">
      <alignment horizontal="center" vertical="center"/>
    </xf>
    <xf numFmtId="164" fontId="5" fillId="2" borderId="0" xfId="2" applyNumberFormat="1" applyFont="1" applyFill="1" applyBorder="1" applyAlignment="1">
      <alignment horizontal="center"/>
    </xf>
    <xf numFmtId="164" fontId="9" fillId="2" borderId="0" xfId="2" applyNumberFormat="1" applyFont="1" applyFill="1" applyAlignment="1">
      <alignment horizontal="center"/>
    </xf>
    <xf numFmtId="164" fontId="12" fillId="2" borderId="0" xfId="2" applyNumberFormat="1" applyFont="1" applyFill="1" applyBorder="1" applyAlignment="1">
      <alignment horizontal="center" vertical="center"/>
    </xf>
    <xf numFmtId="164" fontId="12" fillId="2" borderId="0" xfId="2" applyNumberFormat="1" applyFont="1" applyFill="1" applyBorder="1" applyAlignment="1">
      <alignment horizontal="center"/>
    </xf>
    <xf numFmtId="0" fontId="17" fillId="2" borderId="0" xfId="0" applyFont="1" applyFill="1" applyBorder="1" applyAlignment="1">
      <alignment horizontal="left" indent="2"/>
    </xf>
    <xf numFmtId="164" fontId="5" fillId="3" borderId="2" xfId="2" applyNumberFormat="1" applyFont="1" applyFill="1" applyBorder="1" applyAlignment="1">
      <alignment horizontal="center"/>
    </xf>
    <xf numFmtId="0" fontId="18" fillId="2" borderId="0" xfId="0" applyFont="1" applyFill="1" applyBorder="1" applyAlignment="1">
      <alignment vertical="center" wrapText="1"/>
    </xf>
    <xf numFmtId="0" fontId="10" fillId="0" borderId="0" xfId="0" applyFont="1" applyFill="1" applyAlignment="1">
      <alignment horizontal="left"/>
    </xf>
    <xf numFmtId="0" fontId="10" fillId="0" borderId="0" xfId="0" applyFont="1" applyFill="1" applyBorder="1"/>
    <xf numFmtId="0" fontId="10" fillId="0" borderId="0" xfId="0" applyFont="1" applyFill="1" applyBorder="1" applyAlignment="1">
      <alignment vertical="top" wrapText="1"/>
    </xf>
    <xf numFmtId="0" fontId="10" fillId="0" borderId="0" xfId="0" applyFont="1" applyFill="1" applyBorder="1" applyAlignment="1">
      <alignment vertical="top"/>
    </xf>
    <xf numFmtId="0" fontId="10" fillId="0" borderId="0" xfId="0" applyFont="1" applyFill="1" applyAlignment="1"/>
    <xf numFmtId="0" fontId="0" fillId="0" borderId="1" xfId="0" applyFont="1" applyFill="1" applyBorder="1" applyAlignment="1">
      <alignment horizontal="center"/>
    </xf>
    <xf numFmtId="4" fontId="0" fillId="0" borderId="0" xfId="0" applyNumberFormat="1" applyFont="1" applyFill="1" applyBorder="1" applyAlignment="1">
      <alignment horizontal="left" vertical="center"/>
    </xf>
    <xf numFmtId="0" fontId="0" fillId="0" borderId="0" xfId="0" applyFont="1" applyFill="1" applyBorder="1" applyAlignment="1">
      <alignment horizontal="left" indent="3"/>
    </xf>
    <xf numFmtId="3" fontId="0" fillId="0" borderId="0" xfId="0" applyNumberFormat="1" applyFont="1" applyFill="1" applyBorder="1" applyAlignment="1">
      <alignment horizontal="left"/>
    </xf>
    <xf numFmtId="0" fontId="13" fillId="0" borderId="0" xfId="0" applyFont="1" applyFill="1" applyBorder="1" applyAlignment="1">
      <alignment horizontal="left" indent="7"/>
    </xf>
    <xf numFmtId="0" fontId="14" fillId="0" borderId="0" xfId="0" applyFont="1" applyFill="1" applyBorder="1" applyAlignment="1"/>
    <xf numFmtId="3" fontId="12" fillId="0" borderId="0" xfId="0" applyNumberFormat="1" applyFont="1" applyFill="1" applyBorder="1" applyAlignment="1">
      <alignment horizontal="left"/>
    </xf>
    <xf numFmtId="0" fontId="12" fillId="0" borderId="0" xfId="4" applyFont="1" applyFill="1" applyBorder="1" applyAlignment="1">
      <alignment horizontal="left" vertical="center" indent="3"/>
    </xf>
    <xf numFmtId="4" fontId="16" fillId="0" borderId="0" xfId="0" applyNumberFormat="1" applyFont="1" applyFill="1" applyBorder="1" applyAlignment="1">
      <alignment horizontal="left" vertical="center"/>
    </xf>
    <xf numFmtId="0" fontId="11" fillId="0" borderId="0" xfId="0" applyFont="1" applyFill="1" applyBorder="1" applyAlignment="1">
      <alignment horizontal="left"/>
    </xf>
    <xf numFmtId="0" fontId="15" fillId="0" borderId="0" xfId="0" applyFont="1" applyFill="1" applyBorder="1" applyAlignment="1">
      <alignment horizontal="left"/>
    </xf>
    <xf numFmtId="0" fontId="0" fillId="0" borderId="2" xfId="0" applyFont="1" applyFill="1" applyBorder="1"/>
    <xf numFmtId="3" fontId="0" fillId="0" borderId="2" xfId="0" applyNumberFormat="1" applyFont="1" applyFill="1" applyBorder="1" applyAlignment="1">
      <alignment horizontal="left"/>
    </xf>
    <xf numFmtId="0" fontId="10" fillId="0" borderId="3" xfId="0" applyFont="1" applyFill="1" applyBorder="1" applyAlignment="1">
      <alignment horizontal="center"/>
    </xf>
    <xf numFmtId="43" fontId="0" fillId="0" borderId="0" xfId="2" applyFont="1" applyFill="1"/>
    <xf numFmtId="0" fontId="0" fillId="0" borderId="0" xfId="0" applyFill="1"/>
    <xf numFmtId="164" fontId="5" fillId="0" borderId="0" xfId="2" applyNumberFormat="1" applyFont="1" applyFill="1" applyAlignment="1">
      <alignment horizontal="center"/>
    </xf>
    <xf numFmtId="164" fontId="12" fillId="0" borderId="0" xfId="2" applyNumberFormat="1" applyFont="1" applyFill="1" applyAlignment="1">
      <alignment horizontal="center"/>
    </xf>
    <xf numFmtId="3" fontId="9" fillId="0" borderId="0" xfId="0" applyNumberFormat="1" applyFont="1" applyFill="1" applyBorder="1" applyAlignment="1">
      <alignment horizontal="left"/>
    </xf>
    <xf numFmtId="164" fontId="5" fillId="0" borderId="2" xfId="2" applyNumberFormat="1" applyFont="1" applyFill="1" applyBorder="1"/>
    <xf numFmtId="0" fontId="0" fillId="0" borderId="0" xfId="0" applyFill="1" applyBorder="1" applyAlignment="1">
      <alignment horizontal="left" wrapText="1"/>
    </xf>
    <xf numFmtId="0" fontId="10" fillId="0" borderId="3" xfId="0" applyFont="1" applyFill="1" applyBorder="1" applyAlignment="1">
      <alignment horizontal="center" vertical="center"/>
    </xf>
    <xf numFmtId="0" fontId="10" fillId="0" borderId="3" xfId="0" applyFont="1" applyFill="1" applyBorder="1" applyAlignment="1">
      <alignment horizontal="center" vertical="center" wrapText="1"/>
    </xf>
    <xf numFmtId="0" fontId="0" fillId="0" borderId="0" xfId="0" applyFill="1" applyAlignment="1">
      <alignment vertical="center"/>
    </xf>
    <xf numFmtId="43" fontId="19" fillId="0" borderId="0" xfId="2" applyFont="1" applyFill="1"/>
    <xf numFmtId="43" fontId="20" fillId="0" borderId="0" xfId="0" applyNumberFormat="1" applyFont="1" applyFill="1"/>
    <xf numFmtId="43" fontId="0" fillId="0" borderId="0" xfId="0" applyNumberFormat="1" applyFill="1"/>
    <xf numFmtId="43" fontId="19" fillId="0" borderId="0" xfId="0" applyNumberFormat="1" applyFont="1" applyFill="1"/>
    <xf numFmtId="43" fontId="0" fillId="0" borderId="0" xfId="1" applyFont="1" applyFill="1"/>
    <xf numFmtId="43" fontId="20" fillId="0" borderId="0" xfId="2" applyFont="1" applyFill="1"/>
    <xf numFmtId="43" fontId="10" fillId="0" borderId="3" xfId="2" applyFont="1" applyFill="1" applyBorder="1" applyAlignment="1">
      <alignment horizontal="center"/>
    </xf>
    <xf numFmtId="0" fontId="10" fillId="0" borderId="3" xfId="0" applyFont="1" applyFill="1" applyBorder="1" applyAlignment="1">
      <alignment horizontal="center" wrapText="1"/>
    </xf>
    <xf numFmtId="0" fontId="10" fillId="0" borderId="4" xfId="0" applyFont="1" applyFill="1" applyBorder="1" applyAlignment="1">
      <alignment horizontal="center"/>
    </xf>
    <xf numFmtId="0" fontId="8" fillId="0" borderId="0" xfId="0" applyFont="1" applyFill="1"/>
    <xf numFmtId="43" fontId="8" fillId="0" borderId="0" xfId="0" applyNumberFormat="1" applyFont="1" applyFill="1"/>
    <xf numFmtId="43" fontId="10" fillId="0" borderId="3" xfId="2" applyFont="1" applyFill="1" applyBorder="1" applyAlignment="1">
      <alignment horizontal="center" wrapText="1"/>
    </xf>
    <xf numFmtId="0" fontId="21" fillId="0" borderId="0" xfId="0" applyFont="1" applyFill="1"/>
    <xf numFmtId="0" fontId="10" fillId="0" borderId="4" xfId="0" applyFont="1" applyFill="1" applyBorder="1" applyAlignment="1">
      <alignment horizontal="center" wrapText="1"/>
    </xf>
    <xf numFmtId="0" fontId="6" fillId="0" borderId="0" xfId="0" applyFont="1" applyFill="1"/>
    <xf numFmtId="43" fontId="6" fillId="0" borderId="0" xfId="2" applyFont="1" applyFill="1"/>
    <xf numFmtId="0" fontId="22" fillId="0" borderId="0" xfId="0" applyFont="1" applyFill="1"/>
    <xf numFmtId="0" fontId="23" fillId="0" borderId="0" xfId="0" applyFont="1" applyFill="1"/>
    <xf numFmtId="4" fontId="0" fillId="0" borderId="0" xfId="0" applyNumberFormat="1" applyFill="1"/>
    <xf numFmtId="164" fontId="10" fillId="0" borderId="0" xfId="1" applyNumberFormat="1" applyFont="1" applyFill="1" applyAlignment="1">
      <alignment horizontal="right"/>
    </xf>
    <xf numFmtId="164" fontId="10" fillId="0" borderId="0" xfId="1" applyNumberFormat="1" applyFont="1" applyFill="1" applyBorder="1"/>
    <xf numFmtId="164" fontId="10" fillId="0" borderId="0" xfId="1" applyNumberFormat="1" applyFont="1" applyFill="1"/>
    <xf numFmtId="164" fontId="10" fillId="0" borderId="0" xfId="1" applyNumberFormat="1" applyFont="1" applyFill="1" applyBorder="1" applyAlignment="1">
      <alignment vertical="top" wrapText="1"/>
    </xf>
    <xf numFmtId="164" fontId="10" fillId="0" borderId="0" xfId="1" applyNumberFormat="1" applyFont="1" applyFill="1" applyBorder="1" applyAlignment="1">
      <alignment vertical="top"/>
    </xf>
    <xf numFmtId="164" fontId="10" fillId="0" borderId="0" xfId="1" applyNumberFormat="1" applyFont="1" applyFill="1" applyAlignment="1"/>
    <xf numFmtId="164" fontId="10" fillId="0" borderId="0" xfId="1" applyNumberFormat="1" applyFont="1" applyFill="1" applyAlignment="1">
      <alignment horizontal="left"/>
    </xf>
    <xf numFmtId="164" fontId="10" fillId="0" borderId="0" xfId="1" applyNumberFormat="1" applyFont="1" applyFill="1" applyAlignment="1">
      <alignment horizontal="center"/>
    </xf>
    <xf numFmtId="164" fontId="24" fillId="0" borderId="0" xfId="1" applyNumberFormat="1" applyFont="1" applyFill="1" applyBorder="1" applyAlignment="1">
      <alignment horizontal="right" vertical="center"/>
    </xf>
    <xf numFmtId="164" fontId="11" fillId="0" borderId="0" xfId="1" applyNumberFormat="1" applyFont="1" applyFill="1" applyBorder="1" applyAlignment="1">
      <alignment horizontal="left" indent="7"/>
    </xf>
    <xf numFmtId="164" fontId="16" fillId="0" borderId="0" xfId="1" applyNumberFormat="1" applyFont="1" applyFill="1" applyBorder="1" applyAlignment="1">
      <alignment horizontal="right" vertical="center"/>
    </xf>
    <xf numFmtId="164" fontId="12" fillId="0" borderId="0" xfId="1" applyNumberFormat="1" applyFont="1" applyFill="1" applyBorder="1" applyAlignment="1">
      <alignment horizontal="left"/>
    </xf>
    <xf numFmtId="164" fontId="12" fillId="0" borderId="0" xfId="1" applyNumberFormat="1" applyFont="1" applyFill="1" applyAlignment="1">
      <alignment horizontal="center"/>
    </xf>
    <xf numFmtId="164" fontId="16" fillId="0" borderId="0" xfId="1" applyNumberFormat="1" applyFont="1" applyFill="1" applyBorder="1" applyAlignment="1">
      <alignment horizontal="left" vertical="center"/>
    </xf>
    <xf numFmtId="164" fontId="11" fillId="0" borderId="0" xfId="1" applyNumberFormat="1" applyFont="1" applyFill="1" applyBorder="1" applyAlignment="1">
      <alignment horizontal="left"/>
    </xf>
    <xf numFmtId="164" fontId="12" fillId="0" borderId="0" xfId="1" applyNumberFormat="1" applyFont="1" applyFill="1" applyBorder="1"/>
    <xf numFmtId="164" fontId="11" fillId="0" borderId="0" xfId="1" applyNumberFormat="1" applyFont="1" applyFill="1" applyBorder="1" applyAlignment="1">
      <alignment horizontal="left" indent="2"/>
    </xf>
    <xf numFmtId="164" fontId="12" fillId="0" borderId="2" xfId="1" applyNumberFormat="1" applyFont="1" applyFill="1" applyBorder="1"/>
    <xf numFmtId="164" fontId="12" fillId="0" borderId="2" xfId="1" applyNumberFormat="1" applyFont="1" applyFill="1" applyBorder="1" applyAlignment="1">
      <alignment horizontal="left"/>
    </xf>
    <xf numFmtId="164" fontId="24" fillId="0" borderId="0" xfId="1" applyNumberFormat="1" applyFont="1" applyFill="1" applyBorder="1" applyAlignment="1">
      <alignment vertical="center" wrapText="1"/>
    </xf>
    <xf numFmtId="164" fontId="10" fillId="0" borderId="1" xfId="1" applyNumberFormat="1" applyFont="1" applyFill="1" applyBorder="1" applyAlignment="1">
      <alignment horizontal="center"/>
    </xf>
    <xf numFmtId="164" fontId="11" fillId="0" borderId="0" xfId="1" applyNumberFormat="1" applyFont="1" applyFill="1" applyBorder="1" applyAlignment="1">
      <alignment horizontal="left" indent="3"/>
    </xf>
    <xf numFmtId="164" fontId="11" fillId="0" borderId="0" xfId="1" applyNumberFormat="1" applyFont="1" applyFill="1" applyBorder="1" applyAlignment="1">
      <alignment horizontal="left" vertical="top"/>
    </xf>
    <xf numFmtId="164" fontId="8" fillId="0" borderId="0" xfId="1" applyNumberFormat="1" applyFont="1" applyFill="1" applyBorder="1" applyAlignment="1"/>
    <xf numFmtId="164" fontId="15" fillId="0" borderId="0" xfId="1" applyNumberFormat="1" applyFont="1" applyFill="1" applyBorder="1" applyAlignment="1">
      <alignment horizontal="left" indent="3"/>
    </xf>
    <xf numFmtId="164" fontId="12" fillId="0" borderId="0" xfId="1" applyNumberFormat="1" applyFont="1" applyFill="1" applyBorder="1" applyAlignment="1">
      <alignment horizontal="right" vertical="center"/>
    </xf>
    <xf numFmtId="164" fontId="12" fillId="0" borderId="0" xfId="1" applyNumberFormat="1" applyFont="1" applyFill="1" applyBorder="1" applyAlignment="1"/>
    <xf numFmtId="164" fontId="10" fillId="0" borderId="0" xfId="1" applyNumberFormat="1" applyFont="1" applyFill="1" applyBorder="1" applyAlignment="1">
      <alignment horizontal="right" vertical="center"/>
    </xf>
    <xf numFmtId="164" fontId="11" fillId="0" borderId="0" xfId="1" applyNumberFormat="1" applyFont="1" applyFill="1" applyAlignment="1">
      <alignment horizontal="left" indent="3"/>
    </xf>
    <xf numFmtId="164" fontId="25" fillId="0" borderId="0" xfId="1" applyNumberFormat="1" applyFont="1" applyFill="1" applyBorder="1"/>
    <xf numFmtId="1" fontId="10" fillId="0" borderId="0" xfId="1" applyNumberFormat="1" applyFont="1" applyFill="1" applyAlignment="1">
      <alignment horizontal="left"/>
    </xf>
    <xf numFmtId="164" fontId="12" fillId="0" borderId="0" xfId="1" applyNumberFormat="1" applyFont="1" applyFill="1"/>
    <xf numFmtId="164" fontId="12" fillId="0" borderId="1" xfId="1" applyNumberFormat="1" applyFont="1" applyFill="1" applyBorder="1" applyAlignment="1">
      <alignment horizontal="center"/>
    </xf>
    <xf numFmtId="164" fontId="12" fillId="0" borderId="0" xfId="1" applyNumberFormat="1" applyFont="1" applyFill="1" applyBorder="1" applyAlignment="1">
      <alignment horizontal="left" vertical="center"/>
    </xf>
    <xf numFmtId="164" fontId="12" fillId="0" borderId="0" xfId="1" applyNumberFormat="1" applyFont="1" applyFill="1" applyBorder="1" applyAlignment="1">
      <alignment horizontal="center" wrapText="1"/>
    </xf>
    <xf numFmtId="164" fontId="12" fillId="0" borderId="0" xfId="1" applyNumberFormat="1" applyFont="1" applyFill="1" applyAlignment="1">
      <alignment horizontal="left"/>
    </xf>
    <xf numFmtId="164" fontId="15" fillId="0" borderId="0" xfId="1" applyNumberFormat="1" applyFont="1" applyFill="1" applyBorder="1" applyAlignment="1">
      <alignment horizontal="left" vertical="center" indent="3"/>
    </xf>
    <xf numFmtId="164" fontId="12" fillId="0" borderId="0" xfId="1" applyNumberFormat="1" applyFont="1" applyFill="1" applyBorder="1" applyAlignment="1">
      <alignment horizontal="left" vertical="top" wrapText="1"/>
    </xf>
    <xf numFmtId="164" fontId="26" fillId="0" borderId="0" xfId="1" applyNumberFormat="1" applyFont="1" applyFill="1"/>
    <xf numFmtId="164" fontId="8" fillId="0" borderId="0" xfId="1" applyNumberFormat="1" applyFont="1" applyFill="1"/>
    <xf numFmtId="164" fontId="12" fillId="0" borderId="0" xfId="1" applyNumberFormat="1" applyFont="1" applyFill="1" applyBorder="1" applyAlignment="1">
      <alignment horizontal="left" wrapText="1"/>
    </xf>
    <xf numFmtId="164" fontId="8" fillId="0" borderId="0" xfId="1" applyNumberFormat="1" applyFont="1" applyFill="1" applyBorder="1"/>
    <xf numFmtId="164" fontId="8" fillId="0" borderId="1" xfId="1" applyNumberFormat="1" applyFont="1" applyFill="1" applyBorder="1" applyAlignment="1">
      <alignment horizontal="center"/>
    </xf>
    <xf numFmtId="164" fontId="27" fillId="0" borderId="0" xfId="1" applyNumberFormat="1" applyFont="1" applyFill="1" applyBorder="1"/>
    <xf numFmtId="164" fontId="8" fillId="0" borderId="0" xfId="1" applyNumberFormat="1" applyFont="1" applyFill="1" applyBorder="1" applyAlignment="1">
      <alignment horizontal="right" vertical="center"/>
    </xf>
    <xf numFmtId="164" fontId="28" fillId="0" borderId="0" xfId="1" applyNumberFormat="1" applyFont="1" applyFill="1" applyAlignment="1">
      <alignment horizontal="center"/>
    </xf>
    <xf numFmtId="164" fontId="15" fillId="0" borderId="0" xfId="1" applyNumberFormat="1" applyFont="1" applyFill="1" applyBorder="1" applyAlignment="1">
      <alignment horizontal="left" vertical="top"/>
    </xf>
    <xf numFmtId="164" fontId="8" fillId="0" borderId="0" xfId="1" applyNumberFormat="1" applyFont="1" applyFill="1" applyBorder="1" applyAlignment="1">
      <alignment horizontal="left" indent="4"/>
    </xf>
    <xf numFmtId="164" fontId="15" fillId="0" borderId="0" xfId="1" applyNumberFormat="1" applyFont="1" applyFill="1" applyBorder="1" applyAlignment="1">
      <alignment horizontal="left" indent="7"/>
    </xf>
    <xf numFmtId="164" fontId="8" fillId="0" borderId="0" xfId="1" applyNumberFormat="1" applyFont="1" applyFill="1" applyBorder="1" applyAlignment="1">
      <alignment horizontal="left"/>
    </xf>
    <xf numFmtId="164" fontId="29" fillId="0" borderId="0" xfId="1" applyNumberFormat="1" applyFont="1" applyFill="1" applyBorder="1" applyAlignment="1">
      <alignment horizontal="left"/>
    </xf>
    <xf numFmtId="164" fontId="0" fillId="0" borderId="0" xfId="2" applyNumberFormat="1" applyFont="1" applyFill="1"/>
    <xf numFmtId="164" fontId="10" fillId="0" borderId="0" xfId="1" applyNumberFormat="1" applyFont="1" applyFill="1" applyAlignment="1">
      <alignment horizontal="center"/>
    </xf>
    <xf numFmtId="164" fontId="12" fillId="0" borderId="0" xfId="1" applyNumberFormat="1" applyFont="1" applyFill="1" applyBorder="1" applyAlignment="1">
      <alignment horizontal="left" vertical="top" wrapText="1"/>
    </xf>
    <xf numFmtId="4" fontId="0" fillId="0" borderId="0" xfId="0" applyNumberFormat="1" applyFont="1"/>
    <xf numFmtId="164" fontId="9" fillId="0" borderId="0" xfId="1" applyNumberFormat="1" applyFont="1" applyFill="1"/>
    <xf numFmtId="4" fontId="0" fillId="0" borderId="0" xfId="0" applyNumberFormat="1" applyFont="1" applyFill="1"/>
    <xf numFmtId="164" fontId="10" fillId="0" borderId="0" xfId="1" applyNumberFormat="1" applyFont="1" applyFill="1" applyBorder="1" applyAlignment="1">
      <alignment horizontal="center" wrapText="1"/>
    </xf>
    <xf numFmtId="164" fontId="0" fillId="0" borderId="0" xfId="1" applyNumberFormat="1" applyFont="1" applyFill="1"/>
    <xf numFmtId="164" fontId="12" fillId="0" borderId="5" xfId="1" applyNumberFormat="1" applyFont="1" applyFill="1" applyBorder="1" applyAlignment="1">
      <alignment horizontal="left"/>
    </xf>
    <xf numFmtId="0" fontId="4" fillId="4" borderId="0" xfId="8" applyFill="1"/>
    <xf numFmtId="0" fontId="4" fillId="0" borderId="0" xfId="8"/>
    <xf numFmtId="0" fontId="24" fillId="4" borderId="0" xfId="8" applyFont="1" applyFill="1" applyAlignment="1">
      <alignment horizontal="right"/>
    </xf>
    <xf numFmtId="0" fontId="24" fillId="4" borderId="0" xfId="8" applyFont="1" applyFill="1" applyAlignment="1">
      <alignment vertical="top" wrapText="1"/>
    </xf>
    <xf numFmtId="0" fontId="24" fillId="4" borderId="0" xfId="8" applyFont="1" applyFill="1"/>
    <xf numFmtId="0" fontId="24" fillId="4" borderId="0" xfId="8" applyFont="1" applyFill="1" applyAlignment="1">
      <alignment horizontal="center"/>
    </xf>
    <xf numFmtId="0" fontId="4" fillId="4" borderId="7" xfId="8" applyFill="1" applyBorder="1" applyAlignment="1">
      <alignment horizontal="center"/>
    </xf>
    <xf numFmtId="0" fontId="4" fillId="4" borderId="0" xfId="8" applyFill="1" applyAlignment="1">
      <alignment horizontal="right"/>
    </xf>
    <xf numFmtId="0" fontId="16" fillId="4" borderId="0" xfId="8" applyFont="1" applyFill="1" applyAlignment="1">
      <alignment horizontal="left" indent="4"/>
    </xf>
    <xf numFmtId="3" fontId="4" fillId="4" borderId="0" xfId="8" applyNumberFormat="1" applyFill="1"/>
    <xf numFmtId="0" fontId="31" fillId="4" borderId="0" xfId="8" applyFont="1" applyFill="1" applyAlignment="1">
      <alignment horizontal="left" indent="7"/>
    </xf>
    <xf numFmtId="0" fontId="16" fillId="4" borderId="0" xfId="8" applyFont="1" applyFill="1" applyAlignment="1">
      <alignment horizontal="right"/>
    </xf>
    <xf numFmtId="0" fontId="11" fillId="4" borderId="0" xfId="8" applyFont="1" applyFill="1" applyAlignment="1">
      <alignment horizontal="left" indent="7"/>
    </xf>
    <xf numFmtId="3" fontId="4" fillId="4" borderId="0" xfId="8" applyNumberFormat="1" applyFill="1" applyAlignment="1"/>
    <xf numFmtId="0" fontId="16" fillId="4" borderId="0" xfId="8" applyFont="1" applyFill="1"/>
    <xf numFmtId="0" fontId="4" fillId="4" borderId="8" xfId="8" applyFill="1" applyBorder="1"/>
    <xf numFmtId="3" fontId="4" fillId="4" borderId="8" xfId="8" applyNumberFormat="1" applyFill="1" applyBorder="1"/>
    <xf numFmtId="0" fontId="4" fillId="4" borderId="0" xfId="8" applyFill="1" applyAlignment="1">
      <alignment horizontal="center" wrapText="1"/>
    </xf>
    <xf numFmtId="0" fontId="4" fillId="0" borderId="0" xfId="8" applyFill="1"/>
    <xf numFmtId="3" fontId="4" fillId="0" borderId="0" xfId="8" applyNumberFormat="1" applyFill="1" applyAlignment="1">
      <alignment horizontal="right"/>
    </xf>
    <xf numFmtId="0" fontId="24" fillId="5" borderId="0" xfId="8" applyFont="1" applyFill="1" applyAlignment="1">
      <alignment horizontal="right"/>
    </xf>
    <xf numFmtId="0" fontId="24" fillId="5" borderId="0" xfId="8" applyFont="1" applyFill="1" applyAlignment="1">
      <alignment horizontal="center"/>
    </xf>
    <xf numFmtId="0" fontId="4" fillId="5" borderId="0" xfId="8" applyFill="1"/>
    <xf numFmtId="0" fontId="24" fillId="5" borderId="7" xfId="8" applyFont="1" applyFill="1" applyBorder="1" applyAlignment="1">
      <alignment horizontal="center"/>
    </xf>
    <xf numFmtId="0" fontId="24" fillId="5" borderId="0" xfId="8" applyFont="1" applyFill="1"/>
    <xf numFmtId="43" fontId="0" fillId="5" borderId="0" xfId="9" applyFont="1" applyFill="1" applyAlignment="1">
      <alignment horizontal="right"/>
    </xf>
    <xf numFmtId="43" fontId="4" fillId="0" borderId="0" xfId="8" applyNumberFormat="1" applyFill="1"/>
    <xf numFmtId="0" fontId="10" fillId="0" borderId="0" xfId="8" applyFont="1" applyBorder="1"/>
    <xf numFmtId="0" fontId="31" fillId="5" borderId="0" xfId="8" applyFont="1" applyFill="1" applyAlignment="1">
      <alignment horizontal="left" indent="3"/>
    </xf>
    <xf numFmtId="0" fontId="11" fillId="0" borderId="0" xfId="8" applyFont="1" applyBorder="1" applyAlignment="1">
      <alignment horizontal="left" indent="3"/>
    </xf>
    <xf numFmtId="0" fontId="11" fillId="5" borderId="0" xfId="8" applyFont="1" applyFill="1" applyAlignment="1">
      <alignment horizontal="left" indent="3"/>
    </xf>
    <xf numFmtId="43" fontId="11" fillId="5" borderId="0" xfId="9" applyFont="1" applyFill="1" applyAlignment="1">
      <alignment horizontal="right" vertical="top"/>
    </xf>
    <xf numFmtId="0" fontId="11" fillId="0" borderId="0" xfId="8" applyFont="1" applyFill="1" applyBorder="1" applyAlignment="1">
      <alignment horizontal="left" indent="3"/>
    </xf>
    <xf numFmtId="0" fontId="31" fillId="5" borderId="0" xfId="8" applyFont="1" applyFill="1"/>
    <xf numFmtId="0" fontId="4" fillId="0" borderId="0" xfId="8" applyFont="1" applyBorder="1" applyAlignment="1">
      <alignment horizontal="left" indent="3"/>
    </xf>
    <xf numFmtId="43" fontId="32" fillId="0" borderId="0" xfId="10" applyFont="1"/>
    <xf numFmtId="3" fontId="4" fillId="0" borderId="0" xfId="8" applyNumberFormat="1" applyFill="1"/>
    <xf numFmtId="43" fontId="9" fillId="5" borderId="0" xfId="9" applyFont="1" applyFill="1"/>
    <xf numFmtId="43" fontId="0" fillId="5" borderId="0" xfId="9" applyFont="1" applyFill="1"/>
    <xf numFmtId="43" fontId="9" fillId="5" borderId="0" xfId="9" applyFont="1" applyFill="1" applyAlignment="1">
      <alignment horizontal="right"/>
    </xf>
    <xf numFmtId="0" fontId="4" fillId="5" borderId="8" xfId="8" applyFill="1" applyBorder="1"/>
    <xf numFmtId="43" fontId="0" fillId="5" borderId="8" xfId="9" applyFont="1" applyFill="1" applyBorder="1" applyAlignment="1">
      <alignment horizontal="right"/>
    </xf>
    <xf numFmtId="43" fontId="0" fillId="0" borderId="0" xfId="9" applyFont="1" applyFill="1" applyBorder="1" applyAlignment="1">
      <alignment horizontal="right"/>
    </xf>
    <xf numFmtId="0" fontId="12" fillId="0" borderId="0" xfId="8" applyFont="1" applyFill="1" applyBorder="1" applyAlignment="1">
      <alignment horizontal="left"/>
    </xf>
    <xf numFmtId="0" fontId="4" fillId="5" borderId="0" xfId="8" applyFill="1" applyAlignment="1">
      <alignment horizontal="center" wrapText="1"/>
    </xf>
    <xf numFmtId="43" fontId="0" fillId="0" borderId="0" xfId="9" applyFont="1"/>
    <xf numFmtId="0" fontId="24" fillId="5" borderId="9" xfId="8" applyFont="1" applyFill="1" applyBorder="1" applyAlignment="1">
      <alignment horizontal="center"/>
    </xf>
    <xf numFmtId="0" fontId="16" fillId="5" borderId="0" xfId="8" applyFont="1" applyFill="1"/>
    <xf numFmtId="43" fontId="0" fillId="6" borderId="0" xfId="9" applyFont="1" applyFill="1"/>
    <xf numFmtId="43" fontId="0" fillId="5" borderId="8" xfId="9" applyFont="1" applyFill="1" applyBorder="1"/>
    <xf numFmtId="43" fontId="4" fillId="0" borderId="0" xfId="8" applyNumberFormat="1"/>
    <xf numFmtId="0" fontId="4" fillId="5" borderId="7" xfId="8" applyFill="1" applyBorder="1" applyAlignment="1">
      <alignment horizontal="center"/>
    </xf>
    <xf numFmtId="0" fontId="24" fillId="5" borderId="9" xfId="8" applyFont="1" applyFill="1" applyBorder="1"/>
    <xf numFmtId="164" fontId="12" fillId="0" borderId="0" xfId="10" applyNumberFormat="1" applyFont="1" applyFill="1" applyBorder="1" applyAlignment="1">
      <alignment horizontal="right" vertical="center"/>
    </xf>
    <xf numFmtId="164" fontId="16" fillId="0" borderId="0" xfId="10" applyNumberFormat="1" applyFont="1" applyFill="1" applyBorder="1" applyAlignment="1">
      <alignment horizontal="right" vertical="center"/>
    </xf>
    <xf numFmtId="164" fontId="12" fillId="0" borderId="0" xfId="10" applyNumberFormat="1" applyFont="1" applyFill="1" applyBorder="1"/>
    <xf numFmtId="164" fontId="12" fillId="0" borderId="2" xfId="10" applyNumberFormat="1" applyFont="1" applyFill="1" applyBorder="1"/>
    <xf numFmtId="164" fontId="10" fillId="0" borderId="0" xfId="1" applyNumberFormat="1" applyFont="1" applyFill="1" applyAlignment="1">
      <alignment horizontal="left"/>
    </xf>
    <xf numFmtId="164" fontId="3" fillId="0" borderId="0" xfId="1" applyNumberFormat="1" applyFont="1" applyFill="1" applyBorder="1" applyAlignment="1">
      <alignment horizontal="left"/>
    </xf>
    <xf numFmtId="164" fontId="3" fillId="0" borderId="0" xfId="1" applyNumberFormat="1" applyFont="1" applyFill="1" applyAlignment="1">
      <alignment horizontal="left"/>
    </xf>
    <xf numFmtId="164" fontId="8" fillId="0" borderId="0" xfId="1" applyNumberFormat="1" applyFont="1" applyFill="1" applyAlignment="1">
      <alignment horizontal="left" indent="3"/>
    </xf>
    <xf numFmtId="164" fontId="12" fillId="0" borderId="0" xfId="1" applyNumberFormat="1" applyFont="1" applyFill="1" applyAlignment="1">
      <alignment horizontal="left" indent="3"/>
    </xf>
    <xf numFmtId="164" fontId="15" fillId="0" borderId="0" xfId="1" applyNumberFormat="1" applyFont="1" applyFill="1" applyAlignment="1">
      <alignment horizontal="left" indent="3"/>
    </xf>
    <xf numFmtId="164" fontId="3" fillId="0" borderId="0" xfId="1" applyNumberFormat="1" applyFont="1" applyFill="1"/>
    <xf numFmtId="43" fontId="3" fillId="0" borderId="0" xfId="1" applyFont="1"/>
    <xf numFmtId="43" fontId="3" fillId="0" borderId="0" xfId="1" applyFont="1" applyBorder="1" applyAlignment="1">
      <alignment horizontal="right" vertical="center"/>
    </xf>
    <xf numFmtId="164" fontId="12" fillId="0" borderId="0" xfId="1" applyNumberFormat="1" applyFont="1" applyFill="1" applyBorder="1" applyAlignment="1">
      <alignment horizontal="left" vertical="top" wrapText="1"/>
    </xf>
    <xf numFmtId="164" fontId="12" fillId="0" borderId="0" xfId="1" applyNumberFormat="1" applyFont="1" applyFill="1" applyBorder="1" applyAlignment="1">
      <alignment horizontal="right"/>
    </xf>
    <xf numFmtId="4" fontId="0" fillId="7" borderId="0" xfId="0" applyNumberFormat="1" applyFont="1" applyFill="1"/>
    <xf numFmtId="164" fontId="12" fillId="6" borderId="0" xfId="1" applyNumberFormat="1" applyFont="1" applyFill="1"/>
    <xf numFmtId="0" fontId="0" fillId="0" borderId="0" xfId="0" applyAlignment="1">
      <alignment horizontal="right"/>
    </xf>
    <xf numFmtId="164" fontId="10" fillId="0" borderId="0" xfId="1" applyNumberFormat="1" applyFont="1" applyFill="1" applyAlignment="1">
      <alignment horizontal="center"/>
    </xf>
    <xf numFmtId="164" fontId="10" fillId="0" borderId="0" xfId="1" applyNumberFormat="1" applyFont="1" applyFill="1" applyBorder="1" applyAlignment="1">
      <alignment horizontal="center"/>
    </xf>
    <xf numFmtId="164" fontId="26" fillId="0" borderId="6" xfId="1" applyNumberFormat="1" applyFont="1" applyFill="1" applyBorder="1" applyAlignment="1">
      <alignment horizontal="left"/>
    </xf>
    <xf numFmtId="164" fontId="8" fillId="0" borderId="5" xfId="1" applyNumberFormat="1" applyFont="1" applyFill="1" applyBorder="1" applyAlignment="1">
      <alignment horizontal="left" vertical="center" wrapText="1"/>
    </xf>
    <xf numFmtId="164" fontId="12" fillId="0" borderId="0" xfId="1" applyNumberFormat="1" applyFont="1" applyFill="1" applyBorder="1" applyAlignment="1">
      <alignment horizontal="left" vertical="top" wrapText="1"/>
    </xf>
    <xf numFmtId="164" fontId="26" fillId="0" borderId="0" xfId="1" applyNumberFormat="1" applyFont="1" applyFill="1" applyAlignment="1">
      <alignment horizontal="center"/>
    </xf>
    <xf numFmtId="164" fontId="10" fillId="0" borderId="0" xfId="1" applyNumberFormat="1" applyFont="1" applyFill="1" applyAlignment="1">
      <alignment horizontal="left"/>
    </xf>
    <xf numFmtId="0" fontId="1" fillId="0" borderId="5" xfId="1" applyNumberFormat="1" applyFont="1" applyFill="1" applyBorder="1" applyAlignment="1">
      <alignment horizontal="left" vertical="center" wrapText="1"/>
    </xf>
    <xf numFmtId="0" fontId="2" fillId="0" borderId="5" xfId="1" applyNumberFormat="1" applyFont="1" applyFill="1" applyBorder="1" applyAlignment="1">
      <alignment horizontal="left" vertical="center" wrapText="1"/>
    </xf>
    <xf numFmtId="0" fontId="2" fillId="0" borderId="0" xfId="1" applyNumberFormat="1" applyFont="1" applyFill="1" applyBorder="1" applyAlignment="1">
      <alignment horizontal="left" vertical="center" wrapText="1"/>
    </xf>
    <xf numFmtId="0" fontId="24" fillId="5" borderId="0" xfId="8" applyFont="1" applyFill="1" applyAlignment="1">
      <alignment horizontal="center"/>
    </xf>
    <xf numFmtId="0" fontId="10" fillId="5" borderId="9" xfId="8" applyFont="1" applyFill="1" applyBorder="1"/>
    <xf numFmtId="0" fontId="18" fillId="5" borderId="0" xfId="8" applyFont="1" applyFill="1"/>
    <xf numFmtId="0" fontId="24" fillId="4" borderId="0" xfId="8" applyFont="1" applyFill="1" applyAlignment="1">
      <alignment horizontal="center"/>
    </xf>
    <xf numFmtId="0" fontId="24" fillId="4" borderId="0" xfId="8" applyFont="1" applyFill="1"/>
    <xf numFmtId="0" fontId="24" fillId="4" borderId="0" xfId="8" applyFont="1" applyFill="1" applyAlignment="1">
      <alignment vertical="top"/>
    </xf>
    <xf numFmtId="0" fontId="16" fillId="4" borderId="5" xfId="8" applyFont="1" applyFill="1" applyBorder="1" applyAlignment="1">
      <alignment wrapText="1"/>
    </xf>
    <xf numFmtId="0" fontId="4" fillId="4" borderId="0" xfId="8" applyFill="1" applyAlignment="1">
      <alignment vertical="top" wrapText="1"/>
    </xf>
    <xf numFmtId="0" fontId="10" fillId="2" borderId="0" xfId="0" applyFont="1" applyFill="1" applyAlignment="1">
      <alignment horizontal="center"/>
    </xf>
    <xf numFmtId="0" fontId="18" fillId="2" borderId="5" xfId="0" applyFont="1" applyFill="1" applyBorder="1" applyAlignment="1">
      <alignment horizontal="left" vertical="center" wrapText="1"/>
    </xf>
    <xf numFmtId="0" fontId="0" fillId="2" borderId="0" xfId="0" applyFont="1" applyFill="1" applyBorder="1" applyAlignment="1">
      <alignment horizontal="left" vertical="top" wrapText="1"/>
    </xf>
    <xf numFmtId="0" fontId="18" fillId="2" borderId="0" xfId="0" applyFont="1" applyFill="1" applyBorder="1" applyAlignment="1">
      <alignment horizontal="left" vertical="center" wrapText="1"/>
    </xf>
    <xf numFmtId="0" fontId="10" fillId="0" borderId="0" xfId="0" applyFont="1" applyFill="1" applyAlignment="1">
      <alignment horizontal="center"/>
    </xf>
    <xf numFmtId="0" fontId="0" fillId="0" borderId="0" xfId="0" applyFill="1" applyBorder="1" applyAlignment="1">
      <alignment horizontal="left" wrapText="1"/>
    </xf>
    <xf numFmtId="0" fontId="10" fillId="0" borderId="0" xfId="0" applyFont="1" applyFill="1" applyAlignment="1">
      <alignment horizontal="left"/>
    </xf>
    <xf numFmtId="0" fontId="30" fillId="0" borderId="0" xfId="0" applyFont="1" applyFill="1" applyAlignment="1">
      <alignment horizontal="left"/>
    </xf>
    <xf numFmtId="0" fontId="30" fillId="0" borderId="0" xfId="0" applyFont="1" applyFill="1" applyBorder="1" applyAlignment="1">
      <alignment horizontal="left"/>
    </xf>
    <xf numFmtId="0" fontId="18" fillId="0" borderId="5" xfId="0" applyFont="1" applyFill="1" applyBorder="1" applyAlignment="1">
      <alignment horizontal="left" vertical="center" wrapText="1"/>
    </xf>
    <xf numFmtId="4" fontId="0" fillId="6" borderId="0" xfId="0" applyNumberFormat="1" applyFont="1" applyFill="1"/>
  </cellXfs>
  <cellStyles count="15">
    <cellStyle name="Millares" xfId="1" builtinId="3"/>
    <cellStyle name="Millares 2" xfId="2"/>
    <cellStyle name="Millares 2 2" xfId="10"/>
    <cellStyle name="Millares 3" xfId="3"/>
    <cellStyle name="Millares 4" xfId="9"/>
    <cellStyle name="Millares 5" xfId="11"/>
    <cellStyle name="Normal" xfId="0" builtinId="0"/>
    <cellStyle name="Normal 2" xfId="4"/>
    <cellStyle name="Normal 2 2" xfId="12"/>
    <cellStyle name="Normal 3" xfId="5"/>
    <cellStyle name="Normal 4" xfId="6"/>
    <cellStyle name="Normal 5" xfId="7"/>
    <cellStyle name="Normal 6" xfId="8"/>
    <cellStyle name="Normal 7" xfId="13"/>
    <cellStyle name="Porcentaje 2" xfId="1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Z:\Presupuesto%20General\2013\INVERSION%20SOCIAL%202013\EJECUCIONES%20MENSUALES\12%20Ejecuci&#243;n%20Social%20Diciembre%20201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Z:\Presupuesto%20General\2013\OPERATIVO%202013\TRIMESTRALES\DESAF\Nueva%20versi&#243;n%20IMAS%20informes%20trimestrales%20201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Documents%20and%20Settings/mchavest/Configuraci&#243;n%20local/Archivos%20temporales%20de%20Internet/Content.Outlook/201OGQGJ/Cuadros%20IMAS%20Informes%20Trimestrales-semestralesa%20y%20anual%202012.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Noreste"/>
      <sheetName val="Sureste"/>
      <sheetName val="Alajuela"/>
      <sheetName val="Cartago"/>
      <sheetName val="Heredia"/>
      <sheetName val="Guanacaste"/>
      <sheetName val="Puntarenas"/>
      <sheetName val="Limon"/>
      <sheetName val="Brunca"/>
      <sheetName val="Huetar Norte"/>
      <sheetName val="RESUMEN X Gerencia"/>
      <sheetName val="REGIONAL"/>
      <sheetName val="Consolidora"/>
      <sheetName val="CENTRAL"/>
      <sheetName val="INSTITUCIONAL"/>
      <sheetName val="Otras Acciones  (2)"/>
      <sheetName val="Resumen del Program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ow r="12">
          <cell r="G12">
            <v>38513087.876000002</v>
          </cell>
        </row>
        <row r="13">
          <cell r="I13">
            <v>6683601.8059999999</v>
          </cell>
        </row>
        <row r="14">
          <cell r="G14">
            <v>580052.37600000005</v>
          </cell>
        </row>
        <row r="15">
          <cell r="G15">
            <v>2202776.3760000002</v>
          </cell>
        </row>
        <row r="16">
          <cell r="G16">
            <v>1663475</v>
          </cell>
          <cell r="I16">
            <v>46015971.065000005</v>
          </cell>
        </row>
        <row r="17">
          <cell r="G17">
            <v>6802818.9059999995</v>
          </cell>
        </row>
        <row r="19">
          <cell r="G19">
            <v>1293184.267</v>
          </cell>
        </row>
        <row r="46">
          <cell r="G46">
            <v>1800000</v>
          </cell>
        </row>
      </sheetData>
      <sheetData sheetId="15"/>
      <sheetData sheetId="16"/>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Itrimestre sin formato"/>
      <sheetName val="I Trimestre_2013"/>
      <sheetName val="II Trimestre_2013"/>
      <sheetName val="III Trimestre_2013"/>
      <sheetName val="IV Trimestre_2013"/>
      <sheetName val="TOTAL AL IV TRIMEST"/>
      <sheetName val="Semestral_2011"/>
      <sheetName val="Tercer trimestre acumulado_2011"/>
      <sheetName val="Anual"/>
      <sheetName val="IS_IMAS"/>
      <sheetName val="ACUMULADO"/>
      <sheetName val="Cuadros resumen"/>
    </sheetNames>
    <sheetDataSet>
      <sheetData sheetId="0" refreshError="1"/>
      <sheetData sheetId="1" refreshError="1"/>
      <sheetData sheetId="2" refreshError="1"/>
      <sheetData sheetId="3" refreshError="1"/>
      <sheetData sheetId="4" refreshError="1">
        <row r="67">
          <cell r="B67">
            <v>9321238381.2399979</v>
          </cell>
        </row>
        <row r="68">
          <cell r="E68">
            <v>32202724507.559998</v>
          </cell>
        </row>
        <row r="69">
          <cell r="E69">
            <v>20527364507.549999</v>
          </cell>
        </row>
        <row r="70">
          <cell r="E70">
            <v>10000000000</v>
          </cell>
        </row>
        <row r="71">
          <cell r="E71">
            <v>1675360000.01</v>
          </cell>
        </row>
        <row r="72">
          <cell r="E72">
            <v>41523962888.799995</v>
          </cell>
        </row>
        <row r="74">
          <cell r="E74">
            <v>2431444829.7999878</v>
          </cell>
        </row>
      </sheetData>
      <sheetData sheetId="5" refreshError="1"/>
      <sheetData sheetId="6" refreshError="1"/>
      <sheetData sheetId="7" refreshError="1"/>
      <sheetData sheetId="8" refreshError="1"/>
      <sheetData sheetId="9" refreshError="1"/>
      <sheetData sheetId="10" refreshError="1">
        <row r="42">
          <cell r="C42">
            <v>53434295.670000002</v>
          </cell>
        </row>
      </sheetData>
      <sheetData sheetId="11"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Itrimestre sin formato"/>
      <sheetName val="1T"/>
      <sheetName val="2T"/>
      <sheetName val="3T"/>
      <sheetName val="4T"/>
      <sheetName val="Semestral"/>
      <sheetName val="3T acumulado"/>
      <sheetName val="Anual"/>
      <sheetName val="IS_IMAS"/>
    </sheetNames>
    <sheetDataSet>
      <sheetData sheetId="0"/>
      <sheetData sheetId="1">
        <row r="10">
          <cell r="F10" t="str">
            <v>I Trimestre</v>
          </cell>
        </row>
        <row r="11">
          <cell r="F11">
            <v>0</v>
          </cell>
        </row>
        <row r="12">
          <cell r="F12">
            <v>0</v>
          </cell>
        </row>
        <row r="13">
          <cell r="F13">
            <v>33265</v>
          </cell>
        </row>
        <row r="14">
          <cell r="F14">
            <v>0</v>
          </cell>
        </row>
        <row r="15">
          <cell r="F15">
            <v>10213</v>
          </cell>
        </row>
        <row r="16">
          <cell r="F16">
            <v>2322</v>
          </cell>
        </row>
        <row r="17">
          <cell r="F17">
            <v>124</v>
          </cell>
        </row>
        <row r="18">
          <cell r="F18">
            <v>182</v>
          </cell>
        </row>
        <row r="19">
          <cell r="F19">
            <v>66</v>
          </cell>
        </row>
        <row r="20">
          <cell r="F20">
            <v>131913</v>
          </cell>
        </row>
        <row r="21">
          <cell r="F21">
            <v>103587</v>
          </cell>
        </row>
      </sheetData>
      <sheetData sheetId="2">
        <row r="10">
          <cell r="F10" t="str">
            <v>II Trimestre</v>
          </cell>
        </row>
        <row r="11">
          <cell r="F11">
            <v>0</v>
          </cell>
        </row>
        <row r="12">
          <cell r="F12">
            <v>0</v>
          </cell>
        </row>
        <row r="13">
          <cell r="F13">
            <v>48616</v>
          </cell>
        </row>
        <row r="14">
          <cell r="F14">
            <v>0</v>
          </cell>
        </row>
        <row r="15">
          <cell r="F15">
            <v>12014</v>
          </cell>
        </row>
        <row r="16">
          <cell r="F16">
            <v>2546</v>
          </cell>
        </row>
        <row r="17">
          <cell r="F17">
            <v>140</v>
          </cell>
        </row>
        <row r="18">
          <cell r="F18">
            <v>1114</v>
          </cell>
        </row>
        <row r="19">
          <cell r="F19">
            <v>327</v>
          </cell>
        </row>
        <row r="20">
          <cell r="F20">
            <v>155463</v>
          </cell>
        </row>
        <row r="21">
          <cell r="F21">
            <v>119350</v>
          </cell>
        </row>
      </sheetData>
      <sheetData sheetId="3">
        <row r="13">
          <cell r="F13">
            <v>56595</v>
          </cell>
        </row>
        <row r="14">
          <cell r="F14">
            <v>0</v>
          </cell>
        </row>
        <row r="15">
          <cell r="F15">
            <v>11941</v>
          </cell>
        </row>
        <row r="17">
          <cell r="F17">
            <v>224</v>
          </cell>
        </row>
        <row r="18">
          <cell r="F18">
            <v>1159</v>
          </cell>
        </row>
        <row r="19">
          <cell r="F19">
            <v>469</v>
          </cell>
        </row>
        <row r="20">
          <cell r="F20">
            <v>158577</v>
          </cell>
        </row>
        <row r="21">
          <cell r="F21">
            <v>121848</v>
          </cell>
        </row>
      </sheetData>
      <sheetData sheetId="4">
        <row r="13">
          <cell r="F13">
            <v>66395</v>
          </cell>
        </row>
        <row r="14">
          <cell r="F14">
            <v>0</v>
          </cell>
        </row>
        <row r="15">
          <cell r="F15">
            <v>12032</v>
          </cell>
        </row>
        <row r="17">
          <cell r="F17">
            <v>792</v>
          </cell>
        </row>
        <row r="18">
          <cell r="F18">
            <v>956</v>
          </cell>
        </row>
        <row r="19">
          <cell r="F19">
            <v>504</v>
          </cell>
        </row>
        <row r="20">
          <cell r="F20">
            <v>160914</v>
          </cell>
        </row>
        <row r="21">
          <cell r="F21">
            <v>124560</v>
          </cell>
        </row>
      </sheetData>
      <sheetData sheetId="5"/>
      <sheetData sheetId="6"/>
      <sheetData sheetId="7"/>
      <sheetData sheetId="8"/>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dimension ref="A1:I89"/>
  <sheetViews>
    <sheetView topLeftCell="A55" workbookViewId="0">
      <selection activeCell="A60" sqref="A60"/>
    </sheetView>
  </sheetViews>
  <sheetFormatPr baseColWidth="10" defaultColWidth="11.42578125" defaultRowHeight="15"/>
  <cols>
    <col min="1" max="1" width="51.7109375" style="135" bestFit="1" customWidth="1"/>
    <col min="2" max="2" width="19.5703125" style="135" customWidth="1"/>
    <col min="3" max="3" width="18.5703125" style="135" bestFit="1" customWidth="1"/>
    <col min="4" max="4" width="19.7109375" style="135" bestFit="1" customWidth="1"/>
    <col min="5" max="5" width="22.85546875" style="135" customWidth="1"/>
    <col min="6" max="6" width="14.42578125" style="135" customWidth="1"/>
    <col min="7" max="7" width="13.7109375" style="135" bestFit="1" customWidth="1"/>
    <col min="8" max="9" width="15.28515625" style="135" bestFit="1" customWidth="1"/>
    <col min="10" max="16384" width="11.42578125" style="135"/>
  </cols>
  <sheetData>
    <row r="1" spans="1:6">
      <c r="A1" s="235" t="s">
        <v>2</v>
      </c>
      <c r="B1" s="235"/>
      <c r="C1" s="235"/>
      <c r="D1" s="235"/>
      <c r="E1" s="235"/>
      <c r="F1" s="235"/>
    </row>
    <row r="2" spans="1:6">
      <c r="A2" s="104" t="s">
        <v>40</v>
      </c>
      <c r="B2" s="105" t="s">
        <v>41</v>
      </c>
      <c r="C2" s="106"/>
      <c r="D2" s="107"/>
      <c r="E2" s="106"/>
      <c r="F2" s="106"/>
    </row>
    <row r="3" spans="1:6">
      <c r="A3" s="104" t="s">
        <v>42</v>
      </c>
      <c r="B3" s="108" t="s">
        <v>43</v>
      </c>
      <c r="C3" s="106"/>
      <c r="D3" s="109"/>
      <c r="E3" s="106"/>
      <c r="F3" s="106"/>
    </row>
    <row r="4" spans="1:6">
      <c r="A4" s="104" t="s">
        <v>44</v>
      </c>
      <c r="B4" s="106" t="s">
        <v>45</v>
      </c>
      <c r="C4" s="109"/>
      <c r="D4" s="109"/>
      <c r="E4" s="106"/>
      <c r="F4" s="106"/>
    </row>
    <row r="5" spans="1:6">
      <c r="A5" s="104" t="s">
        <v>82</v>
      </c>
      <c r="B5" s="110" t="s">
        <v>110</v>
      </c>
      <c r="C5" s="106"/>
      <c r="D5" s="106"/>
      <c r="E5" s="106"/>
      <c r="F5" s="106"/>
    </row>
    <row r="6" spans="1:6">
      <c r="A6" s="104"/>
      <c r="B6" s="110"/>
      <c r="C6" s="106"/>
      <c r="D6" s="106"/>
      <c r="E6" s="106"/>
      <c r="F6" s="106"/>
    </row>
    <row r="8" spans="1:6">
      <c r="A8" s="235" t="s">
        <v>46</v>
      </c>
      <c r="B8" s="235"/>
      <c r="C8" s="235"/>
      <c r="D8" s="235"/>
      <c r="E8" s="235"/>
      <c r="F8" s="235"/>
    </row>
    <row r="9" spans="1:6">
      <c r="A9" s="235" t="s">
        <v>47</v>
      </c>
      <c r="B9" s="235"/>
      <c r="C9" s="235"/>
      <c r="D9" s="235"/>
      <c r="E9" s="235"/>
      <c r="F9" s="235"/>
    </row>
    <row r="10" spans="1:6">
      <c r="A10" s="111"/>
    </row>
    <row r="11" spans="1:6" ht="15.75" thickBot="1">
      <c r="A11" s="136" t="s">
        <v>8</v>
      </c>
      <c r="B11" s="136" t="s">
        <v>49</v>
      </c>
      <c r="C11" s="136" t="s">
        <v>67</v>
      </c>
      <c r="D11" s="136" t="s">
        <v>68</v>
      </c>
      <c r="E11" s="136" t="s">
        <v>69</v>
      </c>
      <c r="F11" s="136" t="s">
        <v>58</v>
      </c>
    </row>
    <row r="12" spans="1:6">
      <c r="A12" s="105"/>
      <c r="B12" s="119"/>
      <c r="C12" s="119"/>
      <c r="D12" s="119"/>
      <c r="E12" s="119"/>
      <c r="F12" s="119"/>
    </row>
    <row r="13" spans="1:6">
      <c r="A13" s="119" t="s">
        <v>83</v>
      </c>
      <c r="B13" s="137"/>
      <c r="C13" s="129"/>
      <c r="D13" s="129"/>
      <c r="E13" s="112"/>
      <c r="F13" s="112"/>
    </row>
    <row r="14" spans="1:6">
      <c r="A14" s="151" t="s">
        <v>3</v>
      </c>
      <c r="B14" s="115" t="s">
        <v>54</v>
      </c>
      <c r="C14" s="119">
        <v>4430</v>
      </c>
      <c r="D14" s="119">
        <v>9998</v>
      </c>
      <c r="E14" s="119">
        <v>29250</v>
      </c>
      <c r="F14" s="119">
        <v>30298</v>
      </c>
    </row>
    <row r="15" spans="1:6">
      <c r="A15" s="113" t="s">
        <v>55</v>
      </c>
      <c r="B15" s="115" t="s">
        <v>56</v>
      </c>
      <c r="C15" s="114" t="s">
        <v>116</v>
      </c>
      <c r="D15" s="114" t="s">
        <v>116</v>
      </c>
      <c r="E15" s="114" t="s">
        <v>116</v>
      </c>
      <c r="F15" s="114" t="s">
        <v>116</v>
      </c>
    </row>
    <row r="16" spans="1:6">
      <c r="A16" s="113" t="s">
        <v>16</v>
      </c>
      <c r="B16" s="115" t="s">
        <v>54</v>
      </c>
      <c r="C16" s="119">
        <v>0</v>
      </c>
      <c r="D16" s="119">
        <v>862</v>
      </c>
      <c r="E16" s="119">
        <v>7943</v>
      </c>
      <c r="F16" s="119">
        <v>7989</v>
      </c>
    </row>
    <row r="17" spans="1:8">
      <c r="A17" s="152" t="s">
        <v>93</v>
      </c>
      <c r="B17" s="115" t="s">
        <v>54</v>
      </c>
      <c r="C17" s="116">
        <v>3123</v>
      </c>
      <c r="D17" s="116">
        <v>3411</v>
      </c>
      <c r="E17" s="116">
        <v>3615</v>
      </c>
      <c r="F17" s="119">
        <v>3965</v>
      </c>
      <c r="H17" s="116"/>
    </row>
    <row r="18" spans="1:8">
      <c r="A18" s="151" t="s">
        <v>13</v>
      </c>
      <c r="B18" s="115" t="s">
        <v>54</v>
      </c>
      <c r="C18" s="119">
        <v>193</v>
      </c>
      <c r="D18" s="119">
        <v>221</v>
      </c>
      <c r="E18" s="119">
        <v>235</v>
      </c>
      <c r="F18" s="119">
        <v>300</v>
      </c>
      <c r="H18" s="119"/>
    </row>
    <row r="19" spans="1:8">
      <c r="A19" s="151" t="s">
        <v>14</v>
      </c>
      <c r="B19" s="115" t="s">
        <v>54</v>
      </c>
      <c r="C19" s="119">
        <v>0</v>
      </c>
      <c r="D19" s="119">
        <v>10</v>
      </c>
      <c r="E19" s="119">
        <v>19</v>
      </c>
      <c r="F19" s="119">
        <v>29</v>
      </c>
    </row>
    <row r="20" spans="1:8">
      <c r="A20" s="151" t="s">
        <v>15</v>
      </c>
      <c r="B20" s="117" t="s">
        <v>54</v>
      </c>
      <c r="C20" s="114">
        <v>0</v>
      </c>
      <c r="D20" s="114">
        <v>6</v>
      </c>
      <c r="E20" s="114">
        <v>25</v>
      </c>
      <c r="F20" s="119">
        <v>31</v>
      </c>
    </row>
    <row r="21" spans="1:8">
      <c r="A21" s="151" t="s">
        <v>4</v>
      </c>
      <c r="B21" s="115" t="s">
        <v>57</v>
      </c>
      <c r="C21" s="119">
        <v>101723</v>
      </c>
      <c r="D21" s="119">
        <v>109032</v>
      </c>
      <c r="E21" s="119">
        <v>109083</v>
      </c>
      <c r="F21" s="119">
        <v>122291</v>
      </c>
    </row>
    <row r="22" spans="1:8">
      <c r="A22" s="153"/>
      <c r="B22" s="115" t="s">
        <v>54</v>
      </c>
      <c r="C22" s="119">
        <v>84437</v>
      </c>
      <c r="D22" s="119">
        <v>89750</v>
      </c>
      <c r="E22" s="119">
        <v>88834</v>
      </c>
      <c r="F22" s="119">
        <v>98552</v>
      </c>
    </row>
    <row r="23" spans="1:8" ht="15" customHeight="1">
      <c r="A23" s="151" t="s">
        <v>84</v>
      </c>
      <c r="B23" s="115" t="s">
        <v>54</v>
      </c>
      <c r="C23" s="119">
        <v>256</v>
      </c>
      <c r="D23" s="119">
        <v>895</v>
      </c>
      <c r="E23" s="119">
        <v>1937</v>
      </c>
      <c r="F23" s="119">
        <v>2150</v>
      </c>
      <c r="G23" s="120"/>
      <c r="H23" s="119"/>
    </row>
    <row r="24" spans="1:8" ht="15.75" thickBot="1">
      <c r="A24" s="121" t="s">
        <v>85</v>
      </c>
      <c r="B24" s="122" t="s">
        <v>54</v>
      </c>
      <c r="C24" s="121">
        <v>88666</v>
      </c>
      <c r="D24" s="121">
        <v>98749</v>
      </c>
      <c r="E24" s="121">
        <v>112994</v>
      </c>
      <c r="F24" s="121">
        <v>123047</v>
      </c>
      <c r="G24" s="138"/>
      <c r="H24" s="138"/>
    </row>
    <row r="25" spans="1:8" ht="15.75" thickTop="1">
      <c r="A25" s="238" t="s">
        <v>117</v>
      </c>
      <c r="B25" s="238"/>
      <c r="C25" s="238"/>
      <c r="D25" s="238"/>
      <c r="E25" s="238"/>
      <c r="F25" s="238"/>
    </row>
    <row r="26" spans="1:8">
      <c r="A26" s="239" t="s">
        <v>118</v>
      </c>
      <c r="B26" s="239"/>
      <c r="C26" s="138"/>
      <c r="D26" s="138"/>
      <c r="E26" s="138"/>
      <c r="F26" s="138"/>
    </row>
    <row r="27" spans="1:8">
      <c r="A27" s="141"/>
      <c r="B27" s="141"/>
      <c r="C27" s="138"/>
      <c r="D27" s="138"/>
      <c r="E27" s="138"/>
      <c r="F27" s="138"/>
    </row>
    <row r="28" spans="1:8" ht="12.75" customHeight="1"/>
    <row r="29" spans="1:8">
      <c r="A29" s="235" t="s">
        <v>101</v>
      </c>
      <c r="B29" s="235"/>
      <c r="C29" s="235"/>
      <c r="D29" s="235"/>
      <c r="E29" s="235"/>
    </row>
    <row r="30" spans="1:8">
      <c r="A30" s="235" t="s">
        <v>18</v>
      </c>
      <c r="B30" s="235"/>
      <c r="C30" s="235"/>
      <c r="D30" s="235"/>
      <c r="E30" s="235"/>
    </row>
    <row r="31" spans="1:8">
      <c r="A31" s="235" t="s">
        <v>109</v>
      </c>
      <c r="B31" s="235"/>
      <c r="C31" s="235"/>
      <c r="D31" s="235"/>
      <c r="E31" s="235"/>
    </row>
    <row r="32" spans="1:8">
      <c r="A32" s="104"/>
      <c r="B32" s="111"/>
      <c r="C32" s="111"/>
      <c r="D32" s="111"/>
      <c r="E32" s="123"/>
    </row>
    <row r="33" spans="1:7" s="106" customFormat="1" ht="15.75" thickBot="1">
      <c r="A33" s="136" t="s">
        <v>8</v>
      </c>
      <c r="B33" s="146" t="s">
        <v>67</v>
      </c>
      <c r="C33" s="146" t="s">
        <v>68</v>
      </c>
      <c r="D33" s="146" t="s">
        <v>69</v>
      </c>
      <c r="E33" s="146" t="s">
        <v>58</v>
      </c>
    </row>
    <row r="34" spans="1:7">
      <c r="A34" s="145"/>
      <c r="B34" s="119"/>
      <c r="C34" s="119"/>
      <c r="D34" s="119"/>
      <c r="E34" s="119"/>
    </row>
    <row r="35" spans="1:7">
      <c r="A35" s="119" t="s">
        <v>12</v>
      </c>
      <c r="B35" s="129">
        <f>SUM(B36:B41)</f>
        <v>568374646</v>
      </c>
      <c r="C35" s="129">
        <f t="shared" ref="C35:D35" si="0">SUM(C36:C41)</f>
        <v>1106437128</v>
      </c>
      <c r="D35" s="129">
        <f t="shared" si="0"/>
        <v>2288753952</v>
      </c>
      <c r="E35" s="129">
        <f>SUM(B35:D35)</f>
        <v>3963565726</v>
      </c>
    </row>
    <row r="36" spans="1:7">
      <c r="A36" s="113" t="s">
        <v>3</v>
      </c>
      <c r="B36" s="119">
        <v>503328286</v>
      </c>
      <c r="C36" s="119">
        <v>946809749</v>
      </c>
      <c r="D36" s="119">
        <v>1975571587</v>
      </c>
      <c r="E36" s="114">
        <f t="shared" ref="E36:E44" si="1">SUM(B36:D36)</f>
        <v>3425709622</v>
      </c>
    </row>
    <row r="37" spans="1:7">
      <c r="A37" s="113" t="s">
        <v>13</v>
      </c>
      <c r="B37" s="119">
        <v>39003940</v>
      </c>
      <c r="C37" s="119">
        <v>30070224</v>
      </c>
      <c r="D37" s="119">
        <v>35427716</v>
      </c>
      <c r="E37" s="114">
        <f t="shared" si="1"/>
        <v>104501880</v>
      </c>
    </row>
    <row r="38" spans="1:7">
      <c r="A38" s="113" t="s">
        <v>14</v>
      </c>
      <c r="B38" s="119"/>
      <c r="C38" s="119">
        <v>12971726</v>
      </c>
      <c r="D38" s="119">
        <v>4429695</v>
      </c>
      <c r="E38" s="114">
        <f t="shared" si="1"/>
        <v>17401421</v>
      </c>
    </row>
    <row r="39" spans="1:7">
      <c r="A39" s="113" t="s">
        <v>7</v>
      </c>
      <c r="B39" s="126">
        <v>26042420</v>
      </c>
      <c r="C39" s="126">
        <v>106047143</v>
      </c>
      <c r="D39" s="127">
        <v>231648568</v>
      </c>
      <c r="E39" s="127">
        <f>SUM(B39:D39)</f>
        <v>363738131</v>
      </c>
    </row>
    <row r="40" spans="1:7">
      <c r="A40" s="113" t="s">
        <v>15</v>
      </c>
      <c r="B40" s="129">
        <v>0</v>
      </c>
      <c r="C40" s="129">
        <v>10538286</v>
      </c>
      <c r="D40" s="130">
        <v>41676386</v>
      </c>
      <c r="E40" s="130">
        <f>SUM(B40:D40)</f>
        <v>52214672</v>
      </c>
    </row>
    <row r="41" spans="1:7">
      <c r="A41" s="113" t="s">
        <v>71</v>
      </c>
      <c r="B41" s="114">
        <v>0</v>
      </c>
      <c r="C41" s="114">
        <v>0</v>
      </c>
      <c r="D41" s="114">
        <v>0</v>
      </c>
      <c r="E41" s="114">
        <f>SUM(B41:D41)</f>
        <v>0</v>
      </c>
    </row>
    <row r="42" spans="1:7">
      <c r="A42" s="118" t="s">
        <v>4</v>
      </c>
      <c r="B42" s="129">
        <v>2450515000</v>
      </c>
      <c r="C42" s="129">
        <v>2775180000</v>
      </c>
      <c r="D42" s="129">
        <v>2972473999</v>
      </c>
      <c r="E42" s="129">
        <f t="shared" si="1"/>
        <v>8198168999</v>
      </c>
    </row>
    <row r="43" spans="1:7">
      <c r="A43" s="118" t="s">
        <v>16</v>
      </c>
      <c r="B43" s="129">
        <v>0</v>
      </c>
      <c r="C43" s="129">
        <v>52838000</v>
      </c>
      <c r="D43" s="129">
        <v>701256500</v>
      </c>
      <c r="E43" s="129">
        <f t="shared" si="1"/>
        <v>754094500</v>
      </c>
    </row>
    <row r="44" spans="1:7" ht="15" customHeight="1">
      <c r="A44" s="119" t="s">
        <v>72</v>
      </c>
      <c r="B44" s="147">
        <v>0</v>
      </c>
      <c r="C44" s="147">
        <v>0</v>
      </c>
      <c r="D44" s="147">
        <v>0</v>
      </c>
      <c r="E44" s="129">
        <f t="shared" si="1"/>
        <v>0</v>
      </c>
      <c r="F44" s="120"/>
      <c r="G44" s="119"/>
    </row>
    <row r="45" spans="1:7" ht="15" customHeight="1" thickBot="1">
      <c r="A45" s="121" t="s">
        <v>17</v>
      </c>
      <c r="B45" s="121">
        <f>B35+B42+B43+B44</f>
        <v>3018889646</v>
      </c>
      <c r="C45" s="121">
        <f t="shared" ref="C45:E45" si="2">C35+C42+C43+C44</f>
        <v>3934455128</v>
      </c>
      <c r="D45" s="121">
        <f t="shared" si="2"/>
        <v>5962484451</v>
      </c>
      <c r="E45" s="121">
        <f t="shared" si="2"/>
        <v>12915829225</v>
      </c>
      <c r="F45" s="138"/>
      <c r="G45" s="138"/>
    </row>
    <row r="46" spans="1:7" ht="15" customHeight="1" thickTop="1">
      <c r="A46" s="115" t="s">
        <v>20</v>
      </c>
      <c r="B46" s="131"/>
      <c r="C46" s="131"/>
      <c r="D46" s="131"/>
      <c r="E46" s="131"/>
      <c r="F46" s="138"/>
      <c r="G46" s="138"/>
    </row>
    <row r="47" spans="1:7" ht="15" customHeight="1">
      <c r="A47" s="115"/>
      <c r="B47" s="131"/>
      <c r="C47" s="131"/>
      <c r="D47" s="131"/>
      <c r="E47" s="131"/>
      <c r="F47" s="138"/>
      <c r="G47" s="138"/>
    </row>
    <row r="48" spans="1:7" ht="15" customHeight="1">
      <c r="A48" s="115"/>
      <c r="B48" s="131"/>
      <c r="C48" s="131"/>
      <c r="D48" s="131"/>
      <c r="E48" s="131"/>
      <c r="F48" s="138"/>
      <c r="G48" s="138"/>
    </row>
    <row r="49" spans="1:7" ht="15" customHeight="1">
      <c r="A49" s="236" t="s">
        <v>21</v>
      </c>
      <c r="B49" s="236"/>
      <c r="C49" s="236"/>
      <c r="D49" s="236"/>
      <c r="E49" s="236"/>
      <c r="F49" s="138"/>
      <c r="G49" s="138"/>
    </row>
    <row r="50" spans="1:7">
      <c r="A50" s="235" t="s">
        <v>22</v>
      </c>
      <c r="B50" s="235"/>
      <c r="C50" s="235"/>
      <c r="D50" s="235"/>
      <c r="E50" s="235"/>
    </row>
    <row r="51" spans="1:7">
      <c r="A51" s="235" t="s">
        <v>109</v>
      </c>
      <c r="B51" s="235"/>
      <c r="C51" s="235"/>
      <c r="D51" s="235"/>
      <c r="E51" s="235"/>
    </row>
    <row r="52" spans="1:7" s="106" customFormat="1">
      <c r="A52" s="237"/>
      <c r="B52" s="237"/>
      <c r="C52" s="237"/>
      <c r="D52" s="237"/>
      <c r="E52" s="237"/>
    </row>
    <row r="53" spans="1:7" ht="15.75" thickBot="1">
      <c r="A53" s="146" t="s">
        <v>23</v>
      </c>
      <c r="B53" s="146" t="s">
        <v>67</v>
      </c>
      <c r="C53" s="146" t="s">
        <v>68</v>
      </c>
      <c r="D53" s="146" t="s">
        <v>69</v>
      </c>
      <c r="E53" s="146" t="s">
        <v>58</v>
      </c>
    </row>
    <row r="54" spans="1:7" s="139" customFormat="1">
      <c r="A54" s="135"/>
      <c r="B54" s="135"/>
      <c r="C54" s="135"/>
      <c r="D54" s="135"/>
      <c r="E54" s="135"/>
      <c r="F54" s="135"/>
    </row>
    <row r="55" spans="1:7">
      <c r="A55" s="135" t="s">
        <v>199</v>
      </c>
      <c r="B55" s="135">
        <f>B56</f>
        <v>3018889646</v>
      </c>
      <c r="C55" s="135">
        <f t="shared" ref="C55:D55" si="3">C56</f>
        <v>3923916842</v>
      </c>
      <c r="D55" s="135">
        <f t="shared" si="3"/>
        <v>5920808065</v>
      </c>
      <c r="E55" s="135">
        <f>SUM(B55:D55)</f>
        <v>12863614553</v>
      </c>
      <c r="F55" s="139"/>
    </row>
    <row r="56" spans="1:7">
      <c r="A56" s="225" t="s">
        <v>200</v>
      </c>
      <c r="B56" s="135">
        <v>3018889646</v>
      </c>
      <c r="C56" s="135">
        <v>3923916842</v>
      </c>
      <c r="D56" s="135">
        <v>5920808065</v>
      </c>
      <c r="E56" s="135">
        <f t="shared" ref="E56:E60" si="4">SUM(B56:D56)</f>
        <v>12863614553</v>
      </c>
      <c r="F56" s="139"/>
    </row>
    <row r="57" spans="1:7">
      <c r="A57" s="135" t="s">
        <v>25</v>
      </c>
      <c r="B57" s="135">
        <f>B58</f>
        <v>0</v>
      </c>
      <c r="C57" s="135">
        <f t="shared" ref="C57:D57" si="5">C58</f>
        <v>10538286</v>
      </c>
      <c r="D57" s="135">
        <f t="shared" si="5"/>
        <v>41676386</v>
      </c>
      <c r="E57" s="135">
        <f t="shared" si="4"/>
        <v>52214672</v>
      </c>
    </row>
    <row r="58" spans="1:7">
      <c r="A58" s="132" t="s">
        <v>200</v>
      </c>
      <c r="B58" s="135">
        <v>0</v>
      </c>
      <c r="C58" s="135">
        <v>10538286</v>
      </c>
      <c r="D58" s="135">
        <v>41676386</v>
      </c>
      <c r="E58" s="135">
        <f t="shared" si="4"/>
        <v>52214672</v>
      </c>
    </row>
    <row r="59" spans="1:7">
      <c r="A59" s="223" t="s">
        <v>197</v>
      </c>
      <c r="B59" s="135">
        <f>SUM(B60:B61)</f>
        <v>0</v>
      </c>
      <c r="C59" s="135">
        <f t="shared" ref="C59:D59" si="6">SUM(C60:C61)</f>
        <v>0</v>
      </c>
      <c r="D59" s="135">
        <f t="shared" si="6"/>
        <v>0</v>
      </c>
      <c r="E59" s="135">
        <f t="shared" si="4"/>
        <v>0</v>
      </c>
    </row>
    <row r="60" spans="1:7">
      <c r="A60" s="132" t="s">
        <v>72</v>
      </c>
      <c r="B60" s="135">
        <f>B44</f>
        <v>0</v>
      </c>
      <c r="C60" s="135">
        <f t="shared" ref="C60:D60" si="7">C44</f>
        <v>0</v>
      </c>
      <c r="D60" s="135">
        <f t="shared" si="7"/>
        <v>0</v>
      </c>
      <c r="E60" s="135">
        <f t="shared" si="4"/>
        <v>0</v>
      </c>
    </row>
    <row r="61" spans="1:7">
      <c r="A61" s="226" t="s">
        <v>71</v>
      </c>
      <c r="B61" s="135">
        <f>B41</f>
        <v>0</v>
      </c>
      <c r="C61" s="135">
        <f t="shared" ref="C61:D61" si="8">C41</f>
        <v>0</v>
      </c>
      <c r="D61" s="135">
        <f t="shared" si="8"/>
        <v>0</v>
      </c>
      <c r="E61" s="135">
        <f>SUM(B61:D61)</f>
        <v>0</v>
      </c>
    </row>
    <row r="62" spans="1:7" ht="15.75" thickBot="1">
      <c r="A62" s="121" t="s">
        <v>28</v>
      </c>
      <c r="B62" s="121">
        <f>B55+B57+B59</f>
        <v>3018889646</v>
      </c>
      <c r="C62" s="121">
        <f t="shared" ref="C62:E62" si="9">C55+C57+C59</f>
        <v>3934455128</v>
      </c>
      <c r="D62" s="121">
        <f t="shared" si="9"/>
        <v>5962484451</v>
      </c>
      <c r="E62" s="121">
        <f t="shared" si="9"/>
        <v>12915829225</v>
      </c>
    </row>
    <row r="63" spans="1:7" ht="15.75" thickTop="1">
      <c r="A63" s="119" t="s">
        <v>20</v>
      </c>
    </row>
    <row r="64" spans="1:7">
      <c r="A64" s="119"/>
    </row>
    <row r="66" spans="1:9">
      <c r="A66" s="236" t="s">
        <v>29</v>
      </c>
      <c r="B66" s="236"/>
      <c r="C66" s="236"/>
      <c r="D66" s="236"/>
      <c r="E66" s="236"/>
    </row>
    <row r="67" spans="1:9">
      <c r="A67" s="235" t="s">
        <v>70</v>
      </c>
      <c r="B67" s="235"/>
      <c r="C67" s="235"/>
      <c r="D67" s="235"/>
      <c r="E67" s="235"/>
    </row>
    <row r="68" spans="1:9">
      <c r="A68" s="235" t="s">
        <v>109</v>
      </c>
      <c r="B68" s="235"/>
      <c r="C68" s="235"/>
      <c r="D68" s="235"/>
      <c r="E68" s="235"/>
    </row>
    <row r="70" spans="1:9" ht="15.75" thickBot="1">
      <c r="A70" s="136" t="s">
        <v>23</v>
      </c>
      <c r="B70" s="136" t="s">
        <v>67</v>
      </c>
      <c r="C70" s="136" t="s">
        <v>68</v>
      </c>
      <c r="D70" s="136" t="s">
        <v>69</v>
      </c>
      <c r="E70" s="136" t="s">
        <v>58</v>
      </c>
    </row>
    <row r="72" spans="1:9">
      <c r="A72" s="135" t="s">
        <v>121</v>
      </c>
      <c r="B72" s="143">
        <v>6330677305.6199999</v>
      </c>
      <c r="C72" s="143">
        <f>B79</f>
        <v>8079245016.1800003</v>
      </c>
      <c r="D72" s="143">
        <f>C79</f>
        <v>10121749313.530001</v>
      </c>
      <c r="E72" s="143">
        <f>B72</f>
        <v>6330677305.6199999</v>
      </c>
      <c r="G72" s="159"/>
    </row>
    <row r="73" spans="1:9">
      <c r="A73" s="135" t="s">
        <v>33</v>
      </c>
      <c r="B73" s="143">
        <f>SUM(B74:B76)</f>
        <v>4767457356.5600004</v>
      </c>
      <c r="C73" s="143">
        <f>SUM(C74:C76)</f>
        <v>5976959425.3500004</v>
      </c>
      <c r="D73" s="143">
        <f>SUM(D74:D76)</f>
        <v>6964629640.0900002</v>
      </c>
      <c r="E73" s="143">
        <f>SUM(E74:E76)</f>
        <v>17709046422</v>
      </c>
      <c r="G73" s="135" t="s">
        <v>213</v>
      </c>
    </row>
    <row r="74" spans="1:9">
      <c r="A74" s="132" t="s">
        <v>2</v>
      </c>
      <c r="B74" s="135">
        <v>209004023.22999999</v>
      </c>
      <c r="C74" s="135">
        <v>2418506092.02</v>
      </c>
      <c r="D74" s="135">
        <v>2406176306.7600002</v>
      </c>
      <c r="E74" s="135">
        <f>SUM(B74:D74)</f>
        <v>5033686422.0100002</v>
      </c>
      <c r="G74" s="232">
        <v>209004023.22999999</v>
      </c>
      <c r="H74" s="232">
        <v>2418506092.02</v>
      </c>
      <c r="I74" s="232">
        <v>2406176306.7600002</v>
      </c>
    </row>
    <row r="75" spans="1:9">
      <c r="A75" s="132" t="s">
        <v>119</v>
      </c>
      <c r="B75" s="233">
        <v>4000000000</v>
      </c>
      <c r="C75" s="233">
        <v>3000000000</v>
      </c>
      <c r="D75" s="233">
        <v>4000000000</v>
      </c>
      <c r="E75" s="135">
        <f>SUM(B75:D75)</f>
        <v>11000000000</v>
      </c>
      <c r="G75" s="158">
        <v>0</v>
      </c>
      <c r="H75" s="158">
        <v>0</v>
      </c>
      <c r="I75" s="158">
        <v>7000000000</v>
      </c>
    </row>
    <row r="76" spans="1:9">
      <c r="A76" s="132" t="s">
        <v>120</v>
      </c>
      <c r="B76" s="135">
        <v>558453333.33000004</v>
      </c>
      <c r="C76" s="135">
        <v>558453333.33000004</v>
      </c>
      <c r="D76" s="135">
        <v>558453333.33000004</v>
      </c>
      <c r="E76" s="135">
        <f>SUM(B76:D76)</f>
        <v>1675359999.9900002</v>
      </c>
      <c r="G76" s="158">
        <v>0</v>
      </c>
      <c r="H76" s="158">
        <v>558453333.33000004</v>
      </c>
      <c r="I76" s="158">
        <v>558453333.33000004</v>
      </c>
    </row>
    <row r="77" spans="1:9">
      <c r="A77" s="135" t="s">
        <v>122</v>
      </c>
      <c r="B77" s="143">
        <f>+B72+B73</f>
        <v>11098134662.18</v>
      </c>
      <c r="C77" s="143">
        <f>+C72+C73</f>
        <v>14056204441.530001</v>
      </c>
      <c r="D77" s="143">
        <f>+D72+D73</f>
        <v>17086378953.620001</v>
      </c>
      <c r="E77" s="143">
        <f>E73+E72</f>
        <v>24039723727.619999</v>
      </c>
    </row>
    <row r="78" spans="1:9">
      <c r="A78" s="135" t="s">
        <v>37</v>
      </c>
      <c r="B78" s="119">
        <f>B62</f>
        <v>3018889646</v>
      </c>
      <c r="C78" s="119">
        <f>C62</f>
        <v>3934455128</v>
      </c>
      <c r="D78" s="119">
        <f>D62</f>
        <v>5962484451</v>
      </c>
      <c r="E78" s="119">
        <f>SUM(B78:D78)</f>
        <v>12915829225</v>
      </c>
    </row>
    <row r="79" spans="1:9">
      <c r="A79" s="135" t="s">
        <v>123</v>
      </c>
      <c r="B79" s="135">
        <f>+B77-B78</f>
        <v>8079245016.1800003</v>
      </c>
      <c r="C79" s="135">
        <f>+C77-C78</f>
        <v>10121749313.530001</v>
      </c>
      <c r="D79" s="135">
        <f>+D77-D78</f>
        <v>11123894502.620001</v>
      </c>
      <c r="E79" s="135">
        <f>E77-E78</f>
        <v>11123894502.619999</v>
      </c>
    </row>
    <row r="80" spans="1:9" ht="15.75" thickBot="1">
      <c r="A80" s="121"/>
      <c r="B80" s="121"/>
      <c r="C80" s="121"/>
      <c r="D80" s="121"/>
      <c r="E80" s="121"/>
    </row>
    <row r="81" spans="1:5" ht="15.75" thickTop="1">
      <c r="A81" s="119" t="s">
        <v>39</v>
      </c>
    </row>
    <row r="83" spans="1:5">
      <c r="A83" s="135" t="s">
        <v>209</v>
      </c>
    </row>
    <row r="85" spans="1:5">
      <c r="E85" s="119"/>
    </row>
    <row r="87" spans="1:5">
      <c r="A87" s="155"/>
    </row>
    <row r="88" spans="1:5">
      <c r="A88" s="155"/>
    </row>
    <row r="89" spans="1:5">
      <c r="A89" s="155"/>
    </row>
  </sheetData>
  <mergeCells count="15">
    <mergeCell ref="A1:F1"/>
    <mergeCell ref="A8:F8"/>
    <mergeCell ref="A9:F9"/>
    <mergeCell ref="A30:E30"/>
    <mergeCell ref="A25:F25"/>
    <mergeCell ref="A26:B26"/>
    <mergeCell ref="A29:E29"/>
    <mergeCell ref="A31:E31"/>
    <mergeCell ref="A51:E51"/>
    <mergeCell ref="A66:E66"/>
    <mergeCell ref="A67:E67"/>
    <mergeCell ref="A68:E68"/>
    <mergeCell ref="A49:E49"/>
    <mergeCell ref="A52:E52"/>
    <mergeCell ref="A50:E50"/>
  </mergeCells>
  <printOptions horizontalCentered="1"/>
  <pageMargins left="0.31496062992125984" right="0.31496062992125984" top="0.35433070866141736" bottom="0.74803149606299213" header="0.11811023622047245" footer="0.31496062992125984"/>
  <pageSetup paperSize="9" scale="85" orientation="landscape" r:id="rId1"/>
</worksheet>
</file>

<file path=xl/worksheets/sheet10.xml><?xml version="1.0" encoding="utf-8"?>
<worksheet xmlns="http://schemas.openxmlformats.org/spreadsheetml/2006/main" xmlns:r="http://schemas.openxmlformats.org/officeDocument/2006/relationships">
  <dimension ref="A1:F23"/>
  <sheetViews>
    <sheetView workbookViewId="0">
      <selection activeCell="E10" sqref="E10:E20"/>
    </sheetView>
  </sheetViews>
  <sheetFormatPr baseColWidth="10" defaultColWidth="11.42578125" defaultRowHeight="12.75"/>
  <cols>
    <col min="1" max="1" width="40.7109375" customWidth="1"/>
    <col min="2" max="2" width="25.7109375" customWidth="1"/>
    <col min="3" max="3" width="21.5703125" customWidth="1"/>
    <col min="4" max="4" width="22.28515625" customWidth="1"/>
    <col min="5" max="5" width="18.140625" customWidth="1"/>
  </cols>
  <sheetData>
    <row r="1" spans="1:6" ht="15">
      <c r="A1" s="13" t="s">
        <v>44</v>
      </c>
      <c r="B1" s="15" t="s">
        <v>45</v>
      </c>
      <c r="C1" s="18"/>
      <c r="D1" s="18"/>
      <c r="E1" s="15"/>
      <c r="F1" s="15"/>
    </row>
    <row r="2" spans="1:6" ht="15">
      <c r="A2" s="13" t="s">
        <v>82</v>
      </c>
      <c r="B2" s="19" t="s">
        <v>97</v>
      </c>
      <c r="C2" s="15"/>
      <c r="D2" s="15"/>
      <c r="E2" s="15"/>
      <c r="F2" s="15"/>
    </row>
    <row r="3" spans="1:6">
      <c r="A3" s="20"/>
      <c r="B3" s="20"/>
      <c r="C3" s="20"/>
      <c r="D3" s="20"/>
      <c r="E3" s="20"/>
      <c r="F3" s="20"/>
    </row>
    <row r="4" spans="1:6" ht="15">
      <c r="A4" s="253" t="s">
        <v>46</v>
      </c>
      <c r="B4" s="253"/>
      <c r="C4" s="253"/>
      <c r="D4" s="253"/>
      <c r="E4" s="253"/>
      <c r="F4" s="253"/>
    </row>
    <row r="5" spans="1:6" ht="15">
      <c r="A5" s="253" t="s">
        <v>47</v>
      </c>
      <c r="B5" s="253"/>
      <c r="C5" s="253"/>
      <c r="D5" s="253"/>
      <c r="E5" s="253"/>
      <c r="F5" s="253"/>
    </row>
    <row r="6" spans="1:6" ht="15">
      <c r="A6" s="21"/>
      <c r="B6" s="21"/>
      <c r="C6" s="21"/>
      <c r="D6" s="21"/>
      <c r="E6" s="21"/>
      <c r="F6" s="21"/>
    </row>
    <row r="7" spans="1:6" ht="13.5" thickBot="1">
      <c r="A7" s="22" t="s">
        <v>48</v>
      </c>
      <c r="B7" s="22" t="s">
        <v>49</v>
      </c>
      <c r="C7" s="22" t="s">
        <v>58</v>
      </c>
      <c r="D7" s="22" t="s">
        <v>53</v>
      </c>
      <c r="E7" s="22" t="s">
        <v>98</v>
      </c>
      <c r="F7" s="20"/>
    </row>
    <row r="8" spans="1:6" ht="15">
      <c r="A8" s="14"/>
      <c r="B8" s="23"/>
      <c r="C8" s="23"/>
      <c r="D8" s="23"/>
      <c r="E8" s="23"/>
      <c r="F8" s="20"/>
    </row>
    <row r="9" spans="1:6">
      <c r="A9" s="24" t="s">
        <v>83</v>
      </c>
      <c r="B9" s="25"/>
      <c r="C9" s="47"/>
      <c r="D9" s="20"/>
      <c r="E9" s="20"/>
      <c r="F9" s="20"/>
    </row>
    <row r="10" spans="1:6" ht="15">
      <c r="A10" s="26" t="s">
        <v>3</v>
      </c>
      <c r="B10" s="27" t="s">
        <v>54</v>
      </c>
      <c r="C10" s="39" t="str">
        <f>'[3]1T'!F10</f>
        <v>I Trimestre</v>
      </c>
      <c r="D10" s="39" t="str">
        <f>'[3]2T'!F10</f>
        <v>II Trimestre</v>
      </c>
      <c r="E10" s="48">
        <v>50065</v>
      </c>
      <c r="F10" s="20"/>
    </row>
    <row r="11" spans="1:6" hidden="1">
      <c r="A11" s="28" t="s">
        <v>55</v>
      </c>
      <c r="B11" s="27" t="s">
        <v>56</v>
      </c>
      <c r="C11" s="39">
        <f>'[3]1T'!F11</f>
        <v>0</v>
      </c>
      <c r="D11" s="39">
        <f>'[3]2T'!F11</f>
        <v>0</v>
      </c>
      <c r="E11" s="49">
        <v>0</v>
      </c>
      <c r="F11" s="20"/>
    </row>
    <row r="12" spans="1:6">
      <c r="A12" s="28" t="s">
        <v>16</v>
      </c>
      <c r="B12" s="27" t="s">
        <v>54</v>
      </c>
      <c r="C12" s="39">
        <f>'[3]1T'!F12</f>
        <v>0</v>
      </c>
      <c r="D12" s="39">
        <f>'[3]2T'!F12</f>
        <v>0</v>
      </c>
      <c r="E12" s="49">
        <v>12489</v>
      </c>
      <c r="F12" s="20"/>
    </row>
    <row r="13" spans="1:6" ht="15">
      <c r="A13" s="29" t="s">
        <v>93</v>
      </c>
      <c r="B13" s="30" t="s">
        <v>54</v>
      </c>
      <c r="C13" s="31">
        <v>2322</v>
      </c>
      <c r="D13" s="31">
        <v>2546</v>
      </c>
      <c r="E13" s="31">
        <v>2715</v>
      </c>
      <c r="F13" s="50"/>
    </row>
    <row r="14" spans="1:6" ht="15">
      <c r="A14" s="38" t="s">
        <v>13</v>
      </c>
      <c r="B14" s="30" t="s">
        <v>54</v>
      </c>
      <c r="C14" s="31">
        <f>'[3]1T'!F14</f>
        <v>0</v>
      </c>
      <c r="D14" s="31">
        <f>'[3]2T'!F14</f>
        <v>0</v>
      </c>
      <c r="E14" s="51">
        <v>207</v>
      </c>
      <c r="F14" s="20"/>
    </row>
    <row r="15" spans="1:6" ht="15">
      <c r="A15" s="32" t="s">
        <v>14</v>
      </c>
      <c r="B15" s="30" t="s">
        <v>54</v>
      </c>
      <c r="C15" s="31">
        <f>'[3]1T'!F15</f>
        <v>10213</v>
      </c>
      <c r="D15" s="31">
        <f>'[3]2T'!F15</f>
        <v>12014</v>
      </c>
      <c r="E15" s="51">
        <v>1232</v>
      </c>
      <c r="F15" s="20"/>
    </row>
    <row r="16" spans="1:6" ht="15">
      <c r="A16" s="38" t="s">
        <v>15</v>
      </c>
      <c r="B16" s="37" t="s">
        <v>54</v>
      </c>
      <c r="C16" s="31">
        <f>'[3]1T'!F16</f>
        <v>2322</v>
      </c>
      <c r="D16" s="31">
        <f>'[3]2T'!F16</f>
        <v>2546</v>
      </c>
      <c r="E16" s="52">
        <v>341</v>
      </c>
      <c r="F16" s="20"/>
    </row>
    <row r="17" spans="1:6" ht="15">
      <c r="A17" s="38" t="s">
        <v>4</v>
      </c>
      <c r="B17" s="30" t="s">
        <v>57</v>
      </c>
      <c r="C17" s="31">
        <f>'[3]1T'!F17</f>
        <v>124</v>
      </c>
      <c r="D17" s="31">
        <f>'[3]2T'!F17</f>
        <v>140</v>
      </c>
      <c r="E17" s="52">
        <v>162435</v>
      </c>
      <c r="F17" s="20"/>
    </row>
    <row r="18" spans="1:6" ht="15">
      <c r="A18" s="33"/>
      <c r="B18" s="30" t="s">
        <v>54</v>
      </c>
      <c r="C18" s="31">
        <f>'[3]1T'!F18</f>
        <v>182</v>
      </c>
      <c r="D18" s="31">
        <f>'[3]2T'!F18</f>
        <v>1114</v>
      </c>
      <c r="E18" s="51">
        <v>123833</v>
      </c>
      <c r="F18" s="20"/>
    </row>
    <row r="19" spans="1:6" ht="15">
      <c r="A19" s="33" t="s">
        <v>84</v>
      </c>
      <c r="B19" s="30"/>
      <c r="C19" s="31">
        <v>89</v>
      </c>
      <c r="D19" s="31">
        <v>1121</v>
      </c>
      <c r="E19" s="52">
        <v>1225</v>
      </c>
      <c r="F19" s="53"/>
    </row>
    <row r="20" spans="1:6" ht="13.5" thickBot="1">
      <c r="A20" s="35" t="s">
        <v>89</v>
      </c>
      <c r="B20" s="36" t="s">
        <v>54</v>
      </c>
      <c r="C20" s="54">
        <v>117211</v>
      </c>
      <c r="D20" s="54">
        <v>145955</v>
      </c>
      <c r="E20" s="54">
        <v>151181</v>
      </c>
      <c r="F20" s="34"/>
    </row>
    <row r="21" spans="1:6" ht="13.5" thickTop="1">
      <c r="A21" s="254" t="s">
        <v>86</v>
      </c>
      <c r="B21" s="254"/>
      <c r="C21" s="254"/>
      <c r="D21" s="254"/>
      <c r="E21" s="254"/>
      <c r="F21" s="55"/>
    </row>
    <row r="22" spans="1:6">
      <c r="A22" s="256" t="s">
        <v>87</v>
      </c>
      <c r="B22" s="256"/>
      <c r="C22" s="256"/>
      <c r="D22" s="256"/>
      <c r="E22" s="256"/>
      <c r="F22" s="256"/>
    </row>
    <row r="23" spans="1:6">
      <c r="A23" s="255" t="s">
        <v>88</v>
      </c>
      <c r="B23" s="255"/>
      <c r="C23" s="34"/>
      <c r="D23" s="34"/>
      <c r="E23" s="34"/>
      <c r="F23" s="34"/>
    </row>
  </sheetData>
  <mergeCells count="5">
    <mergeCell ref="A4:F4"/>
    <mergeCell ref="A5:F5"/>
    <mergeCell ref="A21:E21"/>
    <mergeCell ref="A22:F22"/>
    <mergeCell ref="A23:B23"/>
  </mergeCells>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H84"/>
  <sheetViews>
    <sheetView workbookViewId="0">
      <selection activeCell="G13" sqref="G13:G23"/>
    </sheetView>
  </sheetViews>
  <sheetFormatPr baseColWidth="10" defaultColWidth="11.42578125" defaultRowHeight="12.75"/>
  <cols>
    <col min="1" max="1" width="49.140625" style="76" customWidth="1"/>
    <col min="2" max="2" width="19.85546875" style="76" customWidth="1"/>
    <col min="3" max="3" width="20" style="76" customWidth="1"/>
    <col min="4" max="4" width="20.7109375" style="76" customWidth="1"/>
    <col min="5" max="5" width="18.85546875" style="76" customWidth="1"/>
    <col min="6" max="6" width="17.140625" style="76" customWidth="1"/>
    <col min="7" max="16384" width="11.42578125" style="76"/>
  </cols>
  <sheetData>
    <row r="1" spans="1:7" ht="15">
      <c r="A1" s="257" t="s">
        <v>2</v>
      </c>
      <c r="B1" s="257"/>
      <c r="C1" s="257"/>
      <c r="D1" s="257"/>
      <c r="E1" s="257"/>
      <c r="F1" s="257"/>
      <c r="G1" s="1"/>
    </row>
    <row r="2" spans="1:7" s="1" customFormat="1" ht="15">
      <c r="A2" s="6" t="s">
        <v>40</v>
      </c>
      <c r="B2" s="57" t="s">
        <v>41</v>
      </c>
      <c r="C2" s="5"/>
      <c r="D2" s="58"/>
      <c r="E2" s="5"/>
      <c r="F2" s="5"/>
    </row>
    <row r="3" spans="1:7" s="1" customFormat="1" ht="15">
      <c r="A3" s="6" t="s">
        <v>42</v>
      </c>
      <c r="B3" s="59" t="s">
        <v>43</v>
      </c>
      <c r="C3" s="5"/>
      <c r="D3" s="60"/>
      <c r="E3" s="5"/>
      <c r="F3" s="5"/>
    </row>
    <row r="4" spans="1:7" s="1" customFormat="1" ht="15">
      <c r="A4" s="6" t="s">
        <v>44</v>
      </c>
      <c r="B4" s="5" t="s">
        <v>45</v>
      </c>
      <c r="C4" s="60"/>
      <c r="D4" s="60"/>
      <c r="E4" s="5"/>
      <c r="F4" s="5"/>
    </row>
    <row r="5" spans="1:7" s="1" customFormat="1" ht="15">
      <c r="A5" s="6" t="s">
        <v>82</v>
      </c>
      <c r="B5" s="56" t="s">
        <v>91</v>
      </c>
      <c r="C5" s="5"/>
      <c r="D5" s="5"/>
      <c r="E5" s="5"/>
      <c r="F5" s="5"/>
    </row>
    <row r="6" spans="1:7" s="1" customFormat="1"/>
    <row r="7" spans="1:7" s="1" customFormat="1" ht="15">
      <c r="A7" s="257" t="s">
        <v>46</v>
      </c>
      <c r="B7" s="257"/>
      <c r="C7" s="257"/>
      <c r="D7" s="257"/>
      <c r="E7" s="257"/>
      <c r="F7" s="257"/>
    </row>
    <row r="8" spans="1:7" s="1" customFormat="1" ht="15">
      <c r="A8" s="257" t="s">
        <v>47</v>
      </c>
      <c r="B8" s="257"/>
      <c r="C8" s="257"/>
      <c r="D8" s="257"/>
      <c r="E8" s="257"/>
      <c r="F8" s="257"/>
    </row>
    <row r="9" spans="1:7" s="1" customFormat="1" ht="15">
      <c r="A9" s="9"/>
    </row>
    <row r="10" spans="1:7" s="1" customFormat="1" ht="13.5" thickBot="1">
      <c r="A10" s="61" t="s">
        <v>48</v>
      </c>
      <c r="B10" s="61" t="s">
        <v>49</v>
      </c>
      <c r="C10" s="61" t="s">
        <v>58</v>
      </c>
      <c r="D10" s="61" t="s">
        <v>53</v>
      </c>
      <c r="E10" s="61" t="s">
        <v>62</v>
      </c>
      <c r="F10" s="61" t="s">
        <v>66</v>
      </c>
      <c r="G10" s="61" t="s">
        <v>92</v>
      </c>
    </row>
    <row r="11" spans="1:7" s="1" customFormat="1" ht="15">
      <c r="A11" s="57"/>
      <c r="B11" s="7"/>
      <c r="C11" s="7"/>
      <c r="D11" s="7"/>
      <c r="E11" s="7"/>
      <c r="F11" s="7"/>
      <c r="G11" s="7"/>
    </row>
    <row r="12" spans="1:7" s="1" customFormat="1">
      <c r="A12" s="10" t="s">
        <v>83</v>
      </c>
      <c r="B12" s="62"/>
      <c r="C12" s="77"/>
      <c r="D12" s="77"/>
      <c r="E12" s="77"/>
      <c r="F12" s="77"/>
      <c r="G12" s="77"/>
    </row>
    <row r="13" spans="1:7" s="1" customFormat="1">
      <c r="A13" s="63" t="s">
        <v>3</v>
      </c>
      <c r="B13" s="64" t="s">
        <v>54</v>
      </c>
      <c r="C13" s="77">
        <f>'[3]1T'!F13</f>
        <v>33265</v>
      </c>
      <c r="D13" s="77">
        <f>'[3]2T'!F13</f>
        <v>48616</v>
      </c>
      <c r="E13" s="77">
        <f>'[3]3T'!F13</f>
        <v>56595</v>
      </c>
      <c r="F13" s="77">
        <f>'[3]4T'!F13</f>
        <v>66395</v>
      </c>
      <c r="G13" s="77">
        <v>75371</v>
      </c>
    </row>
    <row r="14" spans="1:7" s="1" customFormat="1" hidden="1">
      <c r="A14" s="65" t="s">
        <v>55</v>
      </c>
      <c r="B14" s="64" t="s">
        <v>56</v>
      </c>
      <c r="C14" s="77">
        <f>'[3]1T'!F14</f>
        <v>0</v>
      </c>
      <c r="D14" s="77">
        <f>'[3]2T'!F14</f>
        <v>0</v>
      </c>
      <c r="E14" s="77">
        <f>'[3]3T'!F14</f>
        <v>0</v>
      </c>
      <c r="F14" s="77">
        <f>'[3]4T'!F14</f>
        <v>0</v>
      </c>
      <c r="G14" s="77">
        <v>0</v>
      </c>
    </row>
    <row r="15" spans="1:7" s="1" customFormat="1">
      <c r="A15" s="65" t="s">
        <v>16</v>
      </c>
      <c r="B15" s="64" t="s">
        <v>54</v>
      </c>
      <c r="C15" s="77">
        <f>'[3]1T'!F15</f>
        <v>10213</v>
      </c>
      <c r="D15" s="77">
        <f>'[3]2T'!F15</f>
        <v>12014</v>
      </c>
      <c r="E15" s="77">
        <f>'[3]3T'!F15</f>
        <v>11941</v>
      </c>
      <c r="F15" s="77">
        <f>'[3]4T'!F15</f>
        <v>12032</v>
      </c>
      <c r="G15" s="77">
        <v>14092</v>
      </c>
    </row>
    <row r="16" spans="1:7" s="1" customFormat="1" ht="15">
      <c r="A16" s="66" t="s">
        <v>94</v>
      </c>
      <c r="B16" s="67" t="s">
        <v>54</v>
      </c>
      <c r="C16" s="78">
        <v>2322</v>
      </c>
      <c r="D16" s="78">
        <v>2546</v>
      </c>
      <c r="E16" s="78">
        <v>2624</v>
      </c>
      <c r="F16" s="78">
        <v>2808</v>
      </c>
      <c r="G16" s="78">
        <v>3441</v>
      </c>
    </row>
    <row r="17" spans="1:8" s="1" customFormat="1">
      <c r="A17" s="63" t="s">
        <v>13</v>
      </c>
      <c r="B17" s="64" t="s">
        <v>54</v>
      </c>
      <c r="C17" s="77">
        <f>'[3]1T'!F17</f>
        <v>124</v>
      </c>
      <c r="D17" s="77">
        <f>'[3]2T'!F17</f>
        <v>140</v>
      </c>
      <c r="E17" s="77">
        <f>'[3]3T'!F17</f>
        <v>224</v>
      </c>
      <c r="F17" s="77">
        <f>'[3]4T'!F17</f>
        <v>792</v>
      </c>
      <c r="G17" s="77">
        <v>1079</v>
      </c>
    </row>
    <row r="18" spans="1:8" s="1" customFormat="1" ht="15">
      <c r="A18" s="68" t="s">
        <v>14</v>
      </c>
      <c r="B18" s="64" t="s">
        <v>54</v>
      </c>
      <c r="C18" s="77">
        <f>'[3]1T'!F18</f>
        <v>182</v>
      </c>
      <c r="D18" s="77">
        <f>'[3]2T'!F18</f>
        <v>1114</v>
      </c>
      <c r="E18" s="77">
        <f>'[3]3T'!F18</f>
        <v>1159</v>
      </c>
      <c r="F18" s="77">
        <f>'[3]4T'!F18</f>
        <v>956</v>
      </c>
      <c r="G18" s="77">
        <v>2808</v>
      </c>
    </row>
    <row r="19" spans="1:8" s="1" customFormat="1" ht="15">
      <c r="A19" s="63" t="s">
        <v>15</v>
      </c>
      <c r="B19" s="69" t="s">
        <v>54</v>
      </c>
      <c r="C19" s="77">
        <f>'[3]1T'!F19</f>
        <v>66</v>
      </c>
      <c r="D19" s="77">
        <f>'[3]2T'!F19</f>
        <v>327</v>
      </c>
      <c r="E19" s="77">
        <f>'[3]3T'!F19</f>
        <v>469</v>
      </c>
      <c r="F19" s="77">
        <f>'[3]4T'!F19</f>
        <v>504</v>
      </c>
      <c r="G19" s="77">
        <v>979</v>
      </c>
    </row>
    <row r="20" spans="1:8" s="1" customFormat="1">
      <c r="A20" s="63" t="s">
        <v>4</v>
      </c>
      <c r="B20" s="64" t="s">
        <v>57</v>
      </c>
      <c r="C20" s="77">
        <f>'[3]1T'!F20</f>
        <v>131913</v>
      </c>
      <c r="D20" s="77">
        <f>'[3]2T'!F20</f>
        <v>155463</v>
      </c>
      <c r="E20" s="77">
        <f>'[3]3T'!F20</f>
        <v>158577</v>
      </c>
      <c r="F20" s="77">
        <f>'[3]4T'!F20</f>
        <v>160914</v>
      </c>
      <c r="G20" s="77">
        <v>181570</v>
      </c>
    </row>
    <row r="21" spans="1:8" s="1" customFormat="1" ht="15">
      <c r="A21" s="70"/>
      <c r="B21" s="64" t="s">
        <v>54</v>
      </c>
      <c r="C21" s="77">
        <f>'[3]1T'!F21</f>
        <v>103587</v>
      </c>
      <c r="D21" s="77">
        <f>'[3]2T'!F21</f>
        <v>119350</v>
      </c>
      <c r="E21" s="77">
        <f>'[3]3T'!F21</f>
        <v>121848</v>
      </c>
      <c r="F21" s="77">
        <f>'[3]4T'!F21</f>
        <v>124560</v>
      </c>
      <c r="G21" s="77">
        <v>137557</v>
      </c>
    </row>
    <row r="22" spans="1:8" s="1" customFormat="1" ht="15">
      <c r="A22" s="71" t="s">
        <v>84</v>
      </c>
      <c r="B22" s="79"/>
      <c r="C22" s="78">
        <v>89</v>
      </c>
      <c r="D22" s="78">
        <v>1221</v>
      </c>
      <c r="E22" s="78">
        <v>2932</v>
      </c>
      <c r="F22" s="78">
        <v>4338</v>
      </c>
      <c r="G22" s="78">
        <v>4824</v>
      </c>
    </row>
    <row r="23" spans="1:8" s="1" customFormat="1" ht="15" customHeight="1" thickBot="1">
      <c r="A23" s="72" t="s">
        <v>89</v>
      </c>
      <c r="B23" s="73" t="s">
        <v>54</v>
      </c>
      <c r="C23" s="80">
        <v>117211</v>
      </c>
      <c r="D23" s="80">
        <v>145955</v>
      </c>
      <c r="E23" s="80">
        <v>156841</v>
      </c>
      <c r="F23" s="80">
        <v>170186</v>
      </c>
      <c r="G23" s="80">
        <v>190726</v>
      </c>
      <c r="H23" s="10"/>
    </row>
    <row r="24" spans="1:8" s="1" customFormat="1" ht="12.75" customHeight="1" thickTop="1">
      <c r="A24" s="262" t="s">
        <v>105</v>
      </c>
      <c r="B24" s="262"/>
      <c r="C24" s="262"/>
      <c r="D24" s="262"/>
      <c r="E24" s="262"/>
      <c r="F24" s="262"/>
    </row>
    <row r="25" spans="1:8">
      <c r="A25" s="258" t="s">
        <v>106</v>
      </c>
      <c r="B25" s="258"/>
      <c r="C25" s="8"/>
      <c r="D25" s="8"/>
      <c r="E25" s="8"/>
      <c r="F25" s="8"/>
      <c r="G25" s="1"/>
    </row>
    <row r="26" spans="1:8">
      <c r="A26" s="81"/>
      <c r="B26" s="81"/>
      <c r="C26" s="8"/>
      <c r="D26" s="8"/>
      <c r="E26" s="8"/>
      <c r="F26" s="8"/>
      <c r="G26" s="1"/>
    </row>
    <row r="27" spans="1:8" ht="15.75">
      <c r="A27" s="260" t="s">
        <v>101</v>
      </c>
      <c r="B27" s="260"/>
      <c r="C27" s="260"/>
      <c r="D27" s="260"/>
      <c r="E27" s="8"/>
      <c r="F27" s="8"/>
      <c r="G27" s="1"/>
    </row>
    <row r="28" spans="1:8" ht="15.75">
      <c r="A28" s="260" t="s">
        <v>75</v>
      </c>
      <c r="B28" s="260"/>
      <c r="C28" s="260"/>
      <c r="D28" s="260"/>
    </row>
    <row r="29" spans="1:8" ht="15.75">
      <c r="A29" s="261" t="s">
        <v>81</v>
      </c>
      <c r="B29" s="261"/>
      <c r="C29" s="261"/>
      <c r="D29" s="261"/>
    </row>
    <row r="30" spans="1:8" ht="13.5" thickBot="1"/>
    <row r="31" spans="1:8" s="84" customFormat="1" ht="30.75" customHeight="1" thickBot="1">
      <c r="A31" s="82" t="s">
        <v>76</v>
      </c>
      <c r="B31" s="83" t="s">
        <v>0</v>
      </c>
      <c r="C31" s="83" t="s">
        <v>1</v>
      </c>
      <c r="D31" s="83" t="s">
        <v>6</v>
      </c>
    </row>
    <row r="32" spans="1:8" ht="15">
      <c r="A32" s="57"/>
      <c r="B32" s="75"/>
      <c r="C32" s="75"/>
    </row>
    <row r="33" spans="1:6" ht="15.75">
      <c r="A33" s="57" t="s">
        <v>12</v>
      </c>
      <c r="B33" s="85">
        <f>SUM(B34:B39)</f>
        <v>35171007692</v>
      </c>
      <c r="C33" s="85">
        <f>SUM(C34:C39)</f>
        <v>33430089058</v>
      </c>
      <c r="D33" s="85">
        <f>SUM(D34:D39)</f>
        <v>1740918634</v>
      </c>
    </row>
    <row r="34" spans="1:6" ht="15.75">
      <c r="A34" s="11" t="s">
        <v>3</v>
      </c>
      <c r="B34" s="75">
        <v>28004115222</v>
      </c>
      <c r="C34" s="75">
        <v>26355449684</v>
      </c>
      <c r="D34" s="86">
        <f t="shared" ref="D34:D45" si="0">+B34-C34</f>
        <v>1648665538</v>
      </c>
      <c r="E34" s="75"/>
      <c r="F34" s="87"/>
    </row>
    <row r="35" spans="1:6" ht="15.75">
      <c r="A35" s="11" t="s">
        <v>13</v>
      </c>
      <c r="B35" s="75">
        <v>368287320</v>
      </c>
      <c r="C35" s="75">
        <v>367477321</v>
      </c>
      <c r="D35" s="86">
        <f t="shared" si="0"/>
        <v>809999</v>
      </c>
      <c r="E35" s="75"/>
      <c r="F35" s="87"/>
    </row>
    <row r="36" spans="1:6" ht="15.75">
      <c r="A36" s="11" t="s">
        <v>14</v>
      </c>
      <c r="B36" s="75">
        <v>2460641430</v>
      </c>
      <c r="C36" s="75">
        <v>2458015501</v>
      </c>
      <c r="D36" s="86">
        <f t="shared" si="0"/>
        <v>2625929</v>
      </c>
      <c r="E36" s="75"/>
      <c r="F36" s="87"/>
    </row>
    <row r="37" spans="1:6" ht="15.75">
      <c r="A37" s="11" t="s">
        <v>7</v>
      </c>
      <c r="B37" s="75">
        <v>2160737520</v>
      </c>
      <c r="C37" s="75">
        <v>2123694881</v>
      </c>
      <c r="D37" s="86">
        <f t="shared" si="0"/>
        <v>37042639</v>
      </c>
      <c r="E37" s="75"/>
      <c r="F37" s="87"/>
    </row>
    <row r="38" spans="1:6" ht="15.75">
      <c r="A38" s="11" t="str">
        <f>+'3 T'!A41</f>
        <v>Fideicomiso</v>
      </c>
      <c r="B38" s="75">
        <f>+'3 T'!C41</f>
        <v>0</v>
      </c>
      <c r="C38" s="75">
        <f>+B38</f>
        <v>0</v>
      </c>
      <c r="D38" s="86">
        <f t="shared" si="0"/>
        <v>0</v>
      </c>
      <c r="E38" s="75"/>
      <c r="F38" s="87"/>
    </row>
    <row r="39" spans="1:6" ht="15.75">
      <c r="A39" s="11" t="s">
        <v>15</v>
      </c>
      <c r="B39" s="75">
        <v>2177226200</v>
      </c>
      <c r="C39" s="75">
        <v>2125451671</v>
      </c>
      <c r="D39" s="86">
        <f t="shared" si="0"/>
        <v>51774529</v>
      </c>
      <c r="E39" s="75"/>
      <c r="F39" s="87"/>
    </row>
    <row r="40" spans="1:6" ht="15.75">
      <c r="A40" s="85" t="s">
        <v>4</v>
      </c>
      <c r="B40" s="85">
        <v>53313401108</v>
      </c>
      <c r="C40" s="85">
        <v>48761347185</v>
      </c>
      <c r="D40" s="88">
        <f t="shared" si="0"/>
        <v>4552053923</v>
      </c>
      <c r="E40" s="75"/>
      <c r="F40" s="87"/>
    </row>
    <row r="41" spans="1:6" ht="15.75">
      <c r="A41" s="85" t="s">
        <v>16</v>
      </c>
      <c r="B41" s="85">
        <v>6400000000</v>
      </c>
      <c r="C41" s="85">
        <v>6385391665</v>
      </c>
      <c r="D41" s="88">
        <f t="shared" si="0"/>
        <v>14608335</v>
      </c>
      <c r="E41" s="75"/>
      <c r="F41" s="87"/>
    </row>
    <row r="42" spans="1:6" ht="15.75">
      <c r="A42" s="76" t="str">
        <f>+'4 T'!A41</f>
        <v>Fideicomiso</v>
      </c>
      <c r="B42" s="89">
        <f>+'4 T'!D41</f>
        <v>0</v>
      </c>
      <c r="C42" s="87">
        <f>+B42</f>
        <v>0</v>
      </c>
      <c r="D42" s="86">
        <f t="shared" si="0"/>
        <v>0</v>
      </c>
      <c r="E42" s="75"/>
      <c r="F42" s="87"/>
    </row>
    <row r="43" spans="1:6" ht="15.75">
      <c r="A43" s="12" t="s">
        <v>73</v>
      </c>
      <c r="B43" s="90">
        <v>107774800</v>
      </c>
      <c r="C43" s="90">
        <f>+B43</f>
        <v>107774800</v>
      </c>
      <c r="D43" s="86">
        <f t="shared" si="0"/>
        <v>0</v>
      </c>
      <c r="E43" s="75"/>
      <c r="F43" s="87"/>
    </row>
    <row r="44" spans="1:6" ht="15.75">
      <c r="A44" s="12" t="s">
        <v>74</v>
      </c>
      <c r="B44" s="90">
        <v>17613700</v>
      </c>
      <c r="C44" s="90">
        <f>+B44</f>
        <v>17613700</v>
      </c>
      <c r="D44" s="86">
        <f t="shared" si="0"/>
        <v>0</v>
      </c>
      <c r="E44" s="75"/>
      <c r="F44" s="87"/>
    </row>
    <row r="45" spans="1:6" ht="16.5" thickBot="1">
      <c r="A45" s="12" t="s">
        <v>5</v>
      </c>
      <c r="B45" s="90">
        <v>118583800</v>
      </c>
      <c r="C45" s="90">
        <v>47431000</v>
      </c>
      <c r="D45" s="90">
        <f t="shared" si="0"/>
        <v>71152800</v>
      </c>
    </row>
    <row r="46" spans="1:6" ht="15.75" thickBot="1">
      <c r="A46" s="74" t="s">
        <v>17</v>
      </c>
      <c r="B46" s="91">
        <f>+B33+B40+B41+B43+B44+B45+B42</f>
        <v>95128381100</v>
      </c>
      <c r="C46" s="91">
        <f>+C33+C40+C41+C43+C44+C45+C42</f>
        <v>88749647408</v>
      </c>
      <c r="D46" s="91">
        <f>+D33+D40+D41+D43+D44+D45+D42</f>
        <v>6378733692</v>
      </c>
    </row>
    <row r="47" spans="1:6" ht="19.149999999999999" customHeight="1">
      <c r="B47" s="89"/>
    </row>
    <row r="49" spans="1:5" ht="15">
      <c r="A49" s="259" t="s">
        <v>21</v>
      </c>
      <c r="B49" s="259"/>
      <c r="C49" s="259"/>
      <c r="D49" s="259"/>
      <c r="E49" s="259"/>
    </row>
    <row r="50" spans="1:5" ht="15">
      <c r="A50" s="259" t="s">
        <v>22</v>
      </c>
      <c r="B50" s="259"/>
      <c r="C50" s="259"/>
      <c r="D50" s="259"/>
      <c r="E50" s="259"/>
    </row>
    <row r="51" spans="1:5" s="5" customFormat="1" ht="15.75" thickBot="1">
      <c r="A51" s="56" t="s">
        <v>102</v>
      </c>
      <c r="B51" s="56"/>
      <c r="C51" s="56"/>
      <c r="D51" s="56"/>
      <c r="E51" s="56"/>
    </row>
    <row r="52" spans="1:5" ht="30.75" thickBot="1">
      <c r="A52" s="92" t="s">
        <v>23</v>
      </c>
      <c r="B52" s="92" t="s">
        <v>9</v>
      </c>
      <c r="C52" s="92" t="s">
        <v>10</v>
      </c>
      <c r="D52" s="93" t="s">
        <v>11</v>
      </c>
    </row>
    <row r="55" spans="1:5" s="5" customFormat="1" ht="15">
      <c r="A55" s="94" t="s">
        <v>24</v>
      </c>
      <c r="B55" s="95">
        <f>+B34+B35+B36+B37+B38+B40+B41</f>
        <v>92707182600</v>
      </c>
      <c r="C55" s="95">
        <f>+C34+C35+C36+C37+C38+C40+C41</f>
        <v>86451376237</v>
      </c>
      <c r="D55" s="95">
        <f>+B55-C55</f>
        <v>6255806363</v>
      </c>
    </row>
    <row r="56" spans="1:5" s="5" customFormat="1" ht="15">
      <c r="A56" s="94" t="s">
        <v>77</v>
      </c>
      <c r="B56" s="95">
        <f>+B43+B42</f>
        <v>107774800</v>
      </c>
      <c r="C56" s="95">
        <f>+C42+C43</f>
        <v>107774800</v>
      </c>
      <c r="D56" s="95">
        <f>+B56-C56</f>
        <v>0</v>
      </c>
    </row>
    <row r="57" spans="1:5" s="5" customFormat="1" ht="15">
      <c r="A57" s="94" t="s">
        <v>78</v>
      </c>
      <c r="B57" s="95">
        <f>+B44+B45</f>
        <v>136197500</v>
      </c>
      <c r="C57" s="95">
        <f>+C44+C45</f>
        <v>65044700</v>
      </c>
      <c r="D57" s="95">
        <f>+B57-C57</f>
        <v>71152800</v>
      </c>
    </row>
    <row r="58" spans="1:5" ht="15">
      <c r="A58" s="76" t="s">
        <v>26</v>
      </c>
      <c r="B58" s="87">
        <f>+B39</f>
        <v>2177226200</v>
      </c>
      <c r="C58" s="87">
        <f>+C39</f>
        <v>2125451671</v>
      </c>
      <c r="D58" s="95">
        <f>+B58-C58</f>
        <v>51774529</v>
      </c>
    </row>
    <row r="59" spans="1:5">
      <c r="A59" s="76" t="s">
        <v>27</v>
      </c>
      <c r="B59" s="89">
        <v>0</v>
      </c>
      <c r="C59" s="89">
        <v>0</v>
      </c>
      <c r="D59" s="89"/>
    </row>
    <row r="60" spans="1:5" ht="13.5" thickBot="1"/>
    <row r="61" spans="1:5" ht="15.75" thickBot="1">
      <c r="A61" s="96" t="s">
        <v>28</v>
      </c>
      <c r="B61" s="96">
        <f>+B58+B57+B56+B55</f>
        <v>95128381100</v>
      </c>
      <c r="C61" s="96">
        <f>+C58+C57+C56+C55</f>
        <v>88749647408</v>
      </c>
      <c r="D61" s="96">
        <f>+D58+D57+D56+D55</f>
        <v>6378733692</v>
      </c>
    </row>
    <row r="62" spans="1:5">
      <c r="A62" s="97" t="s">
        <v>20</v>
      </c>
    </row>
    <row r="65" spans="1:5" ht="15">
      <c r="A65" s="56" t="s">
        <v>29</v>
      </c>
      <c r="B65" s="56"/>
      <c r="C65" s="56"/>
      <c r="D65" s="56"/>
    </row>
    <row r="66" spans="1:5" ht="15">
      <c r="A66" s="259" t="s">
        <v>30</v>
      </c>
      <c r="B66" s="259"/>
      <c r="C66" s="259"/>
      <c r="D66" s="259"/>
    </row>
    <row r="67" spans="1:5" ht="15">
      <c r="A67" s="56" t="s">
        <v>103</v>
      </c>
      <c r="B67" s="56"/>
      <c r="C67" s="56"/>
      <c r="D67" s="56"/>
    </row>
    <row r="68" spans="1:5" ht="13.5" thickBot="1"/>
    <row r="69" spans="1:5" s="5" customFormat="1" ht="15.75" thickBot="1">
      <c r="A69" s="92" t="s">
        <v>23</v>
      </c>
      <c r="B69" s="98" t="s">
        <v>31</v>
      </c>
      <c r="C69" s="3"/>
      <c r="D69" s="4"/>
    </row>
    <row r="71" spans="1:5">
      <c r="A71" s="76" t="s">
        <v>32</v>
      </c>
      <c r="B71" s="75">
        <f>+'1 T'!B72</f>
        <v>6330677305.6199999</v>
      </c>
    </row>
    <row r="72" spans="1:5">
      <c r="A72" s="99" t="s">
        <v>33</v>
      </c>
      <c r="B72" s="100">
        <f>SUM(B73:B75)</f>
        <v>101955735196.17999</v>
      </c>
      <c r="C72" s="99"/>
    </row>
    <row r="73" spans="1:5">
      <c r="A73" s="101" t="s">
        <v>100</v>
      </c>
      <c r="B73" s="75">
        <f>+'1 T'!E74+'2 T'!E74+'3 T'!E74+'4 T'!E74</f>
        <v>53254295196.199997</v>
      </c>
      <c r="C73" s="89"/>
      <c r="D73" s="87"/>
    </row>
    <row r="74" spans="1:5">
      <c r="A74" s="102" t="s">
        <v>80</v>
      </c>
      <c r="B74" s="103">
        <f>+'1 T'!E75+'2 T'!E75+'3 T'!E75+'4 T'!E75</f>
        <v>42000000000</v>
      </c>
      <c r="C74" s="89"/>
      <c r="D74" s="87"/>
      <c r="E74" s="87"/>
    </row>
    <row r="75" spans="1:5">
      <c r="A75" s="102" t="s">
        <v>79</v>
      </c>
      <c r="B75" s="75">
        <f>+'1 T'!E76+'2 T'!E76+'3 T'!E76+'4 T'!E76</f>
        <v>6701439999.9800014</v>
      </c>
    </row>
    <row r="76" spans="1:5">
      <c r="A76" s="99" t="s">
        <v>36</v>
      </c>
      <c r="B76" s="100">
        <f>+B71+B72</f>
        <v>108286412501.79999</v>
      </c>
    </row>
    <row r="77" spans="1:5">
      <c r="A77" s="99" t="s">
        <v>37</v>
      </c>
      <c r="B77" s="100">
        <f>+'1 T'!E45+'2 T'!E45+'3 T'!E45+'4 T'!E45</f>
        <v>105608401967.67001</v>
      </c>
      <c r="C77" s="87"/>
    </row>
    <row r="78" spans="1:5">
      <c r="A78" s="76" t="s">
        <v>38</v>
      </c>
      <c r="B78" s="100">
        <f>+B76-B77</f>
        <v>2678010534.1299744</v>
      </c>
      <c r="C78" s="89"/>
      <c r="D78" s="87"/>
    </row>
    <row r="79" spans="1:5">
      <c r="B79" s="87"/>
      <c r="C79" s="87"/>
      <c r="D79" s="89"/>
      <c r="E79" s="87"/>
    </row>
    <row r="80" spans="1:5">
      <c r="A80" s="97" t="s">
        <v>39</v>
      </c>
      <c r="C80" s="89"/>
      <c r="D80" s="89"/>
    </row>
    <row r="81" spans="3:4">
      <c r="C81" s="87"/>
      <c r="D81" s="89"/>
    </row>
    <row r="82" spans="3:4">
      <c r="D82" s="87"/>
    </row>
    <row r="83" spans="3:4">
      <c r="D83" s="89"/>
    </row>
    <row r="84" spans="3:4">
      <c r="D84" s="89"/>
    </row>
  </sheetData>
  <mergeCells count="11">
    <mergeCell ref="A1:F1"/>
    <mergeCell ref="A7:F7"/>
    <mergeCell ref="A25:B25"/>
    <mergeCell ref="A66:D66"/>
    <mergeCell ref="A8:F8"/>
    <mergeCell ref="A28:D28"/>
    <mergeCell ref="A29:D29"/>
    <mergeCell ref="A49:E49"/>
    <mergeCell ref="A27:D27"/>
    <mergeCell ref="A50:E50"/>
    <mergeCell ref="A24:F24"/>
  </mergeCells>
  <printOptions horizontalCentered="1"/>
  <pageMargins left="0.31496062992125984" right="0.31496062992125984" top="0.35433070866141736" bottom="0.74803149606299213" header="0.31496062992125984" footer="0.31496062992125984"/>
  <pageSetup scale="85" orientation="landscape" r:id="rId1"/>
</worksheet>
</file>

<file path=xl/worksheets/sheet2.xml><?xml version="1.0" encoding="utf-8"?>
<worksheet xmlns="http://schemas.openxmlformats.org/spreadsheetml/2006/main" xmlns:r="http://schemas.openxmlformats.org/officeDocument/2006/relationships">
  <dimension ref="A1:J89"/>
  <sheetViews>
    <sheetView topLeftCell="A43" workbookViewId="0">
      <selection activeCell="A75" sqref="A75:A76"/>
    </sheetView>
  </sheetViews>
  <sheetFormatPr baseColWidth="10" defaultColWidth="11.42578125" defaultRowHeight="15"/>
  <cols>
    <col min="1" max="1" width="45" style="135" customWidth="1"/>
    <col min="2" max="2" width="19.5703125" style="135" customWidth="1"/>
    <col min="3" max="3" width="18.5703125" style="135" bestFit="1" customWidth="1"/>
    <col min="4" max="4" width="18.140625" style="135" customWidth="1"/>
    <col min="5" max="5" width="22.85546875" style="135" customWidth="1"/>
    <col min="6" max="6" width="11" style="135" customWidth="1"/>
    <col min="7" max="8" width="15.28515625" style="135" bestFit="1" customWidth="1"/>
    <col min="9" max="9" width="16.42578125" style="135" bestFit="1" customWidth="1"/>
    <col min="10" max="10" width="16.140625" style="135" customWidth="1"/>
    <col min="11" max="16384" width="11.42578125" style="135"/>
  </cols>
  <sheetData>
    <row r="1" spans="1:6">
      <c r="A1" s="235" t="s">
        <v>2</v>
      </c>
      <c r="B1" s="235"/>
      <c r="C1" s="235"/>
      <c r="D1" s="235"/>
      <c r="E1" s="235"/>
      <c r="F1" s="235"/>
    </row>
    <row r="2" spans="1:6">
      <c r="A2" s="104" t="s">
        <v>40</v>
      </c>
      <c r="B2" s="105" t="s">
        <v>41</v>
      </c>
      <c r="C2" s="106"/>
      <c r="D2" s="107"/>
      <c r="E2" s="106"/>
      <c r="F2" s="106"/>
    </row>
    <row r="3" spans="1:6">
      <c r="A3" s="104" t="s">
        <v>42</v>
      </c>
      <c r="B3" s="108" t="s">
        <v>43</v>
      </c>
      <c r="C3" s="106"/>
      <c r="D3" s="109"/>
      <c r="E3" s="106"/>
      <c r="F3" s="106"/>
    </row>
    <row r="4" spans="1:6">
      <c r="A4" s="104" t="s">
        <v>44</v>
      </c>
      <c r="B4" s="106" t="s">
        <v>45</v>
      </c>
      <c r="C4" s="109"/>
      <c r="D4" s="109"/>
      <c r="E4" s="106"/>
      <c r="F4" s="106"/>
    </row>
    <row r="5" spans="1:6">
      <c r="A5" s="104" t="s">
        <v>82</v>
      </c>
      <c r="B5" s="110" t="s">
        <v>111</v>
      </c>
      <c r="C5" s="106"/>
      <c r="D5" s="106"/>
      <c r="E5" s="106"/>
      <c r="F5" s="106"/>
    </row>
    <row r="6" spans="1:6">
      <c r="A6" s="104"/>
      <c r="B6" s="110"/>
      <c r="C6" s="106"/>
      <c r="D6" s="106"/>
      <c r="E6" s="106"/>
      <c r="F6" s="106"/>
    </row>
    <row r="8" spans="1:6">
      <c r="A8" s="235" t="s">
        <v>46</v>
      </c>
      <c r="B8" s="235"/>
      <c r="C8" s="235"/>
      <c r="D8" s="235"/>
      <c r="E8" s="235"/>
      <c r="F8" s="235"/>
    </row>
    <row r="9" spans="1:6">
      <c r="A9" s="235" t="s">
        <v>47</v>
      </c>
      <c r="B9" s="235"/>
      <c r="C9" s="235"/>
      <c r="D9" s="235"/>
      <c r="E9" s="235"/>
      <c r="F9" s="235"/>
    </row>
    <row r="10" spans="1:6">
      <c r="A10" s="111"/>
    </row>
    <row r="11" spans="1:6" ht="15.75" thickBot="1">
      <c r="A11" s="136" t="s">
        <v>8</v>
      </c>
      <c r="B11" s="136" t="s">
        <v>49</v>
      </c>
      <c r="C11" s="136" t="s">
        <v>50</v>
      </c>
      <c r="D11" s="136" t="s">
        <v>51</v>
      </c>
      <c r="E11" s="136" t="s">
        <v>52</v>
      </c>
      <c r="F11" s="136" t="s">
        <v>53</v>
      </c>
    </row>
    <row r="12" spans="1:6">
      <c r="A12" s="105"/>
      <c r="B12" s="119"/>
      <c r="C12" s="119"/>
      <c r="D12" s="119"/>
      <c r="E12" s="119"/>
      <c r="F12" s="119"/>
    </row>
    <row r="13" spans="1:6">
      <c r="A13" s="119" t="s">
        <v>83</v>
      </c>
      <c r="B13" s="137"/>
    </row>
    <row r="14" spans="1:6">
      <c r="A14" s="151" t="s">
        <v>3</v>
      </c>
      <c r="B14" s="115" t="s">
        <v>54</v>
      </c>
      <c r="C14" s="129">
        <v>26852</v>
      </c>
      <c r="D14" s="129">
        <v>32023</v>
      </c>
      <c r="E14" s="114">
        <v>34191</v>
      </c>
      <c r="F14" s="114">
        <v>37750</v>
      </c>
    </row>
    <row r="15" spans="1:6">
      <c r="A15" s="113" t="s">
        <v>55</v>
      </c>
      <c r="B15" s="115" t="s">
        <v>56</v>
      </c>
      <c r="C15" s="114" t="s">
        <v>116</v>
      </c>
      <c r="D15" s="114" t="s">
        <v>116</v>
      </c>
      <c r="E15" s="114" t="s">
        <v>116</v>
      </c>
      <c r="F15" s="114" t="s">
        <v>116</v>
      </c>
    </row>
    <row r="16" spans="1:6">
      <c r="A16" s="113" t="s">
        <v>16</v>
      </c>
      <c r="B16" s="115" t="s">
        <v>54</v>
      </c>
      <c r="C16" s="119">
        <v>10066</v>
      </c>
      <c r="D16" s="119">
        <v>11953</v>
      </c>
      <c r="E16" s="119">
        <v>13099</v>
      </c>
      <c r="F16" s="114">
        <v>13914</v>
      </c>
    </row>
    <row r="17" spans="1:8">
      <c r="A17" s="152" t="s">
        <v>94</v>
      </c>
      <c r="B17" s="115" t="s">
        <v>54</v>
      </c>
      <c r="C17" s="119">
        <v>3794</v>
      </c>
      <c r="D17" s="119">
        <v>4166</v>
      </c>
      <c r="E17" s="119">
        <v>4375</v>
      </c>
      <c r="F17" s="114">
        <v>4692</v>
      </c>
    </row>
    <row r="18" spans="1:8">
      <c r="A18" s="151" t="s">
        <v>13</v>
      </c>
      <c r="B18" s="115" t="s">
        <v>54</v>
      </c>
      <c r="C18" s="114">
        <v>253</v>
      </c>
      <c r="D18" s="114">
        <v>243</v>
      </c>
      <c r="E18" s="114">
        <v>354</v>
      </c>
      <c r="F18" s="114">
        <v>413</v>
      </c>
    </row>
    <row r="19" spans="1:8">
      <c r="A19" s="151" t="s">
        <v>14</v>
      </c>
      <c r="B19" s="115" t="s">
        <v>54</v>
      </c>
      <c r="C19" s="114">
        <v>106</v>
      </c>
      <c r="D19" s="114">
        <v>182</v>
      </c>
      <c r="E19" s="114">
        <v>188</v>
      </c>
      <c r="F19" s="114">
        <v>369</v>
      </c>
    </row>
    <row r="20" spans="1:8">
      <c r="A20" s="151" t="s">
        <v>15</v>
      </c>
      <c r="B20" s="117" t="s">
        <v>54</v>
      </c>
      <c r="C20" s="119">
        <v>88</v>
      </c>
      <c r="D20" s="119">
        <v>132</v>
      </c>
      <c r="E20" s="119">
        <v>140</v>
      </c>
      <c r="F20" s="114">
        <v>250</v>
      </c>
    </row>
    <row r="21" spans="1:8">
      <c r="A21" s="151" t="s">
        <v>4</v>
      </c>
      <c r="B21" s="115" t="s">
        <v>57</v>
      </c>
      <c r="C21" s="119">
        <v>127553</v>
      </c>
      <c r="D21" s="119">
        <v>137949</v>
      </c>
      <c r="E21" s="119">
        <v>143647</v>
      </c>
      <c r="F21" s="114">
        <v>148267</v>
      </c>
    </row>
    <row r="22" spans="1:8">
      <c r="A22" s="153"/>
      <c r="B22" s="115" t="s">
        <v>54</v>
      </c>
      <c r="C22" s="129">
        <v>101244</v>
      </c>
      <c r="D22" s="129">
        <v>109032</v>
      </c>
      <c r="E22" s="114">
        <v>113380</v>
      </c>
      <c r="F22" s="114">
        <v>116604</v>
      </c>
    </row>
    <row r="23" spans="1:8" ht="15" customHeight="1">
      <c r="A23" s="151" t="s">
        <v>84</v>
      </c>
      <c r="B23" s="115" t="s">
        <v>54</v>
      </c>
      <c r="C23" s="129">
        <v>3056</v>
      </c>
      <c r="D23" s="129">
        <v>4371</v>
      </c>
      <c r="E23" s="129">
        <v>5547</v>
      </c>
      <c r="F23" s="114">
        <v>6627</v>
      </c>
      <c r="G23" s="120"/>
      <c r="H23" s="119"/>
    </row>
    <row r="24" spans="1:8" ht="15" customHeight="1" thickBot="1">
      <c r="A24" s="121" t="s">
        <v>89</v>
      </c>
      <c r="B24" s="122" t="s">
        <v>54</v>
      </c>
      <c r="C24" s="121">
        <v>129949</v>
      </c>
      <c r="D24" s="121">
        <v>143046</v>
      </c>
      <c r="E24" s="121">
        <v>150264</v>
      </c>
      <c r="F24" s="121">
        <v>156312</v>
      </c>
      <c r="G24" s="138"/>
      <c r="H24" s="138"/>
    </row>
    <row r="25" spans="1:8" ht="12.75" customHeight="1" thickTop="1">
      <c r="A25" s="238" t="s">
        <v>105</v>
      </c>
      <c r="B25" s="238"/>
      <c r="C25" s="238"/>
      <c r="D25" s="238"/>
      <c r="E25" s="238"/>
      <c r="F25" s="238"/>
    </row>
    <row r="26" spans="1:8">
      <c r="A26" s="239" t="s">
        <v>106</v>
      </c>
      <c r="B26" s="239"/>
      <c r="C26" s="138"/>
      <c r="D26" s="138"/>
      <c r="E26" s="138"/>
      <c r="F26" s="138"/>
    </row>
    <row r="27" spans="1:8">
      <c r="A27" s="141"/>
      <c r="B27" s="141"/>
      <c r="C27" s="138"/>
      <c r="D27" s="138"/>
      <c r="E27" s="138"/>
      <c r="F27" s="138"/>
    </row>
    <row r="29" spans="1:8">
      <c r="A29" s="240" t="s">
        <v>101</v>
      </c>
      <c r="B29" s="240"/>
      <c r="C29" s="240"/>
      <c r="D29" s="240"/>
      <c r="E29" s="240"/>
    </row>
    <row r="30" spans="1:8">
      <c r="A30" s="235" t="s">
        <v>18</v>
      </c>
      <c r="B30" s="235"/>
      <c r="C30" s="235"/>
      <c r="D30" s="235"/>
      <c r="E30" s="235"/>
    </row>
    <row r="31" spans="1:8">
      <c r="A31" s="235" t="s">
        <v>104</v>
      </c>
      <c r="B31" s="235"/>
      <c r="C31" s="235"/>
      <c r="D31" s="235"/>
      <c r="E31" s="235"/>
    </row>
    <row r="32" spans="1:8">
      <c r="A32" s="104"/>
      <c r="B32" s="111"/>
      <c r="C32" s="111"/>
      <c r="D32" s="111"/>
      <c r="E32" s="123"/>
    </row>
    <row r="33" spans="1:7" s="106" customFormat="1" ht="15.75" thickBot="1">
      <c r="A33" s="136" t="s">
        <v>8</v>
      </c>
      <c r="B33" s="136" t="s">
        <v>50</v>
      </c>
      <c r="C33" s="136" t="s">
        <v>51</v>
      </c>
      <c r="D33" s="136" t="s">
        <v>52</v>
      </c>
      <c r="E33" s="136" t="s">
        <v>53</v>
      </c>
    </row>
    <row r="34" spans="1:7">
      <c r="A34" s="145"/>
      <c r="B34" s="119"/>
      <c r="C34" s="119"/>
      <c r="D34" s="119"/>
      <c r="E34" s="119"/>
    </row>
    <row r="35" spans="1:7" s="106" customFormat="1">
      <c r="A35" s="105" t="s">
        <v>12</v>
      </c>
      <c r="B35" s="105">
        <f>SUM(B36:B41)</f>
        <v>2672152096</v>
      </c>
      <c r="C35" s="105">
        <f t="shared" ref="C35:E35" si="0">SUM(C36:C41)</f>
        <v>3237499243.999999</v>
      </c>
      <c r="D35" s="105">
        <f t="shared" si="0"/>
        <v>3410079229.000001</v>
      </c>
      <c r="E35" s="105">
        <f t="shared" si="0"/>
        <v>9319730569</v>
      </c>
    </row>
    <row r="36" spans="1:7">
      <c r="A36" s="125" t="s">
        <v>3</v>
      </c>
      <c r="B36" s="135">
        <v>2072043040</v>
      </c>
      <c r="C36" s="135">
        <v>2384530418.999999</v>
      </c>
      <c r="D36" s="129">
        <v>2375579362.000001</v>
      </c>
      <c r="E36" s="114">
        <f t="shared" ref="E36:E44" si="1">+D36+C36+B36</f>
        <v>6832152821</v>
      </c>
      <c r="F36" s="114"/>
    </row>
    <row r="37" spans="1:7">
      <c r="A37" s="125" t="s">
        <v>13</v>
      </c>
      <c r="B37" s="135">
        <v>40311668</v>
      </c>
      <c r="C37" s="135">
        <v>31264286.00000003</v>
      </c>
      <c r="D37" s="129">
        <v>114196933.99999997</v>
      </c>
      <c r="E37" s="114">
        <f t="shared" si="1"/>
        <v>185772888</v>
      </c>
      <c r="F37" s="114"/>
    </row>
    <row r="38" spans="1:7">
      <c r="A38" s="125" t="s">
        <v>14</v>
      </c>
      <c r="B38" s="135">
        <v>88358232</v>
      </c>
      <c r="C38" s="135">
        <v>120139718.99999997</v>
      </c>
      <c r="D38" s="129">
        <v>115304940.99999997</v>
      </c>
      <c r="E38" s="114">
        <f t="shared" si="1"/>
        <v>323802891.99999994</v>
      </c>
      <c r="F38" s="114"/>
    </row>
    <row r="39" spans="1:7">
      <c r="A39" s="125" t="s">
        <v>7</v>
      </c>
      <c r="B39" s="135">
        <v>349177532</v>
      </c>
      <c r="C39" s="135">
        <v>532663424.99999976</v>
      </c>
      <c r="D39" s="129">
        <v>656337817</v>
      </c>
      <c r="E39" s="114">
        <f t="shared" si="1"/>
        <v>1538178773.9999998</v>
      </c>
      <c r="F39" s="114"/>
    </row>
    <row r="40" spans="1:7">
      <c r="A40" s="125" t="s">
        <v>15</v>
      </c>
      <c r="B40" s="135">
        <v>122261624</v>
      </c>
      <c r="C40" s="135">
        <v>168901395</v>
      </c>
      <c r="D40" s="129">
        <v>148660175.00000006</v>
      </c>
      <c r="E40" s="114">
        <f t="shared" si="1"/>
        <v>439823194.00000006</v>
      </c>
      <c r="F40" s="114"/>
    </row>
    <row r="41" spans="1:7">
      <c r="A41" s="125" t="s">
        <v>71</v>
      </c>
      <c r="B41" s="114">
        <v>0</v>
      </c>
      <c r="C41" s="135">
        <v>0</v>
      </c>
      <c r="D41" s="114">
        <v>0</v>
      </c>
      <c r="E41" s="114">
        <f t="shared" si="1"/>
        <v>0</v>
      </c>
      <c r="F41" s="114"/>
    </row>
    <row r="42" spans="1:7">
      <c r="A42" s="222" t="s">
        <v>4</v>
      </c>
      <c r="B42" s="114">
        <v>3726909221</v>
      </c>
      <c r="C42" s="143">
        <v>3930872517</v>
      </c>
      <c r="D42" s="114">
        <v>3867750283</v>
      </c>
      <c r="E42" s="114">
        <f t="shared" si="1"/>
        <v>11525532021</v>
      </c>
      <c r="F42" s="114"/>
    </row>
    <row r="43" spans="1:7">
      <c r="A43" s="222" t="s">
        <v>16</v>
      </c>
      <c r="B43" s="114">
        <v>612583920</v>
      </c>
      <c r="C43" s="143">
        <v>708227350.00000024</v>
      </c>
      <c r="D43" s="114">
        <v>771282849.99999976</v>
      </c>
      <c r="E43" s="114">
        <f t="shared" si="1"/>
        <v>2092094120</v>
      </c>
      <c r="F43" s="114"/>
    </row>
    <row r="44" spans="1:7" ht="15" customHeight="1">
      <c r="A44" s="119" t="s">
        <v>72</v>
      </c>
      <c r="B44" s="119">
        <v>0</v>
      </c>
      <c r="C44" s="119">
        <v>0</v>
      </c>
      <c r="D44" s="119">
        <v>0</v>
      </c>
      <c r="E44" s="119">
        <f t="shared" si="1"/>
        <v>0</v>
      </c>
      <c r="F44" s="120"/>
      <c r="G44" s="119"/>
    </row>
    <row r="45" spans="1:7" ht="15" customHeight="1" thickBot="1">
      <c r="A45" s="121" t="s">
        <v>17</v>
      </c>
      <c r="B45" s="122">
        <f>B35+B42+B43+B44</f>
        <v>7011645237</v>
      </c>
      <c r="C45" s="121">
        <f>C35+C42+C43+C44</f>
        <v>7876599110.999999</v>
      </c>
      <c r="D45" s="121">
        <f>D35+D42+D43+D44</f>
        <v>8049112362.000001</v>
      </c>
      <c r="E45" s="121">
        <f>E35+E42+E43+E44</f>
        <v>22937356710</v>
      </c>
      <c r="F45" s="138"/>
      <c r="G45" s="138"/>
    </row>
    <row r="46" spans="1:7" ht="15" customHeight="1" thickTop="1">
      <c r="A46" s="144" t="s">
        <v>20</v>
      </c>
      <c r="B46" s="148"/>
      <c r="C46" s="148"/>
      <c r="D46" s="148"/>
      <c r="E46" s="148"/>
      <c r="F46" s="138"/>
      <c r="G46" s="138"/>
    </row>
    <row r="47" spans="1:7" ht="15" customHeight="1">
      <c r="A47" s="144"/>
      <c r="B47" s="148"/>
      <c r="C47" s="148"/>
      <c r="D47" s="148"/>
      <c r="E47" s="148"/>
      <c r="F47" s="138"/>
      <c r="G47" s="138"/>
    </row>
    <row r="49" spans="1:6">
      <c r="A49" s="235" t="s">
        <v>21</v>
      </c>
      <c r="B49" s="235"/>
      <c r="C49" s="235"/>
      <c r="D49" s="235"/>
      <c r="E49" s="235"/>
    </row>
    <row r="50" spans="1:6">
      <c r="A50" s="235" t="s">
        <v>22</v>
      </c>
      <c r="B50" s="235"/>
      <c r="C50" s="235"/>
      <c r="D50" s="235"/>
      <c r="E50" s="235"/>
    </row>
    <row r="51" spans="1:6">
      <c r="A51" s="235" t="s">
        <v>104</v>
      </c>
      <c r="B51" s="235"/>
      <c r="C51" s="235"/>
      <c r="D51" s="235"/>
      <c r="E51" s="235"/>
    </row>
    <row r="53" spans="1:6" s="106" customFormat="1" ht="15.75" thickBot="1">
      <c r="A53" s="136" t="s">
        <v>23</v>
      </c>
      <c r="B53" s="136" t="s">
        <v>50</v>
      </c>
      <c r="C53" s="136" t="s">
        <v>51</v>
      </c>
      <c r="D53" s="136" t="s">
        <v>52</v>
      </c>
      <c r="E53" s="136" t="s">
        <v>53</v>
      </c>
    </row>
    <row r="55" spans="1:6" s="110" customFormat="1" ht="14.25" customHeight="1">
      <c r="A55" s="143" t="s">
        <v>199</v>
      </c>
      <c r="B55" s="223">
        <f>B56</f>
        <v>6889383613</v>
      </c>
      <c r="C55" s="223">
        <f t="shared" ref="C55:D55" si="2">C56</f>
        <v>7707697715.999999</v>
      </c>
      <c r="D55" s="223">
        <f t="shared" si="2"/>
        <v>7900452187.000001</v>
      </c>
      <c r="E55" s="223">
        <f>SUM(B55:D55)</f>
        <v>22497533516</v>
      </c>
      <c r="F55" s="106"/>
    </row>
    <row r="56" spans="1:6" s="221" customFormat="1" ht="14.25" customHeight="1">
      <c r="A56" s="224" t="s">
        <v>200</v>
      </c>
      <c r="B56" s="227">
        <v>6889383613</v>
      </c>
      <c r="C56" s="227">
        <v>7707697715.999999</v>
      </c>
      <c r="D56" s="227">
        <v>7900452187.000001</v>
      </c>
      <c r="E56" s="223">
        <f t="shared" ref="E56:E61" si="3">SUM(B56:D56)</f>
        <v>22497533516</v>
      </c>
      <c r="F56" s="106"/>
    </row>
    <row r="57" spans="1:6" s="106" customFormat="1">
      <c r="A57" s="143" t="s">
        <v>25</v>
      </c>
      <c r="B57" s="227">
        <f>B58</f>
        <v>122261624</v>
      </c>
      <c r="C57" s="227">
        <f t="shared" ref="C57:D57" si="4">C58</f>
        <v>168901395</v>
      </c>
      <c r="D57" s="227">
        <f t="shared" si="4"/>
        <v>148660175.00000006</v>
      </c>
      <c r="E57" s="223">
        <f t="shared" si="3"/>
        <v>439823194.00000006</v>
      </c>
      <c r="F57" s="110"/>
    </row>
    <row r="58" spans="1:6">
      <c r="A58" s="132" t="s">
        <v>200</v>
      </c>
      <c r="B58" s="135">
        <v>122261624</v>
      </c>
      <c r="C58" s="135">
        <v>168901395</v>
      </c>
      <c r="D58" s="135">
        <v>148660175.00000006</v>
      </c>
      <c r="E58" s="223">
        <f t="shared" si="3"/>
        <v>439823194.00000006</v>
      </c>
    </row>
    <row r="59" spans="1:6">
      <c r="A59" s="223" t="s">
        <v>198</v>
      </c>
      <c r="B59" s="135">
        <f>SUM(B60:B61)</f>
        <v>0</v>
      </c>
      <c r="C59" s="135">
        <f t="shared" ref="C59:D59" si="5">SUM(C60:C61)</f>
        <v>0</v>
      </c>
      <c r="D59" s="135">
        <f t="shared" si="5"/>
        <v>0</v>
      </c>
      <c r="E59" s="223">
        <f t="shared" si="3"/>
        <v>0</v>
      </c>
    </row>
    <row r="60" spans="1:6">
      <c r="A60" s="132" t="s">
        <v>72</v>
      </c>
      <c r="B60" s="135">
        <f>B44</f>
        <v>0</v>
      </c>
      <c r="C60" s="135">
        <f t="shared" ref="C60:D60" si="6">C44</f>
        <v>0</v>
      </c>
      <c r="D60" s="135">
        <f t="shared" si="6"/>
        <v>0</v>
      </c>
      <c r="E60" s="223">
        <f t="shared" si="3"/>
        <v>0</v>
      </c>
    </row>
    <row r="61" spans="1:6">
      <c r="A61" s="226" t="s">
        <v>71</v>
      </c>
      <c r="B61" s="135">
        <f>B41</f>
        <v>0</v>
      </c>
      <c r="C61" s="135">
        <f t="shared" ref="C61:D61" si="7">C41</f>
        <v>0</v>
      </c>
      <c r="D61" s="135">
        <f t="shared" si="7"/>
        <v>0</v>
      </c>
      <c r="E61" s="223">
        <f t="shared" si="3"/>
        <v>0</v>
      </c>
    </row>
    <row r="62" spans="1:6" ht="15.75" thickBot="1">
      <c r="A62" s="121" t="s">
        <v>28</v>
      </c>
      <c r="B62" s="122">
        <f>B55+B57+B59</f>
        <v>7011645237</v>
      </c>
      <c r="C62" s="122">
        <f t="shared" ref="C62:E62" si="8">C55+C57+C59</f>
        <v>7876599110.999999</v>
      </c>
      <c r="D62" s="122">
        <f t="shared" si="8"/>
        <v>8049112362.000001</v>
      </c>
      <c r="E62" s="122">
        <f t="shared" si="8"/>
        <v>22937356710</v>
      </c>
    </row>
    <row r="63" spans="1:6" ht="15.75" thickTop="1">
      <c r="A63" s="119" t="s">
        <v>20</v>
      </c>
    </row>
    <row r="66" spans="1:10">
      <c r="A66" s="235" t="s">
        <v>29</v>
      </c>
      <c r="B66" s="235"/>
      <c r="C66" s="235"/>
      <c r="D66" s="235"/>
      <c r="E66" s="235"/>
    </row>
    <row r="67" spans="1:10">
      <c r="A67" s="235" t="s">
        <v>30</v>
      </c>
      <c r="B67" s="235"/>
      <c r="C67" s="235"/>
      <c r="D67" s="235"/>
      <c r="E67" s="235"/>
    </row>
    <row r="68" spans="1:10">
      <c r="A68" s="235" t="s">
        <v>104</v>
      </c>
      <c r="B68" s="235"/>
      <c r="C68" s="235"/>
      <c r="D68" s="235"/>
      <c r="E68" s="235"/>
    </row>
    <row r="70" spans="1:10" ht="15.75" thickBot="1">
      <c r="A70" s="136" t="s">
        <v>23</v>
      </c>
      <c r="B70" s="136" t="s">
        <v>50</v>
      </c>
      <c r="C70" s="136" t="s">
        <v>51</v>
      </c>
      <c r="D70" s="136" t="s">
        <v>52</v>
      </c>
      <c r="E70" s="136" t="s">
        <v>53</v>
      </c>
    </row>
    <row r="72" spans="1:10">
      <c r="A72" s="135" t="s">
        <v>108</v>
      </c>
      <c r="B72" s="143">
        <f>'1 T'!E79</f>
        <v>11123894502.619999</v>
      </c>
      <c r="C72" s="143">
        <f>B79</f>
        <v>11165947877.559998</v>
      </c>
      <c r="D72" s="143">
        <f>C79</f>
        <v>18002163676.949997</v>
      </c>
      <c r="E72" s="143">
        <f>B72</f>
        <v>11123894502.619999</v>
      </c>
    </row>
    <row r="73" spans="1:10">
      <c r="A73" s="135" t="s">
        <v>33</v>
      </c>
      <c r="B73" s="143">
        <f t="shared" ref="B73:D73" si="9">SUM(B74:B76)</f>
        <v>7053698611.9400005</v>
      </c>
      <c r="C73" s="143">
        <f t="shared" si="9"/>
        <v>14712814910.389999</v>
      </c>
      <c r="D73" s="143">
        <f t="shared" si="9"/>
        <v>7041920456.75</v>
      </c>
      <c r="E73" s="143">
        <f>SUM(E74:E76)</f>
        <v>28808433979.080002</v>
      </c>
      <c r="G73" s="159" t="s">
        <v>213</v>
      </c>
    </row>
    <row r="74" spans="1:10">
      <c r="A74" s="132" t="s">
        <v>2</v>
      </c>
      <c r="B74" s="135">
        <v>2495245278.6100001</v>
      </c>
      <c r="C74" s="135">
        <v>10154361577.059999</v>
      </c>
      <c r="D74" s="135">
        <v>2483467123.4200001</v>
      </c>
      <c r="E74" s="135">
        <f>SUM(B74:D74)</f>
        <v>15133073979.09</v>
      </c>
      <c r="G74" s="234" t="s">
        <v>2</v>
      </c>
      <c r="H74" s="232">
        <v>2495245278.6100001</v>
      </c>
      <c r="I74" s="232">
        <v>10154361577.059999</v>
      </c>
      <c r="J74" s="232">
        <v>2483467123.4200001</v>
      </c>
    </row>
    <row r="75" spans="1:10">
      <c r="A75" s="132" t="s">
        <v>119</v>
      </c>
      <c r="B75" s="233">
        <v>4000000000</v>
      </c>
      <c r="C75" s="233">
        <v>4000000000</v>
      </c>
      <c r="D75" s="233">
        <v>4000000000</v>
      </c>
      <c r="E75" s="135">
        <f>SUM(B75:D75)</f>
        <v>12000000000</v>
      </c>
      <c r="G75" s="234" t="s">
        <v>34</v>
      </c>
      <c r="H75" s="158">
        <v>0</v>
      </c>
      <c r="I75" s="158">
        <v>8000000000</v>
      </c>
      <c r="J75" s="158">
        <v>4000000000</v>
      </c>
    </row>
    <row r="76" spans="1:10">
      <c r="A76" s="132" t="s">
        <v>120</v>
      </c>
      <c r="B76" s="135">
        <v>558453333.33000004</v>
      </c>
      <c r="C76" s="135">
        <v>558453333.33000004</v>
      </c>
      <c r="D76" s="135">
        <v>558453333.33000004</v>
      </c>
      <c r="E76" s="135">
        <f>SUM(B76:D76)</f>
        <v>1675359999.9900002</v>
      </c>
      <c r="G76" s="234" t="s">
        <v>35</v>
      </c>
      <c r="H76" s="158">
        <v>558453333.33000004</v>
      </c>
      <c r="I76" s="158">
        <v>558453333.33000004</v>
      </c>
      <c r="J76" s="158">
        <v>558453333.33000004</v>
      </c>
    </row>
    <row r="77" spans="1:10">
      <c r="A77" s="135" t="s">
        <v>36</v>
      </c>
      <c r="B77" s="143">
        <f t="shared" ref="B77:D77" si="10">B73+B72</f>
        <v>18177593114.559998</v>
      </c>
      <c r="C77" s="143">
        <f t="shared" si="10"/>
        <v>25878762787.949997</v>
      </c>
      <c r="D77" s="143">
        <f t="shared" si="10"/>
        <v>25044084133.699997</v>
      </c>
      <c r="E77" s="143">
        <f>E73+E72</f>
        <v>39932328481.699997</v>
      </c>
    </row>
    <row r="78" spans="1:10">
      <c r="A78" s="135" t="s">
        <v>37</v>
      </c>
      <c r="B78" s="119">
        <f>B62</f>
        <v>7011645237</v>
      </c>
      <c r="C78" s="119">
        <f t="shared" ref="C78:D78" si="11">C62</f>
        <v>7876599110.999999</v>
      </c>
      <c r="D78" s="119">
        <f t="shared" si="11"/>
        <v>8049112362.000001</v>
      </c>
      <c r="E78" s="119">
        <f>SUM(B78:D78)</f>
        <v>22937356710</v>
      </c>
      <c r="F78" s="119"/>
    </row>
    <row r="79" spans="1:10">
      <c r="A79" s="135" t="s">
        <v>38</v>
      </c>
      <c r="B79" s="143">
        <f t="shared" ref="B79:D79" si="12">B77-B78</f>
        <v>11165947877.559998</v>
      </c>
      <c r="C79" s="143">
        <f t="shared" si="12"/>
        <v>18002163676.949997</v>
      </c>
      <c r="D79" s="143">
        <f t="shared" si="12"/>
        <v>16994971771.699997</v>
      </c>
      <c r="E79" s="143">
        <f>E77-E78</f>
        <v>16994971771.699997</v>
      </c>
    </row>
    <row r="80" spans="1:10" ht="15.75" thickBot="1">
      <c r="A80" s="121"/>
      <c r="B80" s="122"/>
      <c r="C80" s="121"/>
      <c r="D80" s="121"/>
      <c r="E80" s="121"/>
    </row>
    <row r="81" spans="1:5" ht="15.75" thickTop="1">
      <c r="A81" s="119" t="s">
        <v>39</v>
      </c>
    </row>
    <row r="82" spans="1:5">
      <c r="E82" s="133"/>
    </row>
    <row r="84" spans="1:5">
      <c r="A84" s="135" t="s">
        <v>124</v>
      </c>
    </row>
    <row r="87" spans="1:5">
      <c r="A87" s="155"/>
    </row>
    <row r="88" spans="1:5">
      <c r="A88" s="155"/>
    </row>
    <row r="89" spans="1:5">
      <c r="A89" s="155"/>
    </row>
  </sheetData>
  <mergeCells count="14">
    <mergeCell ref="A1:F1"/>
    <mergeCell ref="A8:F8"/>
    <mergeCell ref="A9:F9"/>
    <mergeCell ref="A30:E30"/>
    <mergeCell ref="A49:E49"/>
    <mergeCell ref="A29:E29"/>
    <mergeCell ref="A31:E31"/>
    <mergeCell ref="A51:E51"/>
    <mergeCell ref="A68:E68"/>
    <mergeCell ref="A25:F25"/>
    <mergeCell ref="A26:B26"/>
    <mergeCell ref="A50:E50"/>
    <mergeCell ref="A66:E66"/>
    <mergeCell ref="A67:E67"/>
  </mergeCells>
  <printOptions horizontalCentered="1"/>
  <pageMargins left="0.31496062992125984" right="0.31496062992125984" top="0.35433070866141736" bottom="0.74803149606299213" header="0.11811023622047245" footer="0.31496062992125984"/>
  <pageSetup paperSize="9" scale="85" orientation="landscape" r:id="rId1"/>
</worksheet>
</file>

<file path=xl/worksheets/sheet3.xml><?xml version="1.0" encoding="utf-8"?>
<worksheet xmlns="http://schemas.openxmlformats.org/spreadsheetml/2006/main" xmlns:r="http://schemas.openxmlformats.org/officeDocument/2006/relationships">
  <dimension ref="A1:J89"/>
  <sheetViews>
    <sheetView topLeftCell="A52" workbookViewId="0">
      <selection activeCell="D76" sqref="D76"/>
    </sheetView>
  </sheetViews>
  <sheetFormatPr baseColWidth="10" defaultColWidth="11.42578125" defaultRowHeight="15"/>
  <cols>
    <col min="1" max="1" width="51.7109375" style="135" bestFit="1" customWidth="1"/>
    <col min="2" max="2" width="19.5703125" style="135" customWidth="1"/>
    <col min="3" max="3" width="19.42578125" style="135" customWidth="1"/>
    <col min="4" max="4" width="19.85546875" style="135" customWidth="1"/>
    <col min="5" max="5" width="22.85546875" style="135" customWidth="1"/>
    <col min="6" max="6" width="13.140625" style="135" bestFit="1" customWidth="1"/>
    <col min="7" max="9" width="15.28515625" style="135" bestFit="1" customWidth="1"/>
    <col min="10" max="10" width="15.28515625" style="135" customWidth="1"/>
    <col min="11" max="16384" width="11.42578125" style="135"/>
  </cols>
  <sheetData>
    <row r="1" spans="1:7">
      <c r="A1" s="235" t="s">
        <v>2</v>
      </c>
      <c r="B1" s="235"/>
      <c r="C1" s="235"/>
      <c r="D1" s="235"/>
      <c r="E1" s="235"/>
      <c r="F1" s="235"/>
    </row>
    <row r="2" spans="1:7">
      <c r="A2" s="104" t="s">
        <v>40</v>
      </c>
      <c r="B2" s="105" t="s">
        <v>41</v>
      </c>
      <c r="C2" s="106"/>
      <c r="D2" s="107"/>
      <c r="E2" s="106"/>
      <c r="F2" s="106"/>
    </row>
    <row r="3" spans="1:7">
      <c r="A3" s="104" t="s">
        <v>42</v>
      </c>
      <c r="B3" s="108" t="s">
        <v>43</v>
      </c>
      <c r="C3" s="106"/>
      <c r="D3" s="109"/>
      <c r="E3" s="106"/>
      <c r="F3" s="106"/>
    </row>
    <row r="4" spans="1:7">
      <c r="A4" s="104" t="s">
        <v>44</v>
      </c>
      <c r="B4" s="106" t="s">
        <v>45</v>
      </c>
      <c r="C4" s="109"/>
      <c r="D4" s="109"/>
      <c r="E4" s="106"/>
      <c r="F4" s="106"/>
    </row>
    <row r="5" spans="1:7">
      <c r="A5" s="104" t="s">
        <v>82</v>
      </c>
      <c r="B5" s="110" t="s">
        <v>112</v>
      </c>
      <c r="C5" s="106"/>
      <c r="D5" s="106"/>
      <c r="E5" s="106"/>
      <c r="F5" s="106"/>
    </row>
    <row r="6" spans="1:7">
      <c r="A6" s="104"/>
      <c r="B6" s="110"/>
      <c r="C6" s="106"/>
      <c r="D6" s="106"/>
      <c r="E6" s="106"/>
      <c r="F6" s="106"/>
    </row>
    <row r="8" spans="1:7">
      <c r="A8" s="235" t="s">
        <v>46</v>
      </c>
      <c r="B8" s="235"/>
      <c r="C8" s="235"/>
      <c r="D8" s="235"/>
      <c r="E8" s="235"/>
      <c r="F8" s="235"/>
    </row>
    <row r="9" spans="1:7">
      <c r="A9" s="235" t="s">
        <v>47</v>
      </c>
      <c r="B9" s="235"/>
      <c r="C9" s="235"/>
      <c r="D9" s="235"/>
      <c r="E9" s="235"/>
      <c r="F9" s="235"/>
    </row>
    <row r="10" spans="1:7">
      <c r="A10" s="111"/>
    </row>
    <row r="11" spans="1:7" ht="15.75" thickBot="1">
      <c r="A11" s="136" t="s">
        <v>8</v>
      </c>
      <c r="B11" s="136" t="s">
        <v>49</v>
      </c>
      <c r="C11" s="136" t="s">
        <v>59</v>
      </c>
      <c r="D11" s="136" t="s">
        <v>60</v>
      </c>
      <c r="E11" s="136" t="s">
        <v>61</v>
      </c>
      <c r="F11" s="136" t="s">
        <v>62</v>
      </c>
    </row>
    <row r="12" spans="1:7">
      <c r="A12" s="105"/>
      <c r="B12" s="119"/>
      <c r="C12" s="119"/>
      <c r="D12" s="119"/>
      <c r="E12" s="119"/>
      <c r="F12" s="119"/>
    </row>
    <row r="13" spans="1:7">
      <c r="A13" s="119" t="s">
        <v>83</v>
      </c>
      <c r="B13" s="137"/>
    </row>
    <row r="14" spans="1:7">
      <c r="A14" s="151" t="s">
        <v>3</v>
      </c>
      <c r="B14" s="115" t="s">
        <v>54</v>
      </c>
      <c r="C14" s="129">
        <v>37834</v>
      </c>
      <c r="D14" s="129">
        <v>37489</v>
      </c>
      <c r="E14" s="129">
        <v>44895</v>
      </c>
      <c r="F14" s="129">
        <v>50729</v>
      </c>
      <c r="G14" s="159" t="s">
        <v>203</v>
      </c>
    </row>
    <row r="15" spans="1:7">
      <c r="A15" s="113" t="s">
        <v>55</v>
      </c>
      <c r="B15" s="115" t="s">
        <v>56</v>
      </c>
      <c r="C15" s="119">
        <v>0</v>
      </c>
      <c r="D15" s="119">
        <v>0</v>
      </c>
      <c r="E15" s="119">
        <v>0</v>
      </c>
      <c r="F15" s="129">
        <v>0</v>
      </c>
    </row>
    <row r="16" spans="1:7">
      <c r="A16" s="113" t="s">
        <v>16</v>
      </c>
      <c r="B16" s="115" t="s">
        <v>54</v>
      </c>
      <c r="C16" s="119">
        <v>13939</v>
      </c>
      <c r="D16" s="119">
        <v>11764</v>
      </c>
      <c r="E16" s="119">
        <v>11986</v>
      </c>
      <c r="F16" s="129">
        <v>15673</v>
      </c>
    </row>
    <row r="17" spans="1:8">
      <c r="A17" s="152" t="s">
        <v>94</v>
      </c>
      <c r="B17" s="115" t="s">
        <v>54</v>
      </c>
      <c r="C17" s="119">
        <v>4941</v>
      </c>
      <c r="D17" s="119">
        <v>5253</v>
      </c>
      <c r="E17" s="119">
        <v>5891</v>
      </c>
      <c r="F17" s="129">
        <v>6156</v>
      </c>
    </row>
    <row r="18" spans="1:8">
      <c r="A18" s="151" t="s">
        <v>13</v>
      </c>
      <c r="B18" s="115" t="s">
        <v>54</v>
      </c>
      <c r="C18" s="119">
        <v>281</v>
      </c>
      <c r="D18" s="119">
        <v>267</v>
      </c>
      <c r="E18" s="119">
        <v>310</v>
      </c>
      <c r="F18" s="129">
        <v>410</v>
      </c>
    </row>
    <row r="19" spans="1:8">
      <c r="A19" s="151" t="s">
        <v>14</v>
      </c>
      <c r="B19" s="115" t="s">
        <v>54</v>
      </c>
      <c r="C19" s="129">
        <v>443</v>
      </c>
      <c r="D19" s="129">
        <v>403</v>
      </c>
      <c r="E19" s="129">
        <v>452</v>
      </c>
      <c r="F19" s="129">
        <v>1090</v>
      </c>
    </row>
    <row r="20" spans="1:8">
      <c r="A20" s="151" t="s">
        <v>15</v>
      </c>
      <c r="B20" s="137" t="s">
        <v>54</v>
      </c>
      <c r="C20" s="119">
        <v>145</v>
      </c>
      <c r="D20" s="119">
        <v>146</v>
      </c>
      <c r="E20" s="119">
        <v>96</v>
      </c>
      <c r="F20" s="129">
        <v>266</v>
      </c>
    </row>
    <row r="21" spans="1:8">
      <c r="A21" s="151" t="s">
        <v>4</v>
      </c>
      <c r="B21" s="115" t="s">
        <v>57</v>
      </c>
      <c r="C21" s="119">
        <v>147180</v>
      </c>
      <c r="D21" s="119">
        <v>140311</v>
      </c>
      <c r="E21" s="119">
        <v>145620</v>
      </c>
      <c r="F21" s="129">
        <v>152825</v>
      </c>
    </row>
    <row r="22" spans="1:8">
      <c r="A22" s="153"/>
      <c r="B22" s="115" t="s">
        <v>54</v>
      </c>
      <c r="C22" s="119">
        <v>116033</v>
      </c>
      <c r="D22" s="119">
        <v>112019</v>
      </c>
      <c r="E22" s="119">
        <v>115135</v>
      </c>
      <c r="F22" s="129">
        <v>119999</v>
      </c>
    </row>
    <row r="23" spans="1:8" ht="15" customHeight="1">
      <c r="A23" s="151" t="s">
        <v>84</v>
      </c>
      <c r="B23" s="115"/>
      <c r="C23" s="119">
        <v>6807</v>
      </c>
      <c r="D23" s="119">
        <v>7297</v>
      </c>
      <c r="E23" s="119">
        <v>7591</v>
      </c>
      <c r="F23" s="129">
        <v>9179</v>
      </c>
      <c r="G23" s="120"/>
      <c r="H23" s="119"/>
    </row>
    <row r="24" spans="1:8" ht="15" customHeight="1" thickBot="1">
      <c r="A24" s="121" t="s">
        <v>89</v>
      </c>
      <c r="B24" s="122" t="s">
        <v>54</v>
      </c>
      <c r="C24" s="121">
        <v>156973</v>
      </c>
      <c r="D24" s="121">
        <v>152236</v>
      </c>
      <c r="E24" s="121">
        <v>160574</v>
      </c>
      <c r="F24" s="121">
        <v>170073</v>
      </c>
      <c r="G24" s="138"/>
      <c r="H24" s="138"/>
    </row>
    <row r="25" spans="1:8" ht="12.75" customHeight="1" thickTop="1">
      <c r="A25" s="238" t="s">
        <v>105</v>
      </c>
      <c r="B25" s="238"/>
      <c r="C25" s="238"/>
      <c r="D25" s="238"/>
      <c r="E25" s="238"/>
      <c r="F25" s="238"/>
    </row>
    <row r="26" spans="1:8">
      <c r="A26" s="239" t="s">
        <v>106</v>
      </c>
      <c r="B26" s="239"/>
      <c r="C26" s="138"/>
      <c r="D26" s="138"/>
      <c r="E26" s="138"/>
      <c r="F26" s="138"/>
    </row>
    <row r="27" spans="1:8">
      <c r="A27" s="141"/>
      <c r="B27" s="141"/>
      <c r="C27" s="138"/>
      <c r="D27" s="138"/>
      <c r="E27" s="138"/>
      <c r="F27" s="138"/>
    </row>
    <row r="29" spans="1:8">
      <c r="A29" s="240" t="s">
        <v>101</v>
      </c>
      <c r="B29" s="240"/>
      <c r="C29" s="240"/>
      <c r="D29" s="240"/>
      <c r="E29" s="240"/>
    </row>
    <row r="30" spans="1:8">
      <c r="A30" s="235" t="s">
        <v>18</v>
      </c>
      <c r="B30" s="235"/>
      <c r="C30" s="235"/>
      <c r="D30" s="235"/>
      <c r="E30" s="235"/>
    </row>
    <row r="31" spans="1:8">
      <c r="A31" s="235" t="s">
        <v>104</v>
      </c>
      <c r="B31" s="235"/>
      <c r="C31" s="235"/>
      <c r="D31" s="235"/>
      <c r="E31" s="235"/>
    </row>
    <row r="32" spans="1:8">
      <c r="A32" s="104"/>
      <c r="B32" s="111"/>
      <c r="C32" s="111"/>
      <c r="D32" s="111"/>
      <c r="E32" s="123"/>
    </row>
    <row r="33" spans="1:8" ht="15.75" thickBot="1">
      <c r="A33" s="136" t="s">
        <v>8</v>
      </c>
      <c r="B33" s="136" t="s">
        <v>59</v>
      </c>
      <c r="C33" s="136" t="s">
        <v>60</v>
      </c>
      <c r="D33" s="136" t="s">
        <v>61</v>
      </c>
      <c r="E33" s="136" t="s">
        <v>62</v>
      </c>
    </row>
    <row r="34" spans="1:8">
      <c r="A34" s="105"/>
      <c r="B34" s="119"/>
      <c r="C34" s="119"/>
      <c r="D34" s="119"/>
      <c r="E34" s="119"/>
    </row>
    <row r="35" spans="1:8">
      <c r="A35" s="145" t="s">
        <v>12</v>
      </c>
      <c r="B35" s="129">
        <f>SUM(B36:B41)</f>
        <v>4480696141</v>
      </c>
      <c r="C35" s="129">
        <f t="shared" ref="C35:D35" si="0">SUM(C36:C41)</f>
        <v>4294152586</v>
      </c>
      <c r="D35" s="129">
        <f t="shared" si="0"/>
        <v>4716465857</v>
      </c>
      <c r="E35" s="129">
        <f>SUM(B35:D35)</f>
        <v>13491314584</v>
      </c>
      <c r="F35" s="114"/>
      <c r="G35" s="114"/>
      <c r="H35" s="114"/>
    </row>
    <row r="36" spans="1:8" ht="15.6" customHeight="1">
      <c r="A36" s="125" t="s">
        <v>3</v>
      </c>
      <c r="B36" s="135">
        <v>2793842208</v>
      </c>
      <c r="C36" s="129">
        <v>3020484910</v>
      </c>
      <c r="D36" s="129">
        <v>3392106376</v>
      </c>
      <c r="E36" s="114">
        <f t="shared" ref="E36:E44" si="1">SUM(B36:D36)</f>
        <v>9206433494</v>
      </c>
      <c r="G36" s="135">
        <f>+E36+E37+E38+E39+E40+E43</f>
        <v>15386182900</v>
      </c>
    </row>
    <row r="37" spans="1:8" ht="15.6" customHeight="1">
      <c r="A37" s="125" t="s">
        <v>13</v>
      </c>
      <c r="B37" s="119">
        <v>56844035</v>
      </c>
      <c r="C37" s="119">
        <v>51163347</v>
      </c>
      <c r="D37" s="119">
        <v>55581506</v>
      </c>
      <c r="E37" s="114">
        <f t="shared" si="1"/>
        <v>163588888</v>
      </c>
    </row>
    <row r="38" spans="1:8" ht="15.6" customHeight="1">
      <c r="A38" s="125" t="s">
        <v>14</v>
      </c>
      <c r="B38" s="119">
        <v>317733012.00000006</v>
      </c>
      <c r="C38" s="119">
        <v>285198942</v>
      </c>
      <c r="D38" s="119">
        <v>330947465</v>
      </c>
      <c r="E38" s="114">
        <f t="shared" si="1"/>
        <v>933879419</v>
      </c>
    </row>
    <row r="39" spans="1:8" ht="15.6" customHeight="1">
      <c r="A39" s="125" t="s">
        <v>7</v>
      </c>
      <c r="B39" s="114">
        <v>837484836.00000024</v>
      </c>
      <c r="C39" s="114">
        <v>798314021</v>
      </c>
      <c r="D39" s="114">
        <v>826647097</v>
      </c>
      <c r="E39" s="114">
        <f t="shared" si="1"/>
        <v>2462445954</v>
      </c>
    </row>
    <row r="40" spans="1:8" ht="15.6" customHeight="1">
      <c r="A40" s="125" t="s">
        <v>15</v>
      </c>
      <c r="B40" s="129">
        <v>174792049.99999994</v>
      </c>
      <c r="C40" s="129">
        <v>138991366</v>
      </c>
      <c r="D40" s="129">
        <v>111183413</v>
      </c>
      <c r="E40" s="114">
        <f t="shared" si="1"/>
        <v>424966828.99999994</v>
      </c>
    </row>
    <row r="41" spans="1:8" ht="15.6" customHeight="1">
      <c r="A41" s="125" t="s">
        <v>71</v>
      </c>
      <c r="B41" s="148">
        <v>300000000</v>
      </c>
      <c r="C41" s="148">
        <v>0</v>
      </c>
      <c r="D41" s="148">
        <v>0</v>
      </c>
      <c r="E41" s="114">
        <f t="shared" si="1"/>
        <v>300000000</v>
      </c>
      <c r="G41" s="135">
        <f>E41+E44</f>
        <v>353434295.67000002</v>
      </c>
    </row>
    <row r="42" spans="1:8" ht="15.6" customHeight="1">
      <c r="A42" s="118" t="s">
        <v>4</v>
      </c>
      <c r="B42" s="148">
        <v>3698862606</v>
      </c>
      <c r="C42" s="148">
        <v>7238243122</v>
      </c>
      <c r="D42" s="148">
        <v>4285975050</v>
      </c>
      <c r="E42" s="114">
        <f t="shared" si="1"/>
        <v>15223080778</v>
      </c>
    </row>
    <row r="43" spans="1:8" ht="15.6" customHeight="1">
      <c r="A43" s="118" t="s">
        <v>16</v>
      </c>
      <c r="B43" s="129">
        <v>812640418</v>
      </c>
      <c r="C43" s="129">
        <v>684462000</v>
      </c>
      <c r="D43" s="129">
        <v>697765898</v>
      </c>
      <c r="E43" s="114">
        <f t="shared" si="1"/>
        <v>2194868316</v>
      </c>
    </row>
    <row r="44" spans="1:8">
      <c r="A44" s="119" t="s">
        <v>72</v>
      </c>
      <c r="B44" s="129">
        <v>0</v>
      </c>
      <c r="C44" s="129">
        <v>53434295.670000002</v>
      </c>
      <c r="D44" s="129">
        <v>0</v>
      </c>
      <c r="E44" s="114">
        <f t="shared" si="1"/>
        <v>53434295.670000002</v>
      </c>
    </row>
    <row r="45" spans="1:8" ht="15" customHeight="1" thickBot="1">
      <c r="A45" s="121" t="s">
        <v>17</v>
      </c>
      <c r="B45" s="122">
        <f>B35+B42+B43+B44</f>
        <v>8992199165</v>
      </c>
      <c r="C45" s="122">
        <f t="shared" ref="C45:D45" si="2">C35+C42+C43+C44</f>
        <v>12270292003.67</v>
      </c>
      <c r="D45" s="122">
        <f t="shared" si="2"/>
        <v>9700206805</v>
      </c>
      <c r="E45" s="121">
        <f>+E35+E42+E43+E44</f>
        <v>30962697973.669998</v>
      </c>
      <c r="F45" s="120"/>
      <c r="G45" s="120"/>
      <c r="H45" s="120"/>
    </row>
    <row r="46" spans="1:8" ht="15" customHeight="1" thickTop="1">
      <c r="A46" s="144" t="s">
        <v>20</v>
      </c>
      <c r="B46" s="131"/>
      <c r="C46" s="131"/>
      <c r="D46" s="131"/>
      <c r="E46" s="131"/>
      <c r="F46" s="138"/>
    </row>
    <row r="47" spans="1:8" ht="15" customHeight="1">
      <c r="A47" s="144"/>
      <c r="B47" s="131"/>
      <c r="C47" s="131"/>
      <c r="D47" s="131"/>
      <c r="E47" s="131"/>
      <c r="F47" s="138"/>
    </row>
    <row r="49" spans="1:6">
      <c r="A49" s="235" t="s">
        <v>21</v>
      </c>
      <c r="B49" s="235"/>
      <c r="C49" s="235"/>
      <c r="D49" s="235"/>
      <c r="E49" s="235"/>
    </row>
    <row r="50" spans="1:6">
      <c r="A50" s="235" t="s">
        <v>22</v>
      </c>
      <c r="B50" s="235"/>
      <c r="C50" s="235"/>
      <c r="D50" s="235"/>
      <c r="E50" s="235"/>
    </row>
    <row r="51" spans="1:6">
      <c r="A51" s="235" t="s">
        <v>104</v>
      </c>
      <c r="B51" s="235"/>
      <c r="C51" s="235"/>
      <c r="D51" s="235"/>
      <c r="E51" s="235"/>
    </row>
    <row r="53" spans="1:6" s="142" customFormat="1" ht="15.75" thickBot="1">
      <c r="A53" s="136" t="s">
        <v>23</v>
      </c>
      <c r="B53" s="136" t="s">
        <v>59</v>
      </c>
      <c r="C53" s="136" t="s">
        <v>60</v>
      </c>
      <c r="D53" s="136" t="s">
        <v>61</v>
      </c>
      <c r="E53" s="136" t="s">
        <v>62</v>
      </c>
    </row>
    <row r="55" spans="1:6" s="139" customFormat="1">
      <c r="A55" s="135" t="s">
        <v>199</v>
      </c>
      <c r="B55" s="139">
        <f>B56</f>
        <v>8517407115</v>
      </c>
      <c r="C55" s="139">
        <f t="shared" ref="C55:D55" si="3">C56</f>
        <v>12077866342</v>
      </c>
      <c r="D55" s="139">
        <f t="shared" si="3"/>
        <v>9589023392</v>
      </c>
      <c r="E55" s="139">
        <f>SUM(B55:D55)</f>
        <v>30184296849</v>
      </c>
      <c r="F55" s="135"/>
    </row>
    <row r="56" spans="1:6" s="139" customFormat="1">
      <c r="A56" s="225" t="s">
        <v>200</v>
      </c>
      <c r="B56" s="135">
        <v>8517407115</v>
      </c>
      <c r="C56" s="135">
        <v>12077866342</v>
      </c>
      <c r="D56" s="135">
        <v>9589023392</v>
      </c>
      <c r="E56" s="139">
        <f t="shared" ref="E56:E61" si="4">SUM(B56:D56)</f>
        <v>30184296849</v>
      </c>
      <c r="F56" s="135"/>
    </row>
    <row r="57" spans="1:6">
      <c r="A57" s="135" t="s">
        <v>25</v>
      </c>
      <c r="B57" s="135">
        <f>B58</f>
        <v>174792049.99999994</v>
      </c>
      <c r="C57" s="135">
        <f t="shared" ref="C57:D57" si="5">C58</f>
        <v>138991366</v>
      </c>
      <c r="D57" s="135">
        <f t="shared" si="5"/>
        <v>111183413</v>
      </c>
      <c r="E57" s="139">
        <f t="shared" si="4"/>
        <v>424966828.99999994</v>
      </c>
      <c r="F57" s="139"/>
    </row>
    <row r="58" spans="1:6">
      <c r="A58" s="132" t="s">
        <v>200</v>
      </c>
      <c r="B58" s="135">
        <f>B40</f>
        <v>174792049.99999994</v>
      </c>
      <c r="C58" s="135">
        <f t="shared" ref="C58:D58" si="6">C40</f>
        <v>138991366</v>
      </c>
      <c r="D58" s="135">
        <f t="shared" si="6"/>
        <v>111183413</v>
      </c>
      <c r="E58" s="139">
        <f t="shared" si="4"/>
        <v>424966828.99999994</v>
      </c>
    </row>
    <row r="59" spans="1:6">
      <c r="A59" s="223" t="s">
        <v>198</v>
      </c>
      <c r="B59" s="135">
        <f>SUM(B60:B61)</f>
        <v>300000000</v>
      </c>
      <c r="C59" s="135">
        <f t="shared" ref="C59:D59" si="7">SUM(C60:C61)</f>
        <v>53434295.670000002</v>
      </c>
      <c r="D59" s="135">
        <f t="shared" si="7"/>
        <v>0</v>
      </c>
      <c r="E59" s="139">
        <f t="shared" si="4"/>
        <v>353434295.67000002</v>
      </c>
    </row>
    <row r="60" spans="1:6">
      <c r="A60" s="132" t="s">
        <v>72</v>
      </c>
      <c r="B60" s="135">
        <f>B44</f>
        <v>0</v>
      </c>
      <c r="C60" s="135">
        <f t="shared" ref="C60:D60" si="8">C44</f>
        <v>53434295.670000002</v>
      </c>
      <c r="D60" s="135">
        <f t="shared" si="8"/>
        <v>0</v>
      </c>
      <c r="E60" s="139">
        <f t="shared" si="4"/>
        <v>53434295.670000002</v>
      </c>
    </row>
    <row r="61" spans="1:6">
      <c r="A61" s="226" t="str">
        <f>+A41</f>
        <v>Fideicomiso</v>
      </c>
      <c r="B61" s="135">
        <f>B41</f>
        <v>300000000</v>
      </c>
      <c r="C61" s="135">
        <f t="shared" ref="C61:D61" si="9">C41</f>
        <v>0</v>
      </c>
      <c r="D61" s="135">
        <f t="shared" si="9"/>
        <v>0</v>
      </c>
      <c r="E61" s="139">
        <f t="shared" si="4"/>
        <v>300000000</v>
      </c>
    </row>
    <row r="62" spans="1:6" ht="15.75" thickBot="1">
      <c r="A62" s="121" t="s">
        <v>28</v>
      </c>
      <c r="B62" s="122">
        <f>B55+B57+B59</f>
        <v>8992199165</v>
      </c>
      <c r="C62" s="122">
        <f t="shared" ref="C62:D62" si="10">C55+C57+C59</f>
        <v>12270292003.67</v>
      </c>
      <c r="D62" s="122">
        <f t="shared" si="10"/>
        <v>9700206805</v>
      </c>
      <c r="E62" s="122">
        <f>E55+E57+E59</f>
        <v>30962697973.669998</v>
      </c>
    </row>
    <row r="63" spans="1:6" ht="15.75" thickTop="1">
      <c r="A63" s="119" t="s">
        <v>20</v>
      </c>
    </row>
    <row r="64" spans="1:6">
      <c r="A64" s="135" t="s">
        <v>204</v>
      </c>
    </row>
    <row r="66" spans="1:10">
      <c r="A66" s="235" t="s">
        <v>29</v>
      </c>
      <c r="B66" s="235"/>
      <c r="C66" s="235"/>
      <c r="D66" s="235"/>
      <c r="E66" s="235"/>
    </row>
    <row r="67" spans="1:10">
      <c r="A67" s="235" t="s">
        <v>30</v>
      </c>
      <c r="B67" s="235"/>
      <c r="C67" s="235"/>
      <c r="D67" s="235"/>
      <c r="E67" s="235"/>
    </row>
    <row r="68" spans="1:10">
      <c r="A68" s="235" t="s">
        <v>104</v>
      </c>
      <c r="B68" s="235"/>
      <c r="C68" s="235"/>
      <c r="D68" s="235"/>
      <c r="E68" s="235"/>
    </row>
    <row r="70" spans="1:10" s="142" customFormat="1" ht="15.75" thickBot="1">
      <c r="A70" s="136" t="s">
        <v>23</v>
      </c>
      <c r="B70" s="136" t="s">
        <v>59</v>
      </c>
      <c r="C70" s="136" t="s">
        <v>60</v>
      </c>
      <c r="D70" s="136" t="s">
        <v>61</v>
      </c>
      <c r="E70" s="136" t="s">
        <v>62</v>
      </c>
    </row>
    <row r="72" spans="1:10">
      <c r="A72" s="135" t="s">
        <v>108</v>
      </c>
      <c r="B72" s="143">
        <f>'2 T'!E79</f>
        <v>16994971771.699997</v>
      </c>
      <c r="C72" s="143">
        <f>B79</f>
        <v>17431710341.589996</v>
      </c>
      <c r="D72" s="143">
        <f>C79</f>
        <v>11442457707.059996</v>
      </c>
      <c r="E72" s="143">
        <f>B72</f>
        <v>16994971771.699997</v>
      </c>
    </row>
    <row r="73" spans="1:10">
      <c r="A73" s="135" t="s">
        <v>33</v>
      </c>
      <c r="B73" s="143">
        <f>SUM(B74:B76)</f>
        <v>9428937734.8899994</v>
      </c>
      <c r="C73" s="143">
        <f t="shared" ref="C73:D73" si="11">SUM(C74:C76)</f>
        <v>6281039369.1399994</v>
      </c>
      <c r="D73" s="143">
        <f t="shared" si="11"/>
        <v>7525553183.5100002</v>
      </c>
      <c r="E73" s="143">
        <f>SUM(E74:E76)</f>
        <v>23235530287.540001</v>
      </c>
      <c r="G73" s="159" t="s">
        <v>213</v>
      </c>
    </row>
    <row r="74" spans="1:10">
      <c r="A74" s="132" t="s">
        <v>2</v>
      </c>
      <c r="B74" s="135">
        <v>2870484401.5599999</v>
      </c>
      <c r="C74" s="135">
        <v>2722586035.8099999</v>
      </c>
      <c r="D74" s="135">
        <v>6967099850.1800003</v>
      </c>
      <c r="E74" s="135">
        <f>SUM(B74:D74)</f>
        <v>12560170287.549999</v>
      </c>
      <c r="G74" s="234" t="s">
        <v>2</v>
      </c>
      <c r="H74" s="232">
        <v>2870484401.5599999</v>
      </c>
      <c r="I74" s="232">
        <v>2722586035.8099999</v>
      </c>
      <c r="J74" s="232">
        <v>6967099850.1800003</v>
      </c>
    </row>
    <row r="75" spans="1:10">
      <c r="A75" s="132" t="s">
        <v>119</v>
      </c>
      <c r="B75" s="233">
        <v>6000000000</v>
      </c>
      <c r="C75" s="233">
        <v>3000000000</v>
      </c>
      <c r="D75" s="233">
        <v>0</v>
      </c>
      <c r="E75" s="135">
        <f>SUM(B75:D75)</f>
        <v>9000000000</v>
      </c>
      <c r="G75" s="234" t="s">
        <v>34</v>
      </c>
      <c r="H75" s="158">
        <v>4000000000</v>
      </c>
      <c r="I75" s="158">
        <v>0</v>
      </c>
      <c r="J75" s="158">
        <v>6000000000</v>
      </c>
    </row>
    <row r="76" spans="1:10">
      <c r="A76" s="132" t="s">
        <v>120</v>
      </c>
      <c r="B76" s="135">
        <v>558453333.33000004</v>
      </c>
      <c r="C76" s="135">
        <v>558453333.33000004</v>
      </c>
      <c r="D76" s="233">
        <v>558453333.33000004</v>
      </c>
      <c r="E76" s="135">
        <f>SUM(B76:D76)</f>
        <v>1675359999.9900002</v>
      </c>
      <c r="G76" s="234" t="s">
        <v>35</v>
      </c>
      <c r="H76" s="158">
        <v>558453333.35000002</v>
      </c>
      <c r="I76" s="158">
        <v>558453333.33000004</v>
      </c>
      <c r="J76" s="158">
        <v>0</v>
      </c>
    </row>
    <row r="77" spans="1:10">
      <c r="A77" s="135" t="s">
        <v>36</v>
      </c>
      <c r="B77" s="143">
        <f>+B72+B73</f>
        <v>26423909506.589996</v>
      </c>
      <c r="C77" s="143">
        <f t="shared" ref="C77:D77" si="12">+C72+C73</f>
        <v>23712749710.729996</v>
      </c>
      <c r="D77" s="143">
        <f t="shared" si="12"/>
        <v>18968010890.569996</v>
      </c>
      <c r="E77" s="143">
        <f>E73+E72</f>
        <v>40230502059.239998</v>
      </c>
    </row>
    <row r="78" spans="1:10">
      <c r="A78" s="135" t="s">
        <v>37</v>
      </c>
      <c r="B78" s="119">
        <f>B62</f>
        <v>8992199165</v>
      </c>
      <c r="C78" s="119">
        <f t="shared" ref="C78:D78" si="13">C62</f>
        <v>12270292003.67</v>
      </c>
      <c r="D78" s="119">
        <f t="shared" si="13"/>
        <v>9700206805</v>
      </c>
      <c r="E78" s="119">
        <f>SUM(B78:D78)</f>
        <v>30962697973.669998</v>
      </c>
    </row>
    <row r="79" spans="1:10">
      <c r="A79" s="135" t="s">
        <v>38</v>
      </c>
      <c r="B79" s="135">
        <f>+B77-B78</f>
        <v>17431710341.589996</v>
      </c>
      <c r="C79" s="135">
        <f t="shared" ref="C79:D79" si="14">+C77-C78</f>
        <v>11442457707.059996</v>
      </c>
      <c r="D79" s="135">
        <f t="shared" si="14"/>
        <v>9267804085.5699959</v>
      </c>
      <c r="E79" s="135">
        <f>E77-E78</f>
        <v>9267804085.5699997</v>
      </c>
      <c r="F79" s="149"/>
      <c r="G79" s="149"/>
      <c r="H79" s="149"/>
    </row>
    <row r="80" spans="1:10" ht="15.75" thickBot="1">
      <c r="A80" s="121"/>
      <c r="B80" s="122"/>
      <c r="C80" s="121"/>
      <c r="D80" s="121"/>
      <c r="E80" s="121"/>
    </row>
    <row r="81" spans="1:7" ht="15.75" thickTop="1">
      <c r="A81" s="119" t="s">
        <v>39</v>
      </c>
    </row>
    <row r="84" spans="1:7">
      <c r="A84" s="135" t="s">
        <v>125</v>
      </c>
      <c r="F84" s="149"/>
      <c r="G84" s="149"/>
    </row>
    <row r="87" spans="1:7">
      <c r="A87" s="155"/>
    </row>
    <row r="88" spans="1:7">
      <c r="A88" s="155"/>
    </row>
    <row r="89" spans="1:7">
      <c r="A89" s="155"/>
    </row>
  </sheetData>
  <mergeCells count="14">
    <mergeCell ref="A1:F1"/>
    <mergeCell ref="A8:F8"/>
    <mergeCell ref="A9:F9"/>
    <mergeCell ref="A30:E30"/>
    <mergeCell ref="A49:E49"/>
    <mergeCell ref="A29:E29"/>
    <mergeCell ref="A31:E31"/>
    <mergeCell ref="A51:E51"/>
    <mergeCell ref="A68:E68"/>
    <mergeCell ref="A25:F25"/>
    <mergeCell ref="A26:B26"/>
    <mergeCell ref="A50:E50"/>
    <mergeCell ref="A66:E66"/>
    <mergeCell ref="A67:E67"/>
  </mergeCells>
  <printOptions horizontalCentered="1"/>
  <pageMargins left="0.31496062992125984" right="0.31496062992125984" top="0.35433070866141736" bottom="0.74803149606299213" header="0.11811023622047245" footer="0.31496062992125984"/>
  <pageSetup paperSize="9" scale="85" orientation="landscape" r:id="rId1"/>
</worksheet>
</file>

<file path=xl/worksheets/sheet4.xml><?xml version="1.0" encoding="utf-8"?>
<worksheet xmlns="http://schemas.openxmlformats.org/spreadsheetml/2006/main" xmlns:r="http://schemas.openxmlformats.org/officeDocument/2006/relationships">
  <dimension ref="A1:I89"/>
  <sheetViews>
    <sheetView topLeftCell="A58" workbookViewId="0">
      <selection activeCell="B76" sqref="B76"/>
    </sheetView>
  </sheetViews>
  <sheetFormatPr baseColWidth="10" defaultColWidth="11.42578125" defaultRowHeight="15"/>
  <cols>
    <col min="1" max="1" width="51.7109375" style="135" bestFit="1" customWidth="1"/>
    <col min="2" max="2" width="18.28515625" style="135" customWidth="1"/>
    <col min="3" max="3" width="17.140625" style="135" bestFit="1" customWidth="1"/>
    <col min="4" max="4" width="18.5703125" style="135" customWidth="1"/>
    <col min="5" max="5" width="22.85546875" style="135" customWidth="1"/>
    <col min="6" max="6" width="17.7109375" style="135" customWidth="1"/>
    <col min="7" max="7" width="15.28515625" style="135" bestFit="1" customWidth="1"/>
    <col min="8" max="8" width="17.7109375" style="135" customWidth="1"/>
    <col min="9" max="9" width="15.28515625" style="135" bestFit="1" customWidth="1"/>
    <col min="10" max="16384" width="11.42578125" style="135"/>
  </cols>
  <sheetData>
    <row r="1" spans="1:6">
      <c r="A1" s="235" t="s">
        <v>2</v>
      </c>
      <c r="B1" s="235"/>
      <c r="C1" s="235"/>
      <c r="D1" s="235"/>
      <c r="E1" s="235"/>
      <c r="F1" s="235"/>
    </row>
    <row r="2" spans="1:6">
      <c r="A2" s="104" t="s">
        <v>40</v>
      </c>
      <c r="B2" s="105" t="s">
        <v>41</v>
      </c>
      <c r="C2" s="106"/>
      <c r="D2" s="107"/>
      <c r="E2" s="106"/>
      <c r="F2" s="106"/>
    </row>
    <row r="3" spans="1:6">
      <c r="A3" s="104" t="s">
        <v>42</v>
      </c>
      <c r="B3" s="108" t="s">
        <v>43</v>
      </c>
      <c r="C3" s="106"/>
      <c r="D3" s="109"/>
      <c r="E3" s="106"/>
      <c r="F3" s="106"/>
    </row>
    <row r="4" spans="1:6">
      <c r="A4" s="104" t="s">
        <v>44</v>
      </c>
      <c r="B4" s="106" t="s">
        <v>45</v>
      </c>
      <c r="C4" s="109"/>
      <c r="D4" s="109"/>
      <c r="E4" s="106"/>
      <c r="F4" s="106"/>
    </row>
    <row r="5" spans="1:6">
      <c r="A5" s="104" t="s">
        <v>90</v>
      </c>
      <c r="B5" s="110" t="s">
        <v>113</v>
      </c>
      <c r="C5" s="106"/>
      <c r="D5" s="106"/>
      <c r="E5" s="106"/>
      <c r="F5" s="106"/>
    </row>
    <row r="6" spans="1:6">
      <c r="A6" s="104"/>
      <c r="B6" s="110"/>
      <c r="C6" s="106"/>
      <c r="D6" s="106"/>
      <c r="E6" s="106"/>
      <c r="F6" s="106"/>
    </row>
    <row r="8" spans="1:6">
      <c r="A8" s="235" t="s">
        <v>46</v>
      </c>
      <c r="B8" s="235"/>
      <c r="C8" s="235"/>
      <c r="D8" s="235"/>
      <c r="E8" s="235"/>
      <c r="F8" s="235"/>
    </row>
    <row r="9" spans="1:6">
      <c r="A9" s="235" t="s">
        <v>47</v>
      </c>
      <c r="B9" s="235"/>
      <c r="C9" s="235"/>
      <c r="D9" s="235"/>
      <c r="E9" s="235"/>
      <c r="F9" s="235"/>
    </row>
    <row r="10" spans="1:6">
      <c r="A10" s="156"/>
    </row>
    <row r="11" spans="1:6" ht="15.75" thickBot="1">
      <c r="A11" s="136" t="s">
        <v>8</v>
      </c>
      <c r="B11" s="136" t="s">
        <v>49</v>
      </c>
      <c r="C11" s="136" t="s">
        <v>63</v>
      </c>
      <c r="D11" s="136" t="s">
        <v>64</v>
      </c>
      <c r="E11" s="136" t="s">
        <v>65</v>
      </c>
      <c r="F11" s="136" t="s">
        <v>66</v>
      </c>
    </row>
    <row r="12" spans="1:6">
      <c r="A12" s="105"/>
      <c r="B12" s="119"/>
      <c r="C12" s="119"/>
      <c r="D12" s="119"/>
      <c r="E12" s="119"/>
      <c r="F12" s="119"/>
    </row>
    <row r="13" spans="1:6">
      <c r="A13" s="119" t="s">
        <v>83</v>
      </c>
      <c r="B13" s="137"/>
    </row>
    <row r="14" spans="1:6">
      <c r="A14" s="151" t="s">
        <v>3</v>
      </c>
      <c r="B14" s="115" t="s">
        <v>54</v>
      </c>
      <c r="C14" s="217">
        <v>49309</v>
      </c>
      <c r="D14" s="217">
        <v>57504</v>
      </c>
      <c r="E14" s="218">
        <v>75302</v>
      </c>
      <c r="F14" s="218">
        <v>79243</v>
      </c>
    </row>
    <row r="15" spans="1:6">
      <c r="A15" s="113" t="s">
        <v>55</v>
      </c>
      <c r="B15" s="115" t="s">
        <v>56</v>
      </c>
      <c r="C15" s="219"/>
      <c r="D15" s="219"/>
      <c r="E15" s="219"/>
      <c r="F15" s="218"/>
    </row>
    <row r="16" spans="1:6">
      <c r="A16" s="113" t="s">
        <v>16</v>
      </c>
      <c r="B16" s="115" t="s">
        <v>54</v>
      </c>
      <c r="C16" s="219">
        <v>9519</v>
      </c>
      <c r="D16" s="219">
        <v>9106</v>
      </c>
      <c r="E16" s="219">
        <v>8814</v>
      </c>
      <c r="F16" s="218">
        <v>10430</v>
      </c>
    </row>
    <row r="17" spans="1:8">
      <c r="A17" s="152" t="s">
        <v>94</v>
      </c>
      <c r="B17" s="115" t="s">
        <v>54</v>
      </c>
      <c r="C17" s="219">
        <v>6281</v>
      </c>
      <c r="D17" s="219">
        <v>6797</v>
      </c>
      <c r="E17" s="219">
        <v>7576</v>
      </c>
      <c r="F17" s="218">
        <v>7920</v>
      </c>
    </row>
    <row r="18" spans="1:8">
      <c r="A18" s="151" t="s">
        <v>13</v>
      </c>
      <c r="B18" s="115" t="s">
        <v>54</v>
      </c>
      <c r="C18" s="217">
        <v>288</v>
      </c>
      <c r="D18" s="217">
        <v>196</v>
      </c>
      <c r="E18" s="217">
        <v>186</v>
      </c>
      <c r="F18" s="218">
        <v>340</v>
      </c>
    </row>
    <row r="19" spans="1:8">
      <c r="A19" s="151" t="s">
        <v>14</v>
      </c>
      <c r="B19" s="115" t="s">
        <v>54</v>
      </c>
      <c r="C19" s="217">
        <v>321</v>
      </c>
      <c r="D19" s="217">
        <v>354</v>
      </c>
      <c r="E19" s="217">
        <v>313</v>
      </c>
      <c r="F19" s="218">
        <v>867</v>
      </c>
    </row>
    <row r="20" spans="1:8">
      <c r="A20" s="151" t="s">
        <v>15</v>
      </c>
      <c r="B20" s="137" t="s">
        <v>54</v>
      </c>
      <c r="C20" s="219">
        <v>103</v>
      </c>
      <c r="D20" s="219">
        <v>130</v>
      </c>
      <c r="E20" s="219">
        <v>113</v>
      </c>
      <c r="F20" s="218">
        <v>223</v>
      </c>
    </row>
    <row r="21" spans="1:8">
      <c r="A21" s="151" t="s">
        <v>4</v>
      </c>
      <c r="B21" s="115" t="s">
        <v>57</v>
      </c>
      <c r="C21" s="219">
        <v>148073</v>
      </c>
      <c r="D21" s="219">
        <v>147807</v>
      </c>
      <c r="E21" s="219">
        <v>149903</v>
      </c>
      <c r="F21" s="218">
        <v>155987</v>
      </c>
    </row>
    <row r="22" spans="1:8">
      <c r="A22" s="153"/>
      <c r="B22" s="115" t="s">
        <v>54</v>
      </c>
      <c r="C22" s="219">
        <v>117105</v>
      </c>
      <c r="D22" s="219">
        <v>117205</v>
      </c>
      <c r="E22" s="219">
        <v>118893</v>
      </c>
      <c r="F22" s="218">
        <v>122987</v>
      </c>
    </row>
    <row r="23" spans="1:8" ht="15" customHeight="1">
      <c r="A23" s="151" t="s">
        <v>84</v>
      </c>
      <c r="B23" s="115"/>
      <c r="C23" s="219">
        <v>7881</v>
      </c>
      <c r="D23" s="219">
        <v>7033</v>
      </c>
      <c r="E23" s="219">
        <v>6892</v>
      </c>
      <c r="F23" s="218">
        <v>8784</v>
      </c>
      <c r="G23" s="120"/>
      <c r="H23" s="119"/>
    </row>
    <row r="24" spans="1:8" ht="15" customHeight="1" thickBot="1">
      <c r="A24" s="121" t="s">
        <v>89</v>
      </c>
      <c r="B24" s="122" t="s">
        <v>54</v>
      </c>
      <c r="C24" s="220">
        <v>164414</v>
      </c>
      <c r="D24" s="220">
        <v>169407</v>
      </c>
      <c r="E24" s="220">
        <v>177631</v>
      </c>
      <c r="F24" s="220">
        <v>185165</v>
      </c>
      <c r="G24" s="138"/>
      <c r="H24" s="138"/>
    </row>
    <row r="25" spans="1:8" ht="12.75" customHeight="1" thickTop="1">
      <c r="A25" s="238" t="s">
        <v>105</v>
      </c>
      <c r="B25" s="238"/>
      <c r="C25" s="238"/>
      <c r="D25" s="238"/>
      <c r="E25" s="238"/>
      <c r="F25" s="238"/>
    </row>
    <row r="26" spans="1:8">
      <c r="A26" s="239" t="s">
        <v>106</v>
      </c>
      <c r="B26" s="239"/>
      <c r="C26" s="138"/>
      <c r="D26" s="138"/>
      <c r="E26" s="138"/>
      <c r="F26" s="138"/>
    </row>
    <row r="27" spans="1:8">
      <c r="A27" s="157"/>
      <c r="B27" s="157"/>
      <c r="C27" s="138"/>
      <c r="D27" s="138"/>
      <c r="E27" s="138"/>
      <c r="F27" s="138"/>
    </row>
    <row r="28" spans="1:8">
      <c r="A28" s="157"/>
      <c r="B28" s="157"/>
      <c r="C28" s="138"/>
      <c r="D28" s="138"/>
      <c r="E28" s="138"/>
      <c r="F28" s="138"/>
    </row>
    <row r="29" spans="1:8">
      <c r="A29" s="235" t="s">
        <v>101</v>
      </c>
      <c r="B29" s="235"/>
      <c r="C29" s="235"/>
      <c r="D29" s="235"/>
      <c r="E29" s="235"/>
    </row>
    <row r="30" spans="1:8">
      <c r="A30" s="241" t="s">
        <v>18</v>
      </c>
      <c r="B30" s="241"/>
      <c r="C30" s="241"/>
      <c r="D30" s="241"/>
      <c r="E30" s="241"/>
    </row>
    <row r="31" spans="1:8">
      <c r="A31" s="235" t="s">
        <v>104</v>
      </c>
      <c r="B31" s="235"/>
      <c r="C31" s="235"/>
      <c r="D31" s="235"/>
      <c r="E31" s="235"/>
    </row>
    <row r="32" spans="1:8">
      <c r="A32" s="104"/>
      <c r="B32" s="156"/>
      <c r="C32" s="156"/>
      <c r="D32" s="156"/>
      <c r="E32" s="123"/>
    </row>
    <row r="33" spans="1:7" s="106" customFormat="1" ht="15.75" thickBot="1">
      <c r="A33" s="136" t="s">
        <v>8</v>
      </c>
      <c r="B33" s="136" t="s">
        <v>63</v>
      </c>
      <c r="C33" s="136" t="s">
        <v>64</v>
      </c>
      <c r="D33" s="136" t="s">
        <v>65</v>
      </c>
      <c r="E33" s="136" t="s">
        <v>66</v>
      </c>
    </row>
    <row r="34" spans="1:7">
      <c r="A34" s="105"/>
      <c r="B34" s="119"/>
      <c r="C34" s="119"/>
      <c r="D34" s="119"/>
      <c r="E34" s="119"/>
    </row>
    <row r="35" spans="1:7">
      <c r="A35" s="119" t="s">
        <v>12</v>
      </c>
      <c r="B35" s="148">
        <f>SUM(B36:B41)</f>
        <v>5199896334.9999971</v>
      </c>
      <c r="C35" s="148">
        <f t="shared" ref="C35:D35" si="0">SUM(C36:C41)</f>
        <v>5944042552.0000038</v>
      </c>
      <c r="D35" s="148">
        <f t="shared" si="0"/>
        <v>11773370035</v>
      </c>
      <c r="E35" s="148">
        <f>SUM(B35:D35)</f>
        <v>22917308922</v>
      </c>
    </row>
    <row r="36" spans="1:7">
      <c r="A36" s="125" t="s">
        <v>3</v>
      </c>
      <c r="B36" s="228">
        <v>3875168533.9999962</v>
      </c>
      <c r="C36" s="229">
        <v>4605465919.0000038</v>
      </c>
      <c r="D36" s="229">
        <v>10568157486</v>
      </c>
      <c r="E36" s="148">
        <f t="shared" ref="E36:E43" si="1">SUM(B36:D36)</f>
        <v>19048791939</v>
      </c>
    </row>
    <row r="37" spans="1:7">
      <c r="A37" s="125" t="s">
        <v>13</v>
      </c>
      <c r="B37" s="228">
        <v>66698884</v>
      </c>
      <c r="C37" s="229">
        <v>32009330</v>
      </c>
      <c r="D37" s="229">
        <v>27480506</v>
      </c>
      <c r="E37" s="148">
        <f t="shared" si="1"/>
        <v>126188720</v>
      </c>
    </row>
    <row r="38" spans="1:7">
      <c r="A38" s="140" t="s">
        <v>14</v>
      </c>
      <c r="B38" s="228">
        <v>251638350.0000003</v>
      </c>
      <c r="C38" s="229">
        <v>397193167.99999976</v>
      </c>
      <c r="D38" s="229">
        <v>278861126</v>
      </c>
      <c r="E38" s="148">
        <f t="shared" si="1"/>
        <v>927692644</v>
      </c>
      <c r="G38" s="135">
        <f>E36+E37+E38+E39+E40+E43</f>
        <v>24559853792</v>
      </c>
    </row>
    <row r="39" spans="1:7">
      <c r="A39" s="125" t="s">
        <v>19</v>
      </c>
      <c r="B39" s="228">
        <v>893398228.00000024</v>
      </c>
      <c r="C39" s="229">
        <v>758958372</v>
      </c>
      <c r="D39" s="229">
        <v>786099446.99999905</v>
      </c>
      <c r="E39" s="148">
        <f t="shared" si="1"/>
        <v>2438456046.999999</v>
      </c>
    </row>
    <row r="40" spans="1:7">
      <c r="A40" s="125" t="s">
        <v>15</v>
      </c>
      <c r="B40" s="228">
        <v>112992338.99999994</v>
      </c>
      <c r="C40" s="229">
        <v>150415763.00000012</v>
      </c>
      <c r="D40" s="229">
        <v>112771470</v>
      </c>
      <c r="E40" s="148">
        <f t="shared" si="1"/>
        <v>376179572.00000006</v>
      </c>
    </row>
    <row r="41" spans="1:7">
      <c r="A41" s="125" t="s">
        <v>71</v>
      </c>
      <c r="B41" s="228"/>
      <c r="C41" s="229">
        <v>0</v>
      </c>
      <c r="D41" s="229"/>
      <c r="E41" s="148">
        <f t="shared" si="1"/>
        <v>0</v>
      </c>
    </row>
    <row r="42" spans="1:7">
      <c r="A42" s="118" t="s">
        <v>4</v>
      </c>
      <c r="B42" s="228">
        <v>4320406659</v>
      </c>
      <c r="C42" s="229">
        <v>4196711554</v>
      </c>
      <c r="D42" s="148">
        <f>2552071054.00001+1663475000</f>
        <v>4215546054.00001</v>
      </c>
      <c r="E42" s="148">
        <f t="shared" si="1"/>
        <v>12732664267.00001</v>
      </c>
    </row>
    <row r="43" spans="1:7">
      <c r="A43" s="118" t="s">
        <v>16</v>
      </c>
      <c r="B43" s="228">
        <v>556466800</v>
      </c>
      <c r="C43" s="229">
        <v>542977625</v>
      </c>
      <c r="D43" s="229">
        <v>543100445</v>
      </c>
      <c r="E43" s="148">
        <f t="shared" si="1"/>
        <v>1642544870</v>
      </c>
    </row>
    <row r="44" spans="1:7" ht="15" customHeight="1">
      <c r="A44" s="119" t="s">
        <v>72</v>
      </c>
      <c r="B44" s="119">
        <v>0</v>
      </c>
      <c r="C44" s="119"/>
      <c r="D44" s="119">
        <v>1500000000</v>
      </c>
      <c r="E44" s="114">
        <f>SUM(B44:D44)</f>
        <v>1500000000</v>
      </c>
      <c r="F44" s="120"/>
    </row>
    <row r="45" spans="1:7" s="106" customFormat="1" ht="15" customHeight="1" thickBot="1">
      <c r="A45" s="121" t="s">
        <v>17</v>
      </c>
      <c r="B45" s="122">
        <f>B35+B42+B43+B44</f>
        <v>10076769793.999996</v>
      </c>
      <c r="C45" s="122">
        <f t="shared" ref="C45:D45" si="2">C35+C42+C43+C44</f>
        <v>10683731731.000004</v>
      </c>
      <c r="D45" s="122">
        <f t="shared" si="2"/>
        <v>18032016534.000008</v>
      </c>
      <c r="E45" s="122">
        <f>E35+E42+E43+E44</f>
        <v>38792518059.000008</v>
      </c>
      <c r="F45" s="161"/>
      <c r="G45" s="135"/>
    </row>
    <row r="46" spans="1:7" ht="15" customHeight="1" thickTop="1">
      <c r="A46" s="144" t="s">
        <v>20</v>
      </c>
      <c r="B46" s="148"/>
      <c r="C46" s="148"/>
      <c r="D46" s="148"/>
      <c r="E46" s="148"/>
      <c r="F46" s="138"/>
      <c r="G46" s="138"/>
    </row>
    <row r="47" spans="1:7" ht="15" customHeight="1">
      <c r="A47" s="144" t="s">
        <v>201</v>
      </c>
      <c r="B47" s="148"/>
      <c r="C47" s="148"/>
      <c r="D47" s="148"/>
      <c r="E47" s="148"/>
      <c r="F47" s="138"/>
      <c r="G47" s="138"/>
    </row>
    <row r="48" spans="1:7">
      <c r="A48" s="135" t="s">
        <v>202</v>
      </c>
    </row>
    <row r="49" spans="1:6">
      <c r="A49" s="235" t="s">
        <v>21</v>
      </c>
      <c r="B49" s="235"/>
      <c r="C49" s="235"/>
      <c r="D49" s="235"/>
      <c r="E49" s="235"/>
    </row>
    <row r="50" spans="1:6">
      <c r="A50" s="235" t="s">
        <v>22</v>
      </c>
      <c r="B50" s="235"/>
      <c r="C50" s="235"/>
      <c r="D50" s="235"/>
      <c r="E50" s="235"/>
    </row>
    <row r="51" spans="1:6">
      <c r="A51" s="235" t="s">
        <v>104</v>
      </c>
      <c r="B51" s="235"/>
      <c r="C51" s="235"/>
      <c r="D51" s="235"/>
      <c r="E51" s="235"/>
    </row>
    <row r="53" spans="1:6" s="106" customFormat="1" ht="15.75" thickBot="1">
      <c r="A53" s="136" t="s">
        <v>23</v>
      </c>
      <c r="B53" s="136" t="s">
        <v>63</v>
      </c>
      <c r="C53" s="136" t="s">
        <v>64</v>
      </c>
      <c r="D53" s="136" t="s">
        <v>65</v>
      </c>
      <c r="E53" s="136" t="s">
        <v>66</v>
      </c>
    </row>
    <row r="55" spans="1:6" s="110" customFormat="1">
      <c r="A55" s="143" t="s">
        <v>199</v>
      </c>
      <c r="B55" s="223">
        <f>B56</f>
        <v>9963777454.9999962</v>
      </c>
      <c r="C55" s="223">
        <f t="shared" ref="C55:D55" si="3">C56</f>
        <v>10533315968.000004</v>
      </c>
      <c r="D55" s="223">
        <f t="shared" si="3"/>
        <v>16419245064.000008</v>
      </c>
      <c r="E55" s="223">
        <f>SUM(B55:D55)</f>
        <v>36916338487.000008</v>
      </c>
      <c r="F55" s="106"/>
    </row>
    <row r="56" spans="1:6" s="221" customFormat="1">
      <c r="A56" s="224" t="s">
        <v>200</v>
      </c>
      <c r="B56" s="227">
        <v>9963777454.9999962</v>
      </c>
      <c r="C56" s="227">
        <v>10533315968.000004</v>
      </c>
      <c r="D56" s="227">
        <v>16419245064.000008</v>
      </c>
      <c r="E56" s="223">
        <f t="shared" ref="E56:E61" si="4">SUM(B56:D56)</f>
        <v>36916338487.000008</v>
      </c>
      <c r="F56" s="106"/>
    </row>
    <row r="57" spans="1:6" s="106" customFormat="1">
      <c r="A57" s="143" t="s">
        <v>25</v>
      </c>
      <c r="B57" s="227">
        <f>B58</f>
        <v>112992338.99999994</v>
      </c>
      <c r="C57" s="227">
        <f t="shared" ref="C57:D57" si="5">C58</f>
        <v>150415763.00000012</v>
      </c>
      <c r="D57" s="227">
        <f t="shared" si="5"/>
        <v>112771470</v>
      </c>
      <c r="E57" s="223">
        <f t="shared" si="4"/>
        <v>376179572.00000006</v>
      </c>
      <c r="F57" s="110"/>
    </row>
    <row r="58" spans="1:6">
      <c r="A58" s="132" t="s">
        <v>200</v>
      </c>
      <c r="B58" s="135">
        <v>112992338.99999994</v>
      </c>
      <c r="C58" s="135">
        <v>150415763.00000012</v>
      </c>
      <c r="D58" s="135">
        <v>112771470</v>
      </c>
      <c r="E58" s="223">
        <f t="shared" si="4"/>
        <v>376179572.00000006</v>
      </c>
    </row>
    <row r="59" spans="1:6">
      <c r="A59" s="223" t="s">
        <v>198</v>
      </c>
      <c r="B59" s="135">
        <f>SUM(B60:B61)</f>
        <v>0</v>
      </c>
      <c r="C59" s="135">
        <f t="shared" ref="C59:D59" si="6">SUM(C60:C61)</f>
        <v>0</v>
      </c>
      <c r="D59" s="135">
        <f t="shared" si="6"/>
        <v>1500000000</v>
      </c>
      <c r="E59" s="223">
        <f t="shared" si="4"/>
        <v>1500000000</v>
      </c>
    </row>
    <row r="60" spans="1:6">
      <c r="A60" s="132" t="s">
        <v>72</v>
      </c>
      <c r="B60" s="135">
        <v>0</v>
      </c>
      <c r="C60" s="135">
        <v>0</v>
      </c>
      <c r="D60" s="135">
        <v>1500000000</v>
      </c>
      <c r="E60" s="223">
        <f t="shared" si="4"/>
        <v>1500000000</v>
      </c>
    </row>
    <row r="61" spans="1:6">
      <c r="A61" s="226" t="str">
        <f>+A41</f>
        <v>Fideicomiso</v>
      </c>
      <c r="B61" s="135">
        <v>0</v>
      </c>
      <c r="C61" s="135">
        <v>0</v>
      </c>
      <c r="D61" s="135">
        <v>0</v>
      </c>
      <c r="E61" s="223">
        <f t="shared" si="4"/>
        <v>0</v>
      </c>
    </row>
    <row r="62" spans="1:6" ht="15.75" thickBot="1">
      <c r="A62" s="121" t="s">
        <v>28</v>
      </c>
      <c r="B62" s="122">
        <f>B55+B57+B59</f>
        <v>10076769793.999996</v>
      </c>
      <c r="C62" s="122">
        <f t="shared" ref="C62:E62" si="7">C55+C57+C59</f>
        <v>10683731731.000004</v>
      </c>
      <c r="D62" s="122">
        <f t="shared" si="7"/>
        <v>18032016534.000008</v>
      </c>
      <c r="E62" s="122">
        <f t="shared" si="7"/>
        <v>38792518059.000008</v>
      </c>
    </row>
    <row r="63" spans="1:6" ht="15.75" thickTop="1">
      <c r="A63" s="119" t="s">
        <v>20</v>
      </c>
    </row>
    <row r="66" spans="1:9">
      <c r="A66" s="235" t="s">
        <v>29</v>
      </c>
      <c r="B66" s="235"/>
      <c r="C66" s="235"/>
      <c r="D66" s="235"/>
      <c r="E66" s="235"/>
    </row>
    <row r="67" spans="1:9">
      <c r="A67" s="235" t="s">
        <v>30</v>
      </c>
      <c r="B67" s="235"/>
      <c r="C67" s="235"/>
      <c r="D67" s="235"/>
      <c r="E67" s="235"/>
    </row>
    <row r="68" spans="1:9">
      <c r="A68" s="235" t="s">
        <v>104</v>
      </c>
      <c r="B68" s="235"/>
      <c r="C68" s="235"/>
      <c r="D68" s="235"/>
      <c r="E68" s="235"/>
    </row>
    <row r="70" spans="1:9" ht="15.75" thickBot="1">
      <c r="A70" s="136" t="s">
        <v>23</v>
      </c>
      <c r="B70" s="136" t="s">
        <v>63</v>
      </c>
      <c r="C70" s="136" t="s">
        <v>64</v>
      </c>
      <c r="D70" s="136" t="s">
        <v>65</v>
      </c>
      <c r="E70" s="136" t="s">
        <v>66</v>
      </c>
    </row>
    <row r="72" spans="1:9">
      <c r="A72" s="135" t="s">
        <v>108</v>
      </c>
      <c r="B72" s="143">
        <v>9321238381.2399979</v>
      </c>
      <c r="C72" s="143">
        <f>B79</f>
        <v>14583282225.299999</v>
      </c>
      <c r="D72" s="143">
        <f>C79</f>
        <v>13424444557.709995</v>
      </c>
      <c r="E72" s="143">
        <f>B72</f>
        <v>9321238381.2399979</v>
      </c>
    </row>
    <row r="73" spans="1:9">
      <c r="A73" s="135" t="s">
        <v>33</v>
      </c>
      <c r="B73" s="143">
        <f>SUM(B74:B76)</f>
        <v>15338813638.059999</v>
      </c>
      <c r="C73" s="143">
        <f t="shared" ref="C73:D73" si="8">SUM(C74:C76)</f>
        <v>9524894063.4099998</v>
      </c>
      <c r="D73" s="143">
        <f t="shared" si="8"/>
        <v>7339016806.0900002</v>
      </c>
      <c r="E73" s="143">
        <f>SUM(B73:D73)</f>
        <v>32202724507.560001</v>
      </c>
      <c r="G73" s="159" t="s">
        <v>214</v>
      </c>
    </row>
    <row r="74" spans="1:9">
      <c r="A74" s="132" t="s">
        <v>2</v>
      </c>
      <c r="B74" s="135">
        <v>3663453638.0500002</v>
      </c>
      <c r="C74" s="135">
        <v>9524894063.4099998</v>
      </c>
      <c r="D74" s="135">
        <v>7339016806.0900002</v>
      </c>
      <c r="E74" s="135">
        <f>SUM(B74:D74)</f>
        <v>20527364507.549999</v>
      </c>
      <c r="G74" s="232">
        <v>3663453638.0500002</v>
      </c>
      <c r="H74" s="232">
        <v>9524894063.4099998</v>
      </c>
      <c r="I74" s="232">
        <v>7339016806.0900002</v>
      </c>
    </row>
    <row r="75" spans="1:9">
      <c r="A75" s="132" t="s">
        <v>119</v>
      </c>
      <c r="B75" s="135">
        <v>10000000000</v>
      </c>
      <c r="C75" s="135">
        <v>0</v>
      </c>
      <c r="D75" s="135">
        <v>0</v>
      </c>
      <c r="E75" s="135">
        <f>SUM(B75:D75)</f>
        <v>10000000000</v>
      </c>
      <c r="G75" s="158">
        <v>3000000000</v>
      </c>
      <c r="H75" s="158">
        <v>10000000000</v>
      </c>
      <c r="I75" s="158">
        <v>0</v>
      </c>
    </row>
    <row r="76" spans="1:9">
      <c r="A76" s="132" t="s">
        <v>120</v>
      </c>
      <c r="B76" s="135">
        <v>1675360000.01</v>
      </c>
      <c r="C76" s="135">
        <v>0</v>
      </c>
      <c r="D76" s="135">
        <v>0</v>
      </c>
      <c r="E76" s="135">
        <f>SUM(B76:D76)</f>
        <v>1675360000.01</v>
      </c>
      <c r="G76" s="158">
        <v>558453333.33000004</v>
      </c>
      <c r="H76" s="158">
        <v>1675360000</v>
      </c>
      <c r="I76" s="158">
        <v>0</v>
      </c>
    </row>
    <row r="77" spans="1:9">
      <c r="A77" s="135" t="s">
        <v>36</v>
      </c>
      <c r="B77" s="143">
        <f>B72+B73</f>
        <v>24660052019.299995</v>
      </c>
      <c r="C77" s="143">
        <f t="shared" ref="C77:D77" si="9">C72+C73</f>
        <v>24108176288.709999</v>
      </c>
      <c r="D77" s="143">
        <f t="shared" si="9"/>
        <v>20763461363.799995</v>
      </c>
      <c r="E77" s="143">
        <f>E73+E72</f>
        <v>41523962888.800003</v>
      </c>
    </row>
    <row r="78" spans="1:9">
      <c r="A78" s="135" t="s">
        <v>37</v>
      </c>
      <c r="B78" s="119">
        <v>10076769793.999996</v>
      </c>
      <c r="C78" s="119">
        <v>10683731731.000004</v>
      </c>
      <c r="D78" s="119">
        <v>18032016534.000008</v>
      </c>
      <c r="E78" s="119">
        <f>SUM(B78:D78)</f>
        <v>38792518059.000008</v>
      </c>
    </row>
    <row r="79" spans="1:9">
      <c r="A79" s="135" t="s">
        <v>38</v>
      </c>
      <c r="B79" s="135">
        <f>B77-B78</f>
        <v>14583282225.299999</v>
      </c>
      <c r="C79" s="135">
        <f t="shared" ref="C79:D79" si="10">C77-C78</f>
        <v>13424444557.709995</v>
      </c>
      <c r="D79" s="135">
        <f t="shared" si="10"/>
        <v>2731444829.7999878</v>
      </c>
      <c r="E79" s="135">
        <f>E77-E78</f>
        <v>2731444829.7999954</v>
      </c>
    </row>
    <row r="80" spans="1:9" ht="15.75" thickBot="1">
      <c r="A80" s="121"/>
      <c r="B80" s="122"/>
      <c r="C80" s="121"/>
      <c r="D80" s="121"/>
      <c r="E80" s="121"/>
    </row>
    <row r="81" spans="1:5" ht="15.75" thickTop="1">
      <c r="A81" s="163" t="s">
        <v>39</v>
      </c>
      <c r="B81" s="163"/>
      <c r="C81" s="163"/>
      <c r="D81" s="163"/>
      <c r="E81" s="163"/>
    </row>
    <row r="84" spans="1:5">
      <c r="A84" s="135" t="s">
        <v>209</v>
      </c>
    </row>
    <row r="87" spans="1:5">
      <c r="A87" s="162"/>
    </row>
    <row r="88" spans="1:5">
      <c r="A88" s="162"/>
    </row>
    <row r="89" spans="1:5">
      <c r="A89" s="162"/>
    </row>
  </sheetData>
  <mergeCells count="14">
    <mergeCell ref="A1:F1"/>
    <mergeCell ref="A8:F8"/>
    <mergeCell ref="A9:F9"/>
    <mergeCell ref="A30:E30"/>
    <mergeCell ref="A49:E49"/>
    <mergeCell ref="A29:E29"/>
    <mergeCell ref="A25:F25"/>
    <mergeCell ref="A26:B26"/>
    <mergeCell ref="A31:E31"/>
    <mergeCell ref="A51:E51"/>
    <mergeCell ref="A68:E68"/>
    <mergeCell ref="A50:E50"/>
    <mergeCell ref="A66:E66"/>
    <mergeCell ref="A67:E67"/>
  </mergeCells>
  <pageMargins left="0.31496062992125984" right="0.31496062992125984" top="0.35433070866141736" bottom="0.74803149606299213" header="0.11811023622047245" footer="0.31496062992125984"/>
  <pageSetup scale="85" orientation="landscape" r:id="rId1"/>
</worksheet>
</file>

<file path=xl/worksheets/sheet5.xml><?xml version="1.0" encoding="utf-8"?>
<worksheet xmlns="http://schemas.openxmlformats.org/spreadsheetml/2006/main" xmlns:r="http://schemas.openxmlformats.org/officeDocument/2006/relationships">
  <dimension ref="A1:G89"/>
  <sheetViews>
    <sheetView topLeftCell="A52" workbookViewId="0">
      <selection activeCell="A75" sqref="A75:A76"/>
    </sheetView>
  </sheetViews>
  <sheetFormatPr baseColWidth="10" defaultColWidth="11.42578125" defaultRowHeight="15"/>
  <cols>
    <col min="1" max="1" width="51.7109375" style="135" bestFit="1" customWidth="1"/>
    <col min="2" max="2" width="19.5703125" style="135" customWidth="1"/>
    <col min="3" max="3" width="18.5703125" style="135" bestFit="1" customWidth="1"/>
    <col min="4" max="4" width="19.7109375" style="135" bestFit="1" customWidth="1"/>
    <col min="5" max="5" width="22.85546875" style="135" customWidth="1"/>
    <col min="6" max="6" width="11.42578125" style="135"/>
    <col min="7" max="7" width="0" style="135" hidden="1" customWidth="1"/>
    <col min="8" max="16384" width="11.42578125" style="135"/>
  </cols>
  <sheetData>
    <row r="1" spans="1:7">
      <c r="A1" s="235" t="s">
        <v>2</v>
      </c>
      <c r="B1" s="235"/>
      <c r="C1" s="235"/>
      <c r="D1" s="235"/>
      <c r="E1" s="235"/>
    </row>
    <row r="2" spans="1:7">
      <c r="A2" s="104" t="s">
        <v>40</v>
      </c>
      <c r="B2" s="105" t="s">
        <v>41</v>
      </c>
      <c r="C2" s="106"/>
      <c r="D2" s="107"/>
      <c r="E2" s="106"/>
    </row>
    <row r="3" spans="1:7">
      <c r="A3" s="104" t="s">
        <v>42</v>
      </c>
      <c r="B3" s="108" t="s">
        <v>43</v>
      </c>
      <c r="C3" s="106"/>
      <c r="D3" s="109"/>
      <c r="E3" s="106"/>
    </row>
    <row r="4" spans="1:7">
      <c r="A4" s="104" t="s">
        <v>44</v>
      </c>
      <c r="B4" s="106" t="s">
        <v>45</v>
      </c>
      <c r="C4" s="109"/>
      <c r="D4" s="109"/>
      <c r="E4" s="106"/>
    </row>
    <row r="5" spans="1:7">
      <c r="A5" s="104" t="s">
        <v>82</v>
      </c>
      <c r="B5" s="110" t="s">
        <v>114</v>
      </c>
      <c r="C5" s="106"/>
      <c r="D5" s="106"/>
      <c r="E5" s="106"/>
    </row>
    <row r="6" spans="1:7">
      <c r="A6" s="104"/>
      <c r="B6" s="110"/>
      <c r="C6" s="106"/>
      <c r="D6" s="106"/>
      <c r="E6" s="106"/>
    </row>
    <row r="7" spans="1:7">
      <c r="G7" s="135">
        <f>+C17</f>
        <v>3965</v>
      </c>
    </row>
    <row r="8" spans="1:7">
      <c r="A8" s="235" t="s">
        <v>46</v>
      </c>
      <c r="B8" s="235"/>
      <c r="C8" s="235"/>
      <c r="D8" s="235"/>
      <c r="E8" s="235"/>
      <c r="G8" s="135">
        <f>+D17-C17</f>
        <v>727</v>
      </c>
    </row>
    <row r="9" spans="1:7">
      <c r="A9" s="235" t="s">
        <v>47</v>
      </c>
      <c r="B9" s="235"/>
      <c r="C9" s="235"/>
      <c r="D9" s="235"/>
      <c r="E9" s="235"/>
      <c r="G9" s="135" t="e">
        <f>+#REF!-D17</f>
        <v>#REF!</v>
      </c>
    </row>
    <row r="10" spans="1:7">
      <c r="A10" s="111"/>
      <c r="G10" s="135" t="e">
        <f>SUM(G7:G9)</f>
        <v>#REF!</v>
      </c>
    </row>
    <row r="11" spans="1:7" ht="15.75" thickBot="1">
      <c r="A11" s="136" t="s">
        <v>8</v>
      </c>
      <c r="B11" s="136" t="s">
        <v>49</v>
      </c>
      <c r="C11" s="136" t="s">
        <v>58</v>
      </c>
      <c r="D11" s="136" t="s">
        <v>53</v>
      </c>
      <c r="E11" s="136" t="s">
        <v>206</v>
      </c>
    </row>
    <row r="12" spans="1:7">
      <c r="A12" s="105"/>
      <c r="B12" s="119"/>
      <c r="C12" s="119"/>
      <c r="D12" s="119"/>
      <c r="E12" s="119"/>
    </row>
    <row r="13" spans="1:7">
      <c r="A13" s="119" t="s">
        <v>83</v>
      </c>
      <c r="B13" s="137"/>
      <c r="C13" s="129"/>
      <c r="D13" s="129"/>
      <c r="E13" s="112"/>
    </row>
    <row r="14" spans="1:7">
      <c r="A14" s="151" t="s">
        <v>3</v>
      </c>
      <c r="B14" s="115" t="s">
        <v>54</v>
      </c>
      <c r="C14" s="129">
        <f>+'1 T'!F14</f>
        <v>30298</v>
      </c>
      <c r="D14" s="119">
        <f>+'2 T'!F14</f>
        <v>37750</v>
      </c>
      <c r="E14" s="119">
        <f>AVERAGE(C14:D14)</f>
        <v>34024</v>
      </c>
    </row>
    <row r="15" spans="1:7">
      <c r="A15" s="113" t="s">
        <v>55</v>
      </c>
      <c r="B15" s="115" t="s">
        <v>56</v>
      </c>
      <c r="C15" s="129" t="str">
        <f>+'1 T'!F15</f>
        <v>n.a</v>
      </c>
      <c r="D15" s="231" t="str">
        <f>+'2 T'!F15</f>
        <v>n.a</v>
      </c>
      <c r="E15" s="231" t="s">
        <v>210</v>
      </c>
    </row>
    <row r="16" spans="1:7">
      <c r="A16" s="113" t="s">
        <v>16</v>
      </c>
      <c r="B16" s="115" t="s">
        <v>54</v>
      </c>
      <c r="C16" s="129">
        <f>+'1 T'!F16</f>
        <v>7989</v>
      </c>
      <c r="D16" s="119">
        <f>+'2 T'!F16</f>
        <v>13914</v>
      </c>
      <c r="E16" s="119">
        <f t="shared" ref="E16:E24" si="0">AVERAGE(C16:D16)</f>
        <v>10951.5</v>
      </c>
      <c r="G16" s="135" t="e">
        <f>+#REF!-D19</f>
        <v>#REF!</v>
      </c>
    </row>
    <row r="17" spans="1:7">
      <c r="A17" s="152" t="s">
        <v>93</v>
      </c>
      <c r="B17" s="115" t="s">
        <v>54</v>
      </c>
      <c r="C17" s="129">
        <f>+'1 T'!F17</f>
        <v>3965</v>
      </c>
      <c r="D17" s="119">
        <f>+'2 T'!F17</f>
        <v>4692</v>
      </c>
      <c r="E17" s="119">
        <f t="shared" si="0"/>
        <v>4328.5</v>
      </c>
      <c r="G17" s="116">
        <v>34</v>
      </c>
    </row>
    <row r="18" spans="1:7">
      <c r="A18" s="151" t="s">
        <v>13</v>
      </c>
      <c r="B18" s="115" t="s">
        <v>54</v>
      </c>
      <c r="C18" s="129">
        <f>+'1 T'!F18</f>
        <v>300</v>
      </c>
      <c r="D18" s="119">
        <f>+'2 T'!F18</f>
        <v>413</v>
      </c>
      <c r="E18" s="119">
        <f t="shared" si="0"/>
        <v>356.5</v>
      </c>
      <c r="G18" s="119">
        <v>2</v>
      </c>
    </row>
    <row r="19" spans="1:7">
      <c r="A19" s="151" t="s">
        <v>14</v>
      </c>
      <c r="B19" s="115" t="s">
        <v>54</v>
      </c>
      <c r="C19" s="129">
        <f>+'1 T'!F19</f>
        <v>29</v>
      </c>
      <c r="D19" s="119">
        <f>+'2 T'!F19</f>
        <v>369</v>
      </c>
      <c r="E19" s="119">
        <f t="shared" si="0"/>
        <v>199</v>
      </c>
      <c r="G19" s="135" t="e">
        <f>SUM(G16:G18)</f>
        <v>#REF!</v>
      </c>
    </row>
    <row r="20" spans="1:7">
      <c r="A20" s="151" t="s">
        <v>15</v>
      </c>
      <c r="B20" s="117" t="s">
        <v>54</v>
      </c>
      <c r="C20" s="129">
        <f>+'1 T'!F20</f>
        <v>31</v>
      </c>
      <c r="D20" s="119">
        <f>+'2 T'!F20</f>
        <v>250</v>
      </c>
      <c r="E20" s="119">
        <f t="shared" si="0"/>
        <v>140.5</v>
      </c>
    </row>
    <row r="21" spans="1:7">
      <c r="A21" s="151" t="s">
        <v>4</v>
      </c>
      <c r="B21" s="115" t="s">
        <v>57</v>
      </c>
      <c r="C21" s="129">
        <f>+'1 T'!F21</f>
        <v>122291</v>
      </c>
      <c r="D21" s="119">
        <f>+'2 T'!F21</f>
        <v>148267</v>
      </c>
      <c r="E21" s="119">
        <f t="shared" si="0"/>
        <v>135279</v>
      </c>
      <c r="G21" s="135" t="e">
        <f>+#REF!+D19+C19</f>
        <v>#REF!</v>
      </c>
    </row>
    <row r="22" spans="1:7">
      <c r="A22" s="153"/>
      <c r="B22" s="115" t="s">
        <v>54</v>
      </c>
      <c r="C22" s="129">
        <f>+'1 T'!F22</f>
        <v>98552</v>
      </c>
      <c r="D22" s="119">
        <f>+'2 T'!F22</f>
        <v>116604</v>
      </c>
      <c r="E22" s="119">
        <f t="shared" si="0"/>
        <v>107578</v>
      </c>
    </row>
    <row r="23" spans="1:7" ht="15" customHeight="1">
      <c r="A23" s="151" t="s">
        <v>84</v>
      </c>
      <c r="B23" s="115"/>
      <c r="C23" s="129">
        <f>+'1 T'!F23</f>
        <v>2150</v>
      </c>
      <c r="D23" s="119">
        <f>+'2 T'!F23</f>
        <v>6627</v>
      </c>
      <c r="E23" s="119">
        <f t="shared" si="0"/>
        <v>4388.5</v>
      </c>
      <c r="F23" s="120"/>
      <c r="G23" s="119">
        <f>+C14</f>
        <v>30298</v>
      </c>
    </row>
    <row r="24" spans="1:7" ht="15" customHeight="1" thickBot="1">
      <c r="A24" s="121" t="s">
        <v>85</v>
      </c>
      <c r="B24" s="122" t="s">
        <v>54</v>
      </c>
      <c r="C24" s="121">
        <f>+'1 T'!F24</f>
        <v>123047</v>
      </c>
      <c r="D24" s="121">
        <f>+'2 T'!F24</f>
        <v>156312</v>
      </c>
      <c r="E24" s="121">
        <f t="shared" si="0"/>
        <v>139679.5</v>
      </c>
      <c r="F24" s="138"/>
      <c r="G24" s="138">
        <f>+D14-C14</f>
        <v>7452</v>
      </c>
    </row>
    <row r="25" spans="1:7" ht="13.5" customHeight="1" thickTop="1">
      <c r="A25" s="242" t="s">
        <v>212</v>
      </c>
      <c r="B25" s="243"/>
      <c r="C25" s="243"/>
      <c r="D25" s="243"/>
      <c r="E25" s="243"/>
      <c r="G25" s="135" t="e">
        <f>+#REF!-D14</f>
        <v>#REF!</v>
      </c>
    </row>
    <row r="26" spans="1:7" ht="19.5" customHeight="1">
      <c r="A26" s="244"/>
      <c r="B26" s="244"/>
      <c r="C26" s="244"/>
      <c r="D26" s="244"/>
      <c r="E26" s="244"/>
      <c r="G26" s="135" t="e">
        <f>SUM(G23:G25)</f>
        <v>#REF!</v>
      </c>
    </row>
    <row r="27" spans="1:7" ht="12.75" customHeight="1">
      <c r="A27" s="239" t="s">
        <v>106</v>
      </c>
      <c r="B27" s="239"/>
      <c r="C27" s="138"/>
      <c r="D27" s="138"/>
      <c r="E27" s="138"/>
    </row>
    <row r="28" spans="1:7" ht="12.75" customHeight="1">
      <c r="G28" s="135" t="e">
        <f>+E14-#REF!</f>
        <v>#REF!</v>
      </c>
    </row>
    <row r="29" spans="1:7" ht="12.75" customHeight="1">
      <c r="A29" s="235" t="s">
        <v>101</v>
      </c>
      <c r="B29" s="235"/>
      <c r="C29" s="235"/>
      <c r="D29" s="235"/>
    </row>
    <row r="30" spans="1:7">
      <c r="A30" s="235" t="s">
        <v>18</v>
      </c>
      <c r="B30" s="235"/>
      <c r="C30" s="235"/>
      <c r="D30" s="235"/>
    </row>
    <row r="31" spans="1:7">
      <c r="A31" s="235" t="s">
        <v>104</v>
      </c>
      <c r="B31" s="235"/>
      <c r="C31" s="235"/>
      <c r="D31" s="235"/>
    </row>
    <row r="32" spans="1:7" ht="12" customHeight="1">
      <c r="A32" s="104"/>
      <c r="B32" s="111"/>
      <c r="C32" s="111"/>
      <c r="D32" s="111"/>
    </row>
    <row r="33" spans="1:6" s="106" customFormat="1" ht="15.75" thickBot="1">
      <c r="A33" s="124" t="s">
        <v>8</v>
      </c>
      <c r="B33" s="124" t="s">
        <v>58</v>
      </c>
      <c r="C33" s="124" t="s">
        <v>53</v>
      </c>
      <c r="D33" s="124" t="s">
        <v>107</v>
      </c>
    </row>
    <row r="34" spans="1:6">
      <c r="A34" s="105"/>
      <c r="B34" s="119"/>
      <c r="C34" s="119"/>
      <c r="D34" s="119"/>
    </row>
    <row r="35" spans="1:6">
      <c r="A35" s="119" t="s">
        <v>12</v>
      </c>
      <c r="B35" s="129">
        <f>+'1 T'!E35</f>
        <v>3963565726</v>
      </c>
      <c r="C35" s="129">
        <f>+'2 T'!E35</f>
        <v>9319730569</v>
      </c>
      <c r="D35" s="129">
        <f>+SUM(B35:C35)</f>
        <v>13283296295</v>
      </c>
    </row>
    <row r="36" spans="1:6">
      <c r="A36" s="125" t="s">
        <v>3</v>
      </c>
      <c r="B36" s="129">
        <f>+'1 T'!E36</f>
        <v>3425709622</v>
      </c>
      <c r="C36" s="129">
        <f>+'2 T'!E36</f>
        <v>6832152821</v>
      </c>
      <c r="D36" s="129">
        <f t="shared" ref="D36:D43" si="1">+SUM(B36:C36)</f>
        <v>10257862443</v>
      </c>
    </row>
    <row r="37" spans="1:6">
      <c r="A37" s="125" t="s">
        <v>13</v>
      </c>
      <c r="B37" s="129">
        <f>+'1 T'!E37</f>
        <v>104501880</v>
      </c>
      <c r="C37" s="129">
        <f>+'2 T'!E37</f>
        <v>185772888</v>
      </c>
      <c r="D37" s="129">
        <f t="shared" si="1"/>
        <v>290274768</v>
      </c>
    </row>
    <row r="38" spans="1:6">
      <c r="A38" s="140" t="s">
        <v>14</v>
      </c>
      <c r="B38" s="129">
        <f>+'1 T'!E38</f>
        <v>17401421</v>
      </c>
      <c r="C38" s="129">
        <f>+'2 T'!E38</f>
        <v>323802891.99999994</v>
      </c>
      <c r="D38" s="129">
        <f t="shared" si="1"/>
        <v>341204312.99999994</v>
      </c>
    </row>
    <row r="39" spans="1:6">
      <c r="A39" s="140" t="s">
        <v>7</v>
      </c>
      <c r="B39" s="129">
        <f>+'1 T'!E39</f>
        <v>363738131</v>
      </c>
      <c r="C39" s="129">
        <f>+'2 T'!E39</f>
        <v>1538178773.9999998</v>
      </c>
      <c r="D39" s="129">
        <f t="shared" si="1"/>
        <v>1901916904.9999998</v>
      </c>
    </row>
    <row r="40" spans="1:6">
      <c r="A40" s="128" t="s">
        <v>15</v>
      </c>
      <c r="B40" s="129">
        <f>+'1 T'!E40</f>
        <v>52214672</v>
      </c>
      <c r="C40" s="129">
        <f>+'2 T'!E40</f>
        <v>439823194.00000006</v>
      </c>
      <c r="D40" s="129">
        <f t="shared" si="1"/>
        <v>492037866.00000006</v>
      </c>
    </row>
    <row r="41" spans="1:6">
      <c r="A41" s="125" t="s">
        <v>71</v>
      </c>
      <c r="B41" s="129">
        <f>+'1 T'!E41</f>
        <v>0</v>
      </c>
      <c r="C41" s="129">
        <f>+'2 T'!E41</f>
        <v>0</v>
      </c>
      <c r="D41" s="129">
        <f t="shared" si="1"/>
        <v>0</v>
      </c>
    </row>
    <row r="42" spans="1:6">
      <c r="A42" s="118" t="s">
        <v>4</v>
      </c>
      <c r="B42" s="129">
        <f>+'1 T'!E42</f>
        <v>8198168999</v>
      </c>
      <c r="C42" s="129">
        <f>+'2 T'!E42</f>
        <v>11525532021</v>
      </c>
      <c r="D42" s="129">
        <f t="shared" si="1"/>
        <v>19723701020</v>
      </c>
    </row>
    <row r="43" spans="1:6">
      <c r="A43" s="118" t="s">
        <v>16</v>
      </c>
      <c r="B43" s="129">
        <f>+'1 T'!E43</f>
        <v>754094500</v>
      </c>
      <c r="C43" s="129">
        <f>+'2 T'!E43</f>
        <v>2092094120</v>
      </c>
      <c r="D43" s="129">
        <f t="shared" si="1"/>
        <v>2846188620</v>
      </c>
    </row>
    <row r="44" spans="1:6" ht="15" customHeight="1">
      <c r="A44" s="119" t="s">
        <v>72</v>
      </c>
      <c r="B44" s="129">
        <f>+'1 T'!E44</f>
        <v>0</v>
      </c>
      <c r="C44" s="129">
        <f>+'2 T'!E44</f>
        <v>0</v>
      </c>
      <c r="D44" s="129">
        <f t="shared" ref="D44" si="2">+SUM(B44:C44)</f>
        <v>0</v>
      </c>
      <c r="E44" s="120"/>
      <c r="F44" s="119"/>
    </row>
    <row r="45" spans="1:6" ht="15" customHeight="1" thickBot="1">
      <c r="A45" s="121" t="s">
        <v>17</v>
      </c>
      <c r="B45" s="121">
        <f>+B35+B42+B43+B44</f>
        <v>12915829225</v>
      </c>
      <c r="C45" s="121">
        <f t="shared" ref="C45:D45" si="3">+C35+C42+C43+C44</f>
        <v>22937356710</v>
      </c>
      <c r="D45" s="121">
        <f t="shared" si="3"/>
        <v>35853185935</v>
      </c>
      <c r="E45" s="138"/>
      <c r="F45" s="138"/>
    </row>
    <row r="46" spans="1:6" ht="15" customHeight="1" thickTop="1">
      <c r="A46" s="115" t="s">
        <v>20</v>
      </c>
      <c r="B46" s="131"/>
      <c r="C46" s="131"/>
      <c r="D46" s="131"/>
      <c r="E46" s="138"/>
      <c r="F46" s="138"/>
    </row>
    <row r="47" spans="1:6" ht="15" customHeight="1">
      <c r="A47" s="115"/>
      <c r="B47" s="131"/>
      <c r="C47" s="131"/>
      <c r="D47" s="131"/>
      <c r="E47" s="138"/>
      <c r="F47" s="138"/>
    </row>
    <row r="48" spans="1:6" ht="15" customHeight="1">
      <c r="A48" s="115"/>
      <c r="B48" s="131"/>
      <c r="C48" s="131"/>
      <c r="D48" s="131"/>
      <c r="E48" s="138"/>
      <c r="F48" s="138"/>
    </row>
    <row r="49" spans="1:6" ht="15" customHeight="1">
      <c r="A49" s="236" t="s">
        <v>21</v>
      </c>
      <c r="B49" s="236"/>
      <c r="C49" s="236"/>
      <c r="D49" s="236"/>
      <c r="E49" s="138"/>
      <c r="F49" s="138"/>
    </row>
    <row r="50" spans="1:6">
      <c r="A50" s="235" t="s">
        <v>22</v>
      </c>
      <c r="B50" s="235"/>
      <c r="C50" s="235"/>
      <c r="D50" s="235"/>
    </row>
    <row r="51" spans="1:6">
      <c r="A51" s="235" t="s">
        <v>104</v>
      </c>
      <c r="B51" s="235"/>
      <c r="C51" s="235"/>
      <c r="D51" s="235"/>
    </row>
    <row r="52" spans="1:6" s="106" customFormat="1">
      <c r="A52" s="237"/>
      <c r="B52" s="237"/>
      <c r="C52" s="237"/>
      <c r="D52" s="237"/>
    </row>
    <row r="53" spans="1:6" ht="15.75" thickBot="1">
      <c r="A53" s="124" t="s">
        <v>23</v>
      </c>
      <c r="B53" s="124" t="s">
        <v>58</v>
      </c>
      <c r="C53" s="124" t="s">
        <v>53</v>
      </c>
      <c r="D53" s="124" t="s">
        <v>107</v>
      </c>
    </row>
    <row r="54" spans="1:6" s="139" customFormat="1">
      <c r="A54" s="135"/>
      <c r="B54" s="135"/>
      <c r="C54" s="135"/>
      <c r="D54" s="135"/>
      <c r="E54" s="135"/>
    </row>
    <row r="55" spans="1:6">
      <c r="A55" s="135" t="s">
        <v>199</v>
      </c>
      <c r="B55" s="135">
        <f>'1 T'!E55</f>
        <v>12863614553</v>
      </c>
      <c r="C55" s="135">
        <f>'2 T'!E55</f>
        <v>22497533516</v>
      </c>
      <c r="D55" s="135">
        <f t="shared" ref="D55:D61" si="4">SUM(B55:C55)</f>
        <v>35361148069</v>
      </c>
    </row>
    <row r="56" spans="1:6">
      <c r="A56" s="225" t="s">
        <v>200</v>
      </c>
      <c r="B56" s="135">
        <f>'1 T'!E56</f>
        <v>12863614553</v>
      </c>
      <c r="C56" s="135">
        <f>'2 T'!E56</f>
        <v>22497533516</v>
      </c>
      <c r="D56" s="135">
        <f t="shared" si="4"/>
        <v>35361148069</v>
      </c>
      <c r="E56" s="139"/>
    </row>
    <row r="57" spans="1:6">
      <c r="A57" s="135" t="s">
        <v>25</v>
      </c>
      <c r="B57" s="135">
        <f>'1 T'!E57</f>
        <v>52214672</v>
      </c>
      <c r="C57" s="135">
        <f>'2 T'!E57</f>
        <v>439823194.00000006</v>
      </c>
      <c r="D57" s="135">
        <f t="shared" si="4"/>
        <v>492037866.00000006</v>
      </c>
    </row>
    <row r="58" spans="1:6">
      <c r="A58" s="132" t="s">
        <v>200</v>
      </c>
      <c r="B58" s="135">
        <f>'1 T'!E58</f>
        <v>52214672</v>
      </c>
      <c r="C58" s="135">
        <f>'2 T'!E58</f>
        <v>439823194.00000006</v>
      </c>
      <c r="D58" s="135">
        <f t="shared" si="4"/>
        <v>492037866.00000006</v>
      </c>
    </row>
    <row r="59" spans="1:6">
      <c r="A59" s="223" t="s">
        <v>198</v>
      </c>
      <c r="B59" s="135">
        <f>'1 T'!E59</f>
        <v>0</v>
      </c>
      <c r="C59" s="135">
        <f>'2 T'!E59</f>
        <v>0</v>
      </c>
      <c r="D59" s="135">
        <f t="shared" si="4"/>
        <v>0</v>
      </c>
    </row>
    <row r="60" spans="1:6">
      <c r="A60" s="132" t="s">
        <v>72</v>
      </c>
      <c r="B60" s="135">
        <f>'1 T'!E60</f>
        <v>0</v>
      </c>
      <c r="C60" s="135">
        <f>'2 T'!E60</f>
        <v>0</v>
      </c>
      <c r="D60" s="135">
        <f t="shared" si="4"/>
        <v>0</v>
      </c>
    </row>
    <row r="61" spans="1:6">
      <c r="A61" s="226" t="str">
        <f>+A41</f>
        <v>Fideicomiso</v>
      </c>
      <c r="B61" s="135">
        <f>'1 T'!E61</f>
        <v>0</v>
      </c>
      <c r="C61" s="135">
        <f>'2 T'!E61</f>
        <v>0</v>
      </c>
      <c r="D61" s="135">
        <f t="shared" si="4"/>
        <v>0</v>
      </c>
    </row>
    <row r="62" spans="1:6" ht="15.75" thickBot="1">
      <c r="A62" s="121" t="s">
        <v>28</v>
      </c>
      <c r="B62" s="121">
        <f>+B55+B57+B59</f>
        <v>12915829225</v>
      </c>
      <c r="C62" s="121">
        <f t="shared" ref="C62:D62" si="5">+C55+C57+C59</f>
        <v>22937356710</v>
      </c>
      <c r="D62" s="121">
        <f t="shared" si="5"/>
        <v>35853185935</v>
      </c>
    </row>
    <row r="63" spans="1:6" ht="15.75" thickTop="1">
      <c r="A63" s="119" t="s">
        <v>20</v>
      </c>
    </row>
    <row r="64" spans="1:6">
      <c r="A64" s="119"/>
    </row>
    <row r="66" spans="1:4">
      <c r="A66" s="236" t="s">
        <v>29</v>
      </c>
      <c r="B66" s="236"/>
      <c r="C66" s="236"/>
      <c r="D66" s="236"/>
    </row>
    <row r="67" spans="1:4">
      <c r="A67" s="235" t="s">
        <v>70</v>
      </c>
      <c r="B67" s="235"/>
      <c r="C67" s="235"/>
      <c r="D67" s="235"/>
    </row>
    <row r="68" spans="1:4">
      <c r="A68" s="235" t="s">
        <v>104</v>
      </c>
      <c r="B68" s="235"/>
      <c r="C68" s="235"/>
      <c r="D68" s="235"/>
    </row>
    <row r="70" spans="1:4" ht="15.75" thickBot="1">
      <c r="A70" s="136" t="s">
        <v>23</v>
      </c>
      <c r="B70" s="136" t="s">
        <v>58</v>
      </c>
      <c r="C70" s="136" t="s">
        <v>53</v>
      </c>
      <c r="D70" s="136" t="s">
        <v>107</v>
      </c>
    </row>
    <row r="72" spans="1:4">
      <c r="A72" s="135" t="s">
        <v>108</v>
      </c>
      <c r="B72" s="135">
        <f>+'1 T'!E72</f>
        <v>6330677305.6199999</v>
      </c>
      <c r="C72" s="135">
        <f>+'2 T'!E72</f>
        <v>11123894502.619999</v>
      </c>
      <c r="D72" s="135">
        <f>+B72</f>
        <v>6330677305.6199999</v>
      </c>
    </row>
    <row r="73" spans="1:4">
      <c r="A73" s="135" t="s">
        <v>33</v>
      </c>
      <c r="B73" s="135">
        <f>+'1 T'!E73</f>
        <v>17709046422</v>
      </c>
      <c r="C73" s="135">
        <f>+'2 T'!E73</f>
        <v>28808433979.080002</v>
      </c>
      <c r="D73" s="135">
        <f>+SUM(B73:C73)</f>
        <v>46517480401.080002</v>
      </c>
    </row>
    <row r="74" spans="1:4">
      <c r="A74" s="132" t="s">
        <v>2</v>
      </c>
      <c r="B74" s="135">
        <f>+'1 T'!E74</f>
        <v>5033686422.0100002</v>
      </c>
      <c r="C74" s="135">
        <f>+'2 T'!E74</f>
        <v>15133073979.09</v>
      </c>
      <c r="D74" s="135">
        <f>+SUM(B74:C74)</f>
        <v>20166760401.099998</v>
      </c>
    </row>
    <row r="75" spans="1:4">
      <c r="A75" s="132" t="s">
        <v>119</v>
      </c>
      <c r="B75" s="135">
        <f>+'1 T'!E75</f>
        <v>11000000000</v>
      </c>
      <c r="C75" s="135">
        <f>+'2 T'!E75</f>
        <v>12000000000</v>
      </c>
      <c r="D75" s="135">
        <f>+SUM(B75:C75)</f>
        <v>23000000000</v>
      </c>
    </row>
    <row r="76" spans="1:4">
      <c r="A76" s="132" t="s">
        <v>120</v>
      </c>
      <c r="B76" s="135">
        <f>+'1 T'!E76</f>
        <v>1675359999.9900002</v>
      </c>
      <c r="C76" s="135">
        <f>+'2 T'!E76</f>
        <v>1675359999.9900002</v>
      </c>
      <c r="D76" s="135">
        <f>+SUM(B76:C76)</f>
        <v>3350719999.9800005</v>
      </c>
    </row>
    <row r="77" spans="1:4">
      <c r="A77" s="135" t="s">
        <v>36</v>
      </c>
      <c r="B77" s="135">
        <f>+'1 T'!E77</f>
        <v>24039723727.619999</v>
      </c>
      <c r="C77" s="135">
        <f>+'2 T'!E77</f>
        <v>39932328481.699997</v>
      </c>
      <c r="D77" s="135">
        <f>+D72+D73</f>
        <v>52848157706.700005</v>
      </c>
    </row>
    <row r="78" spans="1:4">
      <c r="A78" s="135" t="s">
        <v>37</v>
      </c>
      <c r="B78" s="135">
        <f>+'1 T'!E78</f>
        <v>12915829225</v>
      </c>
      <c r="C78" s="135">
        <f>+'2 T'!E78</f>
        <v>22937356710</v>
      </c>
      <c r="D78" s="119">
        <f>+B78+C78</f>
        <v>35853185935</v>
      </c>
    </row>
    <row r="79" spans="1:4">
      <c r="A79" s="135" t="s">
        <v>38</v>
      </c>
      <c r="B79" s="135">
        <f>+'1 T'!E79</f>
        <v>11123894502.619999</v>
      </c>
      <c r="C79" s="135">
        <f>+'2 T'!E79</f>
        <v>16994971771.699997</v>
      </c>
      <c r="D79" s="135">
        <f>+D77-D78</f>
        <v>16994971771.700005</v>
      </c>
    </row>
    <row r="80" spans="1:4" ht="15.75" thickBot="1">
      <c r="A80" s="121"/>
      <c r="B80" s="121"/>
      <c r="C80" s="121"/>
      <c r="D80" s="121"/>
    </row>
    <row r="81" spans="1:1" ht="15.75" thickTop="1">
      <c r="A81" s="119" t="s">
        <v>39</v>
      </c>
    </row>
    <row r="84" spans="1:1">
      <c r="A84" s="135" t="s">
        <v>209</v>
      </c>
    </row>
    <row r="87" spans="1:1">
      <c r="A87" s="155"/>
    </row>
    <row r="88" spans="1:1">
      <c r="A88" s="155"/>
    </row>
    <row r="89" spans="1:1">
      <c r="A89" s="155"/>
    </row>
  </sheetData>
  <mergeCells count="15">
    <mergeCell ref="A30:D30"/>
    <mergeCell ref="A29:D29"/>
    <mergeCell ref="A50:D50"/>
    <mergeCell ref="A1:E1"/>
    <mergeCell ref="A8:E8"/>
    <mergeCell ref="A9:E9"/>
    <mergeCell ref="A27:B27"/>
    <mergeCell ref="A25:E26"/>
    <mergeCell ref="A52:D52"/>
    <mergeCell ref="A66:D66"/>
    <mergeCell ref="A67:D67"/>
    <mergeCell ref="A68:D68"/>
    <mergeCell ref="A31:D31"/>
    <mergeCell ref="A51:D51"/>
    <mergeCell ref="A49:D49"/>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dimension ref="A1:F89"/>
  <sheetViews>
    <sheetView topLeftCell="A61" workbookViewId="0">
      <selection activeCell="A75" sqref="A75:A76"/>
    </sheetView>
  </sheetViews>
  <sheetFormatPr baseColWidth="10" defaultColWidth="11.42578125" defaultRowHeight="15"/>
  <cols>
    <col min="1" max="1" width="51.7109375" style="135" bestFit="1" customWidth="1"/>
    <col min="2" max="2" width="19.5703125" style="135" customWidth="1"/>
    <col min="3" max="3" width="18.5703125" style="135" bestFit="1" customWidth="1"/>
    <col min="4" max="4" width="19.7109375" style="135" bestFit="1" customWidth="1"/>
    <col min="5" max="5" width="22.85546875" style="135" customWidth="1"/>
    <col min="6" max="6" width="14.5703125" style="135" bestFit="1" customWidth="1"/>
    <col min="7" max="16384" width="11.42578125" style="135"/>
  </cols>
  <sheetData>
    <row r="1" spans="1:6">
      <c r="A1" s="235" t="s">
        <v>2</v>
      </c>
      <c r="B1" s="235"/>
      <c r="C1" s="235"/>
      <c r="D1" s="235"/>
      <c r="E1" s="235"/>
    </row>
    <row r="2" spans="1:6">
      <c r="A2" s="104" t="s">
        <v>40</v>
      </c>
      <c r="B2" s="105" t="s">
        <v>41</v>
      </c>
      <c r="C2" s="106"/>
      <c r="D2" s="107"/>
      <c r="E2" s="106"/>
    </row>
    <row r="3" spans="1:6">
      <c r="A3" s="104" t="s">
        <v>42</v>
      </c>
      <c r="B3" s="108" t="s">
        <v>43</v>
      </c>
      <c r="C3" s="106"/>
      <c r="D3" s="109"/>
      <c r="E3" s="106"/>
    </row>
    <row r="4" spans="1:6">
      <c r="A4" s="104" t="s">
        <v>44</v>
      </c>
      <c r="B4" s="106" t="s">
        <v>45</v>
      </c>
      <c r="C4" s="109"/>
      <c r="D4" s="109"/>
      <c r="E4" s="106"/>
    </row>
    <row r="5" spans="1:6">
      <c r="A5" s="104" t="s">
        <v>82</v>
      </c>
      <c r="B5" s="110" t="s">
        <v>115</v>
      </c>
      <c r="C5" s="106"/>
      <c r="D5" s="106"/>
      <c r="E5" s="106"/>
    </row>
    <row r="6" spans="1:6">
      <c r="A6" s="104"/>
      <c r="B6" s="110"/>
      <c r="C6" s="106"/>
      <c r="D6" s="106"/>
      <c r="E6" s="106"/>
    </row>
    <row r="8" spans="1:6">
      <c r="A8" s="235" t="s">
        <v>46</v>
      </c>
      <c r="B8" s="235"/>
      <c r="C8" s="235"/>
      <c r="D8" s="235"/>
      <c r="E8" s="235"/>
      <c r="F8" s="235"/>
    </row>
    <row r="9" spans="1:6">
      <c r="A9" s="235" t="s">
        <v>47</v>
      </c>
      <c r="B9" s="235"/>
      <c r="C9" s="235"/>
      <c r="D9" s="235"/>
      <c r="E9" s="235"/>
      <c r="F9" s="235"/>
    </row>
    <row r="10" spans="1:6">
      <c r="A10" s="111"/>
    </row>
    <row r="11" spans="1:6" ht="15.75" thickBot="1">
      <c r="A11" s="136" t="s">
        <v>8</v>
      </c>
      <c r="B11" s="136" t="s">
        <v>49</v>
      </c>
      <c r="C11" s="136" t="s">
        <v>58</v>
      </c>
      <c r="D11" s="136" t="s">
        <v>53</v>
      </c>
      <c r="E11" s="136" t="s">
        <v>62</v>
      </c>
      <c r="F11" s="136" t="s">
        <v>205</v>
      </c>
    </row>
    <row r="12" spans="1:6">
      <c r="A12" s="105"/>
      <c r="B12" s="119"/>
      <c r="C12" s="119"/>
      <c r="D12" s="119"/>
      <c r="E12" s="119"/>
      <c r="F12" s="119"/>
    </row>
    <row r="13" spans="1:6">
      <c r="A13" s="119" t="s">
        <v>83</v>
      </c>
      <c r="B13" s="137"/>
      <c r="C13" s="129"/>
      <c r="D13" s="129"/>
      <c r="E13" s="112"/>
      <c r="F13" s="112"/>
    </row>
    <row r="14" spans="1:6">
      <c r="A14" s="151" t="s">
        <v>3</v>
      </c>
      <c r="B14" s="115" t="s">
        <v>54</v>
      </c>
      <c r="C14" s="119">
        <f>+'1 T'!F14</f>
        <v>30298</v>
      </c>
      <c r="D14" s="119">
        <f>+'2 T'!F14</f>
        <v>37750</v>
      </c>
      <c r="E14" s="119">
        <f>+'3 T'!F14</f>
        <v>50729</v>
      </c>
      <c r="F14" s="119">
        <f>AVERAGE(C14:E14)</f>
        <v>39592.333333333336</v>
      </c>
    </row>
    <row r="15" spans="1:6">
      <c r="A15" s="113" t="s">
        <v>55</v>
      </c>
      <c r="B15" s="115" t="s">
        <v>56</v>
      </c>
      <c r="C15" s="114" t="str">
        <f>+'1 T'!F15</f>
        <v>n.a</v>
      </c>
      <c r="D15" s="114" t="str">
        <f>+'2 T'!F15</f>
        <v>n.a</v>
      </c>
      <c r="E15" s="119">
        <f>+'3 T'!F15</f>
        <v>0</v>
      </c>
      <c r="F15" s="119">
        <f t="shared" ref="F15:F24" si="0">AVERAGE(C15:E15)</f>
        <v>0</v>
      </c>
    </row>
    <row r="16" spans="1:6">
      <c r="A16" s="113" t="s">
        <v>16</v>
      </c>
      <c r="B16" s="115" t="s">
        <v>54</v>
      </c>
      <c r="C16" s="119">
        <f>+'1 T'!F16</f>
        <v>7989</v>
      </c>
      <c r="D16" s="119">
        <f>+'2 T'!F16</f>
        <v>13914</v>
      </c>
      <c r="E16" s="119">
        <f>+'3 T'!F16</f>
        <v>15673</v>
      </c>
      <c r="F16" s="119">
        <f t="shared" si="0"/>
        <v>12525.333333333334</v>
      </c>
    </row>
    <row r="17" spans="1:6">
      <c r="A17" s="152" t="s">
        <v>93</v>
      </c>
      <c r="B17" s="115" t="s">
        <v>54</v>
      </c>
      <c r="C17" s="116">
        <f>+'1 T'!F17</f>
        <v>3965</v>
      </c>
      <c r="D17" s="116">
        <f>+'2 T'!F17</f>
        <v>4692</v>
      </c>
      <c r="E17" s="119">
        <f>+'3 T'!F17</f>
        <v>6156</v>
      </c>
      <c r="F17" s="119">
        <f t="shared" si="0"/>
        <v>4937.666666666667</v>
      </c>
    </row>
    <row r="18" spans="1:6">
      <c r="A18" s="151" t="s">
        <v>13</v>
      </c>
      <c r="B18" s="115" t="s">
        <v>54</v>
      </c>
      <c r="C18" s="119">
        <f>+'1 T'!F18</f>
        <v>300</v>
      </c>
      <c r="D18" s="119">
        <f>+'2 T'!F18</f>
        <v>413</v>
      </c>
      <c r="E18" s="119">
        <f>+'3 T'!F18</f>
        <v>410</v>
      </c>
      <c r="F18" s="119">
        <f t="shared" si="0"/>
        <v>374.33333333333331</v>
      </c>
    </row>
    <row r="19" spans="1:6">
      <c r="A19" s="151" t="s">
        <v>14</v>
      </c>
      <c r="B19" s="115" t="s">
        <v>54</v>
      </c>
      <c r="C19" s="119">
        <f>+'1 T'!F19</f>
        <v>29</v>
      </c>
      <c r="D19" s="119">
        <f>+'2 T'!F19</f>
        <v>369</v>
      </c>
      <c r="E19" s="119">
        <f>+'3 T'!F19</f>
        <v>1090</v>
      </c>
      <c r="F19" s="119">
        <f t="shared" si="0"/>
        <v>496</v>
      </c>
    </row>
    <row r="20" spans="1:6">
      <c r="A20" s="151" t="s">
        <v>15</v>
      </c>
      <c r="B20" s="117" t="s">
        <v>54</v>
      </c>
      <c r="C20" s="114">
        <f>+'1 T'!F20</f>
        <v>31</v>
      </c>
      <c r="D20" s="114">
        <f>+'2 T'!F20</f>
        <v>250</v>
      </c>
      <c r="E20" s="119">
        <f>+'3 T'!F20</f>
        <v>266</v>
      </c>
      <c r="F20" s="119">
        <f t="shared" si="0"/>
        <v>182.33333333333334</v>
      </c>
    </row>
    <row r="21" spans="1:6">
      <c r="A21" s="151" t="s">
        <v>4</v>
      </c>
      <c r="B21" s="115" t="s">
        <v>57</v>
      </c>
      <c r="C21" s="119">
        <f>+'1 T'!F21</f>
        <v>122291</v>
      </c>
      <c r="D21" s="119">
        <f>+'2 T'!F21</f>
        <v>148267</v>
      </c>
      <c r="E21" s="119">
        <f>+'3 T'!F21</f>
        <v>152825</v>
      </c>
      <c r="F21" s="119">
        <f t="shared" si="0"/>
        <v>141127.66666666666</v>
      </c>
    </row>
    <row r="22" spans="1:6">
      <c r="A22" s="153"/>
      <c r="B22" s="115" t="s">
        <v>54</v>
      </c>
      <c r="C22" s="119">
        <f>+'1 T'!F22</f>
        <v>98552</v>
      </c>
      <c r="D22" s="119">
        <f>+'2 T'!F22</f>
        <v>116604</v>
      </c>
      <c r="E22" s="119">
        <f>+'3 T'!F22</f>
        <v>119999</v>
      </c>
      <c r="F22" s="119">
        <f t="shared" si="0"/>
        <v>111718.33333333333</v>
      </c>
    </row>
    <row r="23" spans="1:6" ht="15" customHeight="1">
      <c r="A23" s="151" t="s">
        <v>84</v>
      </c>
      <c r="B23" s="115"/>
      <c r="C23" s="119">
        <f>+'1 T'!F23</f>
        <v>2150</v>
      </c>
      <c r="D23" s="119">
        <f>+'2 T'!F23</f>
        <v>6627</v>
      </c>
      <c r="E23" s="119">
        <f>+'3 T'!F23</f>
        <v>9179</v>
      </c>
      <c r="F23" s="119">
        <f t="shared" si="0"/>
        <v>5985.333333333333</v>
      </c>
    </row>
    <row r="24" spans="1:6" ht="15" customHeight="1" thickBot="1">
      <c r="A24" s="121" t="s">
        <v>85</v>
      </c>
      <c r="B24" s="122" t="s">
        <v>54</v>
      </c>
      <c r="C24" s="121">
        <f>+'1 T'!F24</f>
        <v>123047</v>
      </c>
      <c r="D24" s="121">
        <f>+'2 T'!F24</f>
        <v>156312</v>
      </c>
      <c r="E24" s="121">
        <f>+'3 T'!F24</f>
        <v>170073</v>
      </c>
      <c r="F24" s="121">
        <f t="shared" si="0"/>
        <v>149810.66666666666</v>
      </c>
    </row>
    <row r="25" spans="1:6" ht="13.5" customHeight="1" thickTop="1">
      <c r="A25" s="242" t="s">
        <v>212</v>
      </c>
      <c r="B25" s="243"/>
      <c r="C25" s="243"/>
      <c r="D25" s="243"/>
      <c r="E25" s="243"/>
    </row>
    <row r="26" spans="1:6">
      <c r="A26" s="244"/>
      <c r="B26" s="244"/>
      <c r="C26" s="244"/>
      <c r="D26" s="244"/>
      <c r="E26" s="244"/>
    </row>
    <row r="27" spans="1:6" ht="12.75" customHeight="1">
      <c r="A27" s="239" t="s">
        <v>106</v>
      </c>
      <c r="B27" s="239"/>
      <c r="C27" s="138"/>
      <c r="D27" s="138"/>
      <c r="E27" s="138"/>
    </row>
    <row r="28" spans="1:6" ht="12.75" customHeight="1"/>
    <row r="29" spans="1:6" ht="12.75" customHeight="1">
      <c r="A29" s="235" t="s">
        <v>101</v>
      </c>
      <c r="B29" s="235"/>
      <c r="C29" s="235"/>
      <c r="D29" s="235"/>
      <c r="E29" s="235"/>
    </row>
    <row r="30" spans="1:6">
      <c r="A30" s="235" t="s">
        <v>18</v>
      </c>
      <c r="B30" s="235"/>
      <c r="C30" s="235"/>
      <c r="D30" s="235"/>
      <c r="E30" s="235"/>
    </row>
    <row r="31" spans="1:6">
      <c r="A31" s="235" t="s">
        <v>104</v>
      </c>
      <c r="B31" s="235"/>
      <c r="C31" s="235"/>
      <c r="D31" s="235"/>
      <c r="E31" s="235"/>
    </row>
    <row r="32" spans="1:6" ht="12" customHeight="1">
      <c r="A32" s="104"/>
      <c r="B32" s="111"/>
      <c r="C32" s="111"/>
      <c r="D32" s="111"/>
    </row>
    <row r="33" spans="1:6" s="106" customFormat="1" ht="15.75" thickBot="1">
      <c r="A33" s="124" t="s">
        <v>8</v>
      </c>
      <c r="B33" s="124" t="s">
        <v>58</v>
      </c>
      <c r="C33" s="124" t="s">
        <v>53</v>
      </c>
      <c r="D33" s="124" t="s">
        <v>62</v>
      </c>
      <c r="E33" s="124" t="s">
        <v>96</v>
      </c>
    </row>
    <row r="34" spans="1:6">
      <c r="A34" s="105"/>
      <c r="B34" s="119"/>
      <c r="C34" s="119"/>
      <c r="D34" s="119"/>
      <c r="E34" s="119"/>
    </row>
    <row r="35" spans="1:6">
      <c r="A35" s="119" t="s">
        <v>12</v>
      </c>
      <c r="B35" s="129">
        <f>+'1 T'!E35</f>
        <v>3963565726</v>
      </c>
      <c r="C35" s="129">
        <f>+'2 T'!E35</f>
        <v>9319730569</v>
      </c>
      <c r="D35" s="129">
        <f>+'3 T'!E35</f>
        <v>13491314584</v>
      </c>
      <c r="E35" s="129">
        <f>+SUM(B35:D35)</f>
        <v>26774610879</v>
      </c>
    </row>
    <row r="36" spans="1:6">
      <c r="A36" s="125" t="s">
        <v>3</v>
      </c>
      <c r="B36" s="119">
        <f>+'1 T'!E36</f>
        <v>3425709622</v>
      </c>
      <c r="C36" s="119">
        <f>+'2 T'!E36</f>
        <v>6832152821</v>
      </c>
      <c r="D36" s="129">
        <f>+'3 T'!E36</f>
        <v>9206433494</v>
      </c>
      <c r="E36" s="129">
        <f t="shared" ref="E36:E44" si="1">+SUM(B36:D36)</f>
        <v>19464295937</v>
      </c>
    </row>
    <row r="37" spans="1:6">
      <c r="A37" s="125" t="s">
        <v>13</v>
      </c>
      <c r="B37" s="119">
        <f>+'1 T'!E37</f>
        <v>104501880</v>
      </c>
      <c r="C37" s="119">
        <f>+'2 T'!E37</f>
        <v>185772888</v>
      </c>
      <c r="D37" s="129">
        <f>+'3 T'!E37</f>
        <v>163588888</v>
      </c>
      <c r="E37" s="129">
        <f t="shared" si="1"/>
        <v>453863656</v>
      </c>
    </row>
    <row r="38" spans="1:6">
      <c r="A38" s="140" t="s">
        <v>14</v>
      </c>
      <c r="B38" s="119">
        <f>+'1 T'!E38</f>
        <v>17401421</v>
      </c>
      <c r="C38" s="119">
        <f>+'2 T'!E38</f>
        <v>323802891.99999994</v>
      </c>
      <c r="D38" s="129">
        <f>+'3 T'!E38</f>
        <v>933879419</v>
      </c>
      <c r="E38" s="129">
        <f t="shared" si="1"/>
        <v>1275083732</v>
      </c>
    </row>
    <row r="39" spans="1:6">
      <c r="A39" s="140" t="s">
        <v>7</v>
      </c>
      <c r="B39" s="150">
        <f>+'1 T'!E39</f>
        <v>363738131</v>
      </c>
      <c r="C39" s="150">
        <f>+'2 T'!E39</f>
        <v>1538178773.9999998</v>
      </c>
      <c r="D39" s="129">
        <f>+'3 T'!E39</f>
        <v>2462445954</v>
      </c>
      <c r="E39" s="129">
        <f t="shared" si="1"/>
        <v>4364362859</v>
      </c>
    </row>
    <row r="40" spans="1:6">
      <c r="A40" s="128" t="s">
        <v>15</v>
      </c>
      <c r="B40" s="129">
        <f>+'1 T'!E40</f>
        <v>52214672</v>
      </c>
      <c r="C40" s="129">
        <f>+'2 T'!E40</f>
        <v>439823194.00000006</v>
      </c>
      <c r="D40" s="129">
        <f>+'3 T'!E40</f>
        <v>424966828.99999994</v>
      </c>
      <c r="E40" s="129">
        <f t="shared" si="1"/>
        <v>917004695</v>
      </c>
    </row>
    <row r="41" spans="1:6">
      <c r="A41" s="125" t="s">
        <v>71</v>
      </c>
      <c r="B41" s="129">
        <f>+'1 T'!E41</f>
        <v>0</v>
      </c>
      <c r="C41" s="129">
        <f>+'2 T'!E41</f>
        <v>0</v>
      </c>
      <c r="D41" s="129">
        <f>+'3 T'!E41</f>
        <v>300000000</v>
      </c>
      <c r="E41" s="129">
        <f t="shared" si="1"/>
        <v>300000000</v>
      </c>
    </row>
    <row r="42" spans="1:6">
      <c r="A42" s="118" t="s">
        <v>4</v>
      </c>
      <c r="B42" s="129">
        <f>+'1 T'!E42</f>
        <v>8198168999</v>
      </c>
      <c r="C42" s="129">
        <f>+'2 T'!E42</f>
        <v>11525532021</v>
      </c>
      <c r="D42" s="129">
        <f>+'3 T'!E42</f>
        <v>15223080778</v>
      </c>
      <c r="E42" s="129">
        <f t="shared" si="1"/>
        <v>34946781798</v>
      </c>
    </row>
    <row r="43" spans="1:6">
      <c r="A43" s="118" t="s">
        <v>16</v>
      </c>
      <c r="B43" s="129">
        <f>+'1 T'!E43</f>
        <v>754094500</v>
      </c>
      <c r="C43" s="129">
        <f>+'2 T'!E43</f>
        <v>2092094120</v>
      </c>
      <c r="D43" s="129">
        <f>+'3 T'!E43</f>
        <v>2194868316</v>
      </c>
      <c r="E43" s="129">
        <f t="shared" si="1"/>
        <v>5041056936</v>
      </c>
    </row>
    <row r="44" spans="1:6" ht="15" customHeight="1">
      <c r="A44" s="119" t="s">
        <v>72</v>
      </c>
      <c r="B44" s="129">
        <f>+'1 T'!E44</f>
        <v>0</v>
      </c>
      <c r="C44" s="129">
        <f>+'2 T'!E44</f>
        <v>0</v>
      </c>
      <c r="D44" s="129">
        <f>+'3 T'!E44</f>
        <v>53434295.670000002</v>
      </c>
      <c r="E44" s="129">
        <f t="shared" si="1"/>
        <v>53434295.670000002</v>
      </c>
      <c r="F44" s="119"/>
    </row>
    <row r="45" spans="1:6" ht="15" customHeight="1" thickBot="1">
      <c r="A45" s="121" t="s">
        <v>17</v>
      </c>
      <c r="B45" s="121">
        <f>+SUM(B35,B42,B43)+B44</f>
        <v>12915829225</v>
      </c>
      <c r="C45" s="121">
        <f t="shared" ref="C45:E45" si="2">+SUM(C35,C42,C43)+C44</f>
        <v>22937356710</v>
      </c>
      <c r="D45" s="121">
        <f t="shared" si="2"/>
        <v>30962697973.669998</v>
      </c>
      <c r="E45" s="121">
        <f t="shared" si="2"/>
        <v>66815883908.669998</v>
      </c>
      <c r="F45" s="138"/>
    </row>
    <row r="46" spans="1:6" ht="15" customHeight="1" thickTop="1">
      <c r="A46" s="115" t="s">
        <v>20</v>
      </c>
      <c r="B46" s="131"/>
      <c r="C46" s="131"/>
      <c r="D46" s="131"/>
      <c r="E46" s="138"/>
      <c r="F46" s="138"/>
    </row>
    <row r="47" spans="1:6" ht="15" customHeight="1">
      <c r="A47" s="115"/>
      <c r="B47" s="131"/>
      <c r="C47" s="131"/>
      <c r="D47" s="131"/>
      <c r="E47" s="138"/>
      <c r="F47" s="138"/>
    </row>
    <row r="48" spans="1:6" ht="15" customHeight="1">
      <c r="A48" s="115"/>
      <c r="B48" s="131"/>
      <c r="C48" s="131"/>
      <c r="D48" s="131"/>
      <c r="E48" s="138"/>
      <c r="F48" s="138"/>
    </row>
    <row r="49" spans="1:6" ht="15" customHeight="1">
      <c r="A49" s="236" t="s">
        <v>21</v>
      </c>
      <c r="B49" s="236"/>
      <c r="C49" s="236"/>
      <c r="D49" s="236"/>
      <c r="E49" s="236"/>
      <c r="F49" s="138"/>
    </row>
    <row r="50" spans="1:6">
      <c r="A50" s="235" t="s">
        <v>22</v>
      </c>
      <c r="B50" s="235"/>
      <c r="C50" s="235"/>
      <c r="D50" s="235"/>
      <c r="E50" s="235"/>
    </row>
    <row r="51" spans="1:6">
      <c r="A51" s="235" t="s">
        <v>104</v>
      </c>
      <c r="B51" s="235"/>
      <c r="C51" s="235"/>
      <c r="D51" s="235"/>
      <c r="E51" s="235"/>
    </row>
    <row r="52" spans="1:6" s="106" customFormat="1">
      <c r="A52" s="237"/>
      <c r="B52" s="237"/>
      <c r="C52" s="237"/>
      <c r="D52" s="237"/>
    </row>
    <row r="53" spans="1:6" ht="15.75" thickBot="1">
      <c r="A53" s="124" t="s">
        <v>23</v>
      </c>
      <c r="B53" s="124" t="s">
        <v>58</v>
      </c>
      <c r="C53" s="124" t="s">
        <v>53</v>
      </c>
      <c r="D53" s="124" t="s">
        <v>62</v>
      </c>
      <c r="E53" s="124" t="s">
        <v>96</v>
      </c>
    </row>
    <row r="54" spans="1:6" s="139" customFormat="1">
      <c r="A54" s="135"/>
      <c r="B54" s="135"/>
      <c r="C54" s="135"/>
      <c r="D54" s="135"/>
      <c r="E54" s="135"/>
    </row>
    <row r="55" spans="1:6">
      <c r="A55" s="135" t="s">
        <v>199</v>
      </c>
      <c r="B55" s="135">
        <f>'1 T'!E55</f>
        <v>12863614553</v>
      </c>
      <c r="C55" s="135">
        <f>'2 T'!E55</f>
        <v>22497533516</v>
      </c>
      <c r="D55" s="135">
        <f>'3 T'!E55</f>
        <v>30184296849</v>
      </c>
      <c r="E55" s="135">
        <f>SUM(B55:D55)</f>
        <v>65545444918</v>
      </c>
    </row>
    <row r="56" spans="1:6">
      <c r="A56" s="225" t="s">
        <v>200</v>
      </c>
      <c r="B56" s="135">
        <f>'1 T'!E56</f>
        <v>12863614553</v>
      </c>
      <c r="C56" s="135">
        <f>'2 T'!E56</f>
        <v>22497533516</v>
      </c>
      <c r="D56" s="135">
        <f>'3 T'!E56</f>
        <v>30184296849</v>
      </c>
      <c r="E56" s="135">
        <f t="shared" ref="E56:E61" si="3">SUM(B56:D56)</f>
        <v>65545444918</v>
      </c>
    </row>
    <row r="57" spans="1:6">
      <c r="A57" s="135" t="s">
        <v>25</v>
      </c>
      <c r="B57" s="135">
        <f>'1 T'!E57</f>
        <v>52214672</v>
      </c>
      <c r="C57" s="135">
        <f>'2 T'!E57</f>
        <v>439823194.00000006</v>
      </c>
      <c r="D57" s="135">
        <f>'3 T'!E57</f>
        <v>424966828.99999994</v>
      </c>
      <c r="E57" s="135">
        <f t="shared" si="3"/>
        <v>917004695</v>
      </c>
    </row>
    <row r="58" spans="1:6">
      <c r="A58" s="132" t="s">
        <v>200</v>
      </c>
      <c r="B58" s="135">
        <f>'1 T'!E58</f>
        <v>52214672</v>
      </c>
      <c r="C58" s="135">
        <f>'2 T'!E58</f>
        <v>439823194.00000006</v>
      </c>
      <c r="D58" s="135">
        <f>'3 T'!E58</f>
        <v>424966828.99999994</v>
      </c>
      <c r="E58" s="135">
        <f t="shared" si="3"/>
        <v>917004695</v>
      </c>
    </row>
    <row r="59" spans="1:6">
      <c r="A59" s="223" t="s">
        <v>198</v>
      </c>
      <c r="B59" s="135">
        <f>'1 T'!E59</f>
        <v>0</v>
      </c>
      <c r="C59" s="135">
        <f>'2 T'!E59</f>
        <v>0</v>
      </c>
      <c r="D59" s="135">
        <f>'3 T'!E59</f>
        <v>353434295.67000002</v>
      </c>
      <c r="E59" s="135">
        <f t="shared" si="3"/>
        <v>353434295.67000002</v>
      </c>
    </row>
    <row r="60" spans="1:6">
      <c r="A60" s="132" t="s">
        <v>72</v>
      </c>
      <c r="B60" s="135">
        <f>'1 T'!E60</f>
        <v>0</v>
      </c>
      <c r="C60" s="135">
        <f>'2 T'!E60</f>
        <v>0</v>
      </c>
      <c r="D60" s="135">
        <f>'3 T'!E60</f>
        <v>53434295.670000002</v>
      </c>
      <c r="E60" s="135">
        <f t="shared" si="3"/>
        <v>53434295.670000002</v>
      </c>
    </row>
    <row r="61" spans="1:6">
      <c r="A61" s="226" t="str">
        <f>+A41</f>
        <v>Fideicomiso</v>
      </c>
      <c r="B61" s="135">
        <f>'1 T'!E61</f>
        <v>0</v>
      </c>
      <c r="C61" s="135">
        <f>'2 T'!E61</f>
        <v>0</v>
      </c>
      <c r="D61" s="135">
        <f>'3 T'!E61</f>
        <v>300000000</v>
      </c>
      <c r="E61" s="135">
        <f t="shared" si="3"/>
        <v>300000000</v>
      </c>
    </row>
    <row r="62" spans="1:6" ht="15.75" thickBot="1">
      <c r="A62" s="121" t="s">
        <v>28</v>
      </c>
      <c r="B62" s="121">
        <f>B55+B57+B59</f>
        <v>12915829225</v>
      </c>
      <c r="C62" s="121">
        <f t="shared" ref="C62:E62" si="4">C55+C57+C59</f>
        <v>22937356710</v>
      </c>
      <c r="D62" s="121">
        <f t="shared" si="4"/>
        <v>30962697973.669998</v>
      </c>
      <c r="E62" s="121">
        <f t="shared" si="4"/>
        <v>66815883908.669998</v>
      </c>
    </row>
    <row r="63" spans="1:6" ht="15.75" thickTop="1">
      <c r="A63" s="119" t="s">
        <v>20</v>
      </c>
    </row>
    <row r="64" spans="1:6">
      <c r="A64" s="119"/>
    </row>
    <row r="66" spans="1:5">
      <c r="A66" s="236" t="s">
        <v>29</v>
      </c>
      <c r="B66" s="236"/>
      <c r="C66" s="236"/>
      <c r="D66" s="236"/>
    </row>
    <row r="67" spans="1:5">
      <c r="A67" s="235" t="s">
        <v>70</v>
      </c>
      <c r="B67" s="235"/>
      <c r="C67" s="235"/>
      <c r="D67" s="235"/>
    </row>
    <row r="68" spans="1:5">
      <c r="A68" s="235" t="s">
        <v>104</v>
      </c>
      <c r="B68" s="235"/>
      <c r="C68" s="235"/>
      <c r="D68" s="235"/>
    </row>
    <row r="70" spans="1:5" ht="15.75" thickBot="1">
      <c r="A70" s="136" t="s">
        <v>23</v>
      </c>
      <c r="B70" s="136" t="s">
        <v>58</v>
      </c>
      <c r="C70" s="136" t="s">
        <v>53</v>
      </c>
      <c r="D70" s="136" t="s">
        <v>62</v>
      </c>
      <c r="E70" s="136" t="s">
        <v>96</v>
      </c>
    </row>
    <row r="72" spans="1:5">
      <c r="A72" s="135" t="s">
        <v>108</v>
      </c>
      <c r="B72" s="135">
        <f>+'1 T'!E72</f>
        <v>6330677305.6199999</v>
      </c>
      <c r="C72" s="135">
        <f>+'2 T'!E72</f>
        <v>11123894502.619999</v>
      </c>
      <c r="D72" s="135">
        <f>+'3 T'!E72</f>
        <v>16994971771.699997</v>
      </c>
      <c r="E72" s="135">
        <f>+B72</f>
        <v>6330677305.6199999</v>
      </c>
    </row>
    <row r="73" spans="1:5">
      <c r="A73" s="135" t="s">
        <v>33</v>
      </c>
      <c r="B73" s="135">
        <f>+'1 T'!E73</f>
        <v>17709046422</v>
      </c>
      <c r="C73" s="135">
        <f>+'2 T'!E73</f>
        <v>28808433979.080002</v>
      </c>
      <c r="D73" s="135">
        <f>+'3 T'!E73</f>
        <v>23235530287.540001</v>
      </c>
      <c r="E73" s="135">
        <f>+B73+C73+D73</f>
        <v>69753010688.619995</v>
      </c>
    </row>
    <row r="74" spans="1:5">
      <c r="A74" s="132" t="s">
        <v>2</v>
      </c>
      <c r="B74" s="135">
        <f>+'1 T'!E74</f>
        <v>5033686422.0100002</v>
      </c>
      <c r="C74" s="135">
        <f>+'2 T'!E74</f>
        <v>15133073979.09</v>
      </c>
      <c r="D74" s="135">
        <f>+'3 T'!E74</f>
        <v>12560170287.549999</v>
      </c>
      <c r="E74" s="135">
        <f>+B74+C74+D74</f>
        <v>32726930688.649998</v>
      </c>
    </row>
    <row r="75" spans="1:5">
      <c r="A75" s="132" t="s">
        <v>119</v>
      </c>
      <c r="B75" s="135">
        <f>+'1 T'!E75</f>
        <v>11000000000</v>
      </c>
      <c r="C75" s="135">
        <f>+'2 T'!E75</f>
        <v>12000000000</v>
      </c>
      <c r="D75" s="135">
        <f>+'3 T'!E75</f>
        <v>9000000000</v>
      </c>
      <c r="E75" s="135">
        <f>+B75+C75+D75</f>
        <v>32000000000</v>
      </c>
    </row>
    <row r="76" spans="1:5">
      <c r="A76" s="132" t="s">
        <v>120</v>
      </c>
      <c r="B76" s="135">
        <f>+'1 T'!E76</f>
        <v>1675359999.9900002</v>
      </c>
      <c r="C76" s="135">
        <f>+'2 T'!E76</f>
        <v>1675359999.9900002</v>
      </c>
      <c r="D76" s="135">
        <f>+'3 T'!E76</f>
        <v>1675359999.9900002</v>
      </c>
      <c r="E76" s="135">
        <f>+B76+C76+D76</f>
        <v>5026079999.9700012</v>
      </c>
    </row>
    <row r="77" spans="1:5">
      <c r="A77" s="135" t="s">
        <v>36</v>
      </c>
      <c r="B77" s="119">
        <f>+'1 T'!E77</f>
        <v>24039723727.619999</v>
      </c>
      <c r="C77" s="119">
        <f>+'2 T'!E77</f>
        <v>39932328481.699997</v>
      </c>
      <c r="D77" s="135">
        <f>+'3 T'!E77</f>
        <v>40230502059.239998</v>
      </c>
      <c r="E77" s="119">
        <f>+E72+E73</f>
        <v>76083687994.23999</v>
      </c>
    </row>
    <row r="78" spans="1:5">
      <c r="A78" s="135" t="s">
        <v>37</v>
      </c>
      <c r="B78" s="119">
        <f>+'1 T'!E78</f>
        <v>12915829225</v>
      </c>
      <c r="C78" s="119">
        <f>+'2 T'!E78</f>
        <v>22937356710</v>
      </c>
      <c r="D78" s="135">
        <f>+'3 T'!E78</f>
        <v>30962697973.669998</v>
      </c>
      <c r="E78" s="119">
        <f>+B78+C78+D78</f>
        <v>66815883908.669998</v>
      </c>
    </row>
    <row r="79" spans="1:5">
      <c r="A79" s="135" t="s">
        <v>38</v>
      </c>
      <c r="B79" s="135">
        <f>+'1 T'!E79</f>
        <v>11123894502.619999</v>
      </c>
      <c r="C79" s="135">
        <f>+'2 T'!E79</f>
        <v>16994971771.699997</v>
      </c>
      <c r="D79" s="135">
        <f>+'3 T'!E79</f>
        <v>9267804085.5699997</v>
      </c>
      <c r="E79" s="135">
        <f>+E77-E78</f>
        <v>9267804085.5699921</v>
      </c>
    </row>
    <row r="80" spans="1:5" ht="15.75" thickBot="1">
      <c r="A80" s="121"/>
      <c r="B80" s="121"/>
      <c r="C80" s="121"/>
      <c r="D80" s="121"/>
      <c r="E80" s="121"/>
    </row>
    <row r="81" spans="1:1" ht="15.75" thickTop="1">
      <c r="A81" s="119" t="s">
        <v>39</v>
      </c>
    </row>
    <row r="84" spans="1:1">
      <c r="A84" s="135" t="s">
        <v>209</v>
      </c>
    </row>
    <row r="87" spans="1:1">
      <c r="A87" s="155"/>
    </row>
    <row r="88" spans="1:1">
      <c r="A88" s="155"/>
    </row>
    <row r="89" spans="1:1">
      <c r="A89" s="155"/>
    </row>
  </sheetData>
  <mergeCells count="15">
    <mergeCell ref="A27:B27"/>
    <mergeCell ref="A1:E1"/>
    <mergeCell ref="A8:F8"/>
    <mergeCell ref="A9:F9"/>
    <mergeCell ref="A25:E26"/>
    <mergeCell ref="A67:D67"/>
    <mergeCell ref="A68:D68"/>
    <mergeCell ref="A29:E29"/>
    <mergeCell ref="A30:E30"/>
    <mergeCell ref="A31:E31"/>
    <mergeCell ref="A49:E49"/>
    <mergeCell ref="A50:E50"/>
    <mergeCell ref="A51:E51"/>
    <mergeCell ref="A52:D52"/>
    <mergeCell ref="A66:D66"/>
  </mergeCells>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J89"/>
  <sheetViews>
    <sheetView tabSelected="1" topLeftCell="A52" workbookViewId="0">
      <selection activeCell="I74" sqref="I74"/>
    </sheetView>
  </sheetViews>
  <sheetFormatPr baseColWidth="10" defaultColWidth="11.42578125" defaultRowHeight="15"/>
  <cols>
    <col min="1" max="1" width="51.7109375" style="135" bestFit="1" customWidth="1"/>
    <col min="2" max="2" width="19.5703125" style="135" customWidth="1"/>
    <col min="3" max="3" width="18.5703125" style="135" bestFit="1" customWidth="1"/>
    <col min="4" max="4" width="19.7109375" style="135" bestFit="1" customWidth="1"/>
    <col min="5" max="5" width="22.85546875" style="135" customWidth="1"/>
    <col min="6" max="6" width="16.28515625" style="135" bestFit="1" customWidth="1"/>
    <col min="7" max="7" width="15.7109375" style="135" customWidth="1"/>
    <col min="8" max="8" width="16.42578125" style="135" customWidth="1"/>
    <col min="9" max="9" width="15.42578125" style="135" customWidth="1"/>
    <col min="10" max="10" width="15.7109375" style="135" customWidth="1"/>
    <col min="11" max="16384" width="11.42578125" style="135"/>
  </cols>
  <sheetData>
    <row r="1" spans="1:7">
      <c r="A1" s="235" t="s">
        <v>211</v>
      </c>
      <c r="B1" s="235"/>
      <c r="C1" s="235"/>
      <c r="D1" s="235"/>
      <c r="E1" s="235"/>
    </row>
    <row r="2" spans="1:7">
      <c r="A2" s="104" t="s">
        <v>40</v>
      </c>
      <c r="B2" s="105" t="s">
        <v>41</v>
      </c>
      <c r="C2" s="106"/>
      <c r="D2" s="107"/>
      <c r="E2" s="106"/>
    </row>
    <row r="3" spans="1:7">
      <c r="A3" s="104" t="s">
        <v>42</v>
      </c>
      <c r="B3" s="108" t="s">
        <v>43</v>
      </c>
      <c r="C3" s="106"/>
      <c r="D3" s="109"/>
      <c r="E3" s="106"/>
    </row>
    <row r="4" spans="1:7">
      <c r="A4" s="104" t="s">
        <v>44</v>
      </c>
      <c r="B4" s="106" t="s">
        <v>45</v>
      </c>
      <c r="C4" s="109"/>
      <c r="D4" s="109"/>
      <c r="E4" s="106"/>
    </row>
    <row r="5" spans="1:7">
      <c r="A5" s="104" t="s">
        <v>82</v>
      </c>
      <c r="B5" s="134">
        <v>2013</v>
      </c>
      <c r="C5" s="106"/>
      <c r="D5" s="106"/>
      <c r="E5" s="106"/>
    </row>
    <row r="6" spans="1:7">
      <c r="A6" s="104"/>
      <c r="B6" s="134"/>
      <c r="C6" s="106"/>
      <c r="D6" s="106"/>
      <c r="E6" s="106"/>
    </row>
    <row r="8" spans="1:7">
      <c r="A8" s="235" t="s">
        <v>46</v>
      </c>
      <c r="B8" s="235"/>
      <c r="C8" s="235"/>
      <c r="D8" s="235"/>
      <c r="E8" s="235"/>
      <c r="F8" s="235"/>
      <c r="G8" s="235"/>
    </row>
    <row r="9" spans="1:7">
      <c r="A9" s="235" t="s">
        <v>47</v>
      </c>
      <c r="B9" s="235"/>
      <c r="C9" s="235"/>
      <c r="D9" s="235"/>
      <c r="E9" s="235"/>
      <c r="F9" s="235"/>
      <c r="G9" s="235"/>
    </row>
    <row r="10" spans="1:7">
      <c r="A10" s="111"/>
    </row>
    <row r="11" spans="1:7" ht="15.75" thickBot="1">
      <c r="A11" s="136" t="s">
        <v>8</v>
      </c>
      <c r="B11" s="136" t="s">
        <v>49</v>
      </c>
      <c r="C11" s="136" t="s">
        <v>58</v>
      </c>
      <c r="D11" s="136" t="s">
        <v>53</v>
      </c>
      <c r="E11" s="136" t="s">
        <v>62</v>
      </c>
      <c r="F11" s="136" t="s">
        <v>66</v>
      </c>
      <c r="G11" s="136" t="s">
        <v>207</v>
      </c>
    </row>
    <row r="12" spans="1:7">
      <c r="A12" s="105"/>
      <c r="B12" s="119"/>
      <c r="C12" s="119"/>
      <c r="D12" s="119"/>
      <c r="E12" s="119"/>
      <c r="F12" s="119"/>
      <c r="G12" s="119"/>
    </row>
    <row r="13" spans="1:7">
      <c r="A13" s="119" t="s">
        <v>83</v>
      </c>
      <c r="B13" s="137"/>
      <c r="C13" s="129"/>
      <c r="D13" s="129"/>
      <c r="E13" s="112"/>
      <c r="F13" s="112"/>
      <c r="G13" s="112"/>
    </row>
    <row r="14" spans="1:7">
      <c r="A14" s="151" t="s">
        <v>3</v>
      </c>
      <c r="B14" s="115" t="s">
        <v>54</v>
      </c>
      <c r="C14" s="119">
        <f>+'1 T'!F14</f>
        <v>30298</v>
      </c>
      <c r="D14" s="119">
        <f>+'2 T'!F14</f>
        <v>37750</v>
      </c>
      <c r="E14" s="119">
        <f>+'3 T'!F14</f>
        <v>50729</v>
      </c>
      <c r="F14" s="119">
        <f>+'4 T'!F14</f>
        <v>79243</v>
      </c>
      <c r="G14" s="119">
        <v>88746</v>
      </c>
    </row>
    <row r="15" spans="1:7">
      <c r="A15" s="113" t="s">
        <v>55</v>
      </c>
      <c r="B15" s="115" t="s">
        <v>56</v>
      </c>
      <c r="C15" s="114" t="str">
        <f>+'1 T'!F15</f>
        <v>n.a</v>
      </c>
      <c r="D15" s="114" t="str">
        <f>+'2 T'!F15</f>
        <v>n.a</v>
      </c>
      <c r="E15" s="119">
        <f>+'3 T'!F15</f>
        <v>0</v>
      </c>
      <c r="F15" s="119">
        <f>+'4 T'!F15</f>
        <v>0</v>
      </c>
      <c r="G15" s="119"/>
    </row>
    <row r="16" spans="1:7">
      <c r="A16" s="113" t="s">
        <v>16</v>
      </c>
      <c r="B16" s="115" t="s">
        <v>54</v>
      </c>
      <c r="C16" s="119">
        <f>+'1 T'!F16</f>
        <v>7989</v>
      </c>
      <c r="D16" s="119">
        <f>+'2 T'!F16</f>
        <v>13914</v>
      </c>
      <c r="E16" s="119">
        <f>+'3 T'!F16</f>
        <v>15673</v>
      </c>
      <c r="F16" s="119">
        <f>+'4 T'!F16</f>
        <v>10430</v>
      </c>
      <c r="G16" s="119">
        <v>17795</v>
      </c>
    </row>
    <row r="17" spans="1:7">
      <c r="A17" s="152" t="s">
        <v>93</v>
      </c>
      <c r="B17" s="115" t="s">
        <v>54</v>
      </c>
      <c r="C17" s="116">
        <f>+'1 T'!F17</f>
        <v>3965</v>
      </c>
      <c r="D17" s="116">
        <f>+'2 T'!F17</f>
        <v>4692</v>
      </c>
      <c r="E17" s="119">
        <f>+'3 T'!F17</f>
        <v>6156</v>
      </c>
      <c r="F17" s="119">
        <f>+'4 T'!F17</f>
        <v>7920</v>
      </c>
      <c r="G17" s="119">
        <v>9318</v>
      </c>
    </row>
    <row r="18" spans="1:7">
      <c r="A18" s="151" t="s">
        <v>13</v>
      </c>
      <c r="B18" s="115" t="s">
        <v>54</v>
      </c>
      <c r="C18" s="119">
        <f>+'1 T'!F18</f>
        <v>300</v>
      </c>
      <c r="D18" s="119">
        <f>+'2 T'!F18</f>
        <v>413</v>
      </c>
      <c r="E18" s="119">
        <f>+'3 T'!F18</f>
        <v>410</v>
      </c>
      <c r="F18" s="119">
        <f>+'4 T'!F18</f>
        <v>340</v>
      </c>
      <c r="G18" s="119">
        <v>908</v>
      </c>
    </row>
    <row r="19" spans="1:7">
      <c r="A19" s="151" t="s">
        <v>14</v>
      </c>
      <c r="B19" s="115" t="s">
        <v>54</v>
      </c>
      <c r="C19" s="119">
        <f>+'1 T'!F19</f>
        <v>29</v>
      </c>
      <c r="D19" s="119">
        <f>+'2 T'!F19</f>
        <v>369</v>
      </c>
      <c r="E19" s="119">
        <f>+'3 T'!F19</f>
        <v>1090</v>
      </c>
      <c r="F19" s="119">
        <f>+'4 T'!F19</f>
        <v>867</v>
      </c>
      <c r="G19" s="119">
        <v>2066</v>
      </c>
    </row>
    <row r="20" spans="1:7">
      <c r="A20" s="151" t="s">
        <v>15</v>
      </c>
      <c r="B20" s="117" t="s">
        <v>54</v>
      </c>
      <c r="C20" s="114">
        <f>+'1 T'!F20</f>
        <v>31</v>
      </c>
      <c r="D20" s="114">
        <f>+'2 T'!F20</f>
        <v>250</v>
      </c>
      <c r="E20" s="119">
        <f>+'3 T'!F20</f>
        <v>266</v>
      </c>
      <c r="F20" s="119">
        <f>+'4 T'!F20</f>
        <v>223</v>
      </c>
      <c r="G20" s="119">
        <v>587</v>
      </c>
    </row>
    <row r="21" spans="1:7">
      <c r="A21" s="151" t="s">
        <v>4</v>
      </c>
      <c r="B21" s="115" t="s">
        <v>57</v>
      </c>
      <c r="C21" s="119">
        <f>+'1 T'!F21</f>
        <v>122291</v>
      </c>
      <c r="D21" s="119">
        <f>+'2 T'!F21</f>
        <v>148267</v>
      </c>
      <c r="E21" s="119">
        <f>+'3 T'!F21</f>
        <v>152825</v>
      </c>
      <c r="F21" s="119">
        <f>+'4 T'!F21</f>
        <v>155987</v>
      </c>
      <c r="G21" s="119">
        <v>171532</v>
      </c>
    </row>
    <row r="22" spans="1:7">
      <c r="A22" s="153"/>
      <c r="B22" s="115" t="s">
        <v>54</v>
      </c>
      <c r="C22" s="119">
        <f>+'1 T'!F22</f>
        <v>98552</v>
      </c>
      <c r="D22" s="119">
        <f>+'2 T'!F22</f>
        <v>116604</v>
      </c>
      <c r="E22" s="119">
        <f>+'3 T'!F22</f>
        <v>119999</v>
      </c>
      <c r="F22" s="119">
        <f>+'4 T'!F22</f>
        <v>122987</v>
      </c>
      <c r="G22" s="119">
        <v>133147</v>
      </c>
    </row>
    <row r="23" spans="1:7" ht="15" customHeight="1">
      <c r="A23" s="151" t="s">
        <v>84</v>
      </c>
      <c r="B23" s="115"/>
      <c r="C23" s="119">
        <f>+'1 T'!F23</f>
        <v>2150</v>
      </c>
      <c r="D23" s="119">
        <f>+'2 T'!F23</f>
        <v>6627</v>
      </c>
      <c r="E23" s="119">
        <f>+'3 T'!F23</f>
        <v>9179</v>
      </c>
      <c r="F23" s="119">
        <f>+'4 T'!F23</f>
        <v>8784</v>
      </c>
      <c r="G23" s="119">
        <v>10883</v>
      </c>
    </row>
    <row r="24" spans="1:7" ht="15" customHeight="1" thickBot="1">
      <c r="A24" s="121" t="s">
        <v>85</v>
      </c>
      <c r="B24" s="122" t="s">
        <v>54</v>
      </c>
      <c r="C24" s="121">
        <f>+'1 T'!F24</f>
        <v>123047</v>
      </c>
      <c r="D24" s="121">
        <f>+'2 T'!F24</f>
        <v>156312</v>
      </c>
      <c r="E24" s="121">
        <f>+'3 T'!F24</f>
        <v>170073</v>
      </c>
      <c r="F24" s="121">
        <f>+'4 T'!F24</f>
        <v>185165</v>
      </c>
      <c r="G24" s="121">
        <v>201526</v>
      </c>
    </row>
    <row r="25" spans="1:7" ht="13.5" customHeight="1" thickTop="1">
      <c r="A25" s="238" t="s">
        <v>105</v>
      </c>
      <c r="B25" s="238"/>
      <c r="C25" s="238"/>
      <c r="D25" s="238"/>
      <c r="E25" s="238"/>
    </row>
    <row r="26" spans="1:7" ht="12.75" customHeight="1">
      <c r="A26" s="239" t="s">
        <v>106</v>
      </c>
      <c r="B26" s="239"/>
      <c r="C26" s="138"/>
      <c r="D26" s="138"/>
      <c r="E26" s="138"/>
    </row>
    <row r="27" spans="1:7">
      <c r="A27" s="230" t="s">
        <v>208</v>
      </c>
      <c r="B27" s="141"/>
      <c r="C27" s="138"/>
      <c r="D27" s="138"/>
      <c r="E27" s="138"/>
    </row>
    <row r="28" spans="1:7" ht="12.75" customHeight="1"/>
    <row r="29" spans="1:7" ht="12.75" customHeight="1">
      <c r="A29" s="235" t="s">
        <v>101</v>
      </c>
      <c r="B29" s="235"/>
      <c r="C29" s="235"/>
      <c r="D29" s="235"/>
      <c r="E29" s="235"/>
      <c r="F29" s="235"/>
    </row>
    <row r="30" spans="1:7">
      <c r="A30" s="235" t="s">
        <v>18</v>
      </c>
      <c r="B30" s="235"/>
      <c r="C30" s="235"/>
      <c r="D30" s="235"/>
      <c r="E30" s="235"/>
      <c r="F30" s="235"/>
    </row>
    <row r="31" spans="1:7">
      <c r="A31" s="235" t="s">
        <v>104</v>
      </c>
      <c r="B31" s="235"/>
      <c r="C31" s="235"/>
      <c r="D31" s="235"/>
      <c r="E31" s="235"/>
      <c r="F31" s="235"/>
    </row>
    <row r="32" spans="1:7" ht="12" customHeight="1">
      <c r="A32" s="104"/>
      <c r="B32" s="111"/>
      <c r="C32" s="111"/>
      <c r="D32" s="111"/>
    </row>
    <row r="33" spans="1:6" s="106" customFormat="1" ht="15.75" thickBot="1">
      <c r="A33" s="124" t="s">
        <v>8</v>
      </c>
      <c r="B33" s="124" t="s">
        <v>58</v>
      </c>
      <c r="C33" s="124" t="s">
        <v>53</v>
      </c>
      <c r="D33" s="124" t="s">
        <v>62</v>
      </c>
      <c r="E33" s="124" t="s">
        <v>66</v>
      </c>
      <c r="F33" s="124" t="s">
        <v>92</v>
      </c>
    </row>
    <row r="34" spans="1:6">
      <c r="A34" s="105"/>
      <c r="B34" s="119"/>
      <c r="C34" s="119"/>
      <c r="D34" s="119"/>
      <c r="E34" s="119"/>
      <c r="F34" s="119"/>
    </row>
    <row r="35" spans="1:6">
      <c r="A35" s="119" t="s">
        <v>12</v>
      </c>
      <c r="B35" s="129">
        <f>+'1 T'!E35</f>
        <v>3963565726</v>
      </c>
      <c r="C35" s="129">
        <f>+'2 T'!E35</f>
        <v>9319730569</v>
      </c>
      <c r="D35" s="129">
        <f>+'3 T'!E35</f>
        <v>13491314584</v>
      </c>
      <c r="E35" s="129">
        <f>+'4 T'!E35</f>
        <v>22917308922</v>
      </c>
      <c r="F35" s="129">
        <f>+SUM(B35:E35)</f>
        <v>49691919801</v>
      </c>
    </row>
    <row r="36" spans="1:6">
      <c r="A36" s="125" t="s">
        <v>3</v>
      </c>
      <c r="B36" s="119">
        <f>+'1 T'!E36</f>
        <v>3425709622</v>
      </c>
      <c r="C36" s="119">
        <f>+'2 T'!E36</f>
        <v>6832152821</v>
      </c>
      <c r="D36" s="129">
        <f>+'3 T'!E36</f>
        <v>9206433494</v>
      </c>
      <c r="E36" s="129">
        <f>+'4 T'!E36</f>
        <v>19048791939</v>
      </c>
      <c r="F36" s="129">
        <f t="shared" ref="F36:F44" si="0">+SUM(B36:E36)</f>
        <v>38513087876</v>
      </c>
    </row>
    <row r="37" spans="1:6">
      <c r="A37" s="125" t="s">
        <v>13</v>
      </c>
      <c r="B37" s="119">
        <f>+'1 T'!E37</f>
        <v>104501880</v>
      </c>
      <c r="C37" s="119">
        <f>+'2 T'!E37</f>
        <v>185772888</v>
      </c>
      <c r="D37" s="129">
        <f>+'3 T'!E37</f>
        <v>163588888</v>
      </c>
      <c r="E37" s="129">
        <f>+'4 T'!E37</f>
        <v>126188720</v>
      </c>
      <c r="F37" s="129">
        <f t="shared" si="0"/>
        <v>580052376</v>
      </c>
    </row>
    <row r="38" spans="1:6">
      <c r="A38" s="140" t="s">
        <v>14</v>
      </c>
      <c r="B38" s="119">
        <f>+'1 T'!E38</f>
        <v>17401421</v>
      </c>
      <c r="C38" s="119">
        <f>+'2 T'!E38</f>
        <v>323802891.99999994</v>
      </c>
      <c r="D38" s="129">
        <f>+'3 T'!E38</f>
        <v>933879419</v>
      </c>
      <c r="E38" s="129">
        <f>+'4 T'!E38</f>
        <v>927692644</v>
      </c>
      <c r="F38" s="129">
        <f t="shared" si="0"/>
        <v>2202776376</v>
      </c>
    </row>
    <row r="39" spans="1:6">
      <c r="A39" s="140" t="s">
        <v>7</v>
      </c>
      <c r="B39" s="150">
        <f>+'1 T'!E39</f>
        <v>363738131</v>
      </c>
      <c r="C39" s="150">
        <f>+'2 T'!E39</f>
        <v>1538178773.9999998</v>
      </c>
      <c r="D39" s="129">
        <f>+'3 T'!E39</f>
        <v>2462445954</v>
      </c>
      <c r="E39" s="129">
        <f>+'4 T'!E39</f>
        <v>2438456046.999999</v>
      </c>
      <c r="F39" s="129">
        <f t="shared" si="0"/>
        <v>6802818905.999999</v>
      </c>
    </row>
    <row r="40" spans="1:6">
      <c r="A40" s="128" t="s">
        <v>15</v>
      </c>
      <c r="B40" s="129">
        <f>+'1 T'!E40</f>
        <v>52214672</v>
      </c>
      <c r="C40" s="129">
        <f>+'2 T'!E40</f>
        <v>439823194.00000006</v>
      </c>
      <c r="D40" s="129">
        <f>+'3 T'!E40</f>
        <v>424966828.99999994</v>
      </c>
      <c r="E40" s="129">
        <f>+'4 T'!E40</f>
        <v>376179572.00000006</v>
      </c>
      <c r="F40" s="129">
        <f t="shared" si="0"/>
        <v>1293184267</v>
      </c>
    </row>
    <row r="41" spans="1:6">
      <c r="A41" s="125" t="s">
        <v>196</v>
      </c>
      <c r="B41" s="129">
        <f>+'1 T'!E41</f>
        <v>0</v>
      </c>
      <c r="C41" s="129">
        <f>+'2 T'!E41</f>
        <v>0</v>
      </c>
      <c r="D41" s="129">
        <f>+'3 T'!E41</f>
        <v>300000000</v>
      </c>
      <c r="E41" s="129">
        <f>+'4 T'!E41</f>
        <v>0</v>
      </c>
      <c r="F41" s="129">
        <f t="shared" si="0"/>
        <v>300000000</v>
      </c>
    </row>
    <row r="42" spans="1:6">
      <c r="A42" s="118" t="s">
        <v>4</v>
      </c>
      <c r="B42" s="129">
        <f>+'1 T'!E42</f>
        <v>8198168999</v>
      </c>
      <c r="C42" s="129">
        <f>+'2 T'!E42</f>
        <v>11525532021</v>
      </c>
      <c r="D42" s="129">
        <f>+'3 T'!E42</f>
        <v>15223080778</v>
      </c>
      <c r="E42" s="129">
        <f>+'4 T'!E42</f>
        <v>12732664267.00001</v>
      </c>
      <c r="F42" s="129">
        <f t="shared" si="0"/>
        <v>47679446065.000008</v>
      </c>
    </row>
    <row r="43" spans="1:6">
      <c r="A43" s="118" t="s">
        <v>16</v>
      </c>
      <c r="B43" s="129">
        <f>+'1 T'!E43</f>
        <v>754094500</v>
      </c>
      <c r="C43" s="129">
        <f>+'2 T'!E43</f>
        <v>2092094120</v>
      </c>
      <c r="D43" s="129">
        <f>+'3 T'!E43</f>
        <v>2194868316</v>
      </c>
      <c r="E43" s="129">
        <f>+'4 T'!E43</f>
        <v>1642544870</v>
      </c>
      <c r="F43" s="129">
        <f t="shared" si="0"/>
        <v>6683601806</v>
      </c>
    </row>
    <row r="44" spans="1:6" ht="15" customHeight="1">
      <c r="A44" s="119" t="s">
        <v>72</v>
      </c>
      <c r="B44" s="129">
        <f>+'1 T'!E44</f>
        <v>0</v>
      </c>
      <c r="C44" s="129">
        <f>+'2 T'!E44</f>
        <v>0</v>
      </c>
      <c r="D44" s="129">
        <f>+'3 T'!E44</f>
        <v>53434295.670000002</v>
      </c>
      <c r="E44" s="129">
        <f>+'4 T'!E44</f>
        <v>1500000000</v>
      </c>
      <c r="F44" s="129">
        <f t="shared" si="0"/>
        <v>1553434295.6700001</v>
      </c>
    </row>
    <row r="45" spans="1:6" ht="15" customHeight="1" thickBot="1">
      <c r="A45" s="121" t="s">
        <v>17</v>
      </c>
      <c r="B45" s="121">
        <f>B35+B42+B43+B44</f>
        <v>12915829225</v>
      </c>
      <c r="C45" s="121">
        <f t="shared" ref="C45:F45" si="1">C35+C42+C43+C44</f>
        <v>22937356710</v>
      </c>
      <c r="D45" s="121">
        <f t="shared" si="1"/>
        <v>30962697973.669998</v>
      </c>
      <c r="E45" s="121">
        <f t="shared" si="1"/>
        <v>38792518059.000008</v>
      </c>
      <c r="F45" s="121">
        <f t="shared" si="1"/>
        <v>105608401967.67</v>
      </c>
    </row>
    <row r="46" spans="1:6" ht="15" customHeight="1" thickTop="1">
      <c r="A46" s="115" t="s">
        <v>20</v>
      </c>
      <c r="B46" s="131"/>
      <c r="C46" s="131"/>
      <c r="D46" s="131"/>
      <c r="E46" s="138"/>
      <c r="F46" s="138"/>
    </row>
    <row r="47" spans="1:6" ht="15" customHeight="1">
      <c r="A47" s="154"/>
      <c r="B47" s="131"/>
      <c r="C47" s="131"/>
      <c r="D47" s="131"/>
      <c r="E47" s="138"/>
      <c r="F47" s="138"/>
    </row>
    <row r="48" spans="1:6" ht="15" customHeight="1">
      <c r="A48" s="115"/>
      <c r="B48" s="131"/>
      <c r="C48" s="131"/>
      <c r="D48" s="131"/>
      <c r="E48" s="138"/>
      <c r="F48" s="138"/>
    </row>
    <row r="49" spans="1:6" ht="15" customHeight="1">
      <c r="A49" s="236" t="s">
        <v>21</v>
      </c>
      <c r="B49" s="236"/>
      <c r="C49" s="236"/>
      <c r="D49" s="236"/>
      <c r="E49" s="138"/>
      <c r="F49" s="138"/>
    </row>
    <row r="50" spans="1:6">
      <c r="A50" s="235" t="s">
        <v>22</v>
      </c>
      <c r="B50" s="235"/>
      <c r="C50" s="235"/>
      <c r="D50" s="235"/>
    </row>
    <row r="51" spans="1:6">
      <c r="A51" s="235" t="s">
        <v>104</v>
      </c>
      <c r="B51" s="235"/>
      <c r="C51" s="235"/>
      <c r="D51" s="235"/>
    </row>
    <row r="52" spans="1:6" s="106" customFormat="1">
      <c r="A52" s="237"/>
      <c r="B52" s="237"/>
      <c r="C52" s="237"/>
      <c r="D52" s="237"/>
    </row>
    <row r="53" spans="1:6" ht="15.75" thickBot="1">
      <c r="A53" s="124" t="s">
        <v>23</v>
      </c>
      <c r="B53" s="124" t="s">
        <v>58</v>
      </c>
      <c r="C53" s="124" t="s">
        <v>53</v>
      </c>
      <c r="D53" s="124" t="s">
        <v>62</v>
      </c>
      <c r="E53" s="124" t="s">
        <v>66</v>
      </c>
      <c r="F53" s="124" t="s">
        <v>92</v>
      </c>
    </row>
    <row r="54" spans="1:6" s="139" customFormat="1">
      <c r="A54" s="135"/>
      <c r="B54" s="135"/>
      <c r="C54" s="135"/>
      <c r="D54" s="135"/>
      <c r="E54" s="135"/>
      <c r="F54" s="135"/>
    </row>
    <row r="55" spans="1:6">
      <c r="A55" s="135" t="s">
        <v>199</v>
      </c>
      <c r="B55" s="135">
        <f>'1 T'!E55</f>
        <v>12863614553</v>
      </c>
      <c r="C55" s="135">
        <f>'2 T'!E55</f>
        <v>22497533516</v>
      </c>
      <c r="D55" s="135">
        <f>'3 T'!E55</f>
        <v>30184296849</v>
      </c>
      <c r="E55" s="135">
        <f>'4 T'!E55</f>
        <v>36916338487.000008</v>
      </c>
      <c r="F55" s="135">
        <f>SUM(B55:E55)</f>
        <v>102461783405</v>
      </c>
    </row>
    <row r="56" spans="1:6">
      <c r="A56" s="225" t="s">
        <v>200</v>
      </c>
      <c r="B56" s="135">
        <f>'1 T'!E56</f>
        <v>12863614553</v>
      </c>
      <c r="C56" s="135">
        <f>'2 T'!E56</f>
        <v>22497533516</v>
      </c>
      <c r="D56" s="135">
        <f>'3 T'!E56</f>
        <v>30184296849</v>
      </c>
      <c r="E56" s="135">
        <f>'4 T'!E56</f>
        <v>36916338487.000008</v>
      </c>
      <c r="F56" s="135">
        <f t="shared" ref="F56:F61" si="2">SUM(B56:E56)</f>
        <v>102461783405</v>
      </c>
    </row>
    <row r="57" spans="1:6">
      <c r="A57" s="135" t="s">
        <v>25</v>
      </c>
      <c r="B57" s="135">
        <f>'1 T'!E57</f>
        <v>52214672</v>
      </c>
      <c r="C57" s="135">
        <f>'2 T'!E57</f>
        <v>439823194.00000006</v>
      </c>
      <c r="D57" s="135">
        <f>'3 T'!E57</f>
        <v>424966828.99999994</v>
      </c>
      <c r="E57" s="135">
        <f>'4 T'!E57</f>
        <v>376179572.00000006</v>
      </c>
      <c r="F57" s="135">
        <f t="shared" si="2"/>
        <v>1293184267</v>
      </c>
    </row>
    <row r="58" spans="1:6">
      <c r="A58" s="132" t="s">
        <v>200</v>
      </c>
      <c r="B58" s="135">
        <f>'1 T'!E58</f>
        <v>52214672</v>
      </c>
      <c r="C58" s="135">
        <f>'2 T'!E58</f>
        <v>439823194.00000006</v>
      </c>
      <c r="D58" s="135">
        <f>'3 T'!E58</f>
        <v>424966828.99999994</v>
      </c>
      <c r="E58" s="135">
        <f>'4 T'!E58</f>
        <v>376179572.00000006</v>
      </c>
      <c r="F58" s="135">
        <f t="shared" si="2"/>
        <v>1293184267</v>
      </c>
    </row>
    <row r="59" spans="1:6">
      <c r="A59" s="223" t="s">
        <v>198</v>
      </c>
      <c r="B59" s="135">
        <f>'1 T'!E59</f>
        <v>0</v>
      </c>
      <c r="C59" s="135">
        <f>'2 T'!E59</f>
        <v>0</v>
      </c>
      <c r="D59" s="135">
        <f>'3 T'!E59</f>
        <v>353434295.67000002</v>
      </c>
      <c r="E59" s="135">
        <f>'4 T'!E59</f>
        <v>1500000000</v>
      </c>
      <c r="F59" s="135">
        <f t="shared" si="2"/>
        <v>1853434295.6700001</v>
      </c>
    </row>
    <row r="60" spans="1:6">
      <c r="A60" s="132" t="s">
        <v>72</v>
      </c>
      <c r="B60" s="135">
        <f>'1 T'!E60</f>
        <v>0</v>
      </c>
      <c r="C60" s="135">
        <f>'2 T'!E60</f>
        <v>0</v>
      </c>
      <c r="D60" s="135">
        <f>'3 T'!E60</f>
        <v>53434295.670000002</v>
      </c>
      <c r="E60" s="135">
        <f>'4 T'!E60</f>
        <v>1500000000</v>
      </c>
      <c r="F60" s="135">
        <f t="shared" si="2"/>
        <v>1553434295.6700001</v>
      </c>
    </row>
    <row r="61" spans="1:6">
      <c r="A61" s="226" t="str">
        <f>+A41</f>
        <v>Fideicomiso</v>
      </c>
      <c r="B61" s="135">
        <f>'1 T'!E61</f>
        <v>0</v>
      </c>
      <c r="C61" s="135">
        <f>'2 T'!E61</f>
        <v>0</v>
      </c>
      <c r="D61" s="135">
        <f>'3 T'!E61</f>
        <v>300000000</v>
      </c>
      <c r="E61" s="135">
        <f>'4 T'!E61</f>
        <v>0</v>
      </c>
      <c r="F61" s="135">
        <f t="shared" si="2"/>
        <v>300000000</v>
      </c>
    </row>
    <row r="62" spans="1:6" ht="15.75" thickBot="1">
      <c r="A62" s="121" t="s">
        <v>28</v>
      </c>
      <c r="B62" s="121">
        <f>B55+B57+B59</f>
        <v>12915829225</v>
      </c>
      <c r="C62" s="121">
        <f t="shared" ref="C62:E62" si="3">C55+C57+C59</f>
        <v>22937356710</v>
      </c>
      <c r="D62" s="121">
        <f t="shared" si="3"/>
        <v>30962697973.669998</v>
      </c>
      <c r="E62" s="121">
        <f t="shared" si="3"/>
        <v>38792518059.000008</v>
      </c>
      <c r="F62" s="121">
        <f>F55+F57+F59</f>
        <v>105608401967.67</v>
      </c>
    </row>
    <row r="63" spans="1:6" ht="15.75" thickTop="1">
      <c r="A63" s="119" t="s">
        <v>20</v>
      </c>
    </row>
    <row r="64" spans="1:6">
      <c r="A64" s="119"/>
    </row>
    <row r="66" spans="1:10">
      <c r="A66" s="236" t="s">
        <v>29</v>
      </c>
      <c r="B66" s="236"/>
      <c r="C66" s="236"/>
      <c r="D66" s="236"/>
    </row>
    <row r="67" spans="1:10">
      <c r="A67" s="235" t="s">
        <v>70</v>
      </c>
      <c r="B67" s="235"/>
      <c r="C67" s="235"/>
      <c r="D67" s="235"/>
    </row>
    <row r="68" spans="1:10">
      <c r="A68" s="235" t="s">
        <v>104</v>
      </c>
      <c r="B68" s="235"/>
      <c r="C68" s="235"/>
      <c r="D68" s="235"/>
    </row>
    <row r="70" spans="1:10" ht="15.75" thickBot="1">
      <c r="A70" s="136" t="s">
        <v>23</v>
      </c>
      <c r="B70" s="136" t="s">
        <v>58</v>
      </c>
      <c r="C70" s="136" t="s">
        <v>53</v>
      </c>
      <c r="D70" s="136" t="s">
        <v>62</v>
      </c>
      <c r="E70" s="136" t="s">
        <v>66</v>
      </c>
      <c r="F70" s="136" t="s">
        <v>92</v>
      </c>
    </row>
    <row r="72" spans="1:10">
      <c r="A72" s="135" t="s">
        <v>108</v>
      </c>
      <c r="B72" s="135">
        <f>+'1 T'!E72</f>
        <v>6330677305.6199999</v>
      </c>
      <c r="C72" s="135">
        <f>+'2 T'!E72</f>
        <v>11123894502.619999</v>
      </c>
      <c r="D72" s="135">
        <f>+'3 T'!E72</f>
        <v>16994971771.699997</v>
      </c>
      <c r="E72" s="135">
        <f>+'4 T'!E72</f>
        <v>9321238381.2399979</v>
      </c>
      <c r="F72" s="135">
        <f>+B72</f>
        <v>6330677305.6199999</v>
      </c>
    </row>
    <row r="73" spans="1:10">
      <c r="A73" s="135" t="s">
        <v>33</v>
      </c>
      <c r="B73" s="135">
        <f>+'1 T'!E73</f>
        <v>17709046422</v>
      </c>
      <c r="C73" s="135">
        <f>+'2 T'!E73</f>
        <v>28808433979.080002</v>
      </c>
      <c r="D73" s="135">
        <f>+'3 T'!E73</f>
        <v>23235530287.540001</v>
      </c>
      <c r="E73" s="135">
        <f>+'4 T'!E73</f>
        <v>32202724507.560001</v>
      </c>
      <c r="F73" s="135">
        <f>+B73+C73+D73+E73</f>
        <v>101955735196.17999</v>
      </c>
      <c r="H73" s="135" t="s">
        <v>215</v>
      </c>
    </row>
    <row r="74" spans="1:10">
      <c r="A74" s="132" t="s">
        <v>2</v>
      </c>
      <c r="B74" s="135">
        <f>+'1 T'!E74</f>
        <v>5033686422.0100002</v>
      </c>
      <c r="C74" s="135">
        <f>+'2 T'!E74</f>
        <v>15133073979.09</v>
      </c>
      <c r="D74" s="135">
        <f>+'3 T'!E74</f>
        <v>12560170287.549999</v>
      </c>
      <c r="E74" s="135">
        <f>+'4 T'!E74</f>
        <v>20527364507.549999</v>
      </c>
      <c r="F74" s="135">
        <f>+B74+C74+D74+E74</f>
        <v>53254295196.199997</v>
      </c>
      <c r="H74" s="160">
        <v>53254295196.199997</v>
      </c>
      <c r="I74" s="160"/>
      <c r="J74" s="160"/>
    </row>
    <row r="75" spans="1:10">
      <c r="A75" s="132" t="s">
        <v>119</v>
      </c>
      <c r="B75" s="135">
        <f>+'1 T'!E75</f>
        <v>11000000000</v>
      </c>
      <c r="C75" s="135">
        <f>+'2 T'!E75</f>
        <v>12000000000</v>
      </c>
      <c r="D75" s="135">
        <f>+'3 T'!E75</f>
        <v>9000000000</v>
      </c>
      <c r="E75" s="135">
        <f>+'4 T'!E75</f>
        <v>10000000000</v>
      </c>
      <c r="F75" s="135">
        <f>+B75+C75+D75+E75</f>
        <v>42000000000</v>
      </c>
      <c r="H75" s="160">
        <v>42000000000</v>
      </c>
      <c r="I75" s="160"/>
      <c r="J75" s="160"/>
    </row>
    <row r="76" spans="1:10">
      <c r="A76" s="132" t="s">
        <v>120</v>
      </c>
      <c r="B76" s="135">
        <f>+'1 T'!E76</f>
        <v>1675359999.9900002</v>
      </c>
      <c r="C76" s="135">
        <f>+'2 T'!E76</f>
        <v>1675359999.9900002</v>
      </c>
      <c r="D76" s="135">
        <f>+'3 T'!E76</f>
        <v>1675359999.9900002</v>
      </c>
      <c r="E76" s="135">
        <f>+'4 T'!E76</f>
        <v>1675360000.01</v>
      </c>
      <c r="F76" s="135">
        <f>+B76+C76+D76+E76</f>
        <v>6701439999.9800014</v>
      </c>
      <c r="H76" s="263">
        <v>6142986666.6600008</v>
      </c>
      <c r="I76" s="160"/>
      <c r="J76" s="160"/>
    </row>
    <row r="77" spans="1:10">
      <c r="A77" s="135" t="s">
        <v>36</v>
      </c>
      <c r="B77" s="119">
        <f>+'1 T'!E77</f>
        <v>24039723727.619999</v>
      </c>
      <c r="C77" s="119">
        <f>+'2 T'!E77</f>
        <v>39932328481.699997</v>
      </c>
      <c r="D77" s="135">
        <f>+'3 T'!E77</f>
        <v>40230502059.239998</v>
      </c>
      <c r="E77" s="135">
        <f>+'4 T'!E77</f>
        <v>41523962888.800003</v>
      </c>
      <c r="F77" s="119">
        <f>+F72+F73</f>
        <v>108286412501.79999</v>
      </c>
    </row>
    <row r="78" spans="1:10">
      <c r="A78" s="135" t="s">
        <v>37</v>
      </c>
      <c r="B78" s="119">
        <f>+'1 T'!E78</f>
        <v>12915829225</v>
      </c>
      <c r="C78" s="119">
        <f>+'2 T'!E78</f>
        <v>22937356710</v>
      </c>
      <c r="D78" s="135">
        <f>+'3 T'!E78</f>
        <v>30962697973.669998</v>
      </c>
      <c r="E78" s="135">
        <f>+'4 T'!E78</f>
        <v>38792518059.000008</v>
      </c>
      <c r="F78" s="119">
        <f>+B78+C78+D78+E78</f>
        <v>105608401967.67001</v>
      </c>
      <c r="H78" s="135">
        <f>H74+H75+H76</f>
        <v>101397281862.86</v>
      </c>
    </row>
    <row r="79" spans="1:10">
      <c r="A79" s="135" t="s">
        <v>38</v>
      </c>
      <c r="B79" s="135">
        <f>+'1 T'!E79</f>
        <v>11123894502.619999</v>
      </c>
      <c r="C79" s="135">
        <f>+'2 T'!E79</f>
        <v>16994971771.699997</v>
      </c>
      <c r="D79" s="135">
        <f>+'3 T'!E79</f>
        <v>9267804085.5699997</v>
      </c>
      <c r="E79" s="135">
        <f>+'4 T'!E79</f>
        <v>2731444829.7999954</v>
      </c>
      <c r="F79" s="135">
        <f>+F77-F78</f>
        <v>2678010534.1299744</v>
      </c>
    </row>
    <row r="80" spans="1:10" ht="15.75" thickBot="1">
      <c r="A80" s="121"/>
      <c r="B80" s="121"/>
      <c r="C80" s="121"/>
      <c r="D80" s="121"/>
      <c r="E80" s="121"/>
      <c r="F80" s="121"/>
    </row>
    <row r="81" spans="1:1" ht="15.75" thickTop="1">
      <c r="A81" s="119" t="s">
        <v>39</v>
      </c>
    </row>
    <row r="84" spans="1:1">
      <c r="A84" s="135" t="s">
        <v>209</v>
      </c>
    </row>
    <row r="87" spans="1:1">
      <c r="A87" s="155"/>
    </row>
    <row r="88" spans="1:1">
      <c r="A88" s="155"/>
    </row>
    <row r="89" spans="1:1">
      <c r="A89" s="155"/>
    </row>
  </sheetData>
  <mergeCells count="15">
    <mergeCell ref="A1:E1"/>
    <mergeCell ref="A25:E25"/>
    <mergeCell ref="A26:B26"/>
    <mergeCell ref="A9:G9"/>
    <mergeCell ref="A8:G8"/>
    <mergeCell ref="A67:D67"/>
    <mergeCell ref="A68:D68"/>
    <mergeCell ref="A29:F29"/>
    <mergeCell ref="A30:F30"/>
    <mergeCell ref="A31:F31"/>
    <mergeCell ref="A49:D49"/>
    <mergeCell ref="A50:D50"/>
    <mergeCell ref="A51:D51"/>
    <mergeCell ref="A52:D52"/>
    <mergeCell ref="A66:D66"/>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sheetPr>
    <pageSetUpPr fitToPage="1"/>
  </sheetPr>
  <dimension ref="A1:L81"/>
  <sheetViews>
    <sheetView topLeftCell="A64" zoomScale="90" zoomScaleNormal="90" workbookViewId="0">
      <selection activeCell="A47" sqref="A47:D47"/>
    </sheetView>
  </sheetViews>
  <sheetFormatPr baseColWidth="10" defaultColWidth="11.42578125" defaultRowHeight="15"/>
  <cols>
    <col min="1" max="1" width="42" style="165" customWidth="1"/>
    <col min="2" max="2" width="24" style="165" bestFit="1" customWidth="1"/>
    <col min="3" max="3" width="21.85546875" style="165" bestFit="1" customWidth="1"/>
    <col min="4" max="4" width="20" style="165" bestFit="1" customWidth="1"/>
    <col min="5" max="5" width="18.85546875" style="165" bestFit="1" customWidth="1"/>
    <col min="6" max="6" width="24.28515625" style="165" customWidth="1"/>
    <col min="7" max="7" width="23.85546875" style="165" bestFit="1" customWidth="1"/>
    <col min="8" max="8" width="43.140625" style="165" customWidth="1"/>
    <col min="9" max="9" width="11.42578125" style="165"/>
    <col min="10" max="10" width="20.85546875" style="165" customWidth="1"/>
    <col min="11" max="16384" width="11.42578125" style="165"/>
  </cols>
  <sheetData>
    <row r="1" spans="1:7">
      <c r="A1" s="248" t="s">
        <v>126</v>
      </c>
      <c r="B1" s="248"/>
      <c r="C1" s="248"/>
      <c r="D1" s="248"/>
      <c r="E1" s="248"/>
      <c r="F1" s="164"/>
      <c r="G1" s="164"/>
    </row>
    <row r="2" spans="1:7">
      <c r="A2" s="166" t="s">
        <v>127</v>
      </c>
      <c r="B2" s="249" t="s">
        <v>128</v>
      </c>
      <c r="C2" s="249"/>
      <c r="D2" s="167"/>
      <c r="E2" s="168"/>
      <c r="F2" s="164"/>
      <c r="G2" s="164"/>
    </row>
    <row r="3" spans="1:7">
      <c r="A3" s="166" t="s">
        <v>129</v>
      </c>
      <c r="B3" s="250" t="s">
        <v>130</v>
      </c>
      <c r="C3" s="250"/>
      <c r="D3" s="168"/>
      <c r="E3" s="168"/>
      <c r="F3" s="164"/>
      <c r="G3" s="164"/>
    </row>
    <row r="4" spans="1:7">
      <c r="A4" s="166" t="s">
        <v>131</v>
      </c>
      <c r="B4" s="249" t="s">
        <v>132</v>
      </c>
      <c r="C4" s="249"/>
      <c r="D4" s="168"/>
      <c r="E4" s="168"/>
      <c r="F4" s="164"/>
      <c r="G4" s="164"/>
    </row>
    <row r="5" spans="1:7">
      <c r="A5" s="166" t="s">
        <v>133</v>
      </c>
      <c r="B5" s="168">
        <v>2013</v>
      </c>
      <c r="C5" s="168"/>
      <c r="D5" s="168"/>
      <c r="E5" s="168"/>
      <c r="F5" s="164"/>
      <c r="G5" s="164"/>
    </row>
    <row r="6" spans="1:7">
      <c r="A6" s="166"/>
      <c r="B6" s="168"/>
      <c r="C6" s="168"/>
      <c r="D6" s="168"/>
      <c r="E6" s="168"/>
      <c r="F6" s="164"/>
      <c r="G6" s="164"/>
    </row>
    <row r="7" spans="1:7">
      <c r="A7" s="164"/>
      <c r="B7" s="164"/>
      <c r="C7" s="164"/>
      <c r="D7" s="164"/>
      <c r="E7" s="164"/>
      <c r="F7" s="164"/>
      <c r="G7" s="164"/>
    </row>
    <row r="8" spans="1:7">
      <c r="A8" s="248" t="s">
        <v>134</v>
      </c>
      <c r="B8" s="248"/>
      <c r="C8" s="248"/>
      <c r="D8" s="248"/>
      <c r="E8" s="248"/>
      <c r="F8" s="248"/>
      <c r="G8" s="248"/>
    </row>
    <row r="9" spans="1:7">
      <c r="A9" s="248" t="s">
        <v>135</v>
      </c>
      <c r="B9" s="248"/>
      <c r="C9" s="248"/>
      <c r="D9" s="248"/>
      <c r="E9" s="248"/>
      <c r="F9" s="248"/>
      <c r="G9" s="248"/>
    </row>
    <row r="10" spans="1:7" ht="15.75" thickBot="1">
      <c r="A10" s="169"/>
      <c r="B10" s="164"/>
      <c r="C10" s="164"/>
      <c r="D10" s="164"/>
      <c r="E10" s="164"/>
      <c r="F10" s="164"/>
      <c r="G10" s="164"/>
    </row>
    <row r="11" spans="1:7" ht="15.75" thickBot="1">
      <c r="A11" s="170" t="s">
        <v>136</v>
      </c>
      <c r="B11" s="170" t="s">
        <v>137</v>
      </c>
      <c r="C11" s="170" t="s">
        <v>138</v>
      </c>
      <c r="D11" s="170" t="s">
        <v>139</v>
      </c>
      <c r="E11" s="170" t="s">
        <v>140</v>
      </c>
      <c r="F11" s="170" t="s">
        <v>141</v>
      </c>
      <c r="G11" s="170" t="s">
        <v>142</v>
      </c>
    </row>
    <row r="12" spans="1:7">
      <c r="A12" s="168"/>
      <c r="B12" s="164"/>
      <c r="C12" s="164"/>
      <c r="D12" s="164"/>
      <c r="E12" s="164"/>
      <c r="F12" s="164"/>
      <c r="G12" s="164"/>
    </row>
    <row r="13" spans="1:7">
      <c r="A13" s="164" t="s">
        <v>143</v>
      </c>
      <c r="B13" s="164"/>
      <c r="C13" s="171"/>
      <c r="D13" s="171"/>
      <c r="E13" s="166"/>
      <c r="F13" s="166"/>
      <c r="G13" s="166"/>
    </row>
    <row r="14" spans="1:7">
      <c r="A14" s="172" t="s">
        <v>144</v>
      </c>
      <c r="B14" s="164" t="s">
        <v>145</v>
      </c>
      <c r="C14" s="173">
        <v>22679</v>
      </c>
      <c r="D14" s="173">
        <v>37750</v>
      </c>
      <c r="E14" s="173">
        <v>50729</v>
      </c>
      <c r="F14" s="173">
        <v>79243</v>
      </c>
      <c r="G14" s="173">
        <v>88746</v>
      </c>
    </row>
    <row r="15" spans="1:7">
      <c r="A15" s="174" t="s">
        <v>146</v>
      </c>
      <c r="B15" s="164" t="s">
        <v>147</v>
      </c>
      <c r="C15" s="175" t="s">
        <v>148</v>
      </c>
      <c r="D15" s="175" t="s">
        <v>148</v>
      </c>
      <c r="E15" s="164" t="s">
        <v>149</v>
      </c>
      <c r="F15" s="164" t="s">
        <v>150</v>
      </c>
      <c r="G15" s="164"/>
    </row>
    <row r="16" spans="1:7">
      <c r="A16" s="174" t="s">
        <v>151</v>
      </c>
      <c r="B16" s="164" t="s">
        <v>145</v>
      </c>
      <c r="C16" s="173">
        <v>7989</v>
      </c>
      <c r="D16" s="173">
        <v>13914</v>
      </c>
      <c r="E16" s="173">
        <v>15673</v>
      </c>
      <c r="F16" s="173">
        <v>10430</v>
      </c>
      <c r="G16" s="173">
        <v>17795</v>
      </c>
    </row>
    <row r="17" spans="1:10">
      <c r="A17" s="176" t="s">
        <v>152</v>
      </c>
      <c r="B17" s="164" t="s">
        <v>145</v>
      </c>
      <c r="C17" s="177">
        <v>3965</v>
      </c>
      <c r="D17" s="177">
        <v>4692</v>
      </c>
      <c r="E17" s="173">
        <v>6156</v>
      </c>
      <c r="F17" s="173">
        <v>7920</v>
      </c>
      <c r="G17" s="173">
        <v>9318</v>
      </c>
    </row>
    <row r="18" spans="1:10">
      <c r="A18" s="172" t="s">
        <v>153</v>
      </c>
      <c r="B18" s="164" t="s">
        <v>145</v>
      </c>
      <c r="C18" s="164">
        <v>300</v>
      </c>
      <c r="D18" s="164">
        <v>413</v>
      </c>
      <c r="E18" s="164">
        <v>410</v>
      </c>
      <c r="F18" s="164">
        <v>340</v>
      </c>
      <c r="G18" s="164">
        <v>908</v>
      </c>
    </row>
    <row r="19" spans="1:10">
      <c r="A19" s="172" t="s">
        <v>154</v>
      </c>
      <c r="B19" s="164" t="s">
        <v>145</v>
      </c>
      <c r="C19" s="164">
        <v>29</v>
      </c>
      <c r="D19" s="164">
        <v>369</v>
      </c>
      <c r="E19" s="173">
        <v>1090</v>
      </c>
      <c r="F19" s="164">
        <v>867</v>
      </c>
      <c r="G19" s="173">
        <v>2066</v>
      </c>
    </row>
    <row r="20" spans="1:10">
      <c r="A20" s="172" t="s">
        <v>155</v>
      </c>
      <c r="B20" s="178" t="s">
        <v>145</v>
      </c>
      <c r="C20" s="175">
        <v>31</v>
      </c>
      <c r="D20" s="175">
        <v>250</v>
      </c>
      <c r="E20" s="164">
        <v>266</v>
      </c>
      <c r="F20" s="164">
        <v>223</v>
      </c>
      <c r="G20" s="164">
        <v>587</v>
      </c>
    </row>
    <row r="21" spans="1:10">
      <c r="A21" s="172" t="s">
        <v>156</v>
      </c>
      <c r="B21" s="164" t="s">
        <v>157</v>
      </c>
      <c r="C21" s="173">
        <v>122291</v>
      </c>
      <c r="D21" s="173">
        <v>148267</v>
      </c>
      <c r="E21" s="173">
        <v>152825</v>
      </c>
      <c r="F21" s="173">
        <v>155987</v>
      </c>
      <c r="G21" s="173">
        <v>171532</v>
      </c>
    </row>
    <row r="22" spans="1:10">
      <c r="A22" s="178"/>
      <c r="B22" s="164" t="s">
        <v>145</v>
      </c>
      <c r="C22" s="173">
        <v>98552</v>
      </c>
      <c r="D22" s="173">
        <v>116604</v>
      </c>
      <c r="E22" s="173">
        <v>119999</v>
      </c>
      <c r="F22" s="173">
        <v>122987</v>
      </c>
      <c r="G22" s="173">
        <v>133147</v>
      </c>
    </row>
    <row r="23" spans="1:10" ht="15.75" thickBot="1">
      <c r="A23" s="172" t="s">
        <v>158</v>
      </c>
      <c r="B23" s="164"/>
      <c r="C23" s="173">
        <v>2150</v>
      </c>
      <c r="D23" s="173">
        <v>6627</v>
      </c>
      <c r="E23" s="173">
        <v>9179</v>
      </c>
      <c r="F23" s="173">
        <v>8784</v>
      </c>
      <c r="G23" s="173">
        <v>10883</v>
      </c>
    </row>
    <row r="24" spans="1:10" ht="15.75" thickBot="1">
      <c r="A24" s="179" t="s">
        <v>159</v>
      </c>
      <c r="B24" s="179" t="s">
        <v>145</v>
      </c>
      <c r="C24" s="180">
        <v>123047</v>
      </c>
      <c r="D24" s="180">
        <v>156312</v>
      </c>
      <c r="E24" s="180">
        <v>170073</v>
      </c>
      <c r="F24" s="180">
        <v>185454</v>
      </c>
      <c r="G24" s="180">
        <v>201526</v>
      </c>
    </row>
    <row r="25" spans="1:10" ht="15.75" thickTop="1">
      <c r="A25" s="251" t="s">
        <v>160</v>
      </c>
      <c r="B25" s="251"/>
      <c r="C25" s="251"/>
      <c r="D25" s="251"/>
      <c r="E25" s="251"/>
      <c r="F25" s="164"/>
      <c r="G25" s="164"/>
    </row>
    <row r="26" spans="1:10">
      <c r="A26" s="252" t="s">
        <v>161</v>
      </c>
      <c r="B26" s="252"/>
      <c r="C26" s="181"/>
      <c r="D26" s="181"/>
      <c r="E26" s="181"/>
      <c r="F26" s="164"/>
      <c r="G26" s="164"/>
    </row>
    <row r="29" spans="1:10">
      <c r="A29" s="245" t="s">
        <v>162</v>
      </c>
      <c r="B29" s="245"/>
      <c r="C29" s="245"/>
      <c r="D29" s="245"/>
      <c r="E29" s="245"/>
      <c r="F29" s="245"/>
      <c r="G29" s="182"/>
      <c r="H29" s="182"/>
      <c r="I29" s="182"/>
      <c r="J29" s="182"/>
    </row>
    <row r="30" spans="1:10">
      <c r="A30" s="245" t="s">
        <v>163</v>
      </c>
      <c r="B30" s="245"/>
      <c r="C30" s="245"/>
      <c r="D30" s="245"/>
      <c r="E30" s="245"/>
      <c r="F30" s="245"/>
      <c r="G30" s="182"/>
      <c r="H30" s="182"/>
      <c r="I30" s="182"/>
      <c r="J30" s="183"/>
    </row>
    <row r="31" spans="1:10">
      <c r="A31" s="245" t="s">
        <v>164</v>
      </c>
      <c r="B31" s="245"/>
      <c r="C31" s="245"/>
      <c r="D31" s="245"/>
      <c r="E31" s="245"/>
      <c r="F31" s="245"/>
      <c r="G31" s="182"/>
      <c r="H31" s="182"/>
      <c r="I31" s="182"/>
      <c r="J31" s="183"/>
    </row>
    <row r="32" spans="1:10" ht="15.75" thickBot="1">
      <c r="A32" s="184"/>
      <c r="B32" s="185"/>
      <c r="C32" s="185"/>
      <c r="D32" s="185"/>
      <c r="E32" s="186"/>
      <c r="F32" s="186"/>
      <c r="G32" s="182"/>
      <c r="H32" s="182"/>
      <c r="I32" s="182"/>
      <c r="J32" s="183"/>
    </row>
    <row r="33" spans="1:12" ht="15.75" thickBot="1">
      <c r="A33" s="187" t="s">
        <v>136</v>
      </c>
      <c r="B33" s="187"/>
      <c r="C33" s="187" t="s">
        <v>138</v>
      </c>
      <c r="D33" s="187" t="s">
        <v>139</v>
      </c>
      <c r="E33" s="187" t="s">
        <v>140</v>
      </c>
      <c r="F33" s="187" t="s">
        <v>141</v>
      </c>
      <c r="G33" s="187" t="s">
        <v>142</v>
      </c>
      <c r="H33" s="182"/>
      <c r="I33" s="182"/>
      <c r="J33" s="182"/>
      <c r="K33" s="183"/>
    </row>
    <row r="34" spans="1:12">
      <c r="A34" s="188"/>
      <c r="B34" s="188"/>
      <c r="C34" s="186"/>
      <c r="D34" s="186"/>
      <c r="E34" s="186"/>
      <c r="F34" s="186"/>
      <c r="G34" s="186"/>
      <c r="H34" s="182"/>
      <c r="J34" s="182"/>
      <c r="K34" s="183"/>
    </row>
    <row r="35" spans="1:12">
      <c r="A35" s="186" t="s">
        <v>165</v>
      </c>
      <c r="B35" s="186"/>
      <c r="C35" s="189">
        <f>SUM(C36:C41)</f>
        <v>3963565726</v>
      </c>
      <c r="D35" s="189">
        <f>SUM(D36:D41)</f>
        <v>9319730569</v>
      </c>
      <c r="E35" s="189">
        <f>SUM(E36:E41)</f>
        <v>13491314584</v>
      </c>
      <c r="F35" s="189">
        <f t="shared" ref="F35" si="0">SUM(F36:F41)</f>
        <v>24417308922</v>
      </c>
      <c r="G35" s="189">
        <f>SUM(G36:G41)</f>
        <v>51191919801</v>
      </c>
      <c r="H35" s="190">
        <f>G35/1000000</f>
        <v>51191.919800999996</v>
      </c>
      <c r="I35" s="191"/>
      <c r="J35" s="182"/>
      <c r="K35" s="183"/>
    </row>
    <row r="36" spans="1:12">
      <c r="A36" s="192" t="s">
        <v>144</v>
      </c>
      <c r="B36" s="192"/>
      <c r="C36" s="189">
        <v>3425709622</v>
      </c>
      <c r="D36" s="189">
        <v>6832152821</v>
      </c>
      <c r="E36" s="189">
        <v>9206433494</v>
      </c>
      <c r="F36" s="189">
        <f>[1]INSTITUCIONAL!$G$12*1000-C36-D36-E36</f>
        <v>19048791939</v>
      </c>
      <c r="G36" s="189">
        <f t="shared" ref="G36:G44" si="1">SUM(C36:F36)</f>
        <v>38513087876</v>
      </c>
      <c r="H36" s="190">
        <f t="shared" ref="H36:H44" si="2">G36/1000000</f>
        <v>38513.087875999998</v>
      </c>
      <c r="I36" s="193"/>
      <c r="J36" s="182"/>
      <c r="K36" s="183"/>
    </row>
    <row r="37" spans="1:12">
      <c r="A37" s="192" t="s">
        <v>153</v>
      </c>
      <c r="B37" s="192"/>
      <c r="C37" s="189">
        <v>104501880</v>
      </c>
      <c r="D37" s="189">
        <v>185772888</v>
      </c>
      <c r="E37" s="189">
        <v>163588888</v>
      </c>
      <c r="F37" s="189">
        <f>[1]INSTITUCIONAL!$G$14*1000-C37-D37-E37</f>
        <v>126188720</v>
      </c>
      <c r="G37" s="189">
        <f t="shared" si="1"/>
        <v>580052376</v>
      </c>
      <c r="H37" s="190">
        <f t="shared" si="2"/>
        <v>580.05237599999998</v>
      </c>
      <c r="I37" s="193"/>
      <c r="J37" s="182"/>
      <c r="K37" s="183"/>
    </row>
    <row r="38" spans="1:12">
      <c r="A38" s="194" t="s">
        <v>154</v>
      </c>
      <c r="B38" s="194"/>
      <c r="C38" s="189">
        <v>17401421</v>
      </c>
      <c r="D38" s="189">
        <v>323802892</v>
      </c>
      <c r="E38" s="189">
        <v>933879419</v>
      </c>
      <c r="F38" s="189">
        <f>[1]INSTITUCIONAL!$G$15*1000-C38-D38-E38</f>
        <v>927692644</v>
      </c>
      <c r="G38" s="189">
        <f t="shared" si="1"/>
        <v>2202776376</v>
      </c>
      <c r="H38" s="190">
        <f t="shared" si="2"/>
        <v>2202.7763759999998</v>
      </c>
      <c r="I38" s="193"/>
      <c r="J38" s="182"/>
      <c r="K38" s="183"/>
    </row>
    <row r="39" spans="1:12">
      <c r="A39" s="194" t="s">
        <v>166</v>
      </c>
      <c r="B39" s="194"/>
      <c r="C39" s="195">
        <v>363738131</v>
      </c>
      <c r="D39" s="195">
        <v>1538178774</v>
      </c>
      <c r="E39" s="189">
        <v>2462445954</v>
      </c>
      <c r="F39" s="189">
        <f>[1]INSTITUCIONAL!$G$17*1000-C39-D39-E39</f>
        <v>2438456046.999999</v>
      </c>
      <c r="G39" s="189">
        <f t="shared" si="1"/>
        <v>6802818905.999999</v>
      </c>
      <c r="H39" s="190">
        <f t="shared" si="2"/>
        <v>6802.8189059999986</v>
      </c>
      <c r="I39" s="193"/>
      <c r="J39" s="182"/>
      <c r="K39" s="183"/>
      <c r="L39" s="183"/>
    </row>
    <row r="40" spans="1:12">
      <c r="A40" s="194" t="s">
        <v>155</v>
      </c>
      <c r="B40" s="194"/>
      <c r="C40" s="189">
        <v>52214672</v>
      </c>
      <c r="D40" s="189">
        <v>439823194</v>
      </c>
      <c r="E40" s="189">
        <v>424966829</v>
      </c>
      <c r="F40" s="189">
        <f>[1]INSTITUCIONAL!$G$19*1000-C40-D40-E40</f>
        <v>376179572</v>
      </c>
      <c r="G40" s="189">
        <f t="shared" si="1"/>
        <v>1293184267</v>
      </c>
      <c r="H40" s="190">
        <f t="shared" si="2"/>
        <v>1293.1842670000001</v>
      </c>
      <c r="I40" s="196"/>
      <c r="J40" s="182"/>
      <c r="K40" s="183"/>
      <c r="L40" s="183"/>
    </row>
    <row r="41" spans="1:12">
      <c r="A41" s="192" t="s">
        <v>167</v>
      </c>
      <c r="B41" s="192"/>
      <c r="C41" s="189">
        <v>0</v>
      </c>
      <c r="D41" s="189">
        <v>0</v>
      </c>
      <c r="E41" s="189">
        <v>300000000</v>
      </c>
      <c r="F41" s="189">
        <f>[1]INSTITUCIONAL!$G$46*1000-C41-D41-E41</f>
        <v>1500000000</v>
      </c>
      <c r="G41" s="189">
        <f t="shared" si="1"/>
        <v>1800000000</v>
      </c>
      <c r="H41" s="190">
        <f t="shared" si="2"/>
        <v>1800</v>
      </c>
      <c r="I41" s="193"/>
      <c r="J41" s="182"/>
      <c r="K41" s="183"/>
      <c r="L41" s="183"/>
    </row>
    <row r="42" spans="1:12">
      <c r="A42" s="197" t="s">
        <v>156</v>
      </c>
      <c r="B42" s="197"/>
      <c r="C42" s="189">
        <v>8198168999</v>
      </c>
      <c r="D42" s="189">
        <v>11525532021</v>
      </c>
      <c r="E42" s="189">
        <v>15223080778</v>
      </c>
      <c r="F42" s="189">
        <f>([1]INSTITUCIONAL!$I$16+[1]INSTITUCIONAL!$G$16)*1000-C42-D42-E42</f>
        <v>12732664267.000008</v>
      </c>
      <c r="G42" s="189">
        <f t="shared" si="1"/>
        <v>47679446065.000008</v>
      </c>
      <c r="H42" s="190">
        <f t="shared" si="2"/>
        <v>47679.446065000011</v>
      </c>
      <c r="I42" s="198"/>
      <c r="J42" s="182"/>
      <c r="K42" s="183"/>
      <c r="L42" s="183"/>
    </row>
    <row r="43" spans="1:12" ht="15.75">
      <c r="A43" s="197" t="s">
        <v>151</v>
      </c>
      <c r="B43" s="197"/>
      <c r="C43" s="189">
        <v>754094500</v>
      </c>
      <c r="D43" s="189">
        <v>2092094120</v>
      </c>
      <c r="E43" s="189">
        <v>2194868316</v>
      </c>
      <c r="F43" s="189">
        <f>[1]INSTITUCIONAL!$I$13*1000-C43-D43-E43</f>
        <v>1642544870</v>
      </c>
      <c r="G43" s="189">
        <f t="shared" si="1"/>
        <v>6683601806</v>
      </c>
      <c r="H43" s="190">
        <f t="shared" si="2"/>
        <v>6683.6018059999997</v>
      </c>
      <c r="I43" s="199"/>
      <c r="J43" s="182"/>
      <c r="K43" s="200"/>
    </row>
    <row r="44" spans="1:12" ht="16.5" thickBot="1">
      <c r="A44" s="186" t="s">
        <v>168</v>
      </c>
      <c r="B44" s="186"/>
      <c r="C44" s="189"/>
      <c r="D44" s="189"/>
      <c r="E44" s="201">
        <f>[2]ACUMULADO!C42</f>
        <v>53434295.670000002</v>
      </c>
      <c r="F44" s="202"/>
      <c r="G44" s="203">
        <f t="shared" si="1"/>
        <v>53434295.670000002</v>
      </c>
      <c r="H44" s="190">
        <f t="shared" si="2"/>
        <v>53.434295670000004</v>
      </c>
      <c r="I44" s="199"/>
      <c r="J44" s="182"/>
      <c r="K44" s="200"/>
    </row>
    <row r="45" spans="1:12" ht="15.75" thickBot="1">
      <c r="A45" s="204" t="s">
        <v>169</v>
      </c>
      <c r="B45" s="204"/>
      <c r="C45" s="205">
        <f t="shared" ref="C45:F45" si="3">C35+C42+C43+C44</f>
        <v>12915829225</v>
      </c>
      <c r="D45" s="205">
        <f t="shared" si="3"/>
        <v>22937356710</v>
      </c>
      <c r="E45" s="205">
        <f>E35+E42+E43+E44</f>
        <v>30962697973.669998</v>
      </c>
      <c r="F45" s="205">
        <f t="shared" si="3"/>
        <v>38792518059.000008</v>
      </c>
      <c r="G45" s="205">
        <f>G35+G42+G43+G44</f>
        <v>105608401967.67</v>
      </c>
      <c r="H45" s="206">
        <f>(G45-G44)/1000000</f>
        <v>105554.967672</v>
      </c>
      <c r="I45" s="207"/>
      <c r="J45" s="182"/>
      <c r="K45" s="182"/>
    </row>
    <row r="46" spans="1:12" ht="15.75" thickTop="1">
      <c r="A46" s="186" t="s">
        <v>170</v>
      </c>
      <c r="B46" s="184"/>
      <c r="C46" s="184">
        <v>12915829225</v>
      </c>
      <c r="D46" s="184">
        <v>22937356710</v>
      </c>
      <c r="E46" s="208">
        <v>31209263678</v>
      </c>
      <c r="F46" s="208"/>
      <c r="G46" s="182"/>
      <c r="H46" s="182"/>
      <c r="I46" s="182"/>
      <c r="J46" s="182"/>
    </row>
    <row r="47" spans="1:12">
      <c r="A47" s="247" t="s">
        <v>171</v>
      </c>
      <c r="B47" s="247"/>
      <c r="C47" s="247"/>
      <c r="D47" s="247"/>
      <c r="E47" s="208"/>
      <c r="F47" s="208"/>
      <c r="G47" s="182"/>
      <c r="H47" s="182"/>
      <c r="I47" s="182"/>
      <c r="J47" s="182"/>
    </row>
    <row r="48" spans="1:12">
      <c r="G48" s="182"/>
      <c r="H48" s="190"/>
      <c r="I48" s="182"/>
      <c r="J48" s="200"/>
    </row>
    <row r="49" spans="1:10">
      <c r="D49" s="209"/>
      <c r="G49" s="182"/>
      <c r="H49" s="182"/>
      <c r="I49" s="182"/>
      <c r="J49" s="182"/>
    </row>
    <row r="50" spans="1:10">
      <c r="A50" s="245" t="s">
        <v>172</v>
      </c>
      <c r="B50" s="245"/>
      <c r="C50" s="245"/>
      <c r="D50" s="245"/>
      <c r="E50" s="245"/>
      <c r="F50" s="245"/>
      <c r="G50" s="182"/>
      <c r="H50" s="182"/>
      <c r="I50" s="182"/>
      <c r="J50" s="182"/>
    </row>
    <row r="51" spans="1:10">
      <c r="A51" s="245" t="s">
        <v>173</v>
      </c>
      <c r="B51" s="245"/>
      <c r="C51" s="245"/>
      <c r="D51" s="245"/>
      <c r="E51" s="245"/>
      <c r="F51" s="245"/>
    </row>
    <row r="52" spans="1:10">
      <c r="A52" s="245" t="s">
        <v>164</v>
      </c>
      <c r="B52" s="245"/>
      <c r="C52" s="245"/>
      <c r="D52" s="245"/>
      <c r="E52" s="245"/>
      <c r="F52" s="245"/>
    </row>
    <row r="53" spans="1:10" ht="15.75" thickBot="1">
      <c r="A53" s="246"/>
      <c r="B53" s="246"/>
      <c r="C53" s="246"/>
      <c r="D53" s="246"/>
      <c r="E53" s="216"/>
      <c r="F53" s="188"/>
    </row>
    <row r="54" spans="1:10" ht="15.75" thickBot="1">
      <c r="A54" s="210" t="s">
        <v>174</v>
      </c>
      <c r="B54" s="210"/>
      <c r="C54" s="210" t="s">
        <v>138</v>
      </c>
      <c r="D54" s="210" t="s">
        <v>139</v>
      </c>
      <c r="E54" s="210" t="s">
        <v>140</v>
      </c>
      <c r="F54" s="187" t="s">
        <v>141</v>
      </c>
      <c r="G54" s="187" t="s">
        <v>142</v>
      </c>
    </row>
    <row r="55" spans="1:10">
      <c r="A55" s="186"/>
      <c r="B55" s="186"/>
      <c r="C55" s="186"/>
      <c r="D55" s="186"/>
      <c r="E55" s="186"/>
      <c r="F55" s="186"/>
      <c r="G55" s="186"/>
    </row>
    <row r="56" spans="1:10">
      <c r="A56" s="186" t="s">
        <v>175</v>
      </c>
      <c r="B56" s="186"/>
      <c r="C56" s="202">
        <f>C45-C57</f>
        <v>12863614553</v>
      </c>
      <c r="D56" s="202">
        <f>D45-D57</f>
        <v>22497533516</v>
      </c>
      <c r="E56" s="202">
        <f>E45-E57</f>
        <v>30537731144.669998</v>
      </c>
      <c r="F56" s="202">
        <f>F45-F57</f>
        <v>38416338487.000008</v>
      </c>
      <c r="G56" s="202">
        <f>SUM(C56:F56)</f>
        <v>104315217700.67001</v>
      </c>
    </row>
    <row r="57" spans="1:10">
      <c r="A57" s="186" t="s">
        <v>176</v>
      </c>
      <c r="B57" s="186"/>
      <c r="C57" s="202">
        <f>C40</f>
        <v>52214672</v>
      </c>
      <c r="D57" s="202">
        <f>D40</f>
        <v>439823194</v>
      </c>
      <c r="E57" s="202">
        <f>E40</f>
        <v>424966829</v>
      </c>
      <c r="F57" s="202">
        <f>F40</f>
        <v>376179572</v>
      </c>
      <c r="G57" s="202">
        <f>SUM(C57:F57)</f>
        <v>1293184267</v>
      </c>
    </row>
    <row r="58" spans="1:10">
      <c r="A58" s="192" t="s">
        <v>177</v>
      </c>
      <c r="B58" s="192"/>
      <c r="C58" s="202">
        <v>52214672</v>
      </c>
      <c r="D58" s="202">
        <v>439823194</v>
      </c>
      <c r="E58" s="202">
        <v>424966829</v>
      </c>
      <c r="F58" s="202">
        <f>1293184267-C58-D58-E58</f>
        <v>376179572</v>
      </c>
      <c r="G58" s="202">
        <f t="shared" ref="G58" si="4">SUM(C58:F58)</f>
        <v>1293184267</v>
      </c>
    </row>
    <row r="59" spans="1:10">
      <c r="A59" s="192" t="s">
        <v>178</v>
      </c>
      <c r="B59" s="192"/>
      <c r="C59" s="202" t="s">
        <v>179</v>
      </c>
      <c r="D59" s="202" t="s">
        <v>180</v>
      </c>
      <c r="E59" s="202" t="s">
        <v>181</v>
      </c>
      <c r="F59" s="202" t="s">
        <v>149</v>
      </c>
      <c r="G59" s="202" t="s">
        <v>150</v>
      </c>
    </row>
    <row r="60" spans="1:10">
      <c r="A60" s="211" t="s">
        <v>182</v>
      </c>
      <c r="B60" s="211"/>
      <c r="C60" s="202" t="s">
        <v>179</v>
      </c>
      <c r="D60" s="202" t="s">
        <v>180</v>
      </c>
      <c r="E60" s="212" t="s">
        <v>181</v>
      </c>
      <c r="F60" s="212" t="s">
        <v>149</v>
      </c>
      <c r="G60" s="212" t="s">
        <v>150</v>
      </c>
    </row>
    <row r="61" spans="1:10" ht="15.75" thickBot="1">
      <c r="A61" s="186" t="s">
        <v>183</v>
      </c>
      <c r="B61" s="186"/>
      <c r="C61" s="202" t="s">
        <v>179</v>
      </c>
      <c r="D61" s="202" t="s">
        <v>180</v>
      </c>
      <c r="E61" s="212" t="s">
        <v>181</v>
      </c>
      <c r="F61" s="212" t="s">
        <v>149</v>
      </c>
      <c r="G61" s="212" t="s">
        <v>150</v>
      </c>
    </row>
    <row r="62" spans="1:10" ht="15.75" thickBot="1">
      <c r="A62" s="204" t="s">
        <v>184</v>
      </c>
      <c r="B62" s="204"/>
      <c r="C62" s="213">
        <f>C56+C57</f>
        <v>12915829225</v>
      </c>
      <c r="D62" s="213">
        <f>D56+D57</f>
        <v>22937356710</v>
      </c>
      <c r="E62" s="213">
        <f>E56+E57</f>
        <v>30962697973.669998</v>
      </c>
      <c r="F62" s="213">
        <f>F56+F57</f>
        <v>38792518059.000008</v>
      </c>
      <c r="G62" s="213">
        <f>G56+G57</f>
        <v>105608401967.67001</v>
      </c>
      <c r="I62" s="214"/>
    </row>
    <row r="63" spans="1:10" ht="15.75" thickTop="1">
      <c r="A63" s="186" t="s">
        <v>170</v>
      </c>
      <c r="B63" s="186"/>
      <c r="C63" s="186"/>
      <c r="D63" s="186"/>
      <c r="E63" s="186"/>
      <c r="F63" s="186"/>
      <c r="H63" s="214"/>
    </row>
    <row r="64" spans="1:10">
      <c r="H64" s="214"/>
    </row>
    <row r="66" spans="1:7">
      <c r="A66" s="245" t="s">
        <v>185</v>
      </c>
      <c r="B66" s="245"/>
      <c r="C66" s="245"/>
      <c r="D66" s="245"/>
      <c r="E66" s="245"/>
      <c r="F66" s="245"/>
    </row>
    <row r="67" spans="1:7">
      <c r="A67" s="245" t="s">
        <v>186</v>
      </c>
      <c r="B67" s="245"/>
      <c r="C67" s="245"/>
      <c r="D67" s="245"/>
      <c r="E67" s="245"/>
      <c r="F67" s="245"/>
    </row>
    <row r="68" spans="1:7">
      <c r="A68" s="245" t="s">
        <v>164</v>
      </c>
      <c r="B68" s="245"/>
      <c r="C68" s="245"/>
      <c r="D68" s="245"/>
      <c r="E68" s="245"/>
      <c r="F68" s="245"/>
    </row>
    <row r="69" spans="1:7" ht="15.75" thickBot="1">
      <c r="A69" s="186"/>
      <c r="B69" s="186"/>
      <c r="C69" s="186"/>
      <c r="D69" s="186"/>
      <c r="E69" s="186"/>
      <c r="F69" s="186"/>
    </row>
    <row r="70" spans="1:7" ht="15.75" thickBot="1">
      <c r="A70" s="215" t="s">
        <v>174</v>
      </c>
      <c r="B70" s="215"/>
      <c r="C70" s="215" t="s">
        <v>138</v>
      </c>
      <c r="D70" s="215" t="s">
        <v>139</v>
      </c>
      <c r="E70" s="215" t="s">
        <v>140</v>
      </c>
      <c r="F70" s="215" t="s">
        <v>141</v>
      </c>
      <c r="G70" s="215" t="s">
        <v>142</v>
      </c>
    </row>
    <row r="71" spans="1:7">
      <c r="A71" s="186"/>
      <c r="B71" s="186"/>
      <c r="C71" s="186"/>
      <c r="D71" s="186"/>
      <c r="E71" s="186"/>
      <c r="F71" s="186"/>
      <c r="G71" s="186"/>
    </row>
    <row r="72" spans="1:7">
      <c r="A72" s="186" t="s">
        <v>187</v>
      </c>
      <c r="B72" s="186"/>
      <c r="C72" s="202">
        <v>6330677306</v>
      </c>
      <c r="D72" s="202">
        <v>11123894503</v>
      </c>
      <c r="E72" s="202">
        <v>16994971772</v>
      </c>
      <c r="F72" s="202">
        <f>'[2]IV Trimestre_2013'!B67</f>
        <v>9321238381.2399979</v>
      </c>
      <c r="G72" s="201">
        <f>SUM(C72:F72)</f>
        <v>43770781962.239998</v>
      </c>
    </row>
    <row r="73" spans="1:7">
      <c r="A73" s="186" t="s">
        <v>188</v>
      </c>
      <c r="B73" s="186"/>
      <c r="C73" s="202">
        <v>17709046422</v>
      </c>
      <c r="D73" s="202">
        <v>28808433979</v>
      </c>
      <c r="E73" s="202">
        <v>23235530288</v>
      </c>
      <c r="F73" s="202">
        <f>'[2]IV Trimestre_2013'!E68</f>
        <v>32202724507.559998</v>
      </c>
      <c r="G73" s="202">
        <f>SUM(C73:F73)</f>
        <v>101955735196.56</v>
      </c>
    </row>
    <row r="74" spans="1:7">
      <c r="A74" s="192" t="s">
        <v>189</v>
      </c>
      <c r="B74" s="192"/>
      <c r="C74" s="202">
        <v>5033686422</v>
      </c>
      <c r="D74" s="202">
        <v>15133073979</v>
      </c>
      <c r="E74" s="202">
        <v>12560170288</v>
      </c>
      <c r="F74" s="202">
        <f>'[2]IV Trimestre_2013'!E69</f>
        <v>20527364507.549999</v>
      </c>
      <c r="G74" s="201">
        <f>SUM(G72:G73)</f>
        <v>145726517158.79999</v>
      </c>
    </row>
    <row r="75" spans="1:7">
      <c r="A75" s="192" t="s">
        <v>190</v>
      </c>
      <c r="B75" s="192"/>
      <c r="C75" s="202">
        <v>11000000000</v>
      </c>
      <c r="D75" s="202">
        <v>12000000000</v>
      </c>
      <c r="E75" s="202">
        <v>9000000000</v>
      </c>
      <c r="F75" s="202">
        <f>'[2]IV Trimestre_2013'!E70</f>
        <v>10000000000</v>
      </c>
      <c r="G75" s="202">
        <f>SUM(C75:F75)</f>
        <v>42000000000</v>
      </c>
    </row>
    <row r="76" spans="1:7">
      <c r="A76" s="192" t="s">
        <v>191</v>
      </c>
      <c r="B76" s="192"/>
      <c r="C76" s="202">
        <v>1675360000</v>
      </c>
      <c r="D76" s="202">
        <v>1675360000</v>
      </c>
      <c r="E76" s="202">
        <v>1675360000</v>
      </c>
      <c r="F76" s="202">
        <f>'[2]IV Trimestre_2013'!E71</f>
        <v>1675360000.01</v>
      </c>
      <c r="G76" s="202">
        <f>SUM(C76:F76)</f>
        <v>6701440000.0100002</v>
      </c>
    </row>
    <row r="77" spans="1:7">
      <c r="A77" s="186" t="s">
        <v>192</v>
      </c>
      <c r="B77" s="186"/>
      <c r="C77" s="202">
        <v>24039723728</v>
      </c>
      <c r="D77" s="202">
        <v>39932328482</v>
      </c>
      <c r="E77" s="202">
        <v>40230502059</v>
      </c>
      <c r="F77" s="202">
        <f>'[2]IV Trimestre_2013'!E72</f>
        <v>41523962888.799995</v>
      </c>
      <c r="G77" s="202">
        <f>SUM(G75:G76)</f>
        <v>48701440000.010002</v>
      </c>
    </row>
    <row r="78" spans="1:7">
      <c r="A78" s="186" t="s">
        <v>193</v>
      </c>
      <c r="B78" s="186"/>
      <c r="C78" s="202">
        <f>C62</f>
        <v>12915829225</v>
      </c>
      <c r="D78" s="202">
        <f>D62</f>
        <v>22937356710</v>
      </c>
      <c r="E78" s="202">
        <f>E62</f>
        <v>30962697973.669998</v>
      </c>
      <c r="F78" s="202">
        <f>F62</f>
        <v>38792518059.000008</v>
      </c>
      <c r="G78" s="202">
        <f>SUM(C78:F78)</f>
        <v>105608401967.67001</v>
      </c>
    </row>
    <row r="79" spans="1:7" ht="15.75" thickBot="1">
      <c r="A79" s="186" t="s">
        <v>194</v>
      </c>
      <c r="B79" s="186"/>
      <c r="C79" s="202">
        <v>11123894503</v>
      </c>
      <c r="D79" s="202">
        <v>16994971772</v>
      </c>
      <c r="E79" s="202">
        <v>9321238381</v>
      </c>
      <c r="F79" s="202">
        <f>'[2]IV Trimestre_2013'!E74</f>
        <v>2431444829.7999878</v>
      </c>
      <c r="G79" s="202">
        <f>SUM(C79:F79)</f>
        <v>39871549485.799988</v>
      </c>
    </row>
    <row r="80" spans="1:7" ht="15.75" thickBot="1">
      <c r="A80" s="204"/>
      <c r="B80" s="204"/>
      <c r="C80" s="213"/>
      <c r="D80" s="213"/>
      <c r="E80" s="213"/>
      <c r="F80" s="213"/>
      <c r="G80" s="213"/>
    </row>
    <row r="81" spans="1:6" ht="15.75" thickTop="1">
      <c r="A81" s="186" t="s">
        <v>195</v>
      </c>
      <c r="B81" s="186"/>
      <c r="C81" s="186"/>
      <c r="D81" s="186"/>
      <c r="E81" s="186"/>
      <c r="F81" s="186"/>
    </row>
  </sheetData>
  <mergeCells count="19">
    <mergeCell ref="A47:D47"/>
    <mergeCell ref="A1:E1"/>
    <mergeCell ref="B2:C2"/>
    <mergeCell ref="B3:C3"/>
    <mergeCell ref="B4:C4"/>
    <mergeCell ref="A8:G8"/>
    <mergeCell ref="A9:G9"/>
    <mergeCell ref="A25:E25"/>
    <mergeCell ref="A26:B26"/>
    <mergeCell ref="A29:F29"/>
    <mergeCell ref="A30:F30"/>
    <mergeCell ref="A31:F31"/>
    <mergeCell ref="A68:F68"/>
    <mergeCell ref="A50:F50"/>
    <mergeCell ref="A51:F51"/>
    <mergeCell ref="A52:F52"/>
    <mergeCell ref="A53:D53"/>
    <mergeCell ref="A66:F66"/>
    <mergeCell ref="A67:F67"/>
  </mergeCells>
  <printOptions horizontalCentered="1" verticalCentered="1"/>
  <pageMargins left="0.70866141732283472" right="0.70866141732283472" top="0.74803149606299213" bottom="0.74803149606299213" header="0.31496062992125984" footer="0.31496062992125984"/>
  <pageSetup scale="52" orientation="portrait" r:id="rId1"/>
</worksheet>
</file>

<file path=xl/worksheets/sheet9.xml><?xml version="1.0" encoding="utf-8"?>
<worksheet xmlns="http://schemas.openxmlformats.org/spreadsheetml/2006/main" xmlns:r="http://schemas.openxmlformats.org/officeDocument/2006/relationships">
  <dimension ref="A1:F26"/>
  <sheetViews>
    <sheetView workbookViewId="0">
      <selection activeCell="F13" sqref="F13:F23"/>
    </sheetView>
  </sheetViews>
  <sheetFormatPr baseColWidth="10" defaultColWidth="11.42578125" defaultRowHeight="12.75"/>
  <cols>
    <col min="1" max="1" width="45.7109375" customWidth="1"/>
    <col min="2" max="2" width="14.7109375" customWidth="1"/>
    <col min="3" max="3" width="13.42578125" customWidth="1"/>
    <col min="4" max="4" width="15.7109375" customWidth="1"/>
    <col min="5" max="5" width="15.42578125" customWidth="1"/>
    <col min="6" max="6" width="16" customWidth="1"/>
  </cols>
  <sheetData>
    <row r="1" spans="1:6" ht="15">
      <c r="A1" s="253" t="s">
        <v>2</v>
      </c>
      <c r="B1" s="253"/>
      <c r="C1" s="253"/>
      <c r="D1" s="253"/>
      <c r="E1" s="253"/>
      <c r="F1" s="253"/>
    </row>
    <row r="2" spans="1:6" ht="15">
      <c r="A2" s="13" t="s">
        <v>40</v>
      </c>
      <c r="B2" s="14" t="s">
        <v>41</v>
      </c>
      <c r="C2" s="15"/>
      <c r="D2" s="16"/>
      <c r="E2" s="15"/>
      <c r="F2" s="15"/>
    </row>
    <row r="3" spans="1:6" ht="15">
      <c r="A3" s="13" t="s">
        <v>42</v>
      </c>
      <c r="B3" s="17" t="s">
        <v>43</v>
      </c>
      <c r="C3" s="15"/>
      <c r="D3" s="18"/>
      <c r="E3" s="15"/>
      <c r="F3" s="15"/>
    </row>
    <row r="4" spans="1:6" ht="15">
      <c r="A4" s="13" t="s">
        <v>44</v>
      </c>
      <c r="B4" s="15" t="s">
        <v>45</v>
      </c>
      <c r="C4" s="18"/>
      <c r="D4" s="18"/>
      <c r="E4" s="15"/>
      <c r="F4" s="15"/>
    </row>
    <row r="5" spans="1:6" ht="15">
      <c r="A5" s="13" t="s">
        <v>82</v>
      </c>
      <c r="B5" s="19" t="s">
        <v>95</v>
      </c>
      <c r="C5" s="15"/>
      <c r="D5" s="15"/>
      <c r="E5" s="15"/>
      <c r="F5" s="15"/>
    </row>
    <row r="6" spans="1:6">
      <c r="A6" s="20"/>
      <c r="B6" s="20"/>
      <c r="C6" s="20"/>
      <c r="D6" s="20"/>
      <c r="E6" s="20"/>
      <c r="F6" s="20"/>
    </row>
    <row r="7" spans="1:6" ht="15">
      <c r="A7" s="253" t="s">
        <v>46</v>
      </c>
      <c r="B7" s="253"/>
      <c r="C7" s="253"/>
      <c r="D7" s="253"/>
      <c r="E7" s="253"/>
      <c r="F7" s="253"/>
    </row>
    <row r="8" spans="1:6" ht="15">
      <c r="A8" s="253" t="s">
        <v>47</v>
      </c>
      <c r="B8" s="253"/>
      <c r="C8" s="253"/>
      <c r="D8" s="253"/>
      <c r="E8" s="253"/>
      <c r="F8" s="253"/>
    </row>
    <row r="9" spans="1:6" ht="15">
      <c r="A9" s="21"/>
      <c r="B9" s="20"/>
      <c r="C9" s="20"/>
      <c r="D9" s="20"/>
      <c r="E9" s="20"/>
      <c r="F9" s="20"/>
    </row>
    <row r="10" spans="1:6" ht="13.5" thickBot="1">
      <c r="A10" s="22" t="s">
        <v>48</v>
      </c>
      <c r="B10" s="22" t="s">
        <v>49</v>
      </c>
      <c r="C10" s="22" t="s">
        <v>58</v>
      </c>
      <c r="D10" s="22" t="s">
        <v>53</v>
      </c>
      <c r="E10" s="22" t="s">
        <v>62</v>
      </c>
      <c r="F10" s="22" t="s">
        <v>96</v>
      </c>
    </row>
    <row r="11" spans="1:6" ht="15">
      <c r="A11" s="14"/>
      <c r="B11" s="23"/>
      <c r="C11" s="23"/>
      <c r="D11" s="23"/>
      <c r="E11" s="23"/>
      <c r="F11" s="23"/>
    </row>
    <row r="12" spans="1:6">
      <c r="A12" s="24" t="s">
        <v>83</v>
      </c>
      <c r="B12" s="25"/>
      <c r="C12" s="39"/>
      <c r="D12" s="39"/>
      <c r="E12" s="39"/>
      <c r="F12" s="41"/>
    </row>
    <row r="13" spans="1:6" ht="15">
      <c r="A13" s="26" t="s">
        <v>3</v>
      </c>
      <c r="B13" s="27" t="s">
        <v>54</v>
      </c>
      <c r="C13" s="39">
        <f>'[3]1T'!F13</f>
        <v>33265</v>
      </c>
      <c r="D13" s="39">
        <f>'[3]2T'!F13</f>
        <v>48616</v>
      </c>
      <c r="E13" s="39">
        <f>'[3]3T'!F13</f>
        <v>56595</v>
      </c>
      <c r="F13" s="42">
        <v>60900</v>
      </c>
    </row>
    <row r="14" spans="1:6" hidden="1">
      <c r="A14" s="28" t="s">
        <v>55</v>
      </c>
      <c r="B14" s="27" t="s">
        <v>56</v>
      </c>
      <c r="C14" s="39">
        <f>'[3]1T'!F14</f>
        <v>0</v>
      </c>
      <c r="D14" s="39">
        <f>'[3]2T'!F14</f>
        <v>0</v>
      </c>
      <c r="E14" s="39">
        <f>'[3]3T'!F14</f>
        <v>0</v>
      </c>
      <c r="F14" s="43">
        <v>0</v>
      </c>
    </row>
    <row r="15" spans="1:6">
      <c r="A15" s="28" t="s">
        <v>16</v>
      </c>
      <c r="B15" s="27" t="s">
        <v>54</v>
      </c>
      <c r="C15" s="39">
        <f>'[3]1T'!F15</f>
        <v>10213</v>
      </c>
      <c r="D15" s="39">
        <f>'[3]2T'!F15</f>
        <v>12014</v>
      </c>
      <c r="E15" s="39">
        <f>'[3]3T'!F15</f>
        <v>11941</v>
      </c>
      <c r="F15" s="43">
        <v>13322</v>
      </c>
    </row>
    <row r="16" spans="1:6" ht="15">
      <c r="A16" s="29" t="s">
        <v>94</v>
      </c>
      <c r="B16" s="30" t="s">
        <v>54</v>
      </c>
      <c r="C16" s="31">
        <v>2322</v>
      </c>
      <c r="D16" s="31">
        <v>2546</v>
      </c>
      <c r="E16" s="31">
        <v>2624</v>
      </c>
      <c r="F16" s="31">
        <v>3010</v>
      </c>
    </row>
    <row r="17" spans="1:6" ht="15">
      <c r="A17" s="38" t="s">
        <v>13</v>
      </c>
      <c r="B17" s="30" t="s">
        <v>54</v>
      </c>
      <c r="C17" s="31">
        <v>124</v>
      </c>
      <c r="D17" s="31">
        <v>140</v>
      </c>
      <c r="E17" s="31">
        <v>224</v>
      </c>
      <c r="F17" s="44">
        <v>377</v>
      </c>
    </row>
    <row r="18" spans="1:6" ht="15">
      <c r="A18" s="32" t="s">
        <v>14</v>
      </c>
      <c r="B18" s="30" t="s">
        <v>54</v>
      </c>
      <c r="C18" s="31">
        <v>182</v>
      </c>
      <c r="D18" s="31">
        <v>1114</v>
      </c>
      <c r="E18" s="31">
        <v>1159</v>
      </c>
      <c r="F18" s="44">
        <v>2126</v>
      </c>
    </row>
    <row r="19" spans="1:6" ht="15">
      <c r="A19" s="38" t="s">
        <v>15</v>
      </c>
      <c r="B19" s="37" t="s">
        <v>54</v>
      </c>
      <c r="C19" s="31">
        <f>'[3]1T'!F19</f>
        <v>66</v>
      </c>
      <c r="D19" s="31">
        <f>'[3]2T'!F19</f>
        <v>327</v>
      </c>
      <c r="E19" s="31">
        <f>'[3]3T'!F19</f>
        <v>469</v>
      </c>
      <c r="F19" s="45">
        <v>654</v>
      </c>
    </row>
    <row r="20" spans="1:6" ht="15">
      <c r="A20" s="38" t="s">
        <v>4</v>
      </c>
      <c r="B20" s="30" t="s">
        <v>57</v>
      </c>
      <c r="C20" s="31">
        <f>'[3]1T'!F20</f>
        <v>131913</v>
      </c>
      <c r="D20" s="31">
        <f>'[3]2T'!F20</f>
        <v>155463</v>
      </c>
      <c r="E20" s="31">
        <f>'[3]3T'!F20</f>
        <v>158577</v>
      </c>
      <c r="F20" s="45">
        <v>173798</v>
      </c>
    </row>
    <row r="21" spans="1:6" ht="15">
      <c r="A21" s="33"/>
      <c r="B21" s="30" t="s">
        <v>54</v>
      </c>
      <c r="C21" s="31">
        <f>'[3]1T'!F21</f>
        <v>103587</v>
      </c>
      <c r="D21" s="31">
        <f>'[3]2T'!F21</f>
        <v>119350</v>
      </c>
      <c r="E21" s="31">
        <f>'[3]3T'!F21</f>
        <v>121848</v>
      </c>
      <c r="F21" s="44">
        <v>131588</v>
      </c>
    </row>
    <row r="22" spans="1:6" ht="15">
      <c r="A22" s="33" t="s">
        <v>84</v>
      </c>
      <c r="B22" s="30"/>
      <c r="C22" s="31">
        <v>89</v>
      </c>
      <c r="D22" s="31">
        <v>1221</v>
      </c>
      <c r="E22" s="31">
        <v>2932</v>
      </c>
      <c r="F22" s="45">
        <v>3051</v>
      </c>
    </row>
    <row r="23" spans="1:6" ht="13.5" thickBot="1">
      <c r="A23" s="35" t="s">
        <v>89</v>
      </c>
      <c r="B23" s="36" t="s">
        <v>54</v>
      </c>
      <c r="C23" s="46">
        <v>117211</v>
      </c>
      <c r="D23" s="46">
        <v>145955</v>
      </c>
      <c r="E23" s="46">
        <v>156841</v>
      </c>
      <c r="F23" s="40">
        <v>169637</v>
      </c>
    </row>
    <row r="24" spans="1:6" s="2" customFormat="1" ht="12.75" customHeight="1" thickTop="1">
      <c r="A24" s="254" t="s">
        <v>99</v>
      </c>
      <c r="B24" s="254"/>
      <c r="C24" s="254"/>
      <c r="D24" s="254"/>
      <c r="E24" s="254"/>
      <c r="F24" s="254"/>
    </row>
    <row r="25" spans="1:6" ht="12.75" customHeight="1">
      <c r="A25" s="255" t="s">
        <v>88</v>
      </c>
      <c r="B25" s="255"/>
      <c r="C25" s="34"/>
      <c r="D25" s="34"/>
      <c r="E25" s="34"/>
      <c r="F25" s="34"/>
    </row>
    <row r="26" spans="1:6" ht="15">
      <c r="A26" s="253"/>
      <c r="B26" s="253"/>
      <c r="C26" s="253"/>
      <c r="D26" s="253"/>
      <c r="E26" s="253"/>
      <c r="F26" s="253"/>
    </row>
  </sheetData>
  <mergeCells count="6">
    <mergeCell ref="A26:F26"/>
    <mergeCell ref="A1:F1"/>
    <mergeCell ref="A7:F7"/>
    <mergeCell ref="A8:F8"/>
    <mergeCell ref="A24:F24"/>
    <mergeCell ref="A25:B2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1</vt:i4>
      </vt:variant>
    </vt:vector>
  </HeadingPairs>
  <TitlesOfParts>
    <vt:vector size="12" baseType="lpstr">
      <vt:lpstr>1 T</vt:lpstr>
      <vt:lpstr>2 T</vt:lpstr>
      <vt:lpstr>3 T</vt:lpstr>
      <vt:lpstr>4 T</vt:lpstr>
      <vt:lpstr>Semestral</vt:lpstr>
      <vt:lpstr>3 T Acumulado</vt:lpstr>
      <vt:lpstr>Anual</vt:lpstr>
      <vt:lpstr>Cuadros Presupuesto</vt:lpstr>
      <vt:lpstr>Trimestrales</vt:lpstr>
      <vt:lpstr>semestral..</vt:lpstr>
      <vt:lpstr>Acumulado</vt:lpstr>
      <vt:lpstr>'Cuadros Presupuesto'!Área_de_impresión</vt:lpstr>
    </vt:vector>
  </TitlesOfParts>
  <Company>Hewlett-Packard Company</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Luz marina Campos</dc:creator>
  <cp:lastModifiedBy>Catherine Mata</cp:lastModifiedBy>
  <cp:lastPrinted>2014-02-17T22:59:19Z</cp:lastPrinted>
  <dcterms:created xsi:type="dcterms:W3CDTF">2013-01-24T21:02:40Z</dcterms:created>
  <dcterms:modified xsi:type="dcterms:W3CDTF">2014-07-09T17:17:48Z</dcterms:modified>
</cp:coreProperties>
</file>