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15" yWindow="-150" windowWidth="8940" windowHeight="6840"/>
  </bookViews>
  <sheets>
    <sheet name="1 T" sheetId="1" r:id="rId1"/>
    <sheet name="2 T" sheetId="6" r:id="rId2"/>
    <sheet name="3 T" sheetId="8" r:id="rId3"/>
    <sheet name="4 T" sheetId="7" r:id="rId4"/>
    <sheet name="Semestral" sheetId="9" r:id="rId5"/>
    <sheet name="3 T acumulado" sheetId="10" r:id="rId6"/>
    <sheet name="Anual" sheetId="11" r:id="rId7"/>
  </sheets>
  <calcPr calcId="125725"/>
</workbook>
</file>

<file path=xl/calcChain.xml><?xml version="1.0" encoding="utf-8"?>
<calcChain xmlns="http://schemas.openxmlformats.org/spreadsheetml/2006/main">
  <c r="E69" i="1"/>
  <c r="E68"/>
  <c r="E61"/>
  <c r="E90" i="7"/>
  <c r="D93"/>
  <c r="D90"/>
  <c r="C93"/>
  <c r="D92"/>
  <c r="E92"/>
  <c r="C92"/>
  <c r="C91"/>
  <c r="C90"/>
  <c r="C89"/>
  <c r="E92" i="8"/>
  <c r="E90"/>
  <c r="D92"/>
  <c r="D90"/>
  <c r="D89"/>
  <c r="D91" s="1"/>
  <c r="D93" s="1"/>
  <c r="E89" s="1"/>
  <c r="C93"/>
  <c r="C92"/>
  <c r="C91"/>
  <c r="C89"/>
  <c r="E49"/>
  <c r="E48"/>
  <c r="E47"/>
  <c r="E46"/>
  <c r="E45"/>
  <c r="E44"/>
  <c r="D49"/>
  <c r="D48"/>
  <c r="D47"/>
  <c r="D45"/>
  <c r="D44"/>
  <c r="C49"/>
  <c r="C48"/>
  <c r="C45"/>
  <c r="C44"/>
  <c r="E90" i="6"/>
  <c r="E92"/>
  <c r="D92"/>
  <c r="D93" s="1"/>
  <c r="E89" s="1"/>
  <c r="E91" s="1"/>
  <c r="D91"/>
  <c r="D90"/>
  <c r="D89"/>
  <c r="C93"/>
  <c r="C92"/>
  <c r="C91"/>
  <c r="C90"/>
  <c r="C89"/>
  <c r="E49"/>
  <c r="E48"/>
  <c r="E47"/>
  <c r="E46"/>
  <c r="E45"/>
  <c r="E44"/>
  <c r="D49"/>
  <c r="D48"/>
  <c r="D45"/>
  <c r="D44"/>
  <c r="C48"/>
  <c r="C45"/>
  <c r="C44"/>
  <c r="E48" i="1"/>
  <c r="E45"/>
  <c r="E44"/>
  <c r="E91" i="8" l="1"/>
  <c r="E93" s="1"/>
  <c r="E93" i="6"/>
  <c r="D78" i="10"/>
  <c r="C62"/>
  <c r="C63"/>
  <c r="C64"/>
  <c r="C65"/>
  <c r="C66"/>
  <c r="C67"/>
  <c r="C70"/>
  <c r="C71"/>
  <c r="C72"/>
  <c r="C73"/>
  <c r="C74"/>
  <c r="C75"/>
  <c r="C76"/>
  <c r="C77"/>
  <c r="C78"/>
  <c r="E79" i="1"/>
  <c r="D79" i="6"/>
  <c r="E79"/>
  <c r="C79"/>
  <c r="D79" i="8"/>
  <c r="E79"/>
  <c r="C79"/>
  <c r="D50"/>
  <c r="E50"/>
  <c r="C50"/>
  <c r="E89" i="7"/>
  <c r="E91" s="1"/>
  <c r="E93" s="1"/>
  <c r="D89"/>
  <c r="D91" s="1"/>
  <c r="D79"/>
  <c r="E79"/>
  <c r="C79"/>
  <c r="F69"/>
  <c r="F70"/>
  <c r="F70" i="11" s="1"/>
  <c r="F71" i="7"/>
  <c r="F71" i="11" s="1"/>
  <c r="F72" i="7"/>
  <c r="F72" i="11" s="1"/>
  <c r="F73" i="7"/>
  <c r="F73" i="11" s="1"/>
  <c r="F74" i="7"/>
  <c r="F74" i="11" s="1"/>
  <c r="F75" i="7"/>
  <c r="F75" i="11" s="1"/>
  <c r="F76" i="7"/>
  <c r="F76" i="11" s="1"/>
  <c r="F77" i="7"/>
  <c r="F77" i="11" s="1"/>
  <c r="F78" i="7"/>
  <c r="F78" i="11" s="1"/>
  <c r="D50" i="7"/>
  <c r="E50"/>
  <c r="C50"/>
  <c r="F49"/>
  <c r="F78" i="1"/>
  <c r="F49" i="6"/>
  <c r="D50"/>
  <c r="E50"/>
  <c r="C50"/>
  <c r="F48" i="1"/>
  <c r="C78" i="11" l="1"/>
  <c r="D78"/>
  <c r="C78" i="9"/>
  <c r="D78"/>
  <c r="F73" i="8"/>
  <c r="F74"/>
  <c r="F75"/>
  <c r="F76"/>
  <c r="F77"/>
  <c r="F73" i="6"/>
  <c r="F74"/>
  <c r="F75"/>
  <c r="F76"/>
  <c r="F77"/>
  <c r="F73" i="1"/>
  <c r="F74"/>
  <c r="F75"/>
  <c r="F76"/>
  <c r="F77"/>
  <c r="F70"/>
  <c r="C70" i="9" s="1"/>
  <c r="F71" i="1"/>
  <c r="C71" i="9" s="1"/>
  <c r="F72" i="1"/>
  <c r="C72" i="9" s="1"/>
  <c r="F70" i="6"/>
  <c r="F71"/>
  <c r="D71" i="10" s="1"/>
  <c r="F72" i="6"/>
  <c r="E76" i="11" l="1"/>
  <c r="E76" i="10"/>
  <c r="E74" i="11"/>
  <c r="E74" i="10"/>
  <c r="E77" i="11"/>
  <c r="E77" i="10"/>
  <c r="E75" i="11"/>
  <c r="E75" i="10"/>
  <c r="E73" i="11"/>
  <c r="E73" i="10"/>
  <c r="D72" i="9"/>
  <c r="D72" i="10"/>
  <c r="D70" i="9"/>
  <c r="D70" i="10"/>
  <c r="D76" i="11"/>
  <c r="D76" i="10"/>
  <c r="F76" s="1"/>
  <c r="D74" i="11"/>
  <c r="D74" i="10"/>
  <c r="F74" s="1"/>
  <c r="D77" i="11"/>
  <c r="D77" i="10"/>
  <c r="F77" s="1"/>
  <c r="D75" i="11"/>
  <c r="D75" i="10"/>
  <c r="F75" s="1"/>
  <c r="D73" i="11"/>
  <c r="D73" i="10"/>
  <c r="F73" s="1"/>
  <c r="E78" i="9"/>
  <c r="D71" i="11"/>
  <c r="D71" i="9"/>
  <c r="D77"/>
  <c r="D75"/>
  <c r="D73"/>
  <c r="D72" i="11"/>
  <c r="D76" i="9"/>
  <c r="D74"/>
  <c r="C71" i="11"/>
  <c r="C77" i="9"/>
  <c r="C75"/>
  <c r="C74"/>
  <c r="C77" i="11"/>
  <c r="G77" s="1"/>
  <c r="C76"/>
  <c r="G76" s="1"/>
  <c r="C75"/>
  <c r="G75" s="1"/>
  <c r="C74"/>
  <c r="G74" s="1"/>
  <c r="C73"/>
  <c r="G73" s="1"/>
  <c r="C72"/>
  <c r="C70"/>
  <c r="C76" i="9"/>
  <c r="E76" s="1"/>
  <c r="C73"/>
  <c r="E70"/>
  <c r="E72"/>
  <c r="E71"/>
  <c r="D70" i="11"/>
  <c r="E75" i="9" l="1"/>
  <c r="E74"/>
  <c r="E77"/>
  <c r="E73"/>
  <c r="F61" i="8"/>
  <c r="E61" i="10" s="1"/>
  <c r="F62" i="8"/>
  <c r="E62" i="10" s="1"/>
  <c r="F63" i="8"/>
  <c r="E63" i="10" s="1"/>
  <c r="F64" i="8"/>
  <c r="E64" i="10" s="1"/>
  <c r="F65" i="8"/>
  <c r="E65" i="10" s="1"/>
  <c r="F66" i="8"/>
  <c r="E66" i="10" s="1"/>
  <c r="F67" i="8"/>
  <c r="E67" i="10" s="1"/>
  <c r="F68" i="8"/>
  <c r="E68" i="10" s="1"/>
  <c r="F69" i="8"/>
  <c r="E69" i="10" s="1"/>
  <c r="F70" i="8"/>
  <c r="E70" i="10" s="1"/>
  <c r="F70" s="1"/>
  <c r="F71" i="8"/>
  <c r="E71" i="10" s="1"/>
  <c r="F71" s="1"/>
  <c r="F72" i="8"/>
  <c r="E72" i="10" s="1"/>
  <c r="F72" s="1"/>
  <c r="F78" i="8"/>
  <c r="E78" i="10" s="1"/>
  <c r="F78" s="1"/>
  <c r="C49" i="9"/>
  <c r="D49"/>
  <c r="C49" i="10"/>
  <c r="D49"/>
  <c r="D49" i="11"/>
  <c r="C49"/>
  <c r="F49" i="8"/>
  <c r="E49" i="10" s="1"/>
  <c r="E49" i="11" l="1"/>
  <c r="G49" s="1"/>
  <c r="E78"/>
  <c r="G78" s="1"/>
  <c r="E71"/>
  <c r="G71" s="1"/>
  <c r="E72"/>
  <c r="G72" s="1"/>
  <c r="E70"/>
  <c r="G70" s="1"/>
  <c r="F49" i="10"/>
  <c r="E49" i="9"/>
  <c r="D17" i="8"/>
  <c r="D16" s="1"/>
  <c r="E17"/>
  <c r="E16" s="1"/>
  <c r="F17"/>
  <c r="F16" s="1"/>
  <c r="G14" i="1" l="1"/>
  <c r="G18"/>
  <c r="G19"/>
  <c r="G20"/>
  <c r="G21"/>
  <c r="G22"/>
  <c r="G24"/>
  <c r="G25"/>
  <c r="G26"/>
  <c r="G27"/>
  <c r="G28"/>
  <c r="G29"/>
  <c r="G13"/>
  <c r="E26" i="6" l="1"/>
  <c r="F26"/>
  <c r="D26"/>
  <c r="G27" i="7" l="1"/>
  <c r="G27" i="11" s="1"/>
  <c r="G28" i="7"/>
  <c r="G28" i="11" s="1"/>
  <c r="G13" i="7"/>
  <c r="G13" i="11" s="1"/>
  <c r="G14" i="7"/>
  <c r="G14" i="11" s="1"/>
  <c r="G27" i="8"/>
  <c r="F27" i="11" s="1"/>
  <c r="G28" i="8"/>
  <c r="F28" i="11" s="1"/>
  <c r="G13" i="8"/>
  <c r="F13" i="11" s="1"/>
  <c r="G14" i="8"/>
  <c r="F14" i="11" s="1"/>
  <c r="G27" i="6"/>
  <c r="E27" i="10" s="1"/>
  <c r="G28" i="6"/>
  <c r="E28" i="11" s="1"/>
  <c r="G13" i="6"/>
  <c r="E13" i="11" s="1"/>
  <c r="G14" i="6"/>
  <c r="E14" i="11" s="1"/>
  <c r="D13"/>
  <c r="D14"/>
  <c r="D27"/>
  <c r="D28" i="10"/>
  <c r="F13" l="1"/>
  <c r="F27"/>
  <c r="E14" i="9"/>
  <c r="F14" i="10"/>
  <c r="F28"/>
  <c r="D27" i="9"/>
  <c r="D27" i="10"/>
  <c r="D28" i="11"/>
  <c r="H28" s="1"/>
  <c r="D28" i="9"/>
  <c r="E28"/>
  <c r="E28" i="10"/>
  <c r="G28" s="1"/>
  <c r="E27" i="11"/>
  <c r="H27" s="1"/>
  <c r="E27" i="9"/>
  <c r="H14" i="11"/>
  <c r="E14" i="10"/>
  <c r="E13" i="9"/>
  <c r="E13" i="10"/>
  <c r="H13" i="11"/>
  <c r="D14" i="9"/>
  <c r="F14" s="1"/>
  <c r="D14" i="10"/>
  <c r="D13" i="9"/>
  <c r="D13" i="10"/>
  <c r="E92" i="1"/>
  <c r="E90"/>
  <c r="G27" i="10" l="1"/>
  <c r="F13" i="9"/>
  <c r="F28"/>
  <c r="F27"/>
  <c r="G14" i="10"/>
  <c r="G13"/>
  <c r="F89" i="1" l="1"/>
  <c r="F60" i="7"/>
  <c r="F61"/>
  <c r="F61" i="11" s="1"/>
  <c r="F62" i="7"/>
  <c r="F62" i="11" s="1"/>
  <c r="F63" i="7"/>
  <c r="F63" i="11" s="1"/>
  <c r="F64" i="7"/>
  <c r="F64" i="11" s="1"/>
  <c r="F65" i="7"/>
  <c r="F65" i="11" s="1"/>
  <c r="F66" i="7"/>
  <c r="F66" i="11" s="1"/>
  <c r="F67" i="7"/>
  <c r="F67" i="11" s="1"/>
  <c r="F68" i="7"/>
  <c r="F68" i="11" s="1"/>
  <c r="C48"/>
  <c r="C48" i="10"/>
  <c r="C48" i="9"/>
  <c r="D50" i="1"/>
  <c r="E50"/>
  <c r="C50"/>
  <c r="F48" i="8"/>
  <c r="E48" i="11" s="1"/>
  <c r="F48" i="6"/>
  <c r="D48" i="11" s="1"/>
  <c r="G18" i="6"/>
  <c r="G19"/>
  <c r="E19" i="11" s="1"/>
  <c r="G20" i="6"/>
  <c r="E20" i="11" s="1"/>
  <c r="G21" i="6"/>
  <c r="E21" i="11" s="1"/>
  <c r="G22" i="6"/>
  <c r="E22" i="11" s="1"/>
  <c r="G24" i="6"/>
  <c r="E24" i="10" s="1"/>
  <c r="G25" i="6"/>
  <c r="E25" i="11" s="1"/>
  <c r="G26" i="6"/>
  <c r="E26" i="11" s="1"/>
  <c r="G29" i="6"/>
  <c r="E29" i="11" s="1"/>
  <c r="G18" i="8"/>
  <c r="G19"/>
  <c r="F19" i="11" s="1"/>
  <c r="G20" i="8"/>
  <c r="F20" i="11" s="1"/>
  <c r="G21" i="8"/>
  <c r="F21" i="11" s="1"/>
  <c r="G22" i="8"/>
  <c r="F22" i="11" s="1"/>
  <c r="G24" i="8"/>
  <c r="F24" i="11" s="1"/>
  <c r="G25" i="8"/>
  <c r="F25" i="11" s="1"/>
  <c r="G26" i="8"/>
  <c r="F26" i="11" s="1"/>
  <c r="G29" i="8"/>
  <c r="F29" i="11" s="1"/>
  <c r="G18" i="7"/>
  <c r="G18" i="11" s="1"/>
  <c r="G19" i="7"/>
  <c r="G19" i="11" s="1"/>
  <c r="G20" i="7"/>
  <c r="G20" i="11" s="1"/>
  <c r="G21" i="7"/>
  <c r="G21" i="11" s="1"/>
  <c r="G22" i="7"/>
  <c r="G22" i="11" s="1"/>
  <c r="G24" i="7"/>
  <c r="G24" i="11" s="1"/>
  <c r="G25" i="7"/>
  <c r="G25" i="11" s="1"/>
  <c r="G26" i="7"/>
  <c r="G26" i="11" s="1"/>
  <c r="G29" i="7"/>
  <c r="G29" i="11" s="1"/>
  <c r="D19"/>
  <c r="D20"/>
  <c r="D21"/>
  <c r="D22"/>
  <c r="D24" i="10"/>
  <c r="D25"/>
  <c r="D26" i="11"/>
  <c r="D29"/>
  <c r="E23" i="6"/>
  <c r="F23"/>
  <c r="E23" i="1"/>
  <c r="F23"/>
  <c r="D23" i="6"/>
  <c r="D23" i="1"/>
  <c r="E17" i="6"/>
  <c r="E16" s="1"/>
  <c r="F17"/>
  <c r="F16" s="1"/>
  <c r="E17" i="1"/>
  <c r="F17"/>
  <c r="D17" i="6"/>
  <c r="D31" i="8"/>
  <c r="D17" i="1"/>
  <c r="F60" i="11" l="1"/>
  <c r="F79" i="7"/>
  <c r="G17" i="1"/>
  <c r="G23"/>
  <c r="G17" i="7"/>
  <c r="G17" i="11" s="1"/>
  <c r="G31" s="1"/>
  <c r="F16" i="1"/>
  <c r="F31"/>
  <c r="E16"/>
  <c r="E31"/>
  <c r="D16"/>
  <c r="G23" i="8"/>
  <c r="G17" i="6"/>
  <c r="G23" i="7"/>
  <c r="G23" i="11" s="1"/>
  <c r="E48" i="10"/>
  <c r="D48" i="9"/>
  <c r="E48" s="1"/>
  <c r="D48" i="10"/>
  <c r="F48" s="1"/>
  <c r="G23" i="6"/>
  <c r="E23" i="9" s="1"/>
  <c r="E25"/>
  <c r="E26" i="10"/>
  <c r="E24" i="11"/>
  <c r="E26" i="9"/>
  <c r="E24"/>
  <c r="E25" i="10"/>
  <c r="D24" i="9"/>
  <c r="D25"/>
  <c r="D26" i="10"/>
  <c r="D24" i="11"/>
  <c r="D25"/>
  <c r="H25" s="1"/>
  <c r="D26" i="9"/>
  <c r="F26" s="1"/>
  <c r="F24" i="10"/>
  <c r="F26"/>
  <c r="H29" i="11"/>
  <c r="H26"/>
  <c r="F25" i="10"/>
  <c r="F29"/>
  <c r="H22" i="11"/>
  <c r="H21"/>
  <c r="H20"/>
  <c r="H19"/>
  <c r="G16" i="7"/>
  <c r="G16" i="11" s="1"/>
  <c r="D16" i="6"/>
  <c r="G16" s="1"/>
  <c r="D31" i="7"/>
  <c r="D31" i="6"/>
  <c r="E31" i="7"/>
  <c r="E31" i="8"/>
  <c r="E31" i="6"/>
  <c r="G17" i="8"/>
  <c r="G16" s="1"/>
  <c r="D31" i="1"/>
  <c r="G31" s="1"/>
  <c r="F31" i="7"/>
  <c r="F31" i="8"/>
  <c r="F31" i="6"/>
  <c r="G16" i="1" l="1"/>
  <c r="F24" i="9"/>
  <c r="F25"/>
  <c r="H24" i="11"/>
  <c r="G31" i="8"/>
  <c r="G31" i="7"/>
  <c r="G31" i="6"/>
  <c r="F89" i="7" l="1"/>
  <c r="F48"/>
  <c r="F48" i="11" s="1"/>
  <c r="G48" s="1"/>
  <c r="F89"/>
  <c r="F42"/>
  <c r="F58" s="1"/>
  <c r="F87" s="1"/>
  <c r="E42"/>
  <c r="E58" s="1"/>
  <c r="E87" s="1"/>
  <c r="D42"/>
  <c r="D58" s="1"/>
  <c r="D87" s="1"/>
  <c r="C42"/>
  <c r="C58" s="1"/>
  <c r="C87" s="1"/>
  <c r="F58" i="10"/>
  <c r="F87" s="1"/>
  <c r="E58"/>
  <c r="E87" s="1"/>
  <c r="D58"/>
  <c r="D87" s="1"/>
  <c r="C58"/>
  <c r="C87" s="1"/>
  <c r="E58" i="9"/>
  <c r="E87" s="1"/>
  <c r="D58"/>
  <c r="D87" s="1"/>
  <c r="C58"/>
  <c r="C87" s="1"/>
  <c r="C89" i="11"/>
  <c r="G89" s="1"/>
  <c r="D42" i="7"/>
  <c r="E42"/>
  <c r="C42"/>
  <c r="C58" s="1"/>
  <c r="C87" s="1"/>
  <c r="F90"/>
  <c r="F69" i="11"/>
  <c r="F79" s="1"/>
  <c r="D58" i="7"/>
  <c r="D87" s="1"/>
  <c r="F47"/>
  <c r="F44"/>
  <c r="F46"/>
  <c r="F45"/>
  <c r="E58"/>
  <c r="E87" s="1"/>
  <c r="F91" i="11" l="1"/>
  <c r="F91" i="7"/>
  <c r="F93" s="1"/>
  <c r="F50"/>
  <c r="F45" i="11"/>
  <c r="F44"/>
  <c r="F46"/>
  <c r="F47"/>
  <c r="C89" i="9"/>
  <c r="E89" s="1"/>
  <c r="C89" i="10"/>
  <c r="F89" s="1"/>
  <c r="F90" i="11"/>
  <c r="F50" l="1"/>
  <c r="F92" i="7"/>
  <c r="F47" i="8"/>
  <c r="F47" i="6"/>
  <c r="F62"/>
  <c r="D62" i="10" s="1"/>
  <c r="F62" s="1"/>
  <c r="F63" i="6"/>
  <c r="D63" i="10" s="1"/>
  <c r="F63" s="1"/>
  <c r="F64" i="6"/>
  <c r="D64" i="10" s="1"/>
  <c r="F64" s="1"/>
  <c r="F65" i="6"/>
  <c r="D65" i="10" s="1"/>
  <c r="F65" s="1"/>
  <c r="F66" i="6"/>
  <c r="D66" i="10" s="1"/>
  <c r="F66" s="1"/>
  <c r="F67" i="6"/>
  <c r="D67" i="10" s="1"/>
  <c r="F67" s="1"/>
  <c r="F68" i="6"/>
  <c r="D68" i="10" s="1"/>
  <c r="C91" i="1"/>
  <c r="C79"/>
  <c r="D79"/>
  <c r="F68"/>
  <c r="C68" i="10" s="1"/>
  <c r="F68" s="1"/>
  <c r="F67" i="1"/>
  <c r="F66"/>
  <c r="F65"/>
  <c r="F64"/>
  <c r="F63"/>
  <c r="F62"/>
  <c r="F60"/>
  <c r="F46"/>
  <c r="F47"/>
  <c r="F92" l="1"/>
  <c r="C92" i="10" s="1"/>
  <c r="C93" i="1"/>
  <c r="D89" s="1"/>
  <c r="D67" i="9"/>
  <c r="D67" i="11"/>
  <c r="D65"/>
  <c r="D65" i="9"/>
  <c r="D63" i="11"/>
  <c r="D63" i="9"/>
  <c r="E62" i="11"/>
  <c r="E64"/>
  <c r="E66"/>
  <c r="E68"/>
  <c r="D68"/>
  <c r="D68" i="9"/>
  <c r="D66" i="11"/>
  <c r="D66" i="9"/>
  <c r="D64" i="11"/>
  <c r="D64" i="9"/>
  <c r="D62" i="11"/>
  <c r="D62" i="9"/>
  <c r="E63" i="11"/>
  <c r="E65"/>
  <c r="E67"/>
  <c r="C65" i="9"/>
  <c r="E65" s="1"/>
  <c r="C65" i="11"/>
  <c r="C60"/>
  <c r="C60" i="10"/>
  <c r="C60" i="9"/>
  <c r="C62"/>
  <c r="C62" i="11"/>
  <c r="C64"/>
  <c r="C64" i="9"/>
  <c r="C66"/>
  <c r="C66" i="11"/>
  <c r="C68"/>
  <c r="C68" i="9"/>
  <c r="C63"/>
  <c r="C63" i="11"/>
  <c r="C67" i="9"/>
  <c r="C67" i="11"/>
  <c r="F90" i="6"/>
  <c r="F44" i="1"/>
  <c r="C44" i="10" s="1"/>
  <c r="F69" i="1"/>
  <c r="C69" i="10" s="1"/>
  <c r="F90" i="1"/>
  <c r="C90" i="11" s="1"/>
  <c r="F46" i="8"/>
  <c r="E46" i="10" s="1"/>
  <c r="F20"/>
  <c r="F18" i="11"/>
  <c r="F18" i="10"/>
  <c r="E46" i="11"/>
  <c r="F19" i="10"/>
  <c r="F21"/>
  <c r="F22"/>
  <c r="E47" i="11"/>
  <c r="E47" i="10"/>
  <c r="E19" i="9"/>
  <c r="E19" i="10"/>
  <c r="E22" i="9"/>
  <c r="E22" i="10"/>
  <c r="E21" i="9"/>
  <c r="E21" i="10"/>
  <c r="D47" i="9"/>
  <c r="D47" i="11"/>
  <c r="D47" i="10"/>
  <c r="E18" i="11"/>
  <c r="E18" i="10"/>
  <c r="E18" i="9"/>
  <c r="E20" i="10"/>
  <c r="E20" i="9"/>
  <c r="D20" i="10"/>
  <c r="D20" i="9"/>
  <c r="C47" i="11"/>
  <c r="C47" i="10"/>
  <c r="C47" i="9"/>
  <c r="D22" i="10"/>
  <c r="D22" i="9"/>
  <c r="D21" i="10"/>
  <c r="D21" i="9"/>
  <c r="D19" i="10"/>
  <c r="D19" i="9"/>
  <c r="C46" i="11"/>
  <c r="C46" i="10"/>
  <c r="C46" i="9"/>
  <c r="C92"/>
  <c r="D18" i="10"/>
  <c r="D18" i="9"/>
  <c r="D18" i="11"/>
  <c r="E29" i="10"/>
  <c r="E29" i="9"/>
  <c r="G26" i="10"/>
  <c r="D29"/>
  <c r="D29" i="9"/>
  <c r="F93" i="11"/>
  <c r="F92"/>
  <c r="F45" i="8"/>
  <c r="F44"/>
  <c r="F44" i="6"/>
  <c r="F45"/>
  <c r="F45" i="1"/>
  <c r="F61" i="6"/>
  <c r="D61" i="10" s="1"/>
  <c r="F46" i="6"/>
  <c r="F90" i="8"/>
  <c r="F91" s="1"/>
  <c r="D91" i="1"/>
  <c r="D93" s="1"/>
  <c r="E89" s="1"/>
  <c r="E91" s="1"/>
  <c r="E93" s="1"/>
  <c r="F60" i="8"/>
  <c r="F79" s="1"/>
  <c r="F60" i="6"/>
  <c r="F69"/>
  <c r="D69" i="10" s="1"/>
  <c r="F61" i="1"/>
  <c r="F69" i="10" l="1"/>
  <c r="F79" i="6"/>
  <c r="F79" i="1"/>
  <c r="C61" i="10"/>
  <c r="F61" s="1"/>
  <c r="D90"/>
  <c r="F91" i="6"/>
  <c r="G66" i="11"/>
  <c r="F50" i="6"/>
  <c r="F50" i="8"/>
  <c r="E63" i="9"/>
  <c r="F18"/>
  <c r="E68"/>
  <c r="E64"/>
  <c r="E67"/>
  <c r="E66"/>
  <c r="F91" i="1"/>
  <c r="C91" i="11" s="1"/>
  <c r="C44"/>
  <c r="E62" i="9"/>
  <c r="H18" i="11"/>
  <c r="G64"/>
  <c r="G67"/>
  <c r="G68"/>
  <c r="G62"/>
  <c r="G63"/>
  <c r="G65"/>
  <c r="F93" i="1"/>
  <c r="C90" i="10"/>
  <c r="C92" i="11"/>
  <c r="C44" i="9"/>
  <c r="C90"/>
  <c r="D61"/>
  <c r="D61" i="11"/>
  <c r="D69" i="9"/>
  <c r="D69" i="11"/>
  <c r="E60" i="10"/>
  <c r="E60" i="11"/>
  <c r="E61"/>
  <c r="E69"/>
  <c r="D60" i="9"/>
  <c r="E60" s="1"/>
  <c r="D60" i="11"/>
  <c r="D60" i="10"/>
  <c r="E47" i="9"/>
  <c r="G18" i="10"/>
  <c r="G20"/>
  <c r="G47" i="11"/>
  <c r="D90" i="9"/>
  <c r="D90" i="11"/>
  <c r="E90" i="9"/>
  <c r="E91" s="1"/>
  <c r="C79" i="10"/>
  <c r="C61" i="11"/>
  <c r="C61" i="9"/>
  <c r="C69" i="11"/>
  <c r="G69" s="1"/>
  <c r="C69" i="9"/>
  <c r="E69" s="1"/>
  <c r="F50" i="1"/>
  <c r="F47" i="10"/>
  <c r="F21" i="9"/>
  <c r="F22"/>
  <c r="F19"/>
  <c r="F29"/>
  <c r="F20"/>
  <c r="E17" i="10"/>
  <c r="E31" s="1"/>
  <c r="F23"/>
  <c r="E23"/>
  <c r="E23" i="11"/>
  <c r="G25" i="10"/>
  <c r="G21"/>
  <c r="G24"/>
  <c r="D23"/>
  <c r="E16"/>
  <c r="G29"/>
  <c r="G19"/>
  <c r="G22"/>
  <c r="D23" i="9"/>
  <c r="F23" s="1"/>
  <c r="D23" i="11"/>
  <c r="F23"/>
  <c r="D17" i="9"/>
  <c r="F17" i="10"/>
  <c r="D17" i="11"/>
  <c r="D17" i="10"/>
  <c r="E17" i="9"/>
  <c r="E17" i="11"/>
  <c r="F17"/>
  <c r="F31" s="1"/>
  <c r="E90"/>
  <c r="E90" i="10"/>
  <c r="E44" i="11"/>
  <c r="E44" i="10"/>
  <c r="E45" i="11"/>
  <c r="E45" i="10"/>
  <c r="D46" i="9"/>
  <c r="E46" s="1"/>
  <c r="D46" i="11"/>
  <c r="D46" i="10"/>
  <c r="F46" s="1"/>
  <c r="D45" i="9"/>
  <c r="D45" i="11"/>
  <c r="D45" i="10"/>
  <c r="D44" i="11"/>
  <c r="D44" i="10"/>
  <c r="D44" i="9"/>
  <c r="G46" i="11"/>
  <c r="C45"/>
  <c r="C45" i="10"/>
  <c r="C50" s="1"/>
  <c r="C45" i="9"/>
  <c r="C91" i="10"/>
  <c r="C93" i="11"/>
  <c r="C93" i="9"/>
  <c r="F92" i="8"/>
  <c r="F93" s="1"/>
  <c r="D79" i="10" l="1"/>
  <c r="G90" i="11"/>
  <c r="G91" s="1"/>
  <c r="D79"/>
  <c r="E79" i="10"/>
  <c r="E79" i="11"/>
  <c r="D79" i="9"/>
  <c r="C79" i="11"/>
  <c r="E61" i="9"/>
  <c r="E79" s="1"/>
  <c r="C79"/>
  <c r="C93" i="10"/>
  <c r="C91" i="9"/>
  <c r="F90" i="10"/>
  <c r="F91" s="1"/>
  <c r="E45" i="9"/>
  <c r="F89" i="6"/>
  <c r="C50" i="9"/>
  <c r="F45" i="10"/>
  <c r="G45" i="11"/>
  <c r="F44" i="10"/>
  <c r="D50"/>
  <c r="E50" i="11"/>
  <c r="E44" i="9"/>
  <c r="D50"/>
  <c r="G44" i="11"/>
  <c r="D50"/>
  <c r="E50" i="10"/>
  <c r="C50" i="11"/>
  <c r="H23"/>
  <c r="F17" i="9"/>
  <c r="G23" i="10"/>
  <c r="F16" i="11"/>
  <c r="E16" i="9"/>
  <c r="E31"/>
  <c r="D16"/>
  <c r="D31"/>
  <c r="E16" i="11"/>
  <c r="E31"/>
  <c r="D16" i="10"/>
  <c r="G17"/>
  <c r="D31"/>
  <c r="D16" i="11"/>
  <c r="H17"/>
  <c r="D31"/>
  <c r="F16" i="10"/>
  <c r="F31"/>
  <c r="E92" i="11"/>
  <c r="E92" i="10"/>
  <c r="G60" i="11"/>
  <c r="F60" i="10"/>
  <c r="F92" i="6"/>
  <c r="F93" s="1"/>
  <c r="F79" i="10" l="1"/>
  <c r="G50" i="11"/>
  <c r="F31" i="9"/>
  <c r="F16"/>
  <c r="D89" i="11"/>
  <c r="D89" i="10"/>
  <c r="D89" i="9"/>
  <c r="E50"/>
  <c r="F50" i="10"/>
  <c r="G31"/>
  <c r="H31" i="11"/>
  <c r="H16"/>
  <c r="G16" i="10"/>
  <c r="D92" i="11"/>
  <c r="G92" s="1"/>
  <c r="G93" s="1"/>
  <c r="D92" i="10"/>
  <c r="F92" s="1"/>
  <c r="F93" s="1"/>
  <c r="D92" i="9"/>
  <c r="E92" s="1"/>
  <c r="E93" s="1"/>
  <c r="G61" i="11"/>
  <c r="G79" s="1"/>
  <c r="F89" i="8" l="1"/>
  <c r="D91" i="11"/>
  <c r="D91" i="9"/>
  <c r="D91" i="10"/>
  <c r="D93" i="9"/>
  <c r="D93" i="11"/>
  <c r="D93" i="10"/>
  <c r="E89" i="11" l="1"/>
  <c r="E89" i="10"/>
  <c r="E91" i="11" l="1"/>
  <c r="E91" i="10"/>
  <c r="E93" l="1"/>
  <c r="E93" i="11"/>
</calcChain>
</file>

<file path=xl/sharedStrings.xml><?xml version="1.0" encoding="utf-8"?>
<sst xmlns="http://schemas.openxmlformats.org/spreadsheetml/2006/main" count="938" uniqueCount="150">
  <si>
    <t>N°</t>
  </si>
  <si>
    <t>TOTAL</t>
  </si>
  <si>
    <t>CUADRO N° 4</t>
  </si>
  <si>
    <t>2.02.03.01</t>
  </si>
  <si>
    <t>Compra de Raciones de Alimentos</t>
  </si>
  <si>
    <t>2.02.03.02</t>
  </si>
  <si>
    <t>Compra de Leche en Polvo</t>
  </si>
  <si>
    <t>2.03.99</t>
  </si>
  <si>
    <t>Otros Materiales y prod. de Construcción</t>
  </si>
  <si>
    <t>6.04.01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</si>
  <si>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</si>
  <si>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</si>
  <si>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</si>
  <si>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</si>
  <si>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</si>
  <si>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</si>
  <si>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</si>
  <si>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</si>
  <si>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Beneficiarios extramuros (1600grs.)</t>
  </si>
  <si>
    <t>Julio</t>
  </si>
  <si>
    <t>Agosto</t>
  </si>
  <si>
    <t>Setiembre</t>
  </si>
  <si>
    <t xml:space="preserve">Julio </t>
  </si>
  <si>
    <t xml:space="preserve">Agosto </t>
  </si>
  <si>
    <t>Octubre</t>
  </si>
  <si>
    <t>Noviembre</t>
  </si>
  <si>
    <t>Diciembre</t>
  </si>
  <si>
    <t>2.03.05</t>
  </si>
  <si>
    <t>Materiales y productos de vidrio</t>
  </si>
  <si>
    <t>2.99.01</t>
  </si>
  <si>
    <t>Utiles y materiales de oficina y computo</t>
  </si>
  <si>
    <t>2.99.04</t>
  </si>
  <si>
    <t>Texiles y vestuarios</t>
  </si>
  <si>
    <t>2.99.05</t>
  </si>
  <si>
    <t>Utiles y materiales de limpieza</t>
  </si>
  <si>
    <t>5.01.04</t>
  </si>
  <si>
    <t>Equipo y mobiliario de oficina</t>
  </si>
  <si>
    <t>5.02.01</t>
  </si>
  <si>
    <t>Construcciones, adiciones y mejoras</t>
  </si>
  <si>
    <t>I Trimestre</t>
  </si>
  <si>
    <t>II Trimestre</t>
  </si>
  <si>
    <t>III Trimestre</t>
  </si>
  <si>
    <t>Total Anual</t>
  </si>
  <si>
    <t>Anual</t>
  </si>
  <si>
    <t>CONSTRUCCIONES</t>
  </si>
  <si>
    <t>Comidas servidas</t>
  </si>
  <si>
    <t>Atención Intramuros</t>
  </si>
  <si>
    <t>Niños de 3 meses a menos de 2 Años</t>
  </si>
  <si>
    <t>Niños de 2 Años a menos de 7 Años</t>
  </si>
  <si>
    <t xml:space="preserve">Distribución de Leche Integra en Polvo  </t>
  </si>
  <si>
    <t>Beneficiarios Intramuros (700 grs.)</t>
  </si>
  <si>
    <t>Beneficiarios Intramuros (800 grs.)</t>
  </si>
  <si>
    <t>Mujeres Gestantes o Periodo de Lactancia</t>
  </si>
  <si>
    <t>Niños de 7 Años a menos de 13 Años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</si>
  <si>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</si>
  <si>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t>1/ Se refiere al promedio mensual de beneficiarios.</t>
  </si>
  <si>
    <t>2/ Los beneficiarios de 800 grs son los mismos que reciben 700 grs por lo que se cuentan solo una vez.</t>
  </si>
  <si>
    <t>3/ Para no duplicar se cuentan los beneficiarios de comidas servidas intramuros y los que reciben bolsa de 1600 grs de leche (extramuros).</t>
  </si>
  <si>
    <t>Unidad:  Colones</t>
  </si>
  <si>
    <t xml:space="preserve">Comidas Servidas (Asociaciones) </t>
  </si>
  <si>
    <t>Paquetes de alimentos (DAF)</t>
  </si>
  <si>
    <t>Leche en Polvo</t>
  </si>
  <si>
    <t>Red de cuido (Equipamiento)</t>
  </si>
  <si>
    <t xml:space="preserve">I Semestre </t>
  </si>
  <si>
    <t xml:space="preserve">ACUMULADO </t>
  </si>
  <si>
    <t>Transferencias corrientes Asoc. por CEN CINAI</t>
  </si>
  <si>
    <t>Atención y protección infantil (API) - Red de cuido</t>
  </si>
  <si>
    <t>Contratación servicios - DESAF</t>
  </si>
  <si>
    <t>FODESAF</t>
  </si>
  <si>
    <r>
      <rPr>
        <b/>
        <sz val="11"/>
        <color indexed="8"/>
        <rFont val="Calibri"/>
        <family val="2"/>
      </rPr>
      <t xml:space="preserve">FUENTE:  </t>
    </r>
    <r>
      <rPr>
        <sz val="11"/>
        <color indexed="8"/>
        <rFont val="Calibri"/>
        <family val="2"/>
      </rPr>
      <t>Dirección de Información CEN CINAI, Informes de Alimentación Complementaria.</t>
    </r>
  </si>
  <si>
    <t>Asociaciones (Red de Cuido)</t>
  </si>
  <si>
    <t>Otros Útiles,  Materiales y Suministros</t>
  </si>
  <si>
    <t>2.99.99</t>
  </si>
  <si>
    <t>5.01.05</t>
  </si>
  <si>
    <t>Equipos y Programas de Cómputo</t>
  </si>
  <si>
    <t>5.01.99</t>
  </si>
  <si>
    <t>Maquinaria y Equipo Diverso</t>
  </si>
  <si>
    <t>Transferencias corrientes Asoc.  por CEN CINAI (RED DE CUIDO)</t>
  </si>
  <si>
    <t>2.99.07</t>
  </si>
  <si>
    <t>Útiles y Materiales de Cocina y Comedor</t>
  </si>
  <si>
    <t>5.01.03</t>
  </si>
  <si>
    <t>Equipo de Comunicación</t>
  </si>
  <si>
    <t>5,01,06</t>
  </si>
  <si>
    <t>Equipo Sanitario de Laboratorio e Investigación</t>
  </si>
  <si>
    <t>5.01.07</t>
  </si>
  <si>
    <t>Equipo y Mobiliario Educacional,  Deportivo y Recreativo</t>
  </si>
  <si>
    <t xml:space="preserve">Período: </t>
  </si>
  <si>
    <t>Primer Trimestre 2012</t>
  </si>
  <si>
    <t xml:space="preserve">Programa: </t>
  </si>
  <si>
    <t xml:space="preserve"> Institución:</t>
  </si>
  <si>
    <t xml:space="preserve">Unidad Ejecutora: </t>
  </si>
  <si>
    <t>Provisión de Servicios de Salud (632-00)</t>
  </si>
  <si>
    <t xml:space="preserve"> Oficina de Cooperación Internacional de la Salud (OCIS)</t>
  </si>
  <si>
    <t xml:space="preserve"> Dirección de Nutrición y Desarrollo Infantil</t>
  </si>
  <si>
    <t>Segundo trimestre 2012</t>
  </si>
  <si>
    <t>Tercer Trimestre 2012</t>
  </si>
  <si>
    <t>Cuarto Trimestre 2012</t>
  </si>
  <si>
    <t>Primer Semestre 2012</t>
  </si>
  <si>
    <t>Tercer Trimestre Acumulado 2012</t>
  </si>
  <si>
    <t>*Datos diferentes en la informacion que envian en el III-2012/IV-2012</t>
  </si>
  <si>
    <t>Unidad: Miles deColones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</si>
  <si>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31 marzo 2012</t>
    </r>
  </si>
  <si>
    <r>
      <rPr>
        <b/>
        <sz val="11"/>
        <color indexed="8"/>
        <rFont val="Calibri"/>
        <family val="2"/>
      </rPr>
      <t>Fuente:</t>
    </r>
    <r>
      <rPr>
        <sz val="11"/>
        <color indexed="8"/>
        <rFont val="Calibri"/>
        <family val="2"/>
      </rPr>
      <t xml:space="preserve"> Estados financieros al 31 marzo 2012</t>
    </r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</si>
  <si>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 Dirección de Información CEN CINAI, Informes de Alimentación Complementaria.</t>
    </r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</si>
  <si>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30 junio 2012</t>
    </r>
  </si>
  <si>
    <r>
      <rPr>
        <b/>
        <sz val="11"/>
        <color indexed="8"/>
        <rFont val="Calibri"/>
        <family val="2"/>
      </rPr>
      <t>Fuente:</t>
    </r>
    <r>
      <rPr>
        <sz val="11"/>
        <color indexed="8"/>
        <rFont val="Calibri"/>
        <family val="2"/>
      </rPr>
      <t xml:space="preserve"> Estados financieros al 30 junio 2012</t>
    </r>
  </si>
  <si>
    <t>Fuente: Informe ejecución julio, agosto, setiembre 2012</t>
  </si>
  <si>
    <t>Fuente:  Dirección de Información CEN CINAI, Informes de Alimentación Complementaria.</t>
  </si>
  <si>
    <t>Fuente: Estados financieros Octubre, Noviembre y Diciembre 2012</t>
  </si>
  <si>
    <t>Reporte de beneficiarios efectivos por producto, financiados por FODESAF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</si>
  <si>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</si>
  <si>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</si>
  <si>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</si>
  <si>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</si>
  <si>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</si>
  <si>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</si>
  <si>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</si>
  <si>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</si>
  <si>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</si>
  <si>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</si>
  <si>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Reporte de gastos efectivos por producto, financiados por el FODESAF</t>
  </si>
  <si>
    <t>Reporte de gastos efectivos por rubro, financiados por el FODESAF</t>
  </si>
  <si>
    <t>Reporte de Ingresos efectivos, financiados por el FODESAF</t>
  </si>
  <si>
    <t>Saldo inicial de caja</t>
  </si>
  <si>
    <t>Ingresos efectivos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</si>
  <si>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</si>
  <si>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</si>
  <si>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</si>
  <si>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</si>
  <si>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</si>
  <si>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</si>
  <si>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</si>
  <si>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t>Fuente: Informe ejecución abril. Mayo, junio 2012</t>
  </si>
  <si>
    <t>Fuente: Informe ejecución abril, mayo, junio 2012</t>
  </si>
  <si>
    <t>Fuente: Informes ejecución 2012</t>
  </si>
  <si>
    <r>
      <t>III Trimestre</t>
    </r>
    <r>
      <rPr>
        <b/>
        <sz val="11"/>
        <color theme="1"/>
        <rFont val="Calibri"/>
        <family val="2"/>
      </rPr>
      <t>¹</t>
    </r>
  </si>
  <si>
    <r>
      <t>Total beneficiarios</t>
    </r>
    <r>
      <rPr>
        <sz val="11"/>
        <color theme="1"/>
        <rFont val="Calibri"/>
        <family val="2"/>
      </rPr>
      <t>³</t>
    </r>
  </si>
  <si>
    <r>
      <t>I Trimestre</t>
    </r>
    <r>
      <rPr>
        <b/>
        <sz val="11"/>
        <color theme="1"/>
        <rFont val="Calibri"/>
        <family val="2"/>
      </rPr>
      <t>¹</t>
    </r>
  </si>
  <si>
    <r>
      <t xml:space="preserve">Total beneficiarios </t>
    </r>
    <r>
      <rPr>
        <sz val="11"/>
        <color theme="1"/>
        <rFont val="Calibri"/>
        <family val="2"/>
      </rPr>
      <t>³</t>
    </r>
  </si>
  <si>
    <r>
      <t>II Trimestre</t>
    </r>
    <r>
      <rPr>
        <b/>
        <sz val="11"/>
        <color theme="1"/>
        <rFont val="Calibri"/>
        <family val="2"/>
      </rPr>
      <t>¹</t>
    </r>
  </si>
  <si>
    <t>clientes²</t>
  </si>
  <si>
    <r>
      <t>IV Trimestre</t>
    </r>
    <r>
      <rPr>
        <b/>
        <sz val="11"/>
        <color theme="1"/>
        <rFont val="Calibri"/>
        <family val="2"/>
      </rPr>
      <t>¹</t>
    </r>
  </si>
  <si>
    <r>
      <t>I Semestre</t>
    </r>
    <r>
      <rPr>
        <b/>
        <sz val="11"/>
        <color theme="1"/>
        <rFont val="Calibri"/>
        <family val="2"/>
      </rPr>
      <t>¹</t>
    </r>
  </si>
  <si>
    <r>
      <t>ACUMULADO</t>
    </r>
    <r>
      <rPr>
        <b/>
        <sz val="11"/>
        <color theme="1"/>
        <rFont val="Calibri"/>
        <family val="2"/>
      </rPr>
      <t>¹</t>
    </r>
  </si>
  <si>
    <r>
      <t>Anual</t>
    </r>
    <r>
      <rPr>
        <b/>
        <sz val="11"/>
        <color theme="1"/>
        <rFont val="Calibri"/>
        <family val="2"/>
      </rPr>
      <t>¹</t>
    </r>
  </si>
  <si>
    <t>Notas:</t>
  </si>
  <si>
    <t>En revisión por parte de la Unidad Ejecutora</t>
  </si>
  <si>
    <t>Beneficio</t>
  </si>
  <si>
    <t>Unidad: Colones</t>
  </si>
  <si>
    <t>Fecha de actualización: 08/04/2013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</si>
</sst>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5">
    <xf numFmtId="0" fontId="0" fillId="0" borderId="0"/>
    <xf numFmtId="0" fontId="7" fillId="0" borderId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left"/>
    </xf>
    <xf numFmtId="164" fontId="4" fillId="0" borderId="0" xfId="2" applyNumberFormat="1" applyFont="1" applyFill="1" applyAlignment="1"/>
    <xf numFmtId="164" fontId="4" fillId="0" borderId="0" xfId="2" applyNumberFormat="1" applyFont="1" applyFill="1"/>
    <xf numFmtId="164" fontId="2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/>
    <xf numFmtId="164" fontId="2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horizontal="left"/>
    </xf>
    <xf numFmtId="164" fontId="2" fillId="0" borderId="0" xfId="2" applyNumberFormat="1" applyFont="1" applyFill="1" applyAlignment="1"/>
    <xf numFmtId="164" fontId="0" fillId="0" borderId="0" xfId="2" applyNumberFormat="1" applyFont="1" applyFill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left"/>
    </xf>
    <xf numFmtId="164" fontId="13" fillId="0" borderId="1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2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vertical="center" wrapText="1" indent="4"/>
    </xf>
    <xf numFmtId="164" fontId="2" fillId="2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4" fontId="13" fillId="0" borderId="2" xfId="2" applyNumberFormat="1" applyFont="1" applyFill="1" applyBorder="1" applyAlignment="1">
      <alignment horizontal="left" vertical="center" wrapText="1"/>
    </xf>
    <xf numFmtId="164" fontId="0" fillId="0" borderId="2" xfId="2" applyNumberFormat="1" applyFont="1" applyFill="1" applyBorder="1" applyAlignment="1">
      <alignment vertical="center" wrapText="1"/>
    </xf>
    <xf numFmtId="164" fontId="0" fillId="0" borderId="2" xfId="2" applyNumberFormat="1" applyFont="1" applyFill="1" applyBorder="1" applyAlignment="1">
      <alignment horizontal="center" vertical="center" wrapText="1"/>
    </xf>
    <xf numFmtId="164" fontId="0" fillId="0" borderId="2" xfId="2" applyNumberFormat="1" applyFont="1" applyFill="1" applyBorder="1"/>
    <xf numFmtId="164" fontId="12" fillId="0" borderId="2" xfId="2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/>
    <xf numFmtId="164" fontId="3" fillId="0" borderId="0" xfId="2" applyNumberFormat="1" applyFont="1" applyFill="1" applyBorder="1" applyAlignment="1">
      <alignment horizontal="left" indent="2"/>
    </xf>
    <xf numFmtId="164" fontId="11" fillId="0" borderId="0" xfId="2" applyNumberFormat="1" applyFont="1" applyFill="1" applyBorder="1" applyAlignment="1">
      <alignment horizontal="center"/>
    </xf>
    <xf numFmtId="164" fontId="9" fillId="0" borderId="0" xfId="2" applyNumberFormat="1" applyFont="1" applyFill="1" applyBorder="1" applyAlignment="1"/>
    <xf numFmtId="164" fontId="2" fillId="0" borderId="0" xfId="2" applyNumberFormat="1" applyFont="1" applyFill="1" applyBorder="1" applyAlignment="1">
      <alignment horizontal="left" indent="2"/>
    </xf>
    <xf numFmtId="164" fontId="3" fillId="0" borderId="0" xfId="2" applyNumberFormat="1" applyFont="1" applyFill="1" applyBorder="1" applyAlignment="1">
      <alignment horizontal="left" vertical="center" wrapText="1" indent="4"/>
    </xf>
    <xf numFmtId="164" fontId="3" fillId="0" borderId="0" xfId="2" applyNumberFormat="1" applyFont="1" applyFill="1" applyBorder="1" applyAlignment="1">
      <alignment horizontal="left" vertical="center" wrapText="1" indent="2"/>
    </xf>
    <xf numFmtId="164" fontId="10" fillId="0" borderId="0" xfId="2" applyNumberFormat="1" applyFont="1" applyFill="1" applyBorder="1" applyAlignment="1">
      <alignment horizontal="left" vertical="center" wrapText="1"/>
    </xf>
    <xf numFmtId="164" fontId="11" fillId="0" borderId="0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vertical="center" wrapText="1"/>
    </xf>
    <xf numFmtId="164" fontId="10" fillId="0" borderId="0" xfId="2" applyNumberFormat="1" applyFont="1" applyFill="1" applyBorder="1"/>
    <xf numFmtId="164" fontId="0" fillId="0" borderId="0" xfId="2" applyNumberFormat="1" applyFont="1" applyFill="1" applyBorder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/>
    <xf numFmtId="164" fontId="6" fillId="0" borderId="0" xfId="2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3" borderId="0" xfId="2" applyNumberFormat="1" applyFont="1" applyFill="1" applyBorder="1" applyAlignment="1">
      <alignment horizontal="right"/>
    </xf>
    <xf numFmtId="164" fontId="0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vertical="center" wrapText="1"/>
    </xf>
    <xf numFmtId="164" fontId="2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2" applyNumberFormat="1" applyFont="1" applyFill="1" applyAlignment="1">
      <alignment horizontal="right"/>
    </xf>
    <xf numFmtId="164" fontId="13" fillId="0" borderId="3" xfId="2" applyNumberFormat="1" applyFont="1" applyFill="1" applyBorder="1" applyAlignment="1">
      <alignment horizontal="left" vertical="center" wrapText="1"/>
    </xf>
    <xf numFmtId="164" fontId="0" fillId="0" borderId="3" xfId="2" applyNumberFormat="1" applyFont="1" applyFill="1" applyBorder="1" applyAlignment="1">
      <alignment vertical="center" wrapText="1"/>
    </xf>
    <xf numFmtId="164" fontId="0" fillId="0" borderId="3" xfId="2" applyNumberFormat="1" applyFont="1" applyFill="1" applyBorder="1" applyAlignment="1">
      <alignment horizontal="center" vertical="center" wrapText="1"/>
    </xf>
    <xf numFmtId="164" fontId="0" fillId="0" borderId="3" xfId="2" applyNumberFormat="1" applyFont="1" applyFill="1" applyBorder="1"/>
    <xf numFmtId="164" fontId="12" fillId="0" borderId="3" xfId="2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164" fontId="0" fillId="0" borderId="0" xfId="3" applyNumberFormat="1" applyFont="1" applyFill="1"/>
    <xf numFmtId="4" fontId="17" fillId="4" borderId="0" xfId="4" applyNumberFormat="1" applyFont="1" applyFill="1"/>
    <xf numFmtId="0" fontId="18" fillId="0" borderId="0" xfId="0" applyFont="1" applyFill="1"/>
    <xf numFmtId="164" fontId="18" fillId="0" borderId="0" xfId="2" applyNumberFormat="1" applyFont="1" applyFill="1"/>
    <xf numFmtId="4" fontId="17" fillId="4" borderId="4" xfId="4" applyNumberFormat="1" applyFont="1" applyFill="1" applyBorder="1"/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164" fontId="4" fillId="0" borderId="0" xfId="2" applyNumberFormat="1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164" fontId="13" fillId="0" borderId="0" xfId="2" applyNumberFormat="1" applyFont="1" applyFill="1" applyAlignment="1">
      <alignment horizontal="center"/>
    </xf>
    <xf numFmtId="0" fontId="2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2" fillId="3" borderId="0" xfId="2" applyNumberFormat="1" applyFont="1" applyFill="1" applyBorder="1"/>
  </cellXfs>
  <cellStyles count="5">
    <cellStyle name="Comma" xfId="2" builtinId="3"/>
    <cellStyle name="Excel Built-in Normal" xfId="4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2"/>
  <sheetViews>
    <sheetView tabSelected="1" zoomScale="90" zoomScaleNormal="90" workbookViewId="0">
      <selection sqref="A1:G1"/>
    </sheetView>
  </sheetViews>
  <sheetFormatPr defaultColWidth="11.5703125" defaultRowHeight="15"/>
  <cols>
    <col min="1" max="1" width="9.7109375" style="1" customWidth="1"/>
    <col min="2" max="2" width="45.7109375" style="2" customWidth="1"/>
    <col min="3" max="3" width="20" style="3" bestFit="1" customWidth="1"/>
    <col min="4" max="4" width="16" style="3" customWidth="1"/>
    <col min="5" max="5" width="15.7109375" style="3" customWidth="1"/>
    <col min="6" max="6" width="20" style="3" bestFit="1" customWidth="1"/>
    <col min="7" max="7" width="13.7109375" style="3" customWidth="1"/>
    <col min="8" max="8" width="15.140625" style="3" customWidth="1"/>
    <col min="9" max="9" width="13.7109375" style="3" customWidth="1"/>
    <col min="10" max="10" width="15.140625" style="3" bestFit="1" customWidth="1"/>
    <col min="11" max="12" width="13.7109375" style="3" customWidth="1"/>
    <col min="13" max="16384" width="11.5703125" style="3"/>
  </cols>
  <sheetData>
    <row r="1" spans="1:12">
      <c r="A1" s="96" t="s">
        <v>68</v>
      </c>
      <c r="B1" s="96"/>
      <c r="C1" s="96"/>
      <c r="D1" s="96"/>
      <c r="E1" s="96"/>
      <c r="F1" s="96"/>
      <c r="G1" s="96"/>
    </row>
    <row r="2" spans="1:12">
      <c r="A2" s="9"/>
      <c r="B2" s="83" t="s">
        <v>88</v>
      </c>
      <c r="C2" s="9" t="s">
        <v>91</v>
      </c>
      <c r="D2" s="9"/>
      <c r="E2" s="9"/>
      <c r="F2" s="9"/>
      <c r="G2" s="9"/>
      <c r="H2" s="9"/>
      <c r="I2" s="9"/>
      <c r="J2" s="9"/>
      <c r="K2" s="9"/>
    </row>
    <row r="3" spans="1:12">
      <c r="A3" s="9"/>
      <c r="B3" s="83" t="s">
        <v>89</v>
      </c>
      <c r="C3" s="9" t="s">
        <v>92</v>
      </c>
      <c r="D3" s="9"/>
      <c r="E3" s="9"/>
      <c r="F3" s="9"/>
      <c r="G3" s="9"/>
      <c r="H3" s="9"/>
      <c r="I3" s="9"/>
      <c r="J3" s="9"/>
      <c r="K3" s="9"/>
      <c r="L3" s="2"/>
    </row>
    <row r="4" spans="1:12">
      <c r="A4" s="9"/>
      <c r="B4" s="83" t="s">
        <v>90</v>
      </c>
      <c r="C4" s="9" t="s">
        <v>93</v>
      </c>
      <c r="D4" s="9"/>
      <c r="E4" s="9"/>
      <c r="F4" s="9"/>
      <c r="G4" s="9"/>
      <c r="H4" s="9"/>
      <c r="I4" s="9"/>
      <c r="J4" s="9"/>
      <c r="K4" s="9"/>
    </row>
    <row r="5" spans="1:12">
      <c r="A5" s="9"/>
      <c r="B5" s="83" t="s">
        <v>86</v>
      </c>
      <c r="C5" s="9" t="s">
        <v>87</v>
      </c>
      <c r="D5" s="9"/>
      <c r="E5" s="9"/>
      <c r="F5" s="9"/>
      <c r="G5" s="9"/>
      <c r="H5" s="9"/>
      <c r="I5" s="9"/>
      <c r="J5" s="9"/>
      <c r="K5" s="9"/>
    </row>
    <row r="6" spans="1:12">
      <c r="A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4"/>
      <c r="B7" s="4"/>
      <c r="C7" s="4"/>
      <c r="D7" s="15"/>
      <c r="E7" s="4"/>
      <c r="F7" s="15"/>
      <c r="G7" s="4"/>
      <c r="H7" s="15"/>
      <c r="I7" s="4"/>
      <c r="J7" s="15"/>
      <c r="K7" s="4"/>
    </row>
    <row r="8" spans="1:12">
      <c r="A8" s="96" t="s">
        <v>110</v>
      </c>
      <c r="B8" s="96"/>
      <c r="C8" s="96"/>
      <c r="D8" s="96"/>
      <c r="E8" s="96"/>
      <c r="F8" s="96"/>
      <c r="G8" s="96"/>
      <c r="H8" s="2"/>
      <c r="I8" s="2"/>
      <c r="J8" s="2"/>
      <c r="K8" s="2"/>
    </row>
    <row r="9" spans="1:12">
      <c r="A9" s="96" t="s">
        <v>109</v>
      </c>
      <c r="B9" s="96"/>
      <c r="C9" s="96"/>
      <c r="D9" s="96"/>
      <c r="E9" s="96"/>
      <c r="F9" s="96"/>
      <c r="G9" s="96"/>
      <c r="H9" s="2"/>
      <c r="I9" s="2"/>
      <c r="J9" s="2"/>
      <c r="K9" s="2"/>
    </row>
    <row r="11" spans="1:12" s="4" customFormat="1" ht="15.75" thickBot="1">
      <c r="A11" s="36" t="s">
        <v>0</v>
      </c>
      <c r="B11" s="36" t="s">
        <v>147</v>
      </c>
      <c r="C11" s="36" t="s">
        <v>112</v>
      </c>
      <c r="D11" s="36" t="s">
        <v>113</v>
      </c>
      <c r="E11" s="36" t="s">
        <v>114</v>
      </c>
      <c r="F11" s="36" t="s">
        <v>115</v>
      </c>
      <c r="G11" s="36" t="s">
        <v>137</v>
      </c>
      <c r="H11" s="13"/>
    </row>
    <row r="12" spans="1:12" s="19" customFormat="1">
      <c r="A12" s="18"/>
      <c r="B12" s="13"/>
      <c r="C12" s="18"/>
      <c r="D12" s="13"/>
      <c r="E12" s="13"/>
      <c r="F12" s="13"/>
      <c r="G12" s="13"/>
      <c r="H12" s="13"/>
    </row>
    <row r="13" spans="1:12" s="19" customFormat="1">
      <c r="A13" s="37">
        <v>0</v>
      </c>
      <c r="B13" s="38" t="s">
        <v>66</v>
      </c>
      <c r="C13" s="20" t="s">
        <v>11</v>
      </c>
      <c r="D13" s="27">
        <v>10695</v>
      </c>
      <c r="E13" s="27">
        <v>18743</v>
      </c>
      <c r="F13" s="27">
        <v>19700</v>
      </c>
      <c r="G13" s="39">
        <f>+AVERAGE(D13:F13)</f>
        <v>16379.333333333334</v>
      </c>
      <c r="H13" s="13"/>
    </row>
    <row r="14" spans="1:12" s="19" customFormat="1">
      <c r="A14" s="37"/>
      <c r="B14" s="40" t="s">
        <v>67</v>
      </c>
      <c r="C14" s="20" t="s">
        <v>11</v>
      </c>
      <c r="D14" s="27">
        <v>0</v>
      </c>
      <c r="E14" s="27">
        <v>0</v>
      </c>
      <c r="F14" s="27">
        <v>0</v>
      </c>
      <c r="G14" s="39">
        <f t="shared" ref="G14:G31" si="0">+AVERAGE(D14:F14)</f>
        <v>0</v>
      </c>
      <c r="H14" s="13"/>
    </row>
    <row r="15" spans="1:12" s="11" customFormat="1">
      <c r="A15" s="20"/>
      <c r="B15" s="13"/>
      <c r="C15" s="18"/>
      <c r="D15" s="41"/>
      <c r="E15" s="41"/>
      <c r="F15" s="41"/>
      <c r="G15" s="39"/>
    </row>
    <row r="16" spans="1:12" s="11" customFormat="1" ht="15.75">
      <c r="A16" s="42">
        <v>1</v>
      </c>
      <c r="B16" s="43" t="s">
        <v>45</v>
      </c>
      <c r="C16" s="5" t="s">
        <v>11</v>
      </c>
      <c r="D16" s="39">
        <f>D17+D22</f>
        <v>19599</v>
      </c>
      <c r="E16" s="39">
        <f t="shared" ref="E16:F16" si="1">E17+E22</f>
        <v>35068</v>
      </c>
      <c r="F16" s="39">
        <f t="shared" si="1"/>
        <v>39018</v>
      </c>
      <c r="G16" s="39">
        <f t="shared" si="0"/>
        <v>31228.333333333332</v>
      </c>
    </row>
    <row r="17" spans="1:13" s="11" customFormat="1" ht="15.75">
      <c r="A17" s="42"/>
      <c r="B17" s="44" t="s">
        <v>46</v>
      </c>
      <c r="C17" s="5" t="s">
        <v>11</v>
      </c>
      <c r="D17" s="39">
        <f>SUM(D18:D21)</f>
        <v>17466</v>
      </c>
      <c r="E17" s="39">
        <f t="shared" ref="E17:F17" si="2">SUM(E18:E21)</f>
        <v>30015</v>
      </c>
      <c r="F17" s="39">
        <f t="shared" si="2"/>
        <v>32196</v>
      </c>
      <c r="G17" s="39">
        <f t="shared" si="0"/>
        <v>26559</v>
      </c>
    </row>
    <row r="18" spans="1:13" ht="15.75">
      <c r="A18" s="42"/>
      <c r="B18" s="45" t="s">
        <v>47</v>
      </c>
      <c r="C18" s="5" t="s">
        <v>11</v>
      </c>
      <c r="D18" s="46">
        <v>152</v>
      </c>
      <c r="E18" s="46">
        <v>303</v>
      </c>
      <c r="F18" s="46">
        <v>303</v>
      </c>
      <c r="G18" s="39">
        <f t="shared" si="0"/>
        <v>252.66666666666666</v>
      </c>
      <c r="I18" s="6"/>
    </row>
    <row r="19" spans="1:13" ht="15.75">
      <c r="A19" s="42"/>
      <c r="B19" s="45" t="s">
        <v>48</v>
      </c>
      <c r="C19" s="5" t="s">
        <v>11</v>
      </c>
      <c r="D19" s="46">
        <v>14633</v>
      </c>
      <c r="E19" s="46">
        <v>25019</v>
      </c>
      <c r="F19" s="46">
        <v>26644</v>
      </c>
      <c r="G19" s="39">
        <f t="shared" si="0"/>
        <v>22098.666666666668</v>
      </c>
      <c r="I19" s="6"/>
    </row>
    <row r="20" spans="1:13" ht="15.75">
      <c r="A20" s="42"/>
      <c r="B20" s="45" t="s">
        <v>53</v>
      </c>
      <c r="C20" s="5" t="s">
        <v>11</v>
      </c>
      <c r="D20" s="46">
        <v>1190</v>
      </c>
      <c r="E20" s="46">
        <v>2158</v>
      </c>
      <c r="F20" s="46">
        <v>2397</v>
      </c>
      <c r="G20" s="39">
        <f t="shared" si="0"/>
        <v>1915</v>
      </c>
      <c r="I20" s="6"/>
    </row>
    <row r="21" spans="1:13" ht="15.75">
      <c r="A21" s="42"/>
      <c r="B21" s="45" t="s">
        <v>52</v>
      </c>
      <c r="C21" s="5" t="s">
        <v>12</v>
      </c>
      <c r="D21" s="46">
        <v>1491</v>
      </c>
      <c r="E21" s="46">
        <v>2535</v>
      </c>
      <c r="F21" s="46">
        <v>2852</v>
      </c>
      <c r="G21" s="39">
        <f t="shared" si="0"/>
        <v>2292.6666666666665</v>
      </c>
      <c r="I21" s="6"/>
    </row>
    <row r="22" spans="1:13" ht="15.75">
      <c r="A22" s="42"/>
      <c r="B22" s="47" t="s">
        <v>14</v>
      </c>
      <c r="C22" s="5" t="s">
        <v>11</v>
      </c>
      <c r="D22" s="46">
        <v>2133</v>
      </c>
      <c r="E22" s="46">
        <v>5053</v>
      </c>
      <c r="F22" s="46">
        <v>6822</v>
      </c>
      <c r="G22" s="39">
        <f t="shared" si="0"/>
        <v>4669.333333333333</v>
      </c>
      <c r="I22" s="6"/>
    </row>
    <row r="23" spans="1:13" ht="17.25">
      <c r="A23" s="42">
        <v>2</v>
      </c>
      <c r="B23" s="48" t="s">
        <v>49</v>
      </c>
      <c r="C23" s="5" t="s">
        <v>54</v>
      </c>
      <c r="D23" s="39">
        <f>D24+D26</f>
        <v>99983</v>
      </c>
      <c r="E23" s="39">
        <f t="shared" ref="E23:F23" si="3">E24+E26</f>
        <v>111872</v>
      </c>
      <c r="F23" s="39">
        <f t="shared" si="3"/>
        <v>107309</v>
      </c>
      <c r="G23" s="39">
        <f t="shared" si="0"/>
        <v>106388</v>
      </c>
      <c r="I23" s="6"/>
    </row>
    <row r="24" spans="1:13" ht="15.75">
      <c r="A24" s="42"/>
      <c r="B24" s="47" t="s">
        <v>50</v>
      </c>
      <c r="C24" s="5" t="s">
        <v>11</v>
      </c>
      <c r="D24" s="46">
        <v>15518</v>
      </c>
      <c r="E24" s="46">
        <v>25019</v>
      </c>
      <c r="F24" s="76">
        <v>26644</v>
      </c>
      <c r="G24" s="39">
        <f t="shared" si="0"/>
        <v>22393.666666666668</v>
      </c>
      <c r="H24" s="3" t="s">
        <v>99</v>
      </c>
      <c r="I24" s="6"/>
    </row>
    <row r="25" spans="1:13" ht="15.75">
      <c r="A25" s="42"/>
      <c r="B25" s="47" t="s">
        <v>51</v>
      </c>
      <c r="C25" s="5" t="s">
        <v>11</v>
      </c>
      <c r="D25" s="76">
        <v>9823</v>
      </c>
      <c r="E25" s="76">
        <v>18761</v>
      </c>
      <c r="F25" s="76">
        <v>15196</v>
      </c>
      <c r="G25" s="39">
        <f t="shared" si="0"/>
        <v>14593.333333333334</v>
      </c>
      <c r="I25" s="6"/>
    </row>
    <row r="26" spans="1:13" ht="15.75">
      <c r="A26" s="49"/>
      <c r="B26" s="47" t="s">
        <v>18</v>
      </c>
      <c r="C26" s="5" t="s">
        <v>11</v>
      </c>
      <c r="D26" s="76">
        <v>84465</v>
      </c>
      <c r="E26" s="76">
        <v>86853</v>
      </c>
      <c r="F26" s="76">
        <v>80665</v>
      </c>
      <c r="G26" s="39">
        <f t="shared" si="0"/>
        <v>83994.333333333328</v>
      </c>
      <c r="I26" s="6"/>
    </row>
    <row r="27" spans="1:13" ht="15.75">
      <c r="A27" s="49"/>
      <c r="B27" s="45" t="s">
        <v>48</v>
      </c>
      <c r="C27" s="5" t="s">
        <v>11</v>
      </c>
      <c r="D27" s="46">
        <v>71421</v>
      </c>
      <c r="E27" s="46">
        <v>75648</v>
      </c>
      <c r="F27" s="46">
        <v>78286</v>
      </c>
      <c r="G27" s="39">
        <f t="shared" si="0"/>
        <v>75118.333333333328</v>
      </c>
      <c r="I27" s="6"/>
    </row>
    <row r="28" spans="1:13" ht="15.75">
      <c r="A28" s="49"/>
      <c r="B28" s="45" t="s">
        <v>52</v>
      </c>
      <c r="C28" s="5" t="s">
        <v>11</v>
      </c>
      <c r="D28" s="46">
        <v>13128</v>
      </c>
      <c r="E28" s="46">
        <v>14362</v>
      </c>
      <c r="F28" s="46">
        <v>15682</v>
      </c>
      <c r="G28" s="39">
        <f t="shared" si="0"/>
        <v>14390.666666666666</v>
      </c>
      <c r="I28" s="6"/>
    </row>
    <row r="29" spans="1:13" ht="15.75">
      <c r="A29" s="42">
        <v>3</v>
      </c>
      <c r="B29" s="50" t="s">
        <v>10</v>
      </c>
      <c r="C29" s="5" t="s">
        <v>13</v>
      </c>
      <c r="D29" s="76">
        <v>3343</v>
      </c>
      <c r="E29" s="76">
        <v>0</v>
      </c>
      <c r="F29" s="76">
        <v>0</v>
      </c>
      <c r="G29" s="39">
        <f t="shared" si="0"/>
        <v>1114.3333333333333</v>
      </c>
      <c r="I29" s="6"/>
    </row>
    <row r="30" spans="1:13" ht="15.75">
      <c r="A30" s="42"/>
      <c r="B30" s="50"/>
      <c r="C30" s="5"/>
      <c r="D30" s="39"/>
      <c r="E30" s="39"/>
      <c r="F30" s="39"/>
      <c r="G30" s="39"/>
      <c r="I30" s="6"/>
    </row>
    <row r="31" spans="1:13" ht="15.75" customHeight="1" thickBot="1">
      <c r="A31" s="51"/>
      <c r="B31" s="52" t="s">
        <v>138</v>
      </c>
      <c r="C31" s="53" t="s">
        <v>11</v>
      </c>
      <c r="D31" s="54">
        <f>D17+D26</f>
        <v>101931</v>
      </c>
      <c r="E31" s="55">
        <f t="shared" ref="E31:F31" si="4">E17+E26</f>
        <v>116868</v>
      </c>
      <c r="F31" s="52">
        <f t="shared" si="4"/>
        <v>112861</v>
      </c>
      <c r="G31" s="53">
        <f t="shared" si="0"/>
        <v>110553.33333333333</v>
      </c>
      <c r="I31" s="6"/>
    </row>
    <row r="32" spans="1:13" ht="15.75" customHeight="1" thickTop="1">
      <c r="A32" s="13" t="s">
        <v>55</v>
      </c>
      <c r="B32" s="13"/>
      <c r="C32" s="5"/>
      <c r="D32" s="5"/>
      <c r="E32" s="5"/>
      <c r="F32" s="5"/>
      <c r="G32" s="5"/>
      <c r="H32" s="5"/>
      <c r="I32" s="5"/>
      <c r="J32" s="5"/>
      <c r="K32" s="5"/>
      <c r="M32" s="6"/>
    </row>
    <row r="33" spans="1:14" ht="15.75" customHeight="1">
      <c r="A33" s="13" t="s">
        <v>56</v>
      </c>
      <c r="B33" s="13"/>
      <c r="C33" s="5"/>
      <c r="D33" s="5"/>
      <c r="E33" s="5"/>
      <c r="F33" s="5"/>
      <c r="G33" s="5"/>
      <c r="H33" s="5"/>
      <c r="I33" s="5"/>
      <c r="J33" s="5"/>
      <c r="K33" s="5"/>
      <c r="L33" s="14"/>
      <c r="N33" s="6"/>
    </row>
    <row r="34" spans="1:14" ht="15.75" customHeight="1">
      <c r="A34" s="13" t="s">
        <v>57</v>
      </c>
      <c r="B34" s="13"/>
      <c r="C34" s="5"/>
      <c r="D34" s="5"/>
      <c r="E34" s="5"/>
      <c r="F34" s="5"/>
      <c r="G34" s="5"/>
      <c r="H34" s="5"/>
      <c r="I34" s="5"/>
      <c r="J34" s="5"/>
      <c r="K34" s="5"/>
      <c r="L34" s="14"/>
      <c r="N34" s="6"/>
    </row>
    <row r="35" spans="1:14">
      <c r="A35" s="2" t="s">
        <v>69</v>
      </c>
      <c r="N35" s="6"/>
    </row>
    <row r="36" spans="1:14">
      <c r="C36" s="5"/>
      <c r="D36" s="5"/>
    </row>
    <row r="38" spans="1:14">
      <c r="A38" s="96" t="s">
        <v>118</v>
      </c>
      <c r="B38" s="96"/>
      <c r="C38" s="96"/>
      <c r="D38" s="96"/>
      <c r="E38" s="96"/>
      <c r="F38" s="96"/>
      <c r="G38" s="96"/>
      <c r="H38" s="96"/>
      <c r="I38" s="96"/>
      <c r="J38" s="15"/>
    </row>
    <row r="39" spans="1:14">
      <c r="A39" s="96" t="s">
        <v>120</v>
      </c>
      <c r="B39" s="96"/>
      <c r="C39" s="96"/>
      <c r="D39" s="96"/>
      <c r="E39" s="96"/>
      <c r="F39" s="96"/>
      <c r="G39" s="96"/>
      <c r="H39" s="96"/>
      <c r="I39" s="96"/>
      <c r="J39" s="15"/>
    </row>
    <row r="40" spans="1:14">
      <c r="A40" s="96" t="s">
        <v>148</v>
      </c>
      <c r="B40" s="96"/>
      <c r="C40" s="96"/>
      <c r="D40" s="96"/>
      <c r="E40" s="96"/>
      <c r="F40" s="96"/>
      <c r="G40" s="96"/>
      <c r="H40" s="96"/>
      <c r="I40" s="96"/>
      <c r="J40" s="15"/>
    </row>
    <row r="42" spans="1:14" ht="15.75" thickBot="1">
      <c r="A42" s="36" t="s">
        <v>0</v>
      </c>
      <c r="B42" s="36" t="s">
        <v>147</v>
      </c>
      <c r="C42" s="36" t="s">
        <v>113</v>
      </c>
      <c r="D42" s="36" t="s">
        <v>114</v>
      </c>
      <c r="E42" s="36" t="s">
        <v>115</v>
      </c>
      <c r="F42" s="36" t="s">
        <v>39</v>
      </c>
      <c r="G42" s="18"/>
    </row>
    <row r="43" spans="1:14">
      <c r="A43" s="20"/>
      <c r="B43" s="13"/>
      <c r="C43" s="18"/>
      <c r="D43" s="18"/>
      <c r="E43" s="18"/>
      <c r="F43" s="18"/>
      <c r="G43" s="18"/>
    </row>
    <row r="44" spans="1:14">
      <c r="A44" s="20">
        <v>1</v>
      </c>
      <c r="B44" s="13" t="s">
        <v>59</v>
      </c>
      <c r="C44" s="28">
        <v>0</v>
      </c>
      <c r="D44" s="28">
        <v>0</v>
      </c>
      <c r="E44" s="28">
        <f>1050390.319*1000</f>
        <v>1050390318.9999999</v>
      </c>
      <c r="F44" s="28">
        <f>SUM(C44:E44)</f>
        <v>1050390318.9999999</v>
      </c>
      <c r="G44" s="14"/>
    </row>
    <row r="45" spans="1:14">
      <c r="A45" s="20">
        <v>2</v>
      </c>
      <c r="B45" s="13" t="s">
        <v>61</v>
      </c>
      <c r="C45" s="28">
        <v>0</v>
      </c>
      <c r="D45" s="28">
        <v>0</v>
      </c>
      <c r="E45" s="28">
        <f>983832.148*1000</f>
        <v>983832148</v>
      </c>
      <c r="F45" s="28">
        <f>SUM(C45:E45)</f>
        <v>983832148</v>
      </c>
      <c r="G45" s="14"/>
    </row>
    <row r="46" spans="1:14">
      <c r="A46" s="20">
        <v>3</v>
      </c>
      <c r="B46" s="13" t="s">
        <v>60</v>
      </c>
      <c r="C46" s="28">
        <v>0</v>
      </c>
      <c r="D46" s="28">
        <v>0</v>
      </c>
      <c r="E46" s="28"/>
      <c r="F46" s="28">
        <f>SUM(C46:E46)</f>
        <v>0</v>
      </c>
      <c r="G46" s="14"/>
    </row>
    <row r="47" spans="1:14">
      <c r="A47" s="20">
        <v>4</v>
      </c>
      <c r="B47" s="13" t="s">
        <v>62</v>
      </c>
      <c r="C47" s="28">
        <v>0</v>
      </c>
      <c r="D47" s="28">
        <v>0</v>
      </c>
      <c r="E47" s="28">
        <v>0</v>
      </c>
      <c r="F47" s="28">
        <f>SUM(C47:E47)</f>
        <v>0</v>
      </c>
      <c r="G47" s="14"/>
    </row>
    <row r="48" spans="1:14">
      <c r="A48" s="20">
        <v>5</v>
      </c>
      <c r="B48" s="13" t="s">
        <v>44</v>
      </c>
      <c r="C48" s="28">
        <v>0</v>
      </c>
      <c r="D48" s="28">
        <v>0</v>
      </c>
      <c r="E48" s="28">
        <f>288004.63291*1000</f>
        <v>288004632.90999997</v>
      </c>
      <c r="F48" s="28">
        <f>SUM(C48:E48)</f>
        <v>288004632.90999997</v>
      </c>
      <c r="G48" s="14"/>
    </row>
    <row r="49" spans="1:10">
      <c r="A49" s="75">
        <v>6</v>
      </c>
      <c r="B49" s="13" t="s">
        <v>70</v>
      </c>
      <c r="C49" s="28"/>
      <c r="D49" s="28"/>
      <c r="E49" s="28"/>
      <c r="F49" s="28"/>
      <c r="G49" s="14"/>
    </row>
    <row r="50" spans="1:10" ht="15.75" thickBot="1">
      <c r="A50" s="51"/>
      <c r="B50" s="52" t="s">
        <v>1</v>
      </c>
      <c r="C50" s="53">
        <f>SUM(C44:C48)</f>
        <v>0</v>
      </c>
      <c r="D50" s="54">
        <f t="shared" ref="D50:F50" si="5">SUM(D44:D48)</f>
        <v>0</v>
      </c>
      <c r="E50" s="55">
        <f t="shared" si="5"/>
        <v>2322227099.9099998</v>
      </c>
      <c r="F50" s="52">
        <f t="shared" si="5"/>
        <v>2322227099.9099998</v>
      </c>
      <c r="G50" s="14"/>
    </row>
    <row r="51" spans="1:10" ht="15.75" thickTop="1">
      <c r="A51" s="97" t="s">
        <v>101</v>
      </c>
      <c r="B51" s="97"/>
      <c r="C51" s="97"/>
      <c r="D51" s="97"/>
      <c r="E51" s="97"/>
      <c r="F51" s="97"/>
      <c r="G51" s="97"/>
      <c r="H51" s="97"/>
      <c r="I51" s="97"/>
      <c r="J51" s="16"/>
    </row>
    <row r="53" spans="1:10">
      <c r="B53" s="1"/>
      <c r="C53" s="1"/>
      <c r="D53" s="17"/>
      <c r="E53" s="1"/>
      <c r="F53" s="17"/>
      <c r="G53" s="1"/>
      <c r="H53" s="17"/>
      <c r="I53" s="1"/>
      <c r="J53" s="17"/>
    </row>
    <row r="54" spans="1:10">
      <c r="A54" s="96" t="s">
        <v>119</v>
      </c>
      <c r="B54" s="96"/>
      <c r="C54" s="96"/>
      <c r="D54" s="96"/>
      <c r="E54" s="96"/>
      <c r="F54" s="96"/>
      <c r="G54" s="96"/>
      <c r="H54" s="96"/>
      <c r="I54" s="96"/>
      <c r="J54" s="15"/>
    </row>
    <row r="55" spans="1:10">
      <c r="A55" s="96" t="s">
        <v>121</v>
      </c>
      <c r="B55" s="96"/>
      <c r="C55" s="96"/>
      <c r="D55" s="96"/>
      <c r="E55" s="96"/>
      <c r="F55" s="96"/>
      <c r="G55" s="96"/>
      <c r="H55" s="96"/>
      <c r="I55" s="96"/>
      <c r="J55" s="15"/>
    </row>
    <row r="56" spans="1:10" s="4" customFormat="1">
      <c r="A56" s="96" t="s">
        <v>148</v>
      </c>
      <c r="B56" s="96"/>
      <c r="C56" s="96"/>
      <c r="D56" s="96"/>
      <c r="E56" s="96"/>
      <c r="F56" s="96"/>
      <c r="G56" s="96"/>
      <c r="H56" s="96"/>
      <c r="I56" s="96"/>
      <c r="J56" s="15"/>
    </row>
    <row r="58" spans="1:10" ht="15.75" thickBot="1">
      <c r="A58" s="36" t="s">
        <v>116</v>
      </c>
      <c r="B58" s="36" t="s">
        <v>117</v>
      </c>
      <c r="C58" s="36" t="s">
        <v>113</v>
      </c>
      <c r="D58" s="36" t="s">
        <v>114</v>
      </c>
      <c r="E58" s="36" t="s">
        <v>115</v>
      </c>
      <c r="F58" s="36" t="s">
        <v>39</v>
      </c>
      <c r="G58" s="18"/>
    </row>
    <row r="59" spans="1:10">
      <c r="A59" s="20"/>
      <c r="B59" s="13"/>
      <c r="C59" s="5"/>
      <c r="D59" s="5"/>
      <c r="E59" s="5"/>
      <c r="F59" s="5"/>
      <c r="G59" s="5"/>
    </row>
    <row r="60" spans="1:10">
      <c r="A60" s="56" t="s">
        <v>3</v>
      </c>
      <c r="B60" s="38" t="s">
        <v>4</v>
      </c>
      <c r="C60" s="28">
        <v>0</v>
      </c>
      <c r="D60" s="28">
        <v>0</v>
      </c>
      <c r="E60" s="28">
        <v>0</v>
      </c>
      <c r="F60" s="28">
        <f t="shared" ref="F60:F78" si="6">SUM(C60:E60)</f>
        <v>0</v>
      </c>
      <c r="G60" s="14"/>
    </row>
    <row r="61" spans="1:10">
      <c r="A61" s="56" t="s">
        <v>5</v>
      </c>
      <c r="B61" s="38" t="s">
        <v>6</v>
      </c>
      <c r="C61" s="28">
        <v>0</v>
      </c>
      <c r="D61" s="28">
        <v>0</v>
      </c>
      <c r="E61" s="28">
        <f>983832.15*1000</f>
        <v>983832150</v>
      </c>
      <c r="F61" s="28">
        <f t="shared" si="6"/>
        <v>983832150</v>
      </c>
      <c r="G61" s="14"/>
    </row>
    <row r="62" spans="1:10">
      <c r="A62" s="56" t="s">
        <v>27</v>
      </c>
      <c r="B62" s="38" t="s">
        <v>28</v>
      </c>
      <c r="C62" s="28">
        <v>0</v>
      </c>
      <c r="D62" s="28">
        <v>0</v>
      </c>
      <c r="E62" s="28">
        <v>0</v>
      </c>
      <c r="F62" s="28">
        <f t="shared" si="6"/>
        <v>0</v>
      </c>
      <c r="G62" s="14"/>
    </row>
    <row r="63" spans="1:10">
      <c r="A63" s="56" t="s">
        <v>7</v>
      </c>
      <c r="B63" s="38" t="s">
        <v>8</v>
      </c>
      <c r="C63" s="28">
        <v>0</v>
      </c>
      <c r="D63" s="28">
        <v>0</v>
      </c>
      <c r="E63" s="28">
        <v>0</v>
      </c>
      <c r="F63" s="28">
        <f t="shared" si="6"/>
        <v>0</v>
      </c>
      <c r="G63" s="14"/>
    </row>
    <row r="64" spans="1:10">
      <c r="A64" s="56" t="s">
        <v>29</v>
      </c>
      <c r="B64" s="38" t="s">
        <v>30</v>
      </c>
      <c r="C64" s="28">
        <v>0</v>
      </c>
      <c r="D64" s="28">
        <v>0</v>
      </c>
      <c r="E64" s="28">
        <v>0</v>
      </c>
      <c r="F64" s="28">
        <f t="shared" si="6"/>
        <v>0</v>
      </c>
      <c r="G64" s="14"/>
    </row>
    <row r="65" spans="1:10">
      <c r="A65" s="56" t="s">
        <v>31</v>
      </c>
      <c r="B65" s="38" t="s">
        <v>32</v>
      </c>
      <c r="C65" s="28">
        <v>0</v>
      </c>
      <c r="D65" s="28">
        <v>0</v>
      </c>
      <c r="E65" s="28">
        <v>0</v>
      </c>
      <c r="F65" s="28">
        <f t="shared" si="6"/>
        <v>0</v>
      </c>
      <c r="G65" s="14"/>
    </row>
    <row r="66" spans="1:10">
      <c r="A66" s="56" t="s">
        <v>33</v>
      </c>
      <c r="B66" s="38" t="s">
        <v>34</v>
      </c>
      <c r="C66" s="28">
        <v>0</v>
      </c>
      <c r="D66" s="28">
        <v>0</v>
      </c>
      <c r="E66" s="28">
        <v>0</v>
      </c>
      <c r="F66" s="28">
        <f t="shared" si="6"/>
        <v>0</v>
      </c>
      <c r="G66" s="14"/>
    </row>
    <row r="67" spans="1:10">
      <c r="A67" s="56" t="s">
        <v>35</v>
      </c>
      <c r="B67" s="38" t="s">
        <v>36</v>
      </c>
      <c r="C67" s="28">
        <v>0</v>
      </c>
      <c r="D67" s="28">
        <v>0</v>
      </c>
      <c r="E67" s="28">
        <v>0</v>
      </c>
      <c r="F67" s="28">
        <f t="shared" si="6"/>
        <v>0</v>
      </c>
      <c r="G67" s="14"/>
    </row>
    <row r="68" spans="1:10">
      <c r="A68" s="56" t="s">
        <v>37</v>
      </c>
      <c r="B68" s="38" t="s">
        <v>38</v>
      </c>
      <c r="C68" s="28">
        <v>0</v>
      </c>
      <c r="D68" s="28">
        <v>0</v>
      </c>
      <c r="E68" s="28">
        <f>288004.63291*1000</f>
        <v>288004632.90999997</v>
      </c>
      <c r="F68" s="28">
        <f t="shared" si="6"/>
        <v>288004632.90999997</v>
      </c>
      <c r="G68" s="14"/>
    </row>
    <row r="69" spans="1:10">
      <c r="A69" s="56" t="s">
        <v>9</v>
      </c>
      <c r="B69" s="57" t="s">
        <v>65</v>
      </c>
      <c r="C69" s="28">
        <v>0</v>
      </c>
      <c r="D69" s="28">
        <v>0</v>
      </c>
      <c r="E69" s="28">
        <f>1050390.319*1000</f>
        <v>1050390318.9999999</v>
      </c>
      <c r="F69" s="28">
        <f t="shared" si="6"/>
        <v>1050390318.9999999</v>
      </c>
      <c r="G69" s="14"/>
    </row>
    <row r="70" spans="1:10">
      <c r="A70" s="79" t="s">
        <v>72</v>
      </c>
      <c r="B70" s="80" t="s">
        <v>71</v>
      </c>
      <c r="C70" s="28">
        <v>0</v>
      </c>
      <c r="D70" s="28">
        <v>0</v>
      </c>
      <c r="E70" s="28">
        <v>0</v>
      </c>
      <c r="F70" s="28">
        <f t="shared" si="6"/>
        <v>0</v>
      </c>
      <c r="G70" s="14"/>
    </row>
    <row r="71" spans="1:10">
      <c r="A71" s="79" t="s">
        <v>73</v>
      </c>
      <c r="B71" s="80" t="s">
        <v>74</v>
      </c>
      <c r="C71" s="28">
        <v>0</v>
      </c>
      <c r="D71" s="28">
        <v>0</v>
      </c>
      <c r="E71" s="28">
        <v>0</v>
      </c>
      <c r="F71" s="28">
        <f t="shared" si="6"/>
        <v>0</v>
      </c>
      <c r="G71" s="14"/>
    </row>
    <row r="72" spans="1:10">
      <c r="A72" s="79" t="s">
        <v>75</v>
      </c>
      <c r="B72" s="80" t="s">
        <v>76</v>
      </c>
      <c r="C72" s="28">
        <v>0</v>
      </c>
      <c r="D72" s="28">
        <v>0</v>
      </c>
      <c r="E72" s="28">
        <v>0</v>
      </c>
      <c r="F72" s="28">
        <f t="shared" si="6"/>
        <v>0</v>
      </c>
      <c r="G72" s="14"/>
    </row>
    <row r="73" spans="1:10">
      <c r="A73" s="79" t="s">
        <v>78</v>
      </c>
      <c r="B73" s="80" t="s">
        <v>79</v>
      </c>
      <c r="C73" s="28">
        <v>0</v>
      </c>
      <c r="D73" s="28">
        <v>0</v>
      </c>
      <c r="E73" s="28">
        <v>0</v>
      </c>
      <c r="F73" s="28">
        <f t="shared" si="6"/>
        <v>0</v>
      </c>
      <c r="G73" s="14"/>
    </row>
    <row r="74" spans="1:10">
      <c r="A74" s="79" t="s">
        <v>80</v>
      </c>
      <c r="B74" s="80" t="s">
        <v>81</v>
      </c>
      <c r="C74" s="28">
        <v>0</v>
      </c>
      <c r="D74" s="28">
        <v>0</v>
      </c>
      <c r="E74" s="28">
        <v>0</v>
      </c>
      <c r="F74" s="28">
        <f t="shared" si="6"/>
        <v>0</v>
      </c>
      <c r="G74" s="14"/>
    </row>
    <row r="75" spans="1:10">
      <c r="A75" s="79" t="s">
        <v>82</v>
      </c>
      <c r="B75" s="80" t="s">
        <v>83</v>
      </c>
      <c r="C75" s="28">
        <v>0</v>
      </c>
      <c r="D75" s="28">
        <v>0</v>
      </c>
      <c r="E75" s="28">
        <v>0</v>
      </c>
      <c r="F75" s="28">
        <f t="shared" si="6"/>
        <v>0</v>
      </c>
      <c r="G75" s="14"/>
    </row>
    <row r="76" spans="1:10" ht="30">
      <c r="A76" s="79" t="s">
        <v>84</v>
      </c>
      <c r="B76" s="80" t="s">
        <v>85</v>
      </c>
      <c r="C76" s="28">
        <v>0</v>
      </c>
      <c r="D76" s="28">
        <v>0</v>
      </c>
      <c r="E76" s="28">
        <v>0</v>
      </c>
      <c r="F76" s="28">
        <f t="shared" si="6"/>
        <v>0</v>
      </c>
      <c r="G76" s="14"/>
    </row>
    <row r="77" spans="1:10">
      <c r="A77" s="79" t="s">
        <v>75</v>
      </c>
      <c r="B77" s="80" t="s">
        <v>76</v>
      </c>
      <c r="C77" s="28">
        <v>0</v>
      </c>
      <c r="D77" s="28">
        <v>0</v>
      </c>
      <c r="E77" s="28">
        <v>0</v>
      </c>
      <c r="F77" s="28">
        <f t="shared" si="6"/>
        <v>0</v>
      </c>
      <c r="G77" s="14"/>
    </row>
    <row r="78" spans="1:10" ht="30">
      <c r="A78" s="79"/>
      <c r="B78" s="80" t="s">
        <v>77</v>
      </c>
      <c r="C78" s="28">
        <v>0</v>
      </c>
      <c r="D78" s="28">
        <v>0</v>
      </c>
      <c r="E78" s="28">
        <v>0</v>
      </c>
      <c r="F78" s="28">
        <f t="shared" si="6"/>
        <v>0</v>
      </c>
      <c r="G78" s="14"/>
    </row>
    <row r="79" spans="1:10" ht="15.75" thickBot="1">
      <c r="A79" s="51"/>
      <c r="B79" s="52" t="s">
        <v>1</v>
      </c>
      <c r="C79" s="53">
        <f>SUM(C60:C69)</f>
        <v>0</v>
      </c>
      <c r="D79" s="54">
        <f>SUM(D60:D69)</f>
        <v>0</v>
      </c>
      <c r="E79" s="55">
        <f>SUM(E60:E70)</f>
        <v>2322227101.9099998</v>
      </c>
      <c r="F79" s="52">
        <f>SUM(F60:F69)</f>
        <v>2322227101.9099998</v>
      </c>
      <c r="G79" s="14"/>
    </row>
    <row r="80" spans="1:10" ht="15.75" thickTop="1">
      <c r="A80" s="97" t="s">
        <v>101</v>
      </c>
      <c r="B80" s="97"/>
      <c r="C80" s="97"/>
      <c r="D80" s="97"/>
      <c r="E80" s="97"/>
      <c r="F80" s="97"/>
      <c r="G80" s="97"/>
      <c r="H80" s="97"/>
      <c r="I80" s="97"/>
      <c r="J80" s="16"/>
    </row>
    <row r="82" spans="1:10">
      <c r="A82" s="10"/>
    </row>
    <row r="83" spans="1:10">
      <c r="A83" s="96" t="s">
        <v>2</v>
      </c>
      <c r="B83" s="96"/>
      <c r="C83" s="96"/>
      <c r="D83" s="96"/>
      <c r="E83" s="96"/>
      <c r="F83" s="96"/>
      <c r="G83" s="96"/>
      <c r="H83" s="96"/>
      <c r="I83" s="96"/>
      <c r="J83" s="15"/>
    </row>
    <row r="84" spans="1:10">
      <c r="A84" s="96" t="s">
        <v>122</v>
      </c>
      <c r="B84" s="96"/>
      <c r="C84" s="96"/>
      <c r="D84" s="96"/>
      <c r="E84" s="96"/>
      <c r="F84" s="96"/>
      <c r="G84" s="96"/>
      <c r="H84" s="96"/>
      <c r="I84" s="96"/>
      <c r="J84" s="15"/>
    </row>
    <row r="85" spans="1:10" s="4" customFormat="1">
      <c r="A85" s="96" t="s">
        <v>148</v>
      </c>
      <c r="B85" s="96"/>
      <c r="C85" s="96"/>
      <c r="D85" s="96"/>
      <c r="E85" s="96"/>
      <c r="F85" s="96"/>
      <c r="G85" s="96"/>
      <c r="H85" s="96"/>
      <c r="I85" s="96"/>
      <c r="J85" s="15"/>
    </row>
    <row r="87" spans="1:10" ht="15.75" thickBot="1">
      <c r="A87" s="36" t="s">
        <v>0</v>
      </c>
      <c r="B87" s="36" t="s">
        <v>111</v>
      </c>
      <c r="C87" s="36" t="s">
        <v>113</v>
      </c>
      <c r="D87" s="36" t="s">
        <v>114</v>
      </c>
      <c r="E87" s="36" t="s">
        <v>115</v>
      </c>
      <c r="F87" s="36" t="s">
        <v>39</v>
      </c>
      <c r="G87" s="18"/>
    </row>
    <row r="88" spans="1:10">
      <c r="A88" s="20"/>
      <c r="B88" s="13"/>
      <c r="C88" s="5"/>
      <c r="D88" s="5"/>
      <c r="E88" s="5"/>
      <c r="F88" s="5"/>
      <c r="G88" s="5"/>
    </row>
    <row r="89" spans="1:10">
      <c r="A89" s="20">
        <v>1</v>
      </c>
      <c r="B89" s="13" t="s">
        <v>123</v>
      </c>
      <c r="C89" s="28">
        <v>0</v>
      </c>
      <c r="D89" s="28">
        <f>+C93</f>
        <v>0</v>
      </c>
      <c r="E89" s="28">
        <f>+D93</f>
        <v>0</v>
      </c>
      <c r="F89" s="28">
        <f>C89</f>
        <v>0</v>
      </c>
      <c r="G89" s="14"/>
      <c r="H89" s="93"/>
    </row>
    <row r="90" spans="1:10">
      <c r="A90" s="20">
        <v>2</v>
      </c>
      <c r="B90" s="13" t="s">
        <v>124</v>
      </c>
      <c r="C90" s="28">
        <v>0</v>
      </c>
      <c r="D90" s="28">
        <v>0</v>
      </c>
      <c r="E90" s="28">
        <f>2887550.89762*1000</f>
        <v>2887550897.6199999</v>
      </c>
      <c r="F90" s="28">
        <f>SUM(C90:E90)</f>
        <v>2887550897.6199999</v>
      </c>
      <c r="G90" s="14"/>
      <c r="H90" s="92">
        <v>0</v>
      </c>
      <c r="I90" s="92">
        <v>0</v>
      </c>
      <c r="J90" s="92">
        <v>2419660860.8800001</v>
      </c>
    </row>
    <row r="91" spans="1:10">
      <c r="A91" s="20">
        <v>3</v>
      </c>
      <c r="B91" s="13" t="s">
        <v>125</v>
      </c>
      <c r="C91" s="28">
        <f>+C89+C90</f>
        <v>0</v>
      </c>
      <c r="D91" s="28">
        <f>+D89+D90</f>
        <v>0</v>
      </c>
      <c r="E91" s="28">
        <f>+E89+E90</f>
        <v>2887550897.6199999</v>
      </c>
      <c r="F91" s="28">
        <f>+F89+F90</f>
        <v>2887550897.6199999</v>
      </c>
      <c r="G91" s="14"/>
      <c r="H91" s="92">
        <v>0</v>
      </c>
      <c r="I91" s="92">
        <v>0</v>
      </c>
      <c r="J91" s="92">
        <v>467890036.74000001</v>
      </c>
    </row>
    <row r="92" spans="1:10">
      <c r="A92" s="20">
        <v>4</v>
      </c>
      <c r="B92" s="13" t="s">
        <v>126</v>
      </c>
      <c r="C92" s="28">
        <v>0</v>
      </c>
      <c r="D92" s="28">
        <v>0</v>
      </c>
      <c r="E92" s="28">
        <f>2322227.09991*1000</f>
        <v>2322227099.9099998</v>
      </c>
      <c r="F92" s="28">
        <f>+E92+D92+C92</f>
        <v>2322227099.9099998</v>
      </c>
      <c r="G92" s="14"/>
    </row>
    <row r="93" spans="1:10">
      <c r="A93" s="20">
        <v>5</v>
      </c>
      <c r="B93" s="13" t="s">
        <v>127</v>
      </c>
      <c r="C93" s="28">
        <f>+C91-C92</f>
        <v>0</v>
      </c>
      <c r="D93" s="28">
        <f>+D91-D92</f>
        <v>0</v>
      </c>
      <c r="E93" s="28">
        <f>+E91-E92</f>
        <v>565323797.71000004</v>
      </c>
      <c r="F93" s="28">
        <f>+F91-F92</f>
        <v>565323797.71000004</v>
      </c>
      <c r="G93" s="14"/>
      <c r="H93" s="6"/>
    </row>
    <row r="94" spans="1:10" ht="15.75" thickBot="1">
      <c r="A94" s="51"/>
      <c r="B94" s="52"/>
      <c r="C94" s="53"/>
      <c r="D94" s="54"/>
      <c r="E94" s="55"/>
      <c r="F94" s="52"/>
      <c r="G94" s="5"/>
    </row>
    <row r="95" spans="1:10" ht="15.75" thickTop="1">
      <c r="A95" s="97" t="s">
        <v>102</v>
      </c>
      <c r="B95" s="97"/>
      <c r="C95" s="97"/>
      <c r="D95" s="97"/>
      <c r="E95" s="97"/>
      <c r="F95" s="97"/>
      <c r="G95" s="97"/>
      <c r="H95" s="97"/>
      <c r="I95" s="97"/>
      <c r="J95" s="16"/>
    </row>
    <row r="96" spans="1:10">
      <c r="A96" s="7"/>
      <c r="B96" s="7"/>
      <c r="C96" s="7"/>
      <c r="D96" s="16"/>
      <c r="E96" s="7"/>
      <c r="F96" s="16"/>
      <c r="G96" s="12"/>
      <c r="H96" s="16"/>
      <c r="I96" s="7"/>
      <c r="J96" s="16"/>
    </row>
    <row r="100" spans="1:1">
      <c r="A100" s="91" t="s">
        <v>145</v>
      </c>
    </row>
    <row r="101" spans="1:1">
      <c r="A101" s="91" t="s">
        <v>149</v>
      </c>
    </row>
    <row r="102" spans="1:1">
      <c r="A102" s="91" t="s">
        <v>146</v>
      </c>
    </row>
  </sheetData>
  <mergeCells count="15">
    <mergeCell ref="A1:G1"/>
    <mergeCell ref="A8:G8"/>
    <mergeCell ref="A9:G9"/>
    <mergeCell ref="A95:I95"/>
    <mergeCell ref="A56:I56"/>
    <mergeCell ref="A80:I80"/>
    <mergeCell ref="A83:I83"/>
    <mergeCell ref="A84:I84"/>
    <mergeCell ref="A85:I85"/>
    <mergeCell ref="A55:I55"/>
    <mergeCell ref="A40:I40"/>
    <mergeCell ref="A51:I51"/>
    <mergeCell ref="A38:I38"/>
    <mergeCell ref="A39:I39"/>
    <mergeCell ref="A54:I54"/>
  </mergeCells>
  <phoneticPr fontId="1" type="noConversion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opLeftCell="A82" zoomScale="90" zoomScaleNormal="90" workbookViewId="0">
      <selection activeCell="A101" sqref="A101"/>
    </sheetView>
  </sheetViews>
  <sheetFormatPr defaultColWidth="11.5703125" defaultRowHeight="15"/>
  <cols>
    <col min="1" max="1" width="9.7109375" style="30" customWidth="1"/>
    <col min="2" max="2" width="45.7109375" style="31" customWidth="1"/>
    <col min="3" max="3" width="14.7109375" style="21" customWidth="1"/>
    <col min="4" max="4" width="15.5703125" style="21" customWidth="1"/>
    <col min="5" max="5" width="15.28515625" style="21" customWidth="1"/>
    <col min="6" max="6" width="14.85546875" style="21" customWidth="1"/>
    <col min="7" max="7" width="13.7109375" style="21" customWidth="1"/>
    <col min="8" max="8" width="15.140625" style="21" bestFit="1" customWidth="1"/>
    <col min="9" max="9" width="13.5703125" style="21" bestFit="1" customWidth="1"/>
    <col min="10" max="10" width="15.140625" style="21" bestFit="1" customWidth="1"/>
    <col min="11" max="16384" width="11.5703125" style="21"/>
  </cols>
  <sheetData>
    <row r="1" spans="1:8">
      <c r="A1" s="96" t="s">
        <v>68</v>
      </c>
      <c r="B1" s="96"/>
      <c r="C1" s="96"/>
      <c r="D1" s="96"/>
      <c r="E1" s="96"/>
      <c r="F1" s="96"/>
      <c r="G1" s="96"/>
    </row>
    <row r="2" spans="1:8">
      <c r="A2" s="9"/>
      <c r="B2" s="83" t="s">
        <v>88</v>
      </c>
      <c r="C2" s="9" t="s">
        <v>91</v>
      </c>
      <c r="D2" s="9"/>
      <c r="E2" s="9"/>
      <c r="F2" s="9"/>
      <c r="G2" s="9"/>
    </row>
    <row r="3" spans="1:8">
      <c r="A3" s="9"/>
      <c r="B3" s="83" t="s">
        <v>89</v>
      </c>
      <c r="C3" s="9" t="s">
        <v>92</v>
      </c>
      <c r="D3" s="9"/>
      <c r="E3" s="9"/>
      <c r="F3" s="9"/>
      <c r="G3" s="9"/>
      <c r="H3" s="31"/>
    </row>
    <row r="4" spans="1:8">
      <c r="A4" s="9"/>
      <c r="B4" s="83" t="s">
        <v>90</v>
      </c>
      <c r="C4" s="9" t="s">
        <v>93</v>
      </c>
      <c r="D4" s="9"/>
      <c r="E4" s="9"/>
      <c r="F4" s="9"/>
      <c r="G4" s="9"/>
    </row>
    <row r="5" spans="1:8">
      <c r="A5" s="9"/>
      <c r="B5" s="83" t="s">
        <v>86</v>
      </c>
      <c r="C5" s="9" t="s">
        <v>94</v>
      </c>
      <c r="D5" s="9"/>
      <c r="E5" s="9"/>
      <c r="F5" s="9"/>
      <c r="G5" s="9"/>
    </row>
    <row r="6" spans="1:8">
      <c r="A6" s="100"/>
      <c r="B6" s="100"/>
      <c r="C6" s="100"/>
      <c r="D6" s="100"/>
      <c r="E6" s="100"/>
      <c r="F6" s="100"/>
      <c r="G6" s="100"/>
    </row>
    <row r="8" spans="1:8">
      <c r="A8" s="99" t="s">
        <v>110</v>
      </c>
      <c r="B8" s="99"/>
      <c r="C8" s="99"/>
      <c r="D8" s="99"/>
      <c r="E8" s="99"/>
      <c r="F8" s="99"/>
      <c r="G8" s="99"/>
    </row>
    <row r="9" spans="1:8">
      <c r="A9" s="99" t="s">
        <v>131</v>
      </c>
      <c r="B9" s="99"/>
      <c r="C9" s="99"/>
      <c r="D9" s="99"/>
      <c r="E9" s="99"/>
      <c r="F9" s="99"/>
      <c r="G9" s="99"/>
    </row>
    <row r="11" spans="1:8" s="22" customFormat="1" ht="15.75" thickBot="1">
      <c r="A11" s="36" t="s">
        <v>0</v>
      </c>
      <c r="B11" s="36" t="s">
        <v>147</v>
      </c>
      <c r="C11" s="36" t="s">
        <v>112</v>
      </c>
      <c r="D11" s="36" t="s">
        <v>15</v>
      </c>
      <c r="E11" s="36" t="s">
        <v>16</v>
      </c>
      <c r="F11" s="36" t="s">
        <v>17</v>
      </c>
      <c r="G11" s="36" t="s">
        <v>139</v>
      </c>
    </row>
    <row r="12" spans="1:8" s="22" customFormat="1">
      <c r="A12" s="41"/>
      <c r="B12" s="27"/>
      <c r="C12" s="41"/>
      <c r="D12" s="41"/>
      <c r="E12" s="41"/>
      <c r="F12" s="41"/>
      <c r="G12" s="41"/>
    </row>
    <row r="13" spans="1:8" s="22" customFormat="1">
      <c r="A13" s="58">
        <v>0</v>
      </c>
      <c r="B13" s="59" t="s">
        <v>66</v>
      </c>
      <c r="C13" s="26" t="s">
        <v>11</v>
      </c>
      <c r="D13" s="41">
        <v>20302</v>
      </c>
      <c r="E13" s="41">
        <v>22268</v>
      </c>
      <c r="F13" s="41">
        <v>21915</v>
      </c>
      <c r="G13" s="39">
        <f t="shared" ref="G13:G14" si="0">AVERAGE(D13:F13)</f>
        <v>21495</v>
      </c>
    </row>
    <row r="14" spans="1:8" s="22" customFormat="1">
      <c r="A14" s="58"/>
      <c r="B14" s="60" t="s">
        <v>67</v>
      </c>
      <c r="C14" s="26" t="s">
        <v>11</v>
      </c>
      <c r="D14" s="41">
        <v>568</v>
      </c>
      <c r="E14" s="41">
        <v>1700</v>
      </c>
      <c r="F14" s="41">
        <v>1778</v>
      </c>
      <c r="G14" s="39">
        <f t="shared" si="0"/>
        <v>1348.6666666666667</v>
      </c>
    </row>
    <row r="15" spans="1:8" s="22" customFormat="1">
      <c r="A15" s="26"/>
      <c r="B15" s="27"/>
      <c r="C15" s="41"/>
      <c r="D15" s="41"/>
      <c r="E15" s="41"/>
      <c r="F15" s="41"/>
      <c r="G15" s="39"/>
    </row>
    <row r="16" spans="1:8" s="22" customFormat="1" ht="15.75">
      <c r="A16" s="61">
        <v>1</v>
      </c>
      <c r="B16" s="62" t="s">
        <v>45</v>
      </c>
      <c r="C16" s="28" t="s">
        <v>11</v>
      </c>
      <c r="D16" s="39">
        <f>D17+D22</f>
        <v>40696</v>
      </c>
      <c r="E16" s="39">
        <f t="shared" ref="E16:F16" si="1">E17+E22</f>
        <v>42546</v>
      </c>
      <c r="F16" s="39">
        <f t="shared" si="1"/>
        <v>40610</v>
      </c>
      <c r="G16" s="39">
        <f>AVERAGE(D16:F16)</f>
        <v>41284</v>
      </c>
    </row>
    <row r="17" spans="1:7" s="22" customFormat="1" ht="15.75">
      <c r="A17" s="61"/>
      <c r="B17" s="63" t="s">
        <v>46</v>
      </c>
      <c r="C17" s="28" t="s">
        <v>11</v>
      </c>
      <c r="D17" s="39">
        <f>SUM(D18:D21)</f>
        <v>32673</v>
      </c>
      <c r="E17" s="39">
        <f t="shared" ref="E17:F17" si="2">SUM(E18:E21)</f>
        <v>33925</v>
      </c>
      <c r="F17" s="39">
        <f t="shared" si="2"/>
        <v>33588</v>
      </c>
      <c r="G17" s="39">
        <f t="shared" ref="G17:G31" si="3">AVERAGE(D17:F17)</f>
        <v>33395.333333333336</v>
      </c>
    </row>
    <row r="18" spans="1:7" ht="15.75">
      <c r="A18" s="61"/>
      <c r="B18" s="64" t="s">
        <v>47</v>
      </c>
      <c r="C18" s="28" t="s">
        <v>11</v>
      </c>
      <c r="D18" s="39">
        <v>303</v>
      </c>
      <c r="E18" s="39">
        <v>303</v>
      </c>
      <c r="F18" s="39">
        <v>303</v>
      </c>
      <c r="G18" s="39">
        <f t="shared" si="3"/>
        <v>303</v>
      </c>
    </row>
    <row r="19" spans="1:7" ht="15.75">
      <c r="A19" s="61"/>
      <c r="B19" s="64" t="s">
        <v>48</v>
      </c>
      <c r="C19" s="28" t="s">
        <v>11</v>
      </c>
      <c r="D19" s="39">
        <v>26817</v>
      </c>
      <c r="E19" s="39">
        <v>27774</v>
      </c>
      <c r="F19" s="39">
        <v>27554</v>
      </c>
      <c r="G19" s="39">
        <f t="shared" si="3"/>
        <v>27381.666666666668</v>
      </c>
    </row>
    <row r="20" spans="1:7" ht="15.75">
      <c r="A20" s="61"/>
      <c r="B20" s="64" t="s">
        <v>53</v>
      </c>
      <c r="C20" s="28" t="s">
        <v>11</v>
      </c>
      <c r="D20" s="39">
        <v>2573</v>
      </c>
      <c r="E20" s="39">
        <v>2813</v>
      </c>
      <c r="F20" s="39">
        <v>2710</v>
      </c>
      <c r="G20" s="39">
        <f t="shared" si="3"/>
        <v>2698.6666666666665</v>
      </c>
    </row>
    <row r="21" spans="1:7" ht="15.75">
      <c r="A21" s="61"/>
      <c r="B21" s="64" t="s">
        <v>52</v>
      </c>
      <c r="C21" s="28" t="s">
        <v>12</v>
      </c>
      <c r="D21" s="39">
        <v>2980</v>
      </c>
      <c r="E21" s="39">
        <v>3035</v>
      </c>
      <c r="F21" s="39">
        <v>3021</v>
      </c>
      <c r="G21" s="39">
        <f t="shared" si="3"/>
        <v>3012</v>
      </c>
    </row>
    <row r="22" spans="1:7" ht="15.75">
      <c r="A22" s="61"/>
      <c r="B22" s="65" t="s">
        <v>14</v>
      </c>
      <c r="C22" s="28" t="s">
        <v>11</v>
      </c>
      <c r="D22" s="39">
        <v>8023</v>
      </c>
      <c r="E22" s="39">
        <v>8621</v>
      </c>
      <c r="F22" s="39">
        <v>7022</v>
      </c>
      <c r="G22" s="39">
        <f t="shared" si="3"/>
        <v>7888.666666666667</v>
      </c>
    </row>
    <row r="23" spans="1:7" ht="15.75">
      <c r="A23" s="61">
        <v>2</v>
      </c>
      <c r="B23" s="66" t="s">
        <v>49</v>
      </c>
      <c r="C23" s="28" t="s">
        <v>140</v>
      </c>
      <c r="D23" s="39">
        <f>D24+D26</f>
        <v>122223</v>
      </c>
      <c r="E23" s="39">
        <f t="shared" ref="E23:F23" si="4">E24+E26</f>
        <v>123734</v>
      </c>
      <c r="F23" s="39">
        <f t="shared" si="4"/>
        <v>124093</v>
      </c>
      <c r="G23" s="39">
        <f t="shared" si="3"/>
        <v>123350</v>
      </c>
    </row>
    <row r="24" spans="1:7" ht="15.75">
      <c r="A24" s="61"/>
      <c r="B24" s="65" t="s">
        <v>50</v>
      </c>
      <c r="C24" s="28" t="s">
        <v>11</v>
      </c>
      <c r="D24" s="39">
        <v>26875</v>
      </c>
      <c r="E24" s="39">
        <v>27800</v>
      </c>
      <c r="F24" s="39">
        <v>27554</v>
      </c>
      <c r="G24" s="39">
        <f t="shared" si="3"/>
        <v>27409.666666666668</v>
      </c>
    </row>
    <row r="25" spans="1:7" ht="15.75">
      <c r="A25" s="61"/>
      <c r="B25" s="65" t="s">
        <v>51</v>
      </c>
      <c r="C25" s="28" t="s">
        <v>11</v>
      </c>
      <c r="D25" s="39">
        <v>20656</v>
      </c>
      <c r="E25" s="39">
        <v>21636</v>
      </c>
      <c r="F25" s="39">
        <v>21262</v>
      </c>
      <c r="G25" s="39">
        <f t="shared" si="3"/>
        <v>21184.666666666668</v>
      </c>
    </row>
    <row r="26" spans="1:7" ht="15.75">
      <c r="A26" s="67"/>
      <c r="B26" s="65" t="s">
        <v>18</v>
      </c>
      <c r="C26" s="28" t="s">
        <v>11</v>
      </c>
      <c r="D26" s="39">
        <f>SUM(D27:D28)</f>
        <v>95348</v>
      </c>
      <c r="E26" s="39">
        <f t="shared" ref="E26:F26" si="5">SUM(E27:E28)</f>
        <v>95934</v>
      </c>
      <c r="F26" s="39">
        <f t="shared" si="5"/>
        <v>96539</v>
      </c>
      <c r="G26" s="39">
        <f t="shared" si="3"/>
        <v>95940.333333333328</v>
      </c>
    </row>
    <row r="27" spans="1:7" ht="15.75">
      <c r="A27" s="67"/>
      <c r="B27" s="64" t="s">
        <v>48</v>
      </c>
      <c r="C27" s="28" t="s">
        <v>11</v>
      </c>
      <c r="D27" s="39">
        <v>79623</v>
      </c>
      <c r="E27" s="39">
        <v>78980</v>
      </c>
      <c r="F27" s="39">
        <v>79724</v>
      </c>
      <c r="G27" s="39">
        <f t="shared" si="3"/>
        <v>79442.333333333328</v>
      </c>
    </row>
    <row r="28" spans="1:7" ht="15.75">
      <c r="A28" s="67"/>
      <c r="B28" s="64" t="s">
        <v>52</v>
      </c>
      <c r="C28" s="28" t="s">
        <v>11</v>
      </c>
      <c r="D28" s="39">
        <v>15725</v>
      </c>
      <c r="E28" s="39">
        <v>16954</v>
      </c>
      <c r="F28" s="39">
        <v>16815</v>
      </c>
      <c r="G28" s="39">
        <f t="shared" si="3"/>
        <v>16498</v>
      </c>
    </row>
    <row r="29" spans="1:7" ht="15.75">
      <c r="A29" s="61">
        <v>3</v>
      </c>
      <c r="B29" s="68" t="s">
        <v>10</v>
      </c>
      <c r="C29" s="28" t="s">
        <v>13</v>
      </c>
      <c r="D29" s="39">
        <v>7095</v>
      </c>
      <c r="E29" s="39">
        <v>7108</v>
      </c>
      <c r="F29" s="39">
        <v>7109</v>
      </c>
      <c r="G29" s="39">
        <f t="shared" si="3"/>
        <v>7104</v>
      </c>
    </row>
    <row r="30" spans="1:7" ht="15.75">
      <c r="A30" s="61"/>
      <c r="B30" s="68"/>
      <c r="C30" s="28"/>
      <c r="D30" s="39"/>
      <c r="E30" s="39"/>
      <c r="F30" s="39"/>
      <c r="G30" s="39"/>
    </row>
    <row r="31" spans="1:7" ht="15.75" customHeight="1" thickBot="1">
      <c r="A31" s="51"/>
      <c r="B31" s="52" t="s">
        <v>136</v>
      </c>
      <c r="C31" s="53" t="s">
        <v>11</v>
      </c>
      <c r="D31" s="54">
        <f>D17+D26</f>
        <v>128021</v>
      </c>
      <c r="E31" s="55">
        <f t="shared" ref="E31:F31" si="6">E17+E26</f>
        <v>129859</v>
      </c>
      <c r="F31" s="52">
        <f t="shared" si="6"/>
        <v>130127</v>
      </c>
      <c r="G31" s="51">
        <f t="shared" si="3"/>
        <v>129335.66666666667</v>
      </c>
    </row>
    <row r="32" spans="1:7" ht="15.75" customHeight="1" thickTop="1">
      <c r="A32" s="27" t="s">
        <v>55</v>
      </c>
      <c r="C32" s="28"/>
      <c r="D32" s="28"/>
      <c r="E32" s="28"/>
      <c r="F32" s="28"/>
      <c r="G32" s="28"/>
    </row>
    <row r="33" spans="1:8" ht="15.75" customHeight="1">
      <c r="A33" s="27" t="s">
        <v>56</v>
      </c>
      <c r="C33" s="28"/>
      <c r="D33" s="28"/>
      <c r="E33" s="28"/>
      <c r="F33" s="28"/>
      <c r="G33" s="28"/>
      <c r="H33" s="41"/>
    </row>
    <row r="34" spans="1:8" ht="15.75" customHeight="1">
      <c r="A34" s="27" t="s">
        <v>57</v>
      </c>
      <c r="C34" s="28"/>
      <c r="D34" s="28"/>
      <c r="E34" s="28"/>
      <c r="F34" s="28"/>
      <c r="G34" s="28"/>
      <c r="H34" s="41"/>
    </row>
    <row r="35" spans="1:8">
      <c r="A35" s="31" t="s">
        <v>103</v>
      </c>
    </row>
    <row r="37" spans="1:8">
      <c r="C37" s="28"/>
    </row>
    <row r="38" spans="1:8">
      <c r="A38" s="99" t="s">
        <v>118</v>
      </c>
      <c r="B38" s="99"/>
      <c r="C38" s="99"/>
      <c r="D38" s="99"/>
      <c r="E38" s="99"/>
      <c r="F38" s="99"/>
    </row>
    <row r="39" spans="1:8">
      <c r="A39" s="99" t="s">
        <v>120</v>
      </c>
      <c r="B39" s="99"/>
      <c r="C39" s="99"/>
      <c r="D39" s="99"/>
      <c r="E39" s="99"/>
      <c r="F39" s="99"/>
    </row>
    <row r="40" spans="1:8">
      <c r="A40" s="99" t="s">
        <v>148</v>
      </c>
      <c r="B40" s="99"/>
      <c r="C40" s="99"/>
      <c r="D40" s="99"/>
      <c r="E40" s="99"/>
      <c r="F40" s="99"/>
    </row>
    <row r="42" spans="1:8" ht="15.75" thickBot="1">
      <c r="A42" s="36" t="s">
        <v>0</v>
      </c>
      <c r="B42" s="36" t="s">
        <v>147</v>
      </c>
      <c r="C42" s="36" t="s">
        <v>15</v>
      </c>
      <c r="D42" s="36" t="s">
        <v>16</v>
      </c>
      <c r="E42" s="36" t="s">
        <v>17</v>
      </c>
      <c r="F42" s="36" t="s">
        <v>40</v>
      </c>
    </row>
    <row r="43" spans="1:8">
      <c r="A43" s="26"/>
      <c r="B43" s="27"/>
      <c r="C43" s="41"/>
      <c r="D43" s="41"/>
      <c r="E43" s="41"/>
      <c r="F43" s="41"/>
    </row>
    <row r="44" spans="1:8">
      <c r="A44" s="26">
        <v>1</v>
      </c>
      <c r="B44" s="27" t="s">
        <v>59</v>
      </c>
      <c r="C44" s="28">
        <f>534240.54*1000</f>
        <v>534240540.00000006</v>
      </c>
      <c r="D44" s="28">
        <f>477356.26*1000</f>
        <v>477356260</v>
      </c>
      <c r="E44" s="28">
        <f>368213.44*1000</f>
        <v>368213440</v>
      </c>
      <c r="F44" s="28">
        <f t="shared" ref="F44:F49" si="7">SUM(C44:E44)</f>
        <v>1379810240</v>
      </c>
    </row>
    <row r="45" spans="1:8">
      <c r="A45" s="26">
        <v>2</v>
      </c>
      <c r="B45" s="27" t="s">
        <v>61</v>
      </c>
      <c r="C45" s="28">
        <f>399746.86*1000</f>
        <v>399746860</v>
      </c>
      <c r="D45" s="28">
        <f>498125.19*1000</f>
        <v>498125190</v>
      </c>
      <c r="E45" s="28">
        <f>547190.17*1000</f>
        <v>547190170</v>
      </c>
      <c r="F45" s="28">
        <f t="shared" si="7"/>
        <v>1445062220</v>
      </c>
    </row>
    <row r="46" spans="1:8">
      <c r="A46" s="26">
        <v>3</v>
      </c>
      <c r="B46" s="27" t="s">
        <v>60</v>
      </c>
      <c r="C46" s="28">
        <v>0</v>
      </c>
      <c r="D46" s="28"/>
      <c r="E46" s="28">
        <f>38255.26*1000</f>
        <v>38255260</v>
      </c>
      <c r="F46" s="28">
        <f t="shared" si="7"/>
        <v>38255260</v>
      </c>
    </row>
    <row r="47" spans="1:8">
      <c r="A47" s="26">
        <v>4</v>
      </c>
      <c r="B47" s="27" t="s">
        <v>62</v>
      </c>
      <c r="C47" s="28"/>
      <c r="D47" s="28"/>
      <c r="E47" s="28">
        <f>132391.61*1000</f>
        <v>132391609.99999999</v>
      </c>
      <c r="F47" s="28">
        <f t="shared" si="7"/>
        <v>132391609.99999999</v>
      </c>
    </row>
    <row r="48" spans="1:8">
      <c r="A48" s="26">
        <v>5</v>
      </c>
      <c r="B48" s="27" t="s">
        <v>44</v>
      </c>
      <c r="C48" s="28">
        <f>32137.64*1000</f>
        <v>32137640</v>
      </c>
      <c r="D48" s="28">
        <f>159268.84*1000</f>
        <v>159268840</v>
      </c>
      <c r="E48" s="28">
        <f>9134.4*1000</f>
        <v>9134400</v>
      </c>
      <c r="F48" s="28">
        <f t="shared" si="7"/>
        <v>200540880</v>
      </c>
    </row>
    <row r="49" spans="1:10">
      <c r="A49" s="26">
        <v>6</v>
      </c>
      <c r="B49" s="27" t="s">
        <v>70</v>
      </c>
      <c r="C49" s="28"/>
      <c r="D49" s="28">
        <f>9264.09*1000</f>
        <v>9264090</v>
      </c>
      <c r="E49" s="28">
        <f>120635.03*1000</f>
        <v>120635030</v>
      </c>
      <c r="F49" s="28">
        <f t="shared" si="7"/>
        <v>129899120</v>
      </c>
    </row>
    <row r="50" spans="1:10" ht="15.75" thickBot="1">
      <c r="A50" s="51"/>
      <c r="B50" s="52" t="s">
        <v>1</v>
      </c>
      <c r="C50" s="53">
        <f>SUM(C44:C49)</f>
        <v>966125040</v>
      </c>
      <c r="D50" s="53">
        <f t="shared" ref="D50:E50" si="8">SUM(D44:D49)</f>
        <v>1144014380</v>
      </c>
      <c r="E50" s="53">
        <f t="shared" si="8"/>
        <v>1215819910</v>
      </c>
      <c r="F50" s="52">
        <f>SUM(F44:F49)</f>
        <v>3325959330</v>
      </c>
    </row>
    <row r="51" spans="1:10" ht="15.75" thickTop="1">
      <c r="A51" s="98" t="s">
        <v>104</v>
      </c>
      <c r="B51" s="98"/>
      <c r="C51" s="98"/>
      <c r="D51" s="98"/>
      <c r="E51" s="98"/>
      <c r="F51" s="98"/>
      <c r="G51" s="27"/>
      <c r="H51" s="27"/>
      <c r="I51" s="27"/>
    </row>
    <row r="53" spans="1:10">
      <c r="B53" s="30"/>
      <c r="C53" s="30"/>
      <c r="D53" s="30"/>
      <c r="F53" s="30"/>
    </row>
    <row r="54" spans="1:10">
      <c r="A54" s="99" t="s">
        <v>119</v>
      </c>
      <c r="B54" s="99"/>
      <c r="C54" s="99"/>
      <c r="D54" s="99"/>
      <c r="E54" s="99"/>
      <c r="F54" s="99"/>
    </row>
    <row r="55" spans="1:10">
      <c r="A55" s="99" t="s">
        <v>121</v>
      </c>
      <c r="B55" s="99"/>
      <c r="C55" s="99"/>
      <c r="D55" s="99"/>
      <c r="E55" s="99"/>
      <c r="F55" s="99"/>
    </row>
    <row r="56" spans="1:10">
      <c r="A56" s="99" t="s">
        <v>148</v>
      </c>
      <c r="B56" s="99"/>
      <c r="C56" s="99"/>
      <c r="D56" s="99"/>
      <c r="E56" s="99"/>
      <c r="F56" s="99"/>
    </row>
    <row r="58" spans="1:10" ht="15.75" thickBot="1">
      <c r="A58" s="36" t="s">
        <v>116</v>
      </c>
      <c r="B58" s="36" t="s">
        <v>117</v>
      </c>
      <c r="C58" s="36" t="s">
        <v>15</v>
      </c>
      <c r="D58" s="36" t="s">
        <v>16</v>
      </c>
      <c r="E58" s="36" t="s">
        <v>17</v>
      </c>
      <c r="F58" s="36" t="s">
        <v>40</v>
      </c>
    </row>
    <row r="59" spans="1:10">
      <c r="A59" s="26"/>
      <c r="B59" s="27"/>
      <c r="C59" s="28"/>
      <c r="D59" s="28"/>
      <c r="E59" s="28"/>
      <c r="F59" s="28"/>
    </row>
    <row r="60" spans="1:10">
      <c r="A60" s="79" t="s">
        <v>3</v>
      </c>
      <c r="B60" s="59" t="s">
        <v>4</v>
      </c>
      <c r="C60" s="28">
        <v>0</v>
      </c>
      <c r="D60" s="28">
        <v>0</v>
      </c>
      <c r="E60" s="28">
        <v>38255260</v>
      </c>
      <c r="F60" s="28">
        <f>SUM(C60:E60)</f>
        <v>38255260</v>
      </c>
      <c r="H60" s="28"/>
      <c r="I60" s="28"/>
      <c r="J60" s="28"/>
    </row>
    <row r="61" spans="1:10">
      <c r="A61" s="79" t="s">
        <v>5</v>
      </c>
      <c r="B61" s="59" t="s">
        <v>6</v>
      </c>
      <c r="C61" s="28">
        <v>399746860</v>
      </c>
      <c r="D61" s="28">
        <v>498125190</v>
      </c>
      <c r="E61" s="28">
        <v>547190170</v>
      </c>
      <c r="F61" s="28">
        <f>SUM(C61:E61)</f>
        <v>1445062220</v>
      </c>
      <c r="H61" s="28"/>
      <c r="I61" s="28"/>
      <c r="J61" s="28"/>
    </row>
    <row r="62" spans="1:10">
      <c r="A62" s="79" t="s">
        <v>27</v>
      </c>
      <c r="B62" s="59" t="s">
        <v>28</v>
      </c>
      <c r="C62" s="28">
        <v>0</v>
      </c>
      <c r="D62" s="28">
        <v>0</v>
      </c>
      <c r="E62" s="28">
        <v>0</v>
      </c>
      <c r="F62" s="28">
        <f t="shared" ref="F62:F77" si="9">SUM(C62:E62)</f>
        <v>0</v>
      </c>
      <c r="H62" s="28"/>
      <c r="I62" s="28"/>
      <c r="J62" s="28"/>
    </row>
    <row r="63" spans="1:10">
      <c r="A63" s="79" t="s">
        <v>7</v>
      </c>
      <c r="B63" s="59" t="s">
        <v>8</v>
      </c>
      <c r="C63" s="28">
        <v>0</v>
      </c>
      <c r="D63" s="28">
        <v>0</v>
      </c>
      <c r="E63" s="28">
        <v>0</v>
      </c>
      <c r="F63" s="28">
        <f t="shared" si="9"/>
        <v>0</v>
      </c>
      <c r="H63" s="28"/>
      <c r="I63" s="28"/>
      <c r="J63" s="28"/>
    </row>
    <row r="64" spans="1:10">
      <c r="A64" s="79" t="s">
        <v>29</v>
      </c>
      <c r="B64" s="59" t="s">
        <v>30</v>
      </c>
      <c r="C64" s="28">
        <v>0</v>
      </c>
      <c r="D64" s="28">
        <v>0</v>
      </c>
      <c r="E64" s="28">
        <v>0</v>
      </c>
      <c r="F64" s="28">
        <f t="shared" si="9"/>
        <v>0</v>
      </c>
      <c r="H64" s="28"/>
      <c r="I64" s="28"/>
      <c r="J64" s="28"/>
    </row>
    <row r="65" spans="1:10">
      <c r="A65" s="79" t="s">
        <v>31</v>
      </c>
      <c r="B65" s="59" t="s">
        <v>32</v>
      </c>
      <c r="C65" s="28">
        <v>0</v>
      </c>
      <c r="D65" s="28">
        <v>0</v>
      </c>
      <c r="E65" s="28">
        <v>0</v>
      </c>
      <c r="F65" s="28">
        <f t="shared" si="9"/>
        <v>0</v>
      </c>
      <c r="H65" s="28"/>
      <c r="I65" s="28"/>
      <c r="J65" s="28"/>
    </row>
    <row r="66" spans="1:10">
      <c r="A66" s="79" t="s">
        <v>33</v>
      </c>
      <c r="B66" s="59" t="s">
        <v>34</v>
      </c>
      <c r="C66" s="28">
        <v>0</v>
      </c>
      <c r="D66" s="28">
        <v>0</v>
      </c>
      <c r="E66" s="28">
        <v>0</v>
      </c>
      <c r="F66" s="28">
        <f t="shared" si="9"/>
        <v>0</v>
      </c>
      <c r="H66" s="28"/>
      <c r="I66" s="28"/>
      <c r="J66" s="28"/>
    </row>
    <row r="67" spans="1:10">
      <c r="A67" s="79" t="s">
        <v>35</v>
      </c>
      <c r="B67" s="59" t="s">
        <v>36</v>
      </c>
      <c r="C67" s="28">
        <v>0</v>
      </c>
      <c r="D67" s="28">
        <v>0</v>
      </c>
      <c r="E67" s="28">
        <v>0</v>
      </c>
      <c r="F67" s="28">
        <f t="shared" si="9"/>
        <v>0</v>
      </c>
      <c r="H67" s="28"/>
      <c r="I67" s="28"/>
      <c r="J67" s="28"/>
    </row>
    <row r="68" spans="1:10">
      <c r="A68" s="79" t="s">
        <v>37</v>
      </c>
      <c r="B68" s="59" t="s">
        <v>38</v>
      </c>
      <c r="C68" s="28">
        <v>32137640</v>
      </c>
      <c r="D68" s="28">
        <v>159268840</v>
      </c>
      <c r="E68" s="28">
        <v>9134400</v>
      </c>
      <c r="F68" s="28">
        <f t="shared" si="9"/>
        <v>200540880</v>
      </c>
      <c r="H68" s="28"/>
      <c r="I68" s="28"/>
      <c r="J68" s="28"/>
    </row>
    <row r="69" spans="1:10">
      <c r="A69" s="79" t="s">
        <v>9</v>
      </c>
      <c r="B69" s="80" t="s">
        <v>65</v>
      </c>
      <c r="C69" s="28">
        <v>534240540.00000006</v>
      </c>
      <c r="D69" s="28">
        <v>477356260</v>
      </c>
      <c r="E69" s="28">
        <v>368213440</v>
      </c>
      <c r="F69" s="28">
        <f t="shared" si="9"/>
        <v>1379810240</v>
      </c>
      <c r="H69" s="28"/>
      <c r="I69" s="28"/>
      <c r="J69" s="28"/>
    </row>
    <row r="70" spans="1:10">
      <c r="A70" s="79" t="s">
        <v>72</v>
      </c>
      <c r="B70" s="80" t="s">
        <v>71</v>
      </c>
      <c r="C70" s="28">
        <v>0</v>
      </c>
      <c r="D70" s="28">
        <v>0</v>
      </c>
      <c r="E70" s="28">
        <v>18295400</v>
      </c>
      <c r="F70" s="28">
        <f t="shared" si="9"/>
        <v>18295400</v>
      </c>
      <c r="H70" s="28"/>
      <c r="I70" s="28"/>
      <c r="J70" s="28"/>
    </row>
    <row r="71" spans="1:10">
      <c r="A71" s="79" t="s">
        <v>73</v>
      </c>
      <c r="B71" s="80" t="s">
        <v>74</v>
      </c>
      <c r="C71" s="28">
        <v>0</v>
      </c>
      <c r="D71" s="28">
        <v>0</v>
      </c>
      <c r="E71" s="28">
        <v>0</v>
      </c>
      <c r="F71" s="28">
        <f t="shared" si="9"/>
        <v>0</v>
      </c>
      <c r="H71" s="28"/>
      <c r="I71" s="28"/>
      <c r="J71" s="28"/>
    </row>
    <row r="72" spans="1:10">
      <c r="A72" s="79" t="s">
        <v>75</v>
      </c>
      <c r="B72" s="80" t="s">
        <v>76</v>
      </c>
      <c r="C72" s="28">
        <v>0</v>
      </c>
      <c r="D72" s="28">
        <v>0</v>
      </c>
      <c r="E72" s="28">
        <v>0</v>
      </c>
      <c r="F72" s="28">
        <f t="shared" si="9"/>
        <v>0</v>
      </c>
      <c r="H72" s="28"/>
      <c r="I72" s="28"/>
      <c r="J72" s="28"/>
    </row>
    <row r="73" spans="1:10">
      <c r="A73" s="79" t="s">
        <v>78</v>
      </c>
      <c r="B73" s="80" t="s">
        <v>79</v>
      </c>
      <c r="C73" s="28">
        <v>0</v>
      </c>
      <c r="D73" s="28">
        <v>0</v>
      </c>
      <c r="E73" s="28">
        <v>61221290</v>
      </c>
      <c r="F73" s="28">
        <f t="shared" si="9"/>
        <v>61221290</v>
      </c>
      <c r="H73" s="28"/>
      <c r="I73" s="28"/>
      <c r="J73" s="28"/>
    </row>
    <row r="74" spans="1:10">
      <c r="A74" s="79" t="s">
        <v>80</v>
      </c>
      <c r="B74" s="80" t="s">
        <v>81</v>
      </c>
      <c r="C74" s="28">
        <v>0</v>
      </c>
      <c r="D74" s="28">
        <v>0</v>
      </c>
      <c r="E74" s="28">
        <v>5425780</v>
      </c>
      <c r="F74" s="28">
        <f t="shared" si="9"/>
        <v>5425780</v>
      </c>
      <c r="H74" s="28"/>
      <c r="I74" s="28"/>
      <c r="J74" s="28"/>
    </row>
    <row r="75" spans="1:10">
      <c r="A75" s="79" t="s">
        <v>82</v>
      </c>
      <c r="B75" s="80" t="s">
        <v>83</v>
      </c>
      <c r="C75" s="28">
        <v>0</v>
      </c>
      <c r="D75" s="28">
        <v>0</v>
      </c>
      <c r="E75" s="28">
        <v>24648210</v>
      </c>
      <c r="F75" s="28">
        <f t="shared" si="9"/>
        <v>24648210</v>
      </c>
      <c r="H75" s="28"/>
      <c r="I75" s="28"/>
      <c r="J75" s="28"/>
    </row>
    <row r="76" spans="1:10" ht="30">
      <c r="A76" s="79" t="s">
        <v>84</v>
      </c>
      <c r="B76" s="80" t="s">
        <v>85</v>
      </c>
      <c r="C76" s="28">
        <v>0</v>
      </c>
      <c r="D76" s="28">
        <v>0</v>
      </c>
      <c r="E76" s="28">
        <v>21225920</v>
      </c>
      <c r="F76" s="28">
        <f t="shared" si="9"/>
        <v>21225920</v>
      </c>
      <c r="H76" s="28"/>
      <c r="I76" s="28"/>
      <c r="J76" s="28"/>
    </row>
    <row r="77" spans="1:10">
      <c r="A77" s="79" t="s">
        <v>75</v>
      </c>
      <c r="B77" s="80" t="s">
        <v>76</v>
      </c>
      <c r="C77" s="28">
        <v>0</v>
      </c>
      <c r="D77" s="28">
        <v>0</v>
      </c>
      <c r="E77" s="28">
        <v>1575000</v>
      </c>
      <c r="F77" s="28">
        <f t="shared" si="9"/>
        <v>1575000</v>
      </c>
      <c r="H77" s="28"/>
      <c r="I77" s="28"/>
      <c r="J77" s="28"/>
    </row>
    <row r="78" spans="1:10" ht="30">
      <c r="A78" s="79"/>
      <c r="B78" s="80" t="s">
        <v>77</v>
      </c>
      <c r="C78" s="28">
        <v>0</v>
      </c>
      <c r="D78" s="28">
        <v>9264090</v>
      </c>
      <c r="E78" s="28">
        <v>120635030</v>
      </c>
      <c r="F78" s="28">
        <v>129899.12</v>
      </c>
      <c r="H78" s="28"/>
      <c r="I78" s="28"/>
      <c r="J78" s="28"/>
    </row>
    <row r="79" spans="1:10" ht="15.75" thickBot="1">
      <c r="A79" s="51"/>
      <c r="B79" s="52" t="s">
        <v>1</v>
      </c>
      <c r="C79" s="53">
        <f>SUM(C60:C78)</f>
        <v>966125040</v>
      </c>
      <c r="D79" s="53">
        <f t="shared" ref="D79:F79" si="10">SUM(D60:D78)</f>
        <v>1144014380</v>
      </c>
      <c r="E79" s="53">
        <f t="shared" si="10"/>
        <v>1215819900</v>
      </c>
      <c r="F79" s="53">
        <f t="shared" si="10"/>
        <v>3196190099.1199999</v>
      </c>
    </row>
    <row r="80" spans="1:10" ht="15.75" thickTop="1">
      <c r="A80" s="98" t="s">
        <v>104</v>
      </c>
      <c r="B80" s="98"/>
      <c r="C80" s="98"/>
      <c r="D80" s="98"/>
      <c r="E80" s="98"/>
      <c r="F80" s="98"/>
    </row>
    <row r="83" spans="1:10">
      <c r="A83" s="99" t="s">
        <v>130</v>
      </c>
      <c r="B83" s="99"/>
      <c r="C83" s="99"/>
      <c r="D83" s="99"/>
      <c r="E83" s="99"/>
      <c r="F83" s="99"/>
    </row>
    <row r="84" spans="1:10">
      <c r="A84" s="99" t="s">
        <v>129</v>
      </c>
      <c r="B84" s="99"/>
      <c r="C84" s="99"/>
      <c r="D84" s="99"/>
      <c r="E84" s="99"/>
      <c r="F84" s="99"/>
    </row>
    <row r="85" spans="1:10">
      <c r="A85" s="99" t="s">
        <v>148</v>
      </c>
      <c r="B85" s="99"/>
      <c r="C85" s="99"/>
      <c r="D85" s="99"/>
      <c r="E85" s="99"/>
      <c r="F85" s="99"/>
    </row>
    <row r="87" spans="1:10" ht="15.75" thickBot="1">
      <c r="A87" s="36" t="s">
        <v>0</v>
      </c>
      <c r="B87" s="36" t="s">
        <v>111</v>
      </c>
      <c r="C87" s="36" t="s">
        <v>15</v>
      </c>
      <c r="D87" s="36" t="s">
        <v>16</v>
      </c>
      <c r="E87" s="36" t="s">
        <v>17</v>
      </c>
      <c r="F87" s="36" t="s">
        <v>40</v>
      </c>
    </row>
    <row r="88" spans="1:10">
      <c r="A88" s="26"/>
      <c r="B88" s="27"/>
      <c r="C88" s="28"/>
      <c r="D88" s="28"/>
      <c r="E88" s="28"/>
      <c r="F88" s="28"/>
    </row>
    <row r="89" spans="1:10">
      <c r="A89" s="26">
        <v>1</v>
      </c>
      <c r="B89" s="13" t="s">
        <v>123</v>
      </c>
      <c r="C89" s="28">
        <f>565323.79571*1000</f>
        <v>565323795.70999992</v>
      </c>
      <c r="D89" s="28">
        <f>C93</f>
        <v>620729585.71000004</v>
      </c>
      <c r="E89" s="28">
        <f>D93</f>
        <v>338054315.71000004</v>
      </c>
      <c r="F89" s="28">
        <f>C89</f>
        <v>565323795.70999992</v>
      </c>
      <c r="H89" s="94"/>
    </row>
    <row r="90" spans="1:10">
      <c r="A90" s="26">
        <v>2</v>
      </c>
      <c r="B90" s="13" t="s">
        <v>124</v>
      </c>
      <c r="C90" s="28">
        <f>1021530.83*1000</f>
        <v>1021530830</v>
      </c>
      <c r="D90" s="28">
        <f>861339.11*1000</f>
        <v>861339110</v>
      </c>
      <c r="E90" s="28">
        <f>1645343.49*1000</f>
        <v>1645343490</v>
      </c>
      <c r="F90" s="28">
        <f>SUM(C90:E90)</f>
        <v>3528213430</v>
      </c>
      <c r="H90" s="92">
        <v>1021530833.124</v>
      </c>
      <c r="I90" s="92">
        <v>861339113.13999999</v>
      </c>
      <c r="J90" s="92">
        <v>1372526952.75</v>
      </c>
    </row>
    <row r="91" spans="1:10">
      <c r="A91" s="26">
        <v>3</v>
      </c>
      <c r="B91" s="13" t="s">
        <v>125</v>
      </c>
      <c r="C91" s="28">
        <f>+C89+C90</f>
        <v>1586854625.71</v>
      </c>
      <c r="D91" s="28">
        <f t="shared" ref="D91:F91" si="11">+D89+D90</f>
        <v>1482068695.71</v>
      </c>
      <c r="E91" s="28">
        <f t="shared" si="11"/>
        <v>1983397805.71</v>
      </c>
      <c r="F91" s="28">
        <f t="shared" si="11"/>
        <v>4093537225.71</v>
      </c>
      <c r="H91" s="92">
        <v>0</v>
      </c>
      <c r="I91" s="92">
        <v>272816543.27999997</v>
      </c>
      <c r="J91" s="92"/>
    </row>
    <row r="92" spans="1:10">
      <c r="A92" s="26">
        <v>4</v>
      </c>
      <c r="B92" s="13" t="s">
        <v>126</v>
      </c>
      <c r="C92" s="28">
        <f>966125.04*1000</f>
        <v>966125040</v>
      </c>
      <c r="D92" s="28">
        <f>1144014.38*1000</f>
        <v>1144014380</v>
      </c>
      <c r="E92" s="28">
        <f>1215819.9*1000</f>
        <v>1215819900</v>
      </c>
      <c r="F92" s="28">
        <f>+E92+D92+C92</f>
        <v>3325959320</v>
      </c>
    </row>
    <row r="93" spans="1:10">
      <c r="A93" s="26">
        <v>5</v>
      </c>
      <c r="B93" s="13" t="s">
        <v>127</v>
      </c>
      <c r="C93" s="28">
        <f>C91-C92</f>
        <v>620729585.71000004</v>
      </c>
      <c r="D93" s="28">
        <f t="shared" ref="D93:F93" si="12">D91-D92</f>
        <v>338054315.71000004</v>
      </c>
      <c r="E93" s="28">
        <f t="shared" si="12"/>
        <v>767577905.71000004</v>
      </c>
      <c r="F93" s="28">
        <f t="shared" si="12"/>
        <v>767577905.71000004</v>
      </c>
    </row>
    <row r="94" spans="1:10" ht="15.75" thickBot="1">
      <c r="A94" s="51"/>
      <c r="B94" s="52"/>
      <c r="C94" s="53"/>
      <c r="D94" s="54"/>
      <c r="E94" s="55"/>
      <c r="F94" s="52"/>
    </row>
    <row r="95" spans="1:10" ht="15.75" thickTop="1">
      <c r="A95" s="98" t="s">
        <v>105</v>
      </c>
      <c r="B95" s="98"/>
      <c r="C95" s="98"/>
      <c r="D95" s="98"/>
      <c r="E95" s="98"/>
      <c r="F95" s="98"/>
      <c r="G95" s="27"/>
      <c r="H95" s="27"/>
      <c r="I95" s="27"/>
    </row>
    <row r="98" spans="1:1">
      <c r="A98" s="82"/>
    </row>
    <row r="100" spans="1:1">
      <c r="A100" s="91" t="s">
        <v>145</v>
      </c>
    </row>
    <row r="101" spans="1:1">
      <c r="A101" s="91" t="s">
        <v>149</v>
      </c>
    </row>
    <row r="102" spans="1:1">
      <c r="A102" s="91" t="s">
        <v>146</v>
      </c>
    </row>
  </sheetData>
  <mergeCells count="16">
    <mergeCell ref="A9:G9"/>
    <mergeCell ref="A1:G1"/>
    <mergeCell ref="A6:G6"/>
    <mergeCell ref="A8:G8"/>
    <mergeCell ref="A56:F56"/>
    <mergeCell ref="A55:F55"/>
    <mergeCell ref="A38:F38"/>
    <mergeCell ref="A39:F39"/>
    <mergeCell ref="A40:F40"/>
    <mergeCell ref="A51:F51"/>
    <mergeCell ref="A54:F54"/>
    <mergeCell ref="A95:F95"/>
    <mergeCell ref="A80:F80"/>
    <mergeCell ref="A83:F83"/>
    <mergeCell ref="A84:F84"/>
    <mergeCell ref="A85:F85"/>
  </mergeCells>
  <phoneticPr fontId="1" type="noConversion"/>
  <pageMargins left="0.5" right="0.2800000000000000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opLeftCell="A82" zoomScale="90" zoomScaleNormal="90" workbookViewId="0">
      <selection activeCell="A101" sqref="A101"/>
    </sheetView>
  </sheetViews>
  <sheetFormatPr defaultColWidth="11.5703125" defaultRowHeight="15"/>
  <cols>
    <col min="1" max="1" width="9.7109375" style="30" customWidth="1"/>
    <col min="2" max="2" width="45.7109375" style="31" customWidth="1"/>
    <col min="3" max="3" width="13.7109375" style="21" customWidth="1"/>
    <col min="4" max="5" width="15.140625" style="21" customWidth="1"/>
    <col min="6" max="6" width="14.5703125" style="21" customWidth="1"/>
    <col min="7" max="8" width="13.7109375" style="21" customWidth="1"/>
    <col min="9" max="10" width="15.140625" style="21" bestFit="1" customWidth="1"/>
    <col min="11" max="16384" width="11.5703125" style="21"/>
  </cols>
  <sheetData>
    <row r="1" spans="1:8">
      <c r="A1" s="96" t="s">
        <v>68</v>
      </c>
      <c r="B1" s="96"/>
      <c r="C1" s="96"/>
      <c r="D1" s="96"/>
      <c r="E1" s="96"/>
      <c r="F1" s="96"/>
      <c r="G1" s="96"/>
    </row>
    <row r="2" spans="1:8">
      <c r="A2" s="9"/>
      <c r="B2" s="83" t="s">
        <v>88</v>
      </c>
      <c r="C2" s="9" t="s">
        <v>91</v>
      </c>
      <c r="D2" s="9"/>
      <c r="E2" s="9"/>
      <c r="F2" s="9"/>
      <c r="G2" s="9"/>
    </row>
    <row r="3" spans="1:8">
      <c r="A3" s="9"/>
      <c r="B3" s="83" t="s">
        <v>89</v>
      </c>
      <c r="C3" s="9" t="s">
        <v>92</v>
      </c>
      <c r="D3" s="9"/>
      <c r="E3" s="9"/>
      <c r="F3" s="9"/>
      <c r="G3" s="9"/>
      <c r="H3" s="31"/>
    </row>
    <row r="4" spans="1:8">
      <c r="A4" s="9"/>
      <c r="B4" s="83" t="s">
        <v>90</v>
      </c>
      <c r="C4" s="9" t="s">
        <v>93</v>
      </c>
      <c r="D4" s="9"/>
      <c r="E4" s="9"/>
      <c r="F4" s="9"/>
      <c r="G4" s="9"/>
    </row>
    <row r="5" spans="1:8">
      <c r="A5" s="9"/>
      <c r="B5" s="83" t="s">
        <v>86</v>
      </c>
      <c r="C5" s="9" t="s">
        <v>95</v>
      </c>
      <c r="D5" s="9"/>
      <c r="E5" s="9"/>
      <c r="F5" s="9"/>
      <c r="G5" s="9"/>
    </row>
    <row r="6" spans="1:8">
      <c r="A6" s="99"/>
      <c r="B6" s="99"/>
      <c r="C6" s="99"/>
      <c r="D6" s="99"/>
      <c r="E6" s="99"/>
      <c r="F6" s="99"/>
      <c r="G6" s="99"/>
    </row>
    <row r="7" spans="1:8">
      <c r="A7" s="23"/>
      <c r="B7" s="24"/>
      <c r="C7" s="25"/>
      <c r="D7" s="25"/>
      <c r="E7" s="25"/>
      <c r="F7" s="25"/>
      <c r="G7" s="25"/>
    </row>
    <row r="8" spans="1:8">
      <c r="A8" s="99" t="s">
        <v>110</v>
      </c>
      <c r="B8" s="99"/>
      <c r="C8" s="99"/>
      <c r="D8" s="99"/>
      <c r="E8" s="99"/>
      <c r="F8" s="99"/>
      <c r="G8" s="99"/>
    </row>
    <row r="9" spans="1:8">
      <c r="A9" s="99" t="s">
        <v>131</v>
      </c>
      <c r="B9" s="99"/>
      <c r="C9" s="99"/>
      <c r="D9" s="99"/>
      <c r="E9" s="99"/>
      <c r="F9" s="99"/>
      <c r="G9" s="99"/>
    </row>
    <row r="11" spans="1:8" s="22" customFormat="1" ht="15.75" thickBot="1">
      <c r="A11" s="36" t="s">
        <v>0</v>
      </c>
      <c r="B11" s="36" t="s">
        <v>147</v>
      </c>
      <c r="C11" s="36" t="s">
        <v>112</v>
      </c>
      <c r="D11" s="36" t="s">
        <v>19</v>
      </c>
      <c r="E11" s="36" t="s">
        <v>20</v>
      </c>
      <c r="F11" s="36" t="s">
        <v>21</v>
      </c>
      <c r="G11" s="36" t="s">
        <v>135</v>
      </c>
    </row>
    <row r="12" spans="1:8" s="22" customFormat="1">
      <c r="A12" s="41"/>
      <c r="B12" s="27"/>
      <c r="C12" s="41"/>
      <c r="D12" s="41"/>
      <c r="E12" s="41"/>
      <c r="F12" s="41"/>
      <c r="G12" s="41"/>
    </row>
    <row r="13" spans="1:8" s="22" customFormat="1">
      <c r="A13" s="58">
        <v>0</v>
      </c>
      <c r="B13" s="59" t="s">
        <v>66</v>
      </c>
      <c r="C13" s="26" t="s">
        <v>11</v>
      </c>
      <c r="D13" s="41">
        <v>22216</v>
      </c>
      <c r="E13" s="41">
        <v>22641</v>
      </c>
      <c r="F13" s="41">
        <v>22738</v>
      </c>
      <c r="G13" s="39">
        <f t="shared" ref="G13:G14" si="0">AVERAGE(D13:F13)</f>
        <v>22531.666666666668</v>
      </c>
    </row>
    <row r="14" spans="1:8" s="22" customFormat="1">
      <c r="A14" s="58"/>
      <c r="B14" s="60" t="s">
        <v>67</v>
      </c>
      <c r="C14" s="26" t="s">
        <v>11</v>
      </c>
      <c r="D14" s="41">
        <v>1957</v>
      </c>
      <c r="E14" s="41">
        <v>1986</v>
      </c>
      <c r="F14" s="41">
        <v>2009</v>
      </c>
      <c r="G14" s="39">
        <f t="shared" si="0"/>
        <v>1984</v>
      </c>
    </row>
    <row r="15" spans="1:8" s="22" customFormat="1">
      <c r="A15" s="26"/>
      <c r="B15" s="27"/>
      <c r="C15" s="41"/>
      <c r="D15" s="41"/>
      <c r="E15" s="41"/>
      <c r="F15" s="41"/>
      <c r="G15" s="39"/>
    </row>
    <row r="16" spans="1:8" s="22" customFormat="1" ht="15.75">
      <c r="A16" s="61">
        <v>1</v>
      </c>
      <c r="B16" s="62" t="s">
        <v>45</v>
      </c>
      <c r="C16" s="28" t="s">
        <v>11</v>
      </c>
      <c r="D16" s="39">
        <f>D17+D22</f>
        <v>40072</v>
      </c>
      <c r="E16" s="39">
        <f t="shared" ref="E16:G16" si="1">E17+E22</f>
        <v>41502</v>
      </c>
      <c r="F16" s="39">
        <f t="shared" si="1"/>
        <v>41000</v>
      </c>
      <c r="G16" s="39">
        <f t="shared" si="1"/>
        <v>40858</v>
      </c>
    </row>
    <row r="17" spans="1:7" s="22" customFormat="1" ht="15.75">
      <c r="A17" s="61"/>
      <c r="B17" s="63" t="s">
        <v>46</v>
      </c>
      <c r="C17" s="28" t="s">
        <v>11</v>
      </c>
      <c r="D17" s="39">
        <f>SUM(D18:D21)</f>
        <v>33607</v>
      </c>
      <c r="E17" s="39">
        <f t="shared" ref="E17:F17" si="2">SUM(E18:E21)</f>
        <v>34107</v>
      </c>
      <c r="F17" s="39">
        <f t="shared" si="2"/>
        <v>34161</v>
      </c>
      <c r="G17" s="39">
        <f t="shared" ref="G17:G31" si="3">AVERAGE(D17:F17)</f>
        <v>33958.333333333336</v>
      </c>
    </row>
    <row r="18" spans="1:7" ht="15.75">
      <c r="A18" s="61"/>
      <c r="B18" s="64" t="s">
        <v>47</v>
      </c>
      <c r="C18" s="28" t="s">
        <v>11</v>
      </c>
      <c r="D18" s="39">
        <v>303</v>
      </c>
      <c r="E18" s="39">
        <v>303</v>
      </c>
      <c r="F18" s="39">
        <v>303</v>
      </c>
      <c r="G18" s="39">
        <f t="shared" si="3"/>
        <v>303</v>
      </c>
    </row>
    <row r="19" spans="1:7" ht="15.75">
      <c r="A19" s="61"/>
      <c r="B19" s="64" t="s">
        <v>48</v>
      </c>
      <c r="C19" s="28" t="s">
        <v>11</v>
      </c>
      <c r="D19" s="39">
        <v>27632</v>
      </c>
      <c r="E19" s="39">
        <v>28053</v>
      </c>
      <c r="F19" s="39">
        <v>28002</v>
      </c>
      <c r="G19" s="39">
        <f t="shared" si="3"/>
        <v>27895.666666666668</v>
      </c>
    </row>
    <row r="20" spans="1:7" ht="15.75">
      <c r="A20" s="61"/>
      <c r="B20" s="64" t="s">
        <v>53</v>
      </c>
      <c r="C20" s="28" t="s">
        <v>11</v>
      </c>
      <c r="D20" s="39">
        <v>2718</v>
      </c>
      <c r="E20" s="39">
        <v>2675</v>
      </c>
      <c r="F20" s="39">
        <v>2732</v>
      </c>
      <c r="G20" s="39">
        <f t="shared" si="3"/>
        <v>2708.3333333333335</v>
      </c>
    </row>
    <row r="21" spans="1:7" ht="15.75">
      <c r="A21" s="61"/>
      <c r="B21" s="64" t="s">
        <v>52</v>
      </c>
      <c r="C21" s="28" t="s">
        <v>12</v>
      </c>
      <c r="D21" s="39">
        <v>2954</v>
      </c>
      <c r="E21" s="39">
        <v>3076</v>
      </c>
      <c r="F21" s="39">
        <v>3124</v>
      </c>
      <c r="G21" s="39">
        <f t="shared" si="3"/>
        <v>3051.3333333333335</v>
      </c>
    </row>
    <row r="22" spans="1:7" ht="15.75">
      <c r="A22" s="61"/>
      <c r="B22" s="65" t="s">
        <v>14</v>
      </c>
      <c r="C22" s="28" t="s">
        <v>11</v>
      </c>
      <c r="D22" s="39">
        <v>6465</v>
      </c>
      <c r="E22" s="39">
        <v>7395</v>
      </c>
      <c r="F22" s="39">
        <v>6839</v>
      </c>
      <c r="G22" s="39">
        <f t="shared" si="3"/>
        <v>6899.666666666667</v>
      </c>
    </row>
    <row r="23" spans="1:7" ht="15.75">
      <c r="A23" s="61">
        <v>2</v>
      </c>
      <c r="B23" s="66" t="s">
        <v>49</v>
      </c>
      <c r="C23" s="28" t="s">
        <v>140</v>
      </c>
      <c r="D23" s="39">
        <v>126043</v>
      </c>
      <c r="E23" s="39">
        <v>125693</v>
      </c>
      <c r="F23" s="39">
        <v>123625</v>
      </c>
      <c r="G23" s="39">
        <f t="shared" si="3"/>
        <v>125120.33333333333</v>
      </c>
    </row>
    <row r="24" spans="1:7" ht="15.75">
      <c r="A24" s="61"/>
      <c r="B24" s="65" t="s">
        <v>50</v>
      </c>
      <c r="C24" s="28" t="s">
        <v>11</v>
      </c>
      <c r="D24" s="39">
        <v>27657</v>
      </c>
      <c r="E24" s="39">
        <v>28053</v>
      </c>
      <c r="F24" s="39">
        <v>28002</v>
      </c>
      <c r="G24" s="39">
        <f t="shared" si="3"/>
        <v>27904</v>
      </c>
    </row>
    <row r="25" spans="1:7" ht="15.75">
      <c r="A25" s="61"/>
      <c r="B25" s="65" t="s">
        <v>51</v>
      </c>
      <c r="C25" s="28" t="s">
        <v>11</v>
      </c>
      <c r="D25" s="39">
        <v>20857</v>
      </c>
      <c r="E25" s="39">
        <v>21988</v>
      </c>
      <c r="F25" s="39">
        <v>21573</v>
      </c>
      <c r="G25" s="39">
        <f t="shared" si="3"/>
        <v>21472.666666666668</v>
      </c>
    </row>
    <row r="26" spans="1:7" ht="15.75">
      <c r="A26" s="67"/>
      <c r="B26" s="65" t="s">
        <v>18</v>
      </c>
      <c r="C26" s="28" t="s">
        <v>11</v>
      </c>
      <c r="D26" s="39">
        <v>98386</v>
      </c>
      <c r="E26" s="39">
        <v>97640</v>
      </c>
      <c r="F26" s="39">
        <v>95623</v>
      </c>
      <c r="G26" s="39">
        <f t="shared" si="3"/>
        <v>97216.333333333328</v>
      </c>
    </row>
    <row r="27" spans="1:7" ht="15.75">
      <c r="A27" s="67"/>
      <c r="B27" s="64" t="s">
        <v>48</v>
      </c>
      <c r="C27" s="28" t="s">
        <v>11</v>
      </c>
      <c r="D27" s="39">
        <v>81029</v>
      </c>
      <c r="E27" s="39">
        <v>80274</v>
      </c>
      <c r="F27" s="39">
        <v>78716</v>
      </c>
      <c r="G27" s="39">
        <f t="shared" si="3"/>
        <v>80006.333333333328</v>
      </c>
    </row>
    <row r="28" spans="1:7" ht="15.75">
      <c r="A28" s="67"/>
      <c r="B28" s="64" t="s">
        <v>52</v>
      </c>
      <c r="C28" s="28" t="s">
        <v>11</v>
      </c>
      <c r="D28" s="39">
        <v>17357</v>
      </c>
      <c r="E28" s="39">
        <v>17366</v>
      </c>
      <c r="F28" s="39">
        <v>16907</v>
      </c>
      <c r="G28" s="39">
        <f t="shared" si="3"/>
        <v>17210</v>
      </c>
    </row>
    <row r="29" spans="1:7" ht="15.75">
      <c r="A29" s="61">
        <v>3</v>
      </c>
      <c r="B29" s="68" t="s">
        <v>10</v>
      </c>
      <c r="C29" s="28" t="s">
        <v>13</v>
      </c>
      <c r="D29" s="39">
        <v>7198</v>
      </c>
      <c r="E29" s="39">
        <v>7198</v>
      </c>
      <c r="F29" s="39">
        <v>7220</v>
      </c>
      <c r="G29" s="39">
        <f t="shared" si="3"/>
        <v>7205.333333333333</v>
      </c>
    </row>
    <row r="30" spans="1:7" ht="15.75">
      <c r="A30" s="61"/>
      <c r="B30" s="68"/>
      <c r="C30" s="28"/>
      <c r="D30" s="39"/>
      <c r="E30" s="39"/>
      <c r="F30" s="39"/>
      <c r="G30" s="39"/>
    </row>
    <row r="31" spans="1:7" ht="15.75" thickBot="1">
      <c r="A31" s="51"/>
      <c r="B31" s="52" t="s">
        <v>136</v>
      </c>
      <c r="C31" s="53" t="s">
        <v>11</v>
      </c>
      <c r="D31" s="54">
        <f>D17+D26</f>
        <v>131993</v>
      </c>
      <c r="E31" s="55">
        <f>E17+E26</f>
        <v>131747</v>
      </c>
      <c r="F31" s="52">
        <f>F17+F26</f>
        <v>129784</v>
      </c>
      <c r="G31" s="51">
        <f t="shared" si="3"/>
        <v>131174.66666666666</v>
      </c>
    </row>
    <row r="32" spans="1:7" ht="15.75" thickTop="1">
      <c r="A32" s="27" t="s">
        <v>55</v>
      </c>
      <c r="C32" s="28"/>
      <c r="D32" s="41"/>
      <c r="E32" s="41"/>
      <c r="F32" s="41"/>
      <c r="G32" s="41"/>
    </row>
    <row r="33" spans="1:8">
      <c r="A33" s="27" t="s">
        <v>56</v>
      </c>
      <c r="C33" s="28"/>
      <c r="D33" s="41"/>
      <c r="E33" s="41"/>
      <c r="F33" s="41"/>
      <c r="G33" s="41"/>
      <c r="H33" s="28"/>
    </row>
    <row r="34" spans="1:8">
      <c r="A34" s="27" t="s">
        <v>57</v>
      </c>
      <c r="C34" s="28"/>
      <c r="D34" s="41"/>
      <c r="E34" s="41"/>
      <c r="F34" s="41"/>
      <c r="G34" s="41"/>
      <c r="H34" s="28"/>
    </row>
    <row r="35" spans="1:8">
      <c r="A35" s="31" t="s">
        <v>107</v>
      </c>
    </row>
    <row r="36" spans="1:8">
      <c r="C36" s="28"/>
    </row>
    <row r="37" spans="1:8">
      <c r="C37" s="28"/>
    </row>
    <row r="38" spans="1:8">
      <c r="A38" s="99" t="s">
        <v>118</v>
      </c>
      <c r="B38" s="99"/>
      <c r="C38" s="99"/>
      <c r="D38" s="99"/>
      <c r="E38" s="99"/>
      <c r="F38" s="99"/>
    </row>
    <row r="39" spans="1:8">
      <c r="A39" s="99" t="s">
        <v>120</v>
      </c>
      <c r="B39" s="99"/>
      <c r="C39" s="99"/>
      <c r="D39" s="99"/>
      <c r="E39" s="99"/>
      <c r="F39" s="99"/>
    </row>
    <row r="40" spans="1:8">
      <c r="A40" s="99" t="s">
        <v>148</v>
      </c>
      <c r="B40" s="99"/>
      <c r="C40" s="99"/>
      <c r="D40" s="99"/>
      <c r="E40" s="99"/>
      <c r="F40" s="99"/>
    </row>
    <row r="42" spans="1:8" ht="15.75" thickBot="1">
      <c r="A42" s="36" t="s">
        <v>0</v>
      </c>
      <c r="B42" s="36" t="s">
        <v>147</v>
      </c>
      <c r="C42" s="36" t="s">
        <v>22</v>
      </c>
      <c r="D42" s="36" t="s">
        <v>23</v>
      </c>
      <c r="E42" s="36" t="s">
        <v>21</v>
      </c>
      <c r="F42" s="36" t="s">
        <v>41</v>
      </c>
    </row>
    <row r="43" spans="1:8">
      <c r="A43" s="26"/>
      <c r="B43" s="27"/>
      <c r="C43" s="41"/>
      <c r="D43" s="41"/>
      <c r="E43" s="41"/>
      <c r="F43" s="41"/>
    </row>
    <row r="44" spans="1:8">
      <c r="A44" s="26">
        <v>1</v>
      </c>
      <c r="B44" s="27" t="s">
        <v>59</v>
      </c>
      <c r="C44" s="28">
        <f>234584.96*1000</f>
        <v>234584960</v>
      </c>
      <c r="D44" s="28">
        <f>422460.36*1000</f>
        <v>422460360</v>
      </c>
      <c r="E44" s="28">
        <f>283403.21*1000</f>
        <v>283403210</v>
      </c>
      <c r="F44" s="28">
        <f t="shared" ref="F44:F49" si="4">SUM(C44:E44)</f>
        <v>940448530</v>
      </c>
    </row>
    <row r="45" spans="1:8">
      <c r="A45" s="26">
        <v>2</v>
      </c>
      <c r="B45" s="27" t="s">
        <v>61</v>
      </c>
      <c r="C45" s="28">
        <f>555973.5*1000</f>
        <v>555973500</v>
      </c>
      <c r="D45" s="28">
        <f>570776.44*1000</f>
        <v>570776440</v>
      </c>
      <c r="E45" s="28">
        <f>579628.82*1000</f>
        <v>579628820</v>
      </c>
      <c r="F45" s="28">
        <f t="shared" si="4"/>
        <v>1706378760</v>
      </c>
    </row>
    <row r="46" spans="1:8">
      <c r="A46" s="26">
        <v>3</v>
      </c>
      <c r="B46" s="27" t="s">
        <v>60</v>
      </c>
      <c r="C46" s="28"/>
      <c r="D46" s="28"/>
      <c r="E46" s="28">
        <f>860079.8*1000</f>
        <v>860079800</v>
      </c>
      <c r="F46" s="28">
        <f t="shared" si="4"/>
        <v>860079800</v>
      </c>
    </row>
    <row r="47" spans="1:8">
      <c r="A47" s="26">
        <v>4</v>
      </c>
      <c r="B47" s="27" t="s">
        <v>62</v>
      </c>
      <c r="C47" s="28"/>
      <c r="D47" s="28">
        <f>84486.93*1000</f>
        <v>84486930</v>
      </c>
      <c r="E47" s="28">
        <f>27111.99*1000</f>
        <v>27111990</v>
      </c>
      <c r="F47" s="28">
        <f t="shared" si="4"/>
        <v>111598920</v>
      </c>
    </row>
    <row r="48" spans="1:8">
      <c r="A48" s="26">
        <v>5</v>
      </c>
      <c r="B48" s="27" t="s">
        <v>44</v>
      </c>
      <c r="C48" s="28">
        <f>29034.54*1000</f>
        <v>29034540</v>
      </c>
      <c r="D48" s="28">
        <f>121330.35*1000</f>
        <v>121330350</v>
      </c>
      <c r="E48" s="28">
        <f>113999.85*1000</f>
        <v>113999850</v>
      </c>
      <c r="F48" s="28">
        <f t="shared" si="4"/>
        <v>264364740</v>
      </c>
    </row>
    <row r="49" spans="1:10">
      <c r="A49" s="26">
        <v>6</v>
      </c>
      <c r="B49" s="27" t="s">
        <v>70</v>
      </c>
      <c r="C49" s="28">
        <f>68948.92*1000</f>
        <v>68948920</v>
      </c>
      <c r="D49" s="28">
        <f>72172.15*1000</f>
        <v>72172150</v>
      </c>
      <c r="E49" s="28">
        <f>73846.94*1000</f>
        <v>73846940</v>
      </c>
      <c r="F49" s="28">
        <f t="shared" si="4"/>
        <v>214968010</v>
      </c>
    </row>
    <row r="50" spans="1:10" ht="15.75" thickBot="1">
      <c r="A50" s="51"/>
      <c r="B50" s="52" t="s">
        <v>1</v>
      </c>
      <c r="C50" s="53">
        <f>SUM(C44:C49)</f>
        <v>888541920</v>
      </c>
      <c r="D50" s="53">
        <f t="shared" ref="D50:F50" si="5">SUM(D44:D49)</f>
        <v>1271226230</v>
      </c>
      <c r="E50" s="53">
        <f t="shared" si="5"/>
        <v>1938070610</v>
      </c>
      <c r="F50" s="53">
        <f t="shared" si="5"/>
        <v>4097838760</v>
      </c>
    </row>
    <row r="51" spans="1:10" ht="15.75" thickTop="1">
      <c r="A51" s="98" t="s">
        <v>106</v>
      </c>
      <c r="B51" s="98"/>
      <c r="C51" s="98"/>
      <c r="D51" s="98"/>
      <c r="E51" s="98"/>
      <c r="F51" s="98"/>
    </row>
    <row r="53" spans="1:10">
      <c r="A53" s="23"/>
      <c r="B53" s="23"/>
      <c r="C53" s="23"/>
      <c r="D53" s="23"/>
      <c r="E53" s="23"/>
      <c r="F53" s="23"/>
    </row>
    <row r="54" spans="1:10">
      <c r="A54" s="99" t="s">
        <v>119</v>
      </c>
      <c r="B54" s="99"/>
      <c r="C54" s="99"/>
      <c r="D54" s="99"/>
      <c r="E54" s="99"/>
      <c r="F54" s="99"/>
    </row>
    <row r="55" spans="1:10">
      <c r="A55" s="99" t="s">
        <v>121</v>
      </c>
      <c r="B55" s="99"/>
      <c r="C55" s="99"/>
      <c r="D55" s="99"/>
      <c r="E55" s="99"/>
      <c r="F55" s="99"/>
    </row>
    <row r="56" spans="1:10">
      <c r="A56" s="99" t="s">
        <v>148</v>
      </c>
      <c r="B56" s="99"/>
      <c r="C56" s="99"/>
      <c r="D56" s="99"/>
      <c r="E56" s="99"/>
      <c r="F56" s="99"/>
    </row>
    <row r="58" spans="1:10" ht="15.75" thickBot="1">
      <c r="A58" s="36" t="s">
        <v>116</v>
      </c>
      <c r="B58" s="36" t="s">
        <v>117</v>
      </c>
      <c r="C58" s="36" t="s">
        <v>22</v>
      </c>
      <c r="D58" s="36" t="s">
        <v>23</v>
      </c>
      <c r="E58" s="36" t="s">
        <v>21</v>
      </c>
      <c r="F58" s="36" t="s">
        <v>41</v>
      </c>
    </row>
    <row r="59" spans="1:10">
      <c r="A59" s="26"/>
      <c r="B59" s="27"/>
      <c r="C59" s="28"/>
      <c r="D59" s="28"/>
      <c r="E59" s="28"/>
      <c r="F59" s="28"/>
    </row>
    <row r="60" spans="1:10">
      <c r="A60" s="79" t="s">
        <v>3</v>
      </c>
      <c r="B60" s="59" t="s">
        <v>4</v>
      </c>
      <c r="C60" s="28">
        <v>0</v>
      </c>
      <c r="D60" s="28">
        <v>0</v>
      </c>
      <c r="E60" s="28">
        <v>860079800</v>
      </c>
      <c r="F60" s="28">
        <f>SUM(C60:E60)</f>
        <v>860079800</v>
      </c>
      <c r="H60" s="28"/>
      <c r="I60" s="28"/>
      <c r="J60" s="28"/>
    </row>
    <row r="61" spans="1:10">
      <c r="A61" s="79" t="s">
        <v>5</v>
      </c>
      <c r="B61" s="59" t="s">
        <v>6</v>
      </c>
      <c r="C61" s="28">
        <v>555973500</v>
      </c>
      <c r="D61" s="28">
        <v>570776440</v>
      </c>
      <c r="E61" s="28">
        <v>579628820</v>
      </c>
      <c r="F61" s="28">
        <f t="shared" ref="F61:F78" si="6">SUM(C61:E61)</f>
        <v>1706378760</v>
      </c>
      <c r="H61" s="28"/>
      <c r="I61" s="28"/>
      <c r="J61" s="28"/>
    </row>
    <row r="62" spans="1:10">
      <c r="A62" s="79" t="s">
        <v>27</v>
      </c>
      <c r="B62" s="59" t="s">
        <v>28</v>
      </c>
      <c r="C62" s="28">
        <v>0</v>
      </c>
      <c r="D62" s="28">
        <v>0</v>
      </c>
      <c r="E62" s="28">
        <v>0</v>
      </c>
      <c r="F62" s="28">
        <f t="shared" si="6"/>
        <v>0</v>
      </c>
      <c r="H62" s="28"/>
      <c r="I62" s="28"/>
      <c r="J62" s="28"/>
    </row>
    <row r="63" spans="1:10">
      <c r="A63" s="79" t="s">
        <v>7</v>
      </c>
      <c r="B63" s="59" t="s">
        <v>8</v>
      </c>
      <c r="C63" s="28">
        <v>0</v>
      </c>
      <c r="D63" s="28">
        <v>0</v>
      </c>
      <c r="E63" s="28">
        <v>0</v>
      </c>
      <c r="F63" s="28">
        <f t="shared" si="6"/>
        <v>0</v>
      </c>
      <c r="H63" s="28"/>
      <c r="I63" s="28"/>
      <c r="J63" s="28"/>
    </row>
    <row r="64" spans="1:10">
      <c r="A64" s="79" t="s">
        <v>29</v>
      </c>
      <c r="B64" s="59" t="s">
        <v>30</v>
      </c>
      <c r="C64" s="28">
        <v>0</v>
      </c>
      <c r="D64" s="28">
        <v>0</v>
      </c>
      <c r="E64" s="28">
        <v>0</v>
      </c>
      <c r="F64" s="28">
        <f t="shared" si="6"/>
        <v>0</v>
      </c>
      <c r="H64" s="28"/>
      <c r="I64" s="28"/>
      <c r="J64" s="28"/>
    </row>
    <row r="65" spans="1:10">
      <c r="A65" s="79" t="s">
        <v>31</v>
      </c>
      <c r="B65" s="59" t="s">
        <v>32</v>
      </c>
      <c r="C65" s="28">
        <v>0</v>
      </c>
      <c r="D65" s="28">
        <v>0</v>
      </c>
      <c r="E65" s="28">
        <v>0</v>
      </c>
      <c r="F65" s="28">
        <f t="shared" si="6"/>
        <v>0</v>
      </c>
      <c r="H65" s="28"/>
      <c r="I65" s="28"/>
      <c r="J65" s="28"/>
    </row>
    <row r="66" spans="1:10">
      <c r="A66" s="79" t="s">
        <v>33</v>
      </c>
      <c r="B66" s="59" t="s">
        <v>34</v>
      </c>
      <c r="C66" s="28">
        <v>0</v>
      </c>
      <c r="D66" s="28">
        <v>0</v>
      </c>
      <c r="E66" s="28">
        <v>0</v>
      </c>
      <c r="F66" s="28">
        <f t="shared" si="6"/>
        <v>0</v>
      </c>
      <c r="H66" s="28"/>
      <c r="I66" s="28"/>
      <c r="J66" s="28"/>
    </row>
    <row r="67" spans="1:10">
      <c r="A67" s="79" t="s">
        <v>35</v>
      </c>
      <c r="B67" s="59" t="s">
        <v>36</v>
      </c>
      <c r="C67" s="28">
        <v>0</v>
      </c>
      <c r="D67" s="28">
        <v>0</v>
      </c>
      <c r="E67" s="28">
        <v>0</v>
      </c>
      <c r="F67" s="28">
        <f t="shared" si="6"/>
        <v>0</v>
      </c>
      <c r="H67" s="28"/>
      <c r="I67" s="28"/>
      <c r="J67" s="28"/>
    </row>
    <row r="68" spans="1:10">
      <c r="A68" s="79" t="s">
        <v>37</v>
      </c>
      <c r="B68" s="59" t="s">
        <v>38</v>
      </c>
      <c r="C68" s="28">
        <v>29034540</v>
      </c>
      <c r="D68" s="28">
        <v>121330350</v>
      </c>
      <c r="E68" s="28">
        <v>113999850</v>
      </c>
      <c r="F68" s="28">
        <f t="shared" si="6"/>
        <v>264364740</v>
      </c>
      <c r="H68" s="28"/>
      <c r="I68" s="28"/>
      <c r="J68" s="28"/>
    </row>
    <row r="69" spans="1:10">
      <c r="A69" s="79" t="s">
        <v>9</v>
      </c>
      <c r="B69" s="80" t="s">
        <v>65</v>
      </c>
      <c r="C69" s="28">
        <v>234584960</v>
      </c>
      <c r="D69" s="28">
        <v>422460360</v>
      </c>
      <c r="E69" s="28">
        <v>283403210</v>
      </c>
      <c r="F69" s="28">
        <f t="shared" si="6"/>
        <v>940448530</v>
      </c>
      <c r="H69" s="28"/>
      <c r="I69" s="28"/>
      <c r="J69" s="28"/>
    </row>
    <row r="70" spans="1:10">
      <c r="A70" s="79" t="s">
        <v>72</v>
      </c>
      <c r="B70" s="80" t="s">
        <v>71</v>
      </c>
      <c r="C70" s="28">
        <v>0</v>
      </c>
      <c r="D70" s="28">
        <v>44083590</v>
      </c>
      <c r="E70" s="28">
        <v>0</v>
      </c>
      <c r="F70" s="28">
        <f t="shared" si="6"/>
        <v>44083590</v>
      </c>
      <c r="H70" s="28"/>
      <c r="I70" s="28"/>
      <c r="J70" s="28"/>
    </row>
    <row r="71" spans="1:10">
      <c r="A71" s="79" t="s">
        <v>73</v>
      </c>
      <c r="B71" s="80" t="s">
        <v>74</v>
      </c>
      <c r="C71" s="28">
        <v>0</v>
      </c>
      <c r="D71" s="28">
        <v>40403340</v>
      </c>
      <c r="E71" s="28">
        <v>0</v>
      </c>
      <c r="F71" s="28">
        <f t="shared" si="6"/>
        <v>40403340</v>
      </c>
      <c r="H71" s="28"/>
      <c r="I71" s="28"/>
      <c r="J71" s="28"/>
    </row>
    <row r="72" spans="1:10">
      <c r="A72" s="79" t="s">
        <v>75</v>
      </c>
      <c r="B72" s="80" t="s">
        <v>76</v>
      </c>
      <c r="C72" s="28">
        <v>0</v>
      </c>
      <c r="D72" s="28">
        <v>0</v>
      </c>
      <c r="E72" s="28">
        <v>27111990</v>
      </c>
      <c r="F72" s="28">
        <f t="shared" si="6"/>
        <v>27111990</v>
      </c>
      <c r="H72" s="28"/>
      <c r="I72" s="28"/>
      <c r="J72" s="28"/>
    </row>
    <row r="73" spans="1:10">
      <c r="A73" s="79" t="s">
        <v>78</v>
      </c>
      <c r="B73" s="80" t="s">
        <v>79</v>
      </c>
      <c r="C73" s="28">
        <v>0</v>
      </c>
      <c r="D73" s="28">
        <v>0</v>
      </c>
      <c r="E73" s="28">
        <v>0</v>
      </c>
      <c r="F73" s="28">
        <f t="shared" si="6"/>
        <v>0</v>
      </c>
      <c r="H73" s="28"/>
      <c r="I73" s="28"/>
      <c r="J73" s="28"/>
    </row>
    <row r="74" spans="1:10">
      <c r="A74" s="79" t="s">
        <v>80</v>
      </c>
      <c r="B74" s="80" t="s">
        <v>81</v>
      </c>
      <c r="C74" s="28">
        <v>0</v>
      </c>
      <c r="D74" s="28">
        <v>0</v>
      </c>
      <c r="E74" s="28">
        <v>0</v>
      </c>
      <c r="F74" s="28">
        <f t="shared" si="6"/>
        <v>0</v>
      </c>
      <c r="H74" s="28"/>
      <c r="I74" s="28"/>
      <c r="J74" s="28"/>
    </row>
    <row r="75" spans="1:10">
      <c r="A75" s="79" t="s">
        <v>82</v>
      </c>
      <c r="B75" s="80" t="s">
        <v>83</v>
      </c>
      <c r="C75" s="28">
        <v>0</v>
      </c>
      <c r="D75" s="28">
        <v>0</v>
      </c>
      <c r="E75" s="28">
        <v>0</v>
      </c>
      <c r="F75" s="28">
        <f t="shared" si="6"/>
        <v>0</v>
      </c>
      <c r="H75" s="28"/>
      <c r="I75" s="28"/>
      <c r="J75" s="28"/>
    </row>
    <row r="76" spans="1:10" ht="30">
      <c r="A76" s="79" t="s">
        <v>84</v>
      </c>
      <c r="B76" s="80" t="s">
        <v>85</v>
      </c>
      <c r="C76" s="28">
        <v>0</v>
      </c>
      <c r="D76" s="28">
        <v>0</v>
      </c>
      <c r="E76" s="28">
        <v>0</v>
      </c>
      <c r="F76" s="28">
        <f t="shared" si="6"/>
        <v>0</v>
      </c>
      <c r="H76" s="28"/>
      <c r="I76" s="28"/>
      <c r="J76" s="28"/>
    </row>
    <row r="77" spans="1:10">
      <c r="A77" s="79" t="s">
        <v>75</v>
      </c>
      <c r="B77" s="80" t="s">
        <v>76</v>
      </c>
      <c r="C77" s="28">
        <v>0</v>
      </c>
      <c r="D77" s="28">
        <v>0</v>
      </c>
      <c r="E77" s="28">
        <v>0</v>
      </c>
      <c r="F77" s="28">
        <f t="shared" si="6"/>
        <v>0</v>
      </c>
      <c r="H77" s="28"/>
      <c r="I77" s="28"/>
      <c r="J77" s="28"/>
    </row>
    <row r="78" spans="1:10" ht="30">
      <c r="A78" s="79"/>
      <c r="B78" s="80" t="s">
        <v>77</v>
      </c>
      <c r="C78" s="28">
        <v>68948920</v>
      </c>
      <c r="D78" s="28">
        <v>72172150</v>
      </c>
      <c r="E78" s="28">
        <v>73846940</v>
      </c>
      <c r="F78" s="28">
        <f t="shared" si="6"/>
        <v>214968010</v>
      </c>
      <c r="H78" s="28"/>
      <c r="I78" s="28"/>
      <c r="J78" s="28"/>
    </row>
    <row r="79" spans="1:10" ht="15.75" thickBot="1">
      <c r="A79" s="51"/>
      <c r="B79" s="52" t="s">
        <v>1</v>
      </c>
      <c r="C79" s="53">
        <f>SUM(C60:C78)</f>
        <v>888541920</v>
      </c>
      <c r="D79" s="53">
        <f t="shared" ref="D79:F79" si="7">SUM(D60:D78)</f>
        <v>1271226230</v>
      </c>
      <c r="E79" s="53">
        <f t="shared" si="7"/>
        <v>1938070610</v>
      </c>
      <c r="F79" s="53">
        <f t="shared" si="7"/>
        <v>4097838760</v>
      </c>
    </row>
    <row r="80" spans="1:10" ht="15.75" thickTop="1">
      <c r="A80" s="98" t="s">
        <v>106</v>
      </c>
      <c r="B80" s="98"/>
      <c r="C80" s="98"/>
      <c r="D80" s="98"/>
      <c r="E80" s="98"/>
      <c r="F80" s="98"/>
    </row>
    <row r="83" spans="1:10">
      <c r="A83" s="99" t="s">
        <v>130</v>
      </c>
      <c r="B83" s="99"/>
      <c r="C83" s="99"/>
      <c r="D83" s="99"/>
      <c r="E83" s="99"/>
      <c r="F83" s="99"/>
    </row>
    <row r="84" spans="1:10">
      <c r="A84" s="99" t="s">
        <v>129</v>
      </c>
      <c r="B84" s="99"/>
      <c r="C84" s="99"/>
      <c r="D84" s="99"/>
      <c r="E84" s="99"/>
      <c r="F84" s="99"/>
    </row>
    <row r="85" spans="1:10">
      <c r="A85" s="99" t="s">
        <v>148</v>
      </c>
      <c r="B85" s="99"/>
      <c r="C85" s="99"/>
      <c r="D85" s="99"/>
      <c r="E85" s="99"/>
      <c r="F85" s="99"/>
    </row>
    <row r="87" spans="1:10" ht="15.75" thickBot="1">
      <c r="A87" s="36" t="s">
        <v>0</v>
      </c>
      <c r="B87" s="36" t="s">
        <v>111</v>
      </c>
      <c r="C87" s="36" t="s">
        <v>22</v>
      </c>
      <c r="D87" s="36" t="s">
        <v>23</v>
      </c>
      <c r="E87" s="36" t="s">
        <v>21</v>
      </c>
      <c r="F87" s="36" t="s">
        <v>41</v>
      </c>
    </row>
    <row r="88" spans="1:10">
      <c r="A88" s="26"/>
      <c r="B88" s="27"/>
      <c r="C88" s="28"/>
      <c r="D88" s="28"/>
      <c r="E88" s="28"/>
      <c r="F88" s="28"/>
    </row>
    <row r="89" spans="1:10">
      <c r="A89" s="26">
        <v>1</v>
      </c>
      <c r="B89" s="13" t="s">
        <v>123</v>
      </c>
      <c r="C89" s="28">
        <f>767577.90571*1000</f>
        <v>767577905.70999992</v>
      </c>
      <c r="D89" s="28">
        <f>C93</f>
        <v>-120964014.29000008</v>
      </c>
      <c r="E89" s="28">
        <f>D93</f>
        <v>765741455.71000004</v>
      </c>
      <c r="F89" s="28">
        <f>C89</f>
        <v>767577905.70999992</v>
      </c>
      <c r="H89" s="94"/>
    </row>
    <row r="90" spans="1:10">
      <c r="A90" s="26">
        <v>2</v>
      </c>
      <c r="B90" s="13" t="s">
        <v>124</v>
      </c>
      <c r="C90" s="28">
        <v>0</v>
      </c>
      <c r="D90" s="28">
        <f>2157931.7*1000</f>
        <v>2157931700</v>
      </c>
      <c r="E90" s="28">
        <f>2160787.12*1000</f>
        <v>2160787120</v>
      </c>
      <c r="F90" s="28">
        <f>SUM(C90:E90)</f>
        <v>4318718820</v>
      </c>
      <c r="H90" s="92">
        <v>0</v>
      </c>
      <c r="I90" s="92">
        <v>1870857212.8</v>
      </c>
      <c r="J90" s="92">
        <v>2160787117.6799998</v>
      </c>
    </row>
    <row r="91" spans="1:10">
      <c r="A91" s="26">
        <v>3</v>
      </c>
      <c r="B91" s="13" t="s">
        <v>125</v>
      </c>
      <c r="C91" s="28">
        <f>+C89+C90</f>
        <v>767577905.70999992</v>
      </c>
      <c r="D91" s="28">
        <f t="shared" ref="D91:F91" si="8">+D89+D90</f>
        <v>2036967685.71</v>
      </c>
      <c r="E91" s="28">
        <f t="shared" si="8"/>
        <v>2926528575.71</v>
      </c>
      <c r="F91" s="28">
        <f t="shared" si="8"/>
        <v>5086296725.71</v>
      </c>
      <c r="H91" s="92"/>
      <c r="I91" s="92">
        <v>287074493.69999999</v>
      </c>
      <c r="J91" s="92"/>
    </row>
    <row r="92" spans="1:10">
      <c r="A92" s="26">
        <v>4</v>
      </c>
      <c r="B92" s="13" t="s">
        <v>126</v>
      </c>
      <c r="C92" s="28">
        <f>888541.92*1000</f>
        <v>888541920</v>
      </c>
      <c r="D92" s="28">
        <f>1271226.23*1000</f>
        <v>1271226230</v>
      </c>
      <c r="E92" s="28">
        <f>1938070.61*1000</f>
        <v>1938070610</v>
      </c>
      <c r="F92" s="28">
        <f>+E92+D92+C92</f>
        <v>4097838760</v>
      </c>
    </row>
    <row r="93" spans="1:10">
      <c r="A93" s="26">
        <v>5</v>
      </c>
      <c r="B93" s="13" t="s">
        <v>127</v>
      </c>
      <c r="C93" s="105">
        <f>C91-C92</f>
        <v>-120964014.29000008</v>
      </c>
      <c r="D93" s="28">
        <f t="shared" ref="D93:F93" si="9">D91-D92</f>
        <v>765741455.71000004</v>
      </c>
      <c r="E93" s="28">
        <f t="shared" si="9"/>
        <v>988457965.71000004</v>
      </c>
      <c r="F93" s="28">
        <f t="shared" si="9"/>
        <v>988457965.71000004</v>
      </c>
    </row>
    <row r="94" spans="1:10" ht="15.75" thickBot="1">
      <c r="A94" s="51"/>
      <c r="B94" s="52"/>
      <c r="C94" s="53"/>
      <c r="D94" s="54"/>
      <c r="E94" s="55"/>
      <c r="F94" s="52"/>
    </row>
    <row r="95" spans="1:10" ht="15.75" thickTop="1">
      <c r="A95" s="98" t="s">
        <v>106</v>
      </c>
      <c r="B95" s="98"/>
      <c r="C95" s="98"/>
      <c r="D95" s="98"/>
      <c r="E95" s="98"/>
      <c r="F95" s="98"/>
    </row>
    <row r="100" spans="1:1">
      <c r="A100" s="91" t="s">
        <v>145</v>
      </c>
    </row>
    <row r="101" spans="1:1">
      <c r="A101" s="91" t="s">
        <v>149</v>
      </c>
    </row>
    <row r="102" spans="1:1">
      <c r="A102" s="91" t="s">
        <v>146</v>
      </c>
    </row>
  </sheetData>
  <mergeCells count="16">
    <mergeCell ref="A95:F95"/>
    <mergeCell ref="A80:F80"/>
    <mergeCell ref="A83:F83"/>
    <mergeCell ref="A84:F84"/>
    <mergeCell ref="A85:F85"/>
    <mergeCell ref="A56:F56"/>
    <mergeCell ref="A8:G8"/>
    <mergeCell ref="A9:G9"/>
    <mergeCell ref="A38:F38"/>
    <mergeCell ref="A39:F39"/>
    <mergeCell ref="A40:F40"/>
    <mergeCell ref="A1:G1"/>
    <mergeCell ref="A6:G6"/>
    <mergeCell ref="A51:F51"/>
    <mergeCell ref="A54:F54"/>
    <mergeCell ref="A55:F55"/>
  </mergeCells>
  <phoneticPr fontId="1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0"/>
  <sheetViews>
    <sheetView topLeftCell="A82" zoomScale="90" zoomScaleNormal="90" workbookViewId="0">
      <selection activeCell="A101" sqref="A101"/>
    </sheetView>
  </sheetViews>
  <sheetFormatPr defaultColWidth="11.5703125" defaultRowHeight="15"/>
  <cols>
    <col min="1" max="1" width="9.7109375" style="30" customWidth="1"/>
    <col min="2" max="2" width="45.7109375" style="31" customWidth="1"/>
    <col min="3" max="3" width="15.140625" style="21" customWidth="1"/>
    <col min="4" max="4" width="14.5703125" style="21" customWidth="1"/>
    <col min="5" max="5" width="15" style="21" customWidth="1"/>
    <col min="6" max="6" width="15.5703125" style="21" customWidth="1"/>
    <col min="7" max="7" width="13.7109375" style="21" customWidth="1"/>
    <col min="8" max="9" width="15.140625" style="21" bestFit="1" customWidth="1"/>
    <col min="10" max="10" width="13.5703125" style="21" bestFit="1" customWidth="1"/>
    <col min="11" max="16384" width="11.5703125" style="21"/>
  </cols>
  <sheetData>
    <row r="1" spans="1:7">
      <c r="A1" s="99" t="s">
        <v>68</v>
      </c>
      <c r="B1" s="99"/>
      <c r="C1" s="99"/>
      <c r="D1" s="99"/>
      <c r="E1" s="99"/>
      <c r="F1" s="99"/>
      <c r="G1" s="99"/>
    </row>
    <row r="2" spans="1:7" s="81" customFormat="1">
      <c r="A2" s="24"/>
      <c r="B2" s="84" t="s">
        <v>88</v>
      </c>
      <c r="C2" s="24" t="s">
        <v>91</v>
      </c>
      <c r="D2" s="24"/>
      <c r="E2" s="24"/>
      <c r="F2" s="24"/>
      <c r="G2" s="24"/>
    </row>
    <row r="3" spans="1:7" s="81" customFormat="1">
      <c r="A3" s="24"/>
      <c r="B3" s="84" t="s">
        <v>89</v>
      </c>
      <c r="C3" s="24" t="s">
        <v>92</v>
      </c>
      <c r="D3" s="24"/>
      <c r="E3" s="24"/>
      <c r="F3" s="24"/>
      <c r="G3" s="24"/>
    </row>
    <row r="4" spans="1:7" s="81" customFormat="1">
      <c r="A4" s="24"/>
      <c r="B4" s="84" t="s">
        <v>90</v>
      </c>
      <c r="C4" s="24" t="s">
        <v>93</v>
      </c>
      <c r="D4" s="24"/>
      <c r="E4" s="24"/>
      <c r="F4" s="24"/>
      <c r="G4" s="24"/>
    </row>
    <row r="5" spans="1:7" s="81" customFormat="1">
      <c r="A5" s="24"/>
      <c r="B5" s="84" t="s">
        <v>86</v>
      </c>
      <c r="C5" s="24" t="s">
        <v>96</v>
      </c>
      <c r="D5" s="24"/>
      <c r="E5" s="24"/>
      <c r="F5" s="24"/>
      <c r="G5" s="24"/>
    </row>
    <row r="6" spans="1:7" s="81" customFormat="1">
      <c r="A6" s="99"/>
      <c r="B6" s="99"/>
      <c r="C6" s="99"/>
      <c r="D6" s="99"/>
      <c r="E6" s="99"/>
      <c r="F6" s="99"/>
      <c r="G6" s="99"/>
    </row>
    <row r="7" spans="1:7">
      <c r="A7" s="23"/>
      <c r="B7" s="24"/>
      <c r="C7" s="25"/>
      <c r="D7" s="25"/>
      <c r="E7" s="25"/>
      <c r="F7" s="25"/>
      <c r="G7" s="25"/>
    </row>
    <row r="8" spans="1:7">
      <c r="A8" s="99" t="s">
        <v>110</v>
      </c>
      <c r="B8" s="99"/>
      <c r="C8" s="99"/>
      <c r="D8" s="99"/>
      <c r="E8" s="99"/>
      <c r="F8" s="99"/>
      <c r="G8" s="99"/>
    </row>
    <row r="9" spans="1:7">
      <c r="A9" s="99" t="s">
        <v>131</v>
      </c>
      <c r="B9" s="99"/>
      <c r="C9" s="99"/>
      <c r="D9" s="99"/>
      <c r="E9" s="99"/>
      <c r="F9" s="99"/>
      <c r="G9" s="99"/>
    </row>
    <row r="10" spans="1:7">
      <c r="A10" s="23"/>
      <c r="B10" s="24"/>
      <c r="C10" s="23"/>
      <c r="D10" s="23"/>
      <c r="E10" s="23"/>
      <c r="F10" s="23"/>
      <c r="G10" s="23"/>
    </row>
    <row r="11" spans="1:7" s="81" customFormat="1" ht="15.75" thickBot="1">
      <c r="A11" s="36" t="s">
        <v>0</v>
      </c>
      <c r="B11" s="36" t="s">
        <v>147</v>
      </c>
      <c r="C11" s="36" t="s">
        <v>112</v>
      </c>
      <c r="D11" s="36" t="s">
        <v>24</v>
      </c>
      <c r="E11" s="36" t="s">
        <v>25</v>
      </c>
      <c r="F11" s="36" t="s">
        <v>26</v>
      </c>
      <c r="G11" s="36" t="s">
        <v>141</v>
      </c>
    </row>
    <row r="12" spans="1:7" s="81" customFormat="1">
      <c r="A12" s="41"/>
      <c r="B12" s="27"/>
      <c r="C12" s="41"/>
      <c r="D12" s="41"/>
      <c r="E12" s="41"/>
      <c r="F12" s="41"/>
      <c r="G12" s="41"/>
    </row>
    <row r="13" spans="1:7" s="81" customFormat="1">
      <c r="A13" s="58">
        <v>0</v>
      </c>
      <c r="B13" s="59" t="s">
        <v>66</v>
      </c>
      <c r="C13" s="78" t="s">
        <v>11</v>
      </c>
      <c r="D13" s="41">
        <v>23413</v>
      </c>
      <c r="E13" s="41">
        <v>23511</v>
      </c>
      <c r="F13" s="41">
        <v>22973</v>
      </c>
      <c r="G13" s="39">
        <f t="shared" ref="G13:G14" si="0">AVERAGE(D13:F13)</f>
        <v>23299</v>
      </c>
    </row>
    <row r="14" spans="1:7" s="81" customFormat="1">
      <c r="A14" s="58"/>
      <c r="B14" s="60" t="s">
        <v>67</v>
      </c>
      <c r="C14" s="78" t="s">
        <v>11</v>
      </c>
      <c r="D14" s="41">
        <v>2259</v>
      </c>
      <c r="E14" s="41">
        <v>2378</v>
      </c>
      <c r="F14" s="41">
        <v>2268</v>
      </c>
      <c r="G14" s="39">
        <f t="shared" si="0"/>
        <v>2301.6666666666665</v>
      </c>
    </row>
    <row r="15" spans="1:7" s="81" customFormat="1">
      <c r="A15" s="78"/>
      <c r="B15" s="27"/>
      <c r="C15" s="41"/>
      <c r="D15" s="41"/>
      <c r="E15" s="41"/>
      <c r="F15" s="41"/>
      <c r="G15" s="39"/>
    </row>
    <row r="16" spans="1:7" s="81" customFormat="1" ht="15.75">
      <c r="A16" s="61">
        <v>1</v>
      </c>
      <c r="B16" s="62" t="s">
        <v>45</v>
      </c>
      <c r="C16" s="28" t="s">
        <v>11</v>
      </c>
      <c r="D16" s="39">
        <v>40513</v>
      </c>
      <c r="E16" s="39">
        <v>40951</v>
      </c>
      <c r="F16" s="39">
        <v>42874</v>
      </c>
      <c r="G16" s="39">
        <f>AVERAGE(D16:F16)</f>
        <v>41446</v>
      </c>
    </row>
    <row r="17" spans="1:7" s="81" customFormat="1" ht="15.75">
      <c r="A17" s="61"/>
      <c r="B17" s="63" t="s">
        <v>46</v>
      </c>
      <c r="C17" s="28" t="s">
        <v>11</v>
      </c>
      <c r="D17" s="39">
        <v>34570</v>
      </c>
      <c r="E17" s="39">
        <v>34364</v>
      </c>
      <c r="F17" s="39">
        <v>33605</v>
      </c>
      <c r="G17" s="39">
        <f t="shared" ref="G17:G31" si="1">AVERAGE(D17:F17)</f>
        <v>34179.666666666664</v>
      </c>
    </row>
    <row r="18" spans="1:7" ht="15.75">
      <c r="A18" s="61"/>
      <c r="B18" s="64" t="s">
        <v>47</v>
      </c>
      <c r="C18" s="28" t="s">
        <v>11</v>
      </c>
      <c r="D18" s="39">
        <v>303</v>
      </c>
      <c r="E18" s="39">
        <v>303</v>
      </c>
      <c r="F18" s="39">
        <v>303</v>
      </c>
      <c r="G18" s="39">
        <f t="shared" si="1"/>
        <v>303</v>
      </c>
    </row>
    <row r="19" spans="1:7" ht="15.75">
      <c r="A19" s="61"/>
      <c r="B19" s="64" t="s">
        <v>48</v>
      </c>
      <c r="C19" s="28" t="s">
        <v>11</v>
      </c>
      <c r="D19" s="39">
        <v>28243</v>
      </c>
      <c r="E19" s="39">
        <v>28036</v>
      </c>
      <c r="F19" s="39">
        <v>27521</v>
      </c>
      <c r="G19" s="39">
        <f t="shared" si="1"/>
        <v>27933.333333333332</v>
      </c>
    </row>
    <row r="20" spans="1:7" ht="15.75">
      <c r="A20" s="61"/>
      <c r="B20" s="64" t="s">
        <v>53</v>
      </c>
      <c r="C20" s="28" t="s">
        <v>11</v>
      </c>
      <c r="D20" s="39">
        <v>2906</v>
      </c>
      <c r="E20" s="39">
        <v>2922</v>
      </c>
      <c r="F20" s="39">
        <v>2786</v>
      </c>
      <c r="G20" s="39">
        <f t="shared" si="1"/>
        <v>2871.3333333333335</v>
      </c>
    </row>
    <row r="21" spans="1:7" ht="15.75">
      <c r="A21" s="61"/>
      <c r="B21" s="64" t="s">
        <v>52</v>
      </c>
      <c r="C21" s="28" t="s">
        <v>12</v>
      </c>
      <c r="D21" s="39">
        <v>3118</v>
      </c>
      <c r="E21" s="39">
        <v>3103</v>
      </c>
      <c r="F21" s="39">
        <v>2995</v>
      </c>
      <c r="G21" s="39">
        <f t="shared" si="1"/>
        <v>3072</v>
      </c>
    </row>
    <row r="22" spans="1:7" ht="15.75">
      <c r="A22" s="61"/>
      <c r="B22" s="65" t="s">
        <v>14</v>
      </c>
      <c r="C22" s="28" t="s">
        <v>11</v>
      </c>
      <c r="D22" s="39">
        <v>5943</v>
      </c>
      <c r="E22" s="39">
        <v>6587</v>
      </c>
      <c r="F22" s="39">
        <v>9269</v>
      </c>
      <c r="G22" s="39">
        <f t="shared" si="1"/>
        <v>7266.333333333333</v>
      </c>
    </row>
    <row r="23" spans="1:7" ht="15.75">
      <c r="A23" s="61">
        <v>2</v>
      </c>
      <c r="B23" s="66" t="s">
        <v>49</v>
      </c>
      <c r="C23" s="28" t="s">
        <v>140</v>
      </c>
      <c r="D23" s="39">
        <v>124336</v>
      </c>
      <c r="E23" s="39">
        <v>125054</v>
      </c>
      <c r="F23" s="39">
        <v>125635</v>
      </c>
      <c r="G23" s="39">
        <f t="shared" si="1"/>
        <v>125008.33333333333</v>
      </c>
    </row>
    <row r="24" spans="1:7" ht="15.75">
      <c r="A24" s="61"/>
      <c r="B24" s="65" t="s">
        <v>50</v>
      </c>
      <c r="C24" s="28" t="s">
        <v>11</v>
      </c>
      <c r="D24" s="39">
        <v>28243</v>
      </c>
      <c r="E24" s="39">
        <v>28036</v>
      </c>
      <c r="F24" s="39">
        <v>27521</v>
      </c>
      <c r="G24" s="39">
        <f t="shared" si="1"/>
        <v>27933.333333333332</v>
      </c>
    </row>
    <row r="25" spans="1:7" ht="15.75">
      <c r="A25" s="61"/>
      <c r="B25" s="65" t="s">
        <v>51</v>
      </c>
      <c r="C25" s="28" t="s">
        <v>11</v>
      </c>
      <c r="D25" s="39">
        <v>25398</v>
      </c>
      <c r="E25" s="39">
        <v>21538</v>
      </c>
      <c r="F25" s="39">
        <v>21190</v>
      </c>
      <c r="G25" s="39">
        <f t="shared" si="1"/>
        <v>22708.666666666668</v>
      </c>
    </row>
    <row r="26" spans="1:7" ht="15.75">
      <c r="A26" s="67"/>
      <c r="B26" s="65" t="s">
        <v>18</v>
      </c>
      <c r="C26" s="28" t="s">
        <v>11</v>
      </c>
      <c r="D26" s="39">
        <v>96093</v>
      </c>
      <c r="E26" s="39">
        <v>97018</v>
      </c>
      <c r="F26" s="39">
        <v>98114</v>
      </c>
      <c r="G26" s="39">
        <f t="shared" si="1"/>
        <v>97075</v>
      </c>
    </row>
    <row r="27" spans="1:7" ht="15.75">
      <c r="A27" s="67"/>
      <c r="B27" s="64" t="s">
        <v>48</v>
      </c>
      <c r="C27" s="28" t="s">
        <v>11</v>
      </c>
      <c r="D27" s="39">
        <v>78796</v>
      </c>
      <c r="E27" s="39">
        <v>79624</v>
      </c>
      <c r="F27" s="39">
        <v>80607</v>
      </c>
      <c r="G27" s="39">
        <f t="shared" si="1"/>
        <v>79675.666666666672</v>
      </c>
    </row>
    <row r="28" spans="1:7" ht="15.75">
      <c r="A28" s="67"/>
      <c r="B28" s="64" t="s">
        <v>52</v>
      </c>
      <c r="C28" s="28" t="s">
        <v>11</v>
      </c>
      <c r="D28" s="39">
        <v>17297</v>
      </c>
      <c r="E28" s="39">
        <v>17394</v>
      </c>
      <c r="F28" s="39">
        <v>17507</v>
      </c>
      <c r="G28" s="39">
        <f t="shared" si="1"/>
        <v>17399.333333333332</v>
      </c>
    </row>
    <row r="29" spans="1:7" ht="15.75">
      <c r="A29" s="61">
        <v>3</v>
      </c>
      <c r="B29" s="68" t="s">
        <v>10</v>
      </c>
      <c r="C29" s="28" t="s">
        <v>13</v>
      </c>
      <c r="D29" s="39">
        <v>7221</v>
      </c>
      <c r="E29" s="39">
        <v>8544</v>
      </c>
      <c r="F29" s="39">
        <v>8544</v>
      </c>
      <c r="G29" s="39">
        <f t="shared" si="1"/>
        <v>8103</v>
      </c>
    </row>
    <row r="30" spans="1:7" ht="15.75">
      <c r="A30" s="61"/>
      <c r="B30" s="69"/>
      <c r="C30" s="28"/>
      <c r="D30" s="39"/>
      <c r="E30" s="39"/>
      <c r="F30" s="39"/>
      <c r="G30" s="39"/>
    </row>
    <row r="31" spans="1:7" ht="15.75" thickBot="1">
      <c r="A31" s="51"/>
      <c r="B31" s="52" t="s">
        <v>136</v>
      </c>
      <c r="C31" s="53" t="s">
        <v>11</v>
      </c>
      <c r="D31" s="54">
        <f>D17+D26</f>
        <v>130663</v>
      </c>
      <c r="E31" s="55">
        <f t="shared" ref="E31:F31" si="2">E17+E26</f>
        <v>131382</v>
      </c>
      <c r="F31" s="52">
        <f t="shared" si="2"/>
        <v>131719</v>
      </c>
      <c r="G31" s="51">
        <f t="shared" si="1"/>
        <v>131254.66666666666</v>
      </c>
    </row>
    <row r="32" spans="1:7" ht="15.75" thickTop="1">
      <c r="A32" s="27" t="s">
        <v>55</v>
      </c>
      <c r="C32" s="28"/>
      <c r="D32" s="41"/>
      <c r="E32" s="41"/>
      <c r="F32" s="41"/>
      <c r="G32" s="41"/>
    </row>
    <row r="33" spans="1:10">
      <c r="A33" s="27" t="s">
        <v>56</v>
      </c>
      <c r="C33" s="28"/>
      <c r="D33" s="41"/>
      <c r="E33" s="41"/>
      <c r="F33" s="41"/>
      <c r="G33" s="41"/>
      <c r="H33" s="28"/>
    </row>
    <row r="34" spans="1:10">
      <c r="A34" s="27" t="s">
        <v>57</v>
      </c>
      <c r="C34" s="28"/>
      <c r="D34" s="41"/>
      <c r="E34" s="41"/>
      <c r="F34" s="41"/>
      <c r="G34" s="41"/>
      <c r="H34" s="28"/>
    </row>
    <row r="35" spans="1:10">
      <c r="A35" s="31" t="s">
        <v>107</v>
      </c>
    </row>
    <row r="36" spans="1:10">
      <c r="C36" s="28"/>
    </row>
    <row r="38" spans="1:10">
      <c r="A38" s="101" t="s">
        <v>118</v>
      </c>
      <c r="B38" s="101"/>
      <c r="C38" s="101"/>
      <c r="D38" s="101"/>
      <c r="E38" s="101"/>
      <c r="F38" s="101"/>
    </row>
    <row r="39" spans="1:10">
      <c r="A39" s="99" t="s">
        <v>120</v>
      </c>
      <c r="B39" s="99"/>
      <c r="C39" s="99"/>
      <c r="D39" s="99"/>
      <c r="E39" s="99"/>
      <c r="F39" s="99"/>
    </row>
    <row r="40" spans="1:10">
      <c r="A40" s="101" t="s">
        <v>148</v>
      </c>
      <c r="B40" s="101"/>
      <c r="C40" s="101"/>
      <c r="D40" s="101"/>
      <c r="E40" s="101"/>
      <c r="F40" s="101"/>
    </row>
    <row r="41" spans="1:10">
      <c r="A41" s="32"/>
      <c r="B41" s="33"/>
      <c r="C41" s="34"/>
      <c r="D41" s="34"/>
      <c r="E41" s="34"/>
      <c r="F41" s="34"/>
    </row>
    <row r="42" spans="1:10" ht="15.75" thickBot="1">
      <c r="A42" s="36" t="s">
        <v>0</v>
      </c>
      <c r="B42" s="36" t="s">
        <v>147</v>
      </c>
      <c r="C42" s="36" t="str">
        <f>+D11</f>
        <v>Octubre</v>
      </c>
      <c r="D42" s="36" t="str">
        <f>+E11</f>
        <v>Noviembre</v>
      </c>
      <c r="E42" s="36" t="str">
        <f>+F11</f>
        <v>Diciembre</v>
      </c>
      <c r="F42" s="36" t="s">
        <v>128</v>
      </c>
    </row>
    <row r="43" spans="1:10">
      <c r="A43" s="77"/>
      <c r="B43" s="70"/>
      <c r="C43" s="71"/>
      <c r="D43" s="71"/>
      <c r="E43" s="71"/>
      <c r="F43" s="71"/>
    </row>
    <row r="44" spans="1:10">
      <c r="A44" s="77">
        <v>1</v>
      </c>
      <c r="B44" s="70" t="s">
        <v>59</v>
      </c>
      <c r="C44" s="28">
        <v>184073490</v>
      </c>
      <c r="D44" s="28">
        <v>153540090</v>
      </c>
      <c r="E44" s="28">
        <v>152493040</v>
      </c>
      <c r="F44" s="28">
        <f t="shared" ref="F44:F49" si="3">SUM(C44:E44)</f>
        <v>490106620</v>
      </c>
      <c r="H44" s="28"/>
      <c r="I44" s="28"/>
      <c r="J44" s="28"/>
    </row>
    <row r="45" spans="1:10">
      <c r="A45" s="77">
        <v>2</v>
      </c>
      <c r="B45" s="70" t="s">
        <v>61</v>
      </c>
      <c r="C45" s="28">
        <v>562915810</v>
      </c>
      <c r="D45" s="28">
        <v>1214869950</v>
      </c>
      <c r="E45" s="28">
        <v>963069540</v>
      </c>
      <c r="F45" s="28">
        <f t="shared" si="3"/>
        <v>2740855300</v>
      </c>
      <c r="H45" s="28"/>
      <c r="I45" s="28"/>
      <c r="J45" s="28"/>
    </row>
    <row r="46" spans="1:10">
      <c r="A46" s="77">
        <v>3</v>
      </c>
      <c r="B46" s="70" t="s">
        <v>60</v>
      </c>
      <c r="C46" s="28">
        <v>804520</v>
      </c>
      <c r="D46" s="28">
        <v>290454430</v>
      </c>
      <c r="E46" s="28">
        <v>385404800</v>
      </c>
      <c r="F46" s="28">
        <f t="shared" si="3"/>
        <v>676663750</v>
      </c>
      <c r="H46" s="28"/>
      <c r="I46" s="28"/>
      <c r="J46" s="28"/>
    </row>
    <row r="47" spans="1:10">
      <c r="A47" s="77">
        <v>4</v>
      </c>
      <c r="B47" s="70" t="s">
        <v>62</v>
      </c>
      <c r="C47" s="28">
        <v>0</v>
      </c>
      <c r="D47" s="28">
        <v>0</v>
      </c>
      <c r="E47" s="28">
        <v>19074180</v>
      </c>
      <c r="F47" s="28">
        <f t="shared" si="3"/>
        <v>19074180</v>
      </c>
      <c r="H47" s="28"/>
      <c r="I47" s="28"/>
      <c r="J47" s="28"/>
    </row>
    <row r="48" spans="1:10">
      <c r="A48" s="77">
        <v>5</v>
      </c>
      <c r="B48" s="70" t="s">
        <v>44</v>
      </c>
      <c r="C48" s="28">
        <v>136682620</v>
      </c>
      <c r="D48" s="28">
        <v>23916960</v>
      </c>
      <c r="E48" s="28">
        <v>149286180</v>
      </c>
      <c r="F48" s="28">
        <f t="shared" si="3"/>
        <v>309885760</v>
      </c>
      <c r="H48" s="28"/>
      <c r="I48" s="28"/>
      <c r="J48" s="28"/>
    </row>
    <row r="49" spans="1:10">
      <c r="A49" s="78">
        <v>6</v>
      </c>
      <c r="B49" s="27" t="s">
        <v>70</v>
      </c>
      <c r="C49" s="28">
        <v>72494950</v>
      </c>
      <c r="D49" s="28">
        <v>73372280</v>
      </c>
      <c r="E49" s="28">
        <v>49561230</v>
      </c>
      <c r="F49" s="28">
        <f t="shared" si="3"/>
        <v>195428460</v>
      </c>
      <c r="H49" s="28"/>
      <c r="I49" s="28"/>
      <c r="J49" s="28"/>
    </row>
    <row r="50" spans="1:10" ht="15.75" thickBot="1">
      <c r="A50" s="51"/>
      <c r="B50" s="52" t="s">
        <v>1</v>
      </c>
      <c r="C50" s="53">
        <f>SUM(C44:C49)</f>
        <v>956971390</v>
      </c>
      <c r="D50" s="53">
        <f t="shared" ref="D50:E50" si="4">SUM(D44:D49)</f>
        <v>1756153710</v>
      </c>
      <c r="E50" s="53">
        <f t="shared" si="4"/>
        <v>1718888970</v>
      </c>
      <c r="F50" s="52">
        <f>SUM(F44:F49)</f>
        <v>4432014070</v>
      </c>
    </row>
    <row r="51" spans="1:10" ht="15.75" thickTop="1">
      <c r="A51" s="102" t="s">
        <v>108</v>
      </c>
      <c r="B51" s="103"/>
      <c r="C51" s="103"/>
      <c r="D51" s="103"/>
      <c r="E51" s="103"/>
      <c r="F51" s="103"/>
    </row>
    <row r="52" spans="1:10">
      <c r="A52" s="32"/>
      <c r="B52" s="33"/>
      <c r="C52" s="34"/>
      <c r="D52" s="34"/>
      <c r="E52" s="34"/>
      <c r="F52" s="34"/>
    </row>
    <row r="53" spans="1:10">
      <c r="A53" s="32"/>
      <c r="B53" s="32"/>
      <c r="C53" s="32"/>
      <c r="D53" s="32"/>
      <c r="E53" s="32"/>
      <c r="F53" s="32"/>
    </row>
    <row r="54" spans="1:10">
      <c r="A54" s="101" t="s">
        <v>119</v>
      </c>
      <c r="B54" s="101"/>
      <c r="C54" s="101"/>
      <c r="D54" s="101"/>
      <c r="E54" s="101"/>
      <c r="F54" s="101"/>
    </row>
    <row r="55" spans="1:10">
      <c r="A55" s="99" t="s">
        <v>121</v>
      </c>
      <c r="B55" s="99"/>
      <c r="C55" s="99"/>
      <c r="D55" s="99"/>
      <c r="E55" s="99"/>
      <c r="F55" s="99"/>
    </row>
    <row r="56" spans="1:10">
      <c r="A56" s="101" t="s">
        <v>148</v>
      </c>
      <c r="B56" s="101"/>
      <c r="C56" s="101"/>
      <c r="D56" s="101"/>
      <c r="E56" s="101"/>
      <c r="F56" s="101"/>
    </row>
    <row r="57" spans="1:10">
      <c r="A57" s="32"/>
      <c r="B57" s="33"/>
      <c r="C57" s="34"/>
      <c r="D57" s="34"/>
      <c r="E57" s="34"/>
      <c r="F57" s="34"/>
    </row>
    <row r="58" spans="1:10" ht="15.75" thickBot="1">
      <c r="A58" s="36" t="s">
        <v>116</v>
      </c>
      <c r="B58" s="36" t="s">
        <v>117</v>
      </c>
      <c r="C58" s="36" t="str">
        <f>+C42</f>
        <v>Octubre</v>
      </c>
      <c r="D58" s="36" t="str">
        <f>+D42</f>
        <v>Noviembre</v>
      </c>
      <c r="E58" s="36" t="str">
        <f>+E42</f>
        <v>Diciembre</v>
      </c>
      <c r="F58" s="36" t="s">
        <v>128</v>
      </c>
    </row>
    <row r="59" spans="1:10">
      <c r="A59" s="77"/>
      <c r="B59" s="70"/>
      <c r="C59" s="72"/>
      <c r="D59" s="72"/>
      <c r="E59" s="72"/>
      <c r="F59" s="72"/>
    </row>
    <row r="60" spans="1:10">
      <c r="A60" s="73" t="s">
        <v>3</v>
      </c>
      <c r="B60" s="74" t="s">
        <v>4</v>
      </c>
      <c r="C60" s="28">
        <v>804520</v>
      </c>
      <c r="D60" s="28">
        <v>290454430</v>
      </c>
      <c r="E60" s="28">
        <v>385404800</v>
      </c>
      <c r="F60" s="28">
        <f>SUM(C60:E60)</f>
        <v>676663750</v>
      </c>
      <c r="H60" s="28"/>
      <c r="I60" s="28"/>
      <c r="J60" s="28"/>
    </row>
    <row r="61" spans="1:10">
      <c r="A61" s="73" t="s">
        <v>5</v>
      </c>
      <c r="B61" s="74" t="s">
        <v>6</v>
      </c>
      <c r="C61" s="28">
        <v>562915810</v>
      </c>
      <c r="D61" s="28">
        <v>1214869950</v>
      </c>
      <c r="E61" s="28">
        <v>963069540</v>
      </c>
      <c r="F61" s="28">
        <f>SUM(C61:E61)</f>
        <v>2740855300</v>
      </c>
      <c r="H61" s="28"/>
      <c r="I61" s="28"/>
      <c r="J61" s="28"/>
    </row>
    <row r="62" spans="1:10">
      <c r="A62" s="73" t="s">
        <v>27</v>
      </c>
      <c r="B62" s="74" t="s">
        <v>28</v>
      </c>
      <c r="C62" s="28">
        <v>0</v>
      </c>
      <c r="D62" s="28">
        <v>0</v>
      </c>
      <c r="E62" s="28">
        <v>0</v>
      </c>
      <c r="F62" s="28">
        <f>SUM(C62:E62)</f>
        <v>0</v>
      </c>
      <c r="H62" s="28"/>
      <c r="I62" s="28"/>
      <c r="J62" s="28"/>
    </row>
    <row r="63" spans="1:10">
      <c r="A63" s="73" t="s">
        <v>7</v>
      </c>
      <c r="B63" s="74" t="s">
        <v>8</v>
      </c>
      <c r="C63" s="28">
        <v>0</v>
      </c>
      <c r="D63" s="28">
        <v>0</v>
      </c>
      <c r="E63" s="28">
        <v>0</v>
      </c>
      <c r="F63" s="28">
        <f t="shared" ref="F63:F78" si="5">SUM(C63:E63)</f>
        <v>0</v>
      </c>
      <c r="H63" s="28"/>
      <c r="I63" s="28"/>
      <c r="J63" s="28"/>
    </row>
    <row r="64" spans="1:10">
      <c r="A64" s="73" t="s">
        <v>29</v>
      </c>
      <c r="B64" s="74" t="s">
        <v>30</v>
      </c>
      <c r="C64" s="28">
        <v>0</v>
      </c>
      <c r="D64" s="28">
        <v>0</v>
      </c>
      <c r="E64" s="28">
        <v>0</v>
      </c>
      <c r="F64" s="28">
        <f t="shared" si="5"/>
        <v>0</v>
      </c>
      <c r="H64" s="28"/>
      <c r="I64" s="28"/>
      <c r="J64" s="28"/>
    </row>
    <row r="65" spans="1:10">
      <c r="A65" s="73" t="s">
        <v>31</v>
      </c>
      <c r="B65" s="74" t="s">
        <v>32</v>
      </c>
      <c r="C65" s="28">
        <v>0</v>
      </c>
      <c r="D65" s="28">
        <v>0</v>
      </c>
      <c r="E65" s="28">
        <v>212670</v>
      </c>
      <c r="F65" s="28">
        <f t="shared" si="5"/>
        <v>212670</v>
      </c>
      <c r="H65" s="28"/>
      <c r="I65" s="28"/>
      <c r="J65" s="28"/>
    </row>
    <row r="66" spans="1:10">
      <c r="A66" s="73" t="s">
        <v>33</v>
      </c>
      <c r="B66" s="74" t="s">
        <v>34</v>
      </c>
      <c r="C66" s="28">
        <v>0</v>
      </c>
      <c r="D66" s="28">
        <v>0</v>
      </c>
      <c r="E66" s="28">
        <v>0</v>
      </c>
      <c r="F66" s="28">
        <f>SUM(C66:E66)</f>
        <v>0</v>
      </c>
      <c r="H66" s="28"/>
      <c r="I66" s="28"/>
      <c r="J66" s="28"/>
    </row>
    <row r="67" spans="1:10">
      <c r="A67" s="73" t="s">
        <v>35</v>
      </c>
      <c r="B67" s="74" t="s">
        <v>36</v>
      </c>
      <c r="C67" s="28">
        <v>0</v>
      </c>
      <c r="D67" s="28">
        <v>0</v>
      </c>
      <c r="E67" s="28">
        <v>0</v>
      </c>
      <c r="F67" s="28">
        <f t="shared" si="5"/>
        <v>0</v>
      </c>
      <c r="H67" s="28"/>
      <c r="I67" s="28"/>
      <c r="J67" s="28"/>
    </row>
    <row r="68" spans="1:10">
      <c r="A68" s="73" t="s">
        <v>37</v>
      </c>
      <c r="B68" s="74" t="s">
        <v>38</v>
      </c>
      <c r="C68" s="28">
        <v>136682620</v>
      </c>
      <c r="D68" s="28">
        <v>23916960</v>
      </c>
      <c r="E68" s="28">
        <v>149286180</v>
      </c>
      <c r="F68" s="28">
        <f t="shared" si="5"/>
        <v>309885760</v>
      </c>
      <c r="H68" s="28"/>
      <c r="I68" s="28"/>
      <c r="J68" s="28"/>
    </row>
    <row r="69" spans="1:10">
      <c r="A69" s="73" t="s">
        <v>9</v>
      </c>
      <c r="B69" s="74" t="s">
        <v>65</v>
      </c>
      <c r="C69" s="28">
        <v>184073490</v>
      </c>
      <c r="D69" s="28">
        <v>153540090</v>
      </c>
      <c r="E69" s="28">
        <v>152493040</v>
      </c>
      <c r="F69" s="28">
        <f t="shared" si="5"/>
        <v>490106620</v>
      </c>
      <c r="H69" s="28"/>
      <c r="I69" s="28"/>
      <c r="J69" s="28"/>
    </row>
    <row r="70" spans="1:10">
      <c r="A70" s="73" t="s">
        <v>72</v>
      </c>
      <c r="B70" s="74" t="s">
        <v>71</v>
      </c>
      <c r="C70" s="28">
        <v>0</v>
      </c>
      <c r="D70" s="28">
        <v>0</v>
      </c>
      <c r="E70" s="28">
        <v>0</v>
      </c>
      <c r="F70" s="28">
        <f t="shared" si="5"/>
        <v>0</v>
      </c>
      <c r="H70" s="28"/>
      <c r="I70" s="28"/>
      <c r="J70" s="28"/>
    </row>
    <row r="71" spans="1:10">
      <c r="A71" s="73" t="s">
        <v>73</v>
      </c>
      <c r="B71" s="74" t="s">
        <v>74</v>
      </c>
      <c r="C71" s="28">
        <v>0</v>
      </c>
      <c r="D71" s="28">
        <v>0</v>
      </c>
      <c r="E71" s="28">
        <v>0</v>
      </c>
      <c r="F71" s="28">
        <f t="shared" si="5"/>
        <v>0</v>
      </c>
      <c r="H71" s="28"/>
      <c r="I71" s="28"/>
      <c r="J71" s="28"/>
    </row>
    <row r="72" spans="1:10">
      <c r="A72" s="73" t="s">
        <v>75</v>
      </c>
      <c r="B72" s="74" t="s">
        <v>76</v>
      </c>
      <c r="C72" s="28">
        <v>0</v>
      </c>
      <c r="D72" s="28">
        <v>0</v>
      </c>
      <c r="E72" s="28">
        <v>0</v>
      </c>
      <c r="F72" s="28">
        <f t="shared" si="5"/>
        <v>0</v>
      </c>
      <c r="H72" s="28"/>
      <c r="I72" s="28"/>
      <c r="J72" s="28"/>
    </row>
    <row r="73" spans="1:10">
      <c r="A73" s="79" t="s">
        <v>78</v>
      </c>
      <c r="B73" s="80" t="s">
        <v>79</v>
      </c>
      <c r="C73" s="28">
        <v>0</v>
      </c>
      <c r="D73" s="28">
        <v>0</v>
      </c>
      <c r="E73" s="28">
        <v>13490810</v>
      </c>
      <c r="F73" s="28">
        <f t="shared" si="5"/>
        <v>13490810</v>
      </c>
      <c r="H73" s="28"/>
      <c r="I73" s="28"/>
      <c r="J73" s="28"/>
    </row>
    <row r="74" spans="1:10">
      <c r="A74" s="79" t="s">
        <v>80</v>
      </c>
      <c r="B74" s="80" t="s">
        <v>81</v>
      </c>
      <c r="C74" s="28">
        <v>0</v>
      </c>
      <c r="D74" s="28">
        <v>0</v>
      </c>
      <c r="E74" s="28">
        <v>1547100</v>
      </c>
      <c r="F74" s="28">
        <f t="shared" si="5"/>
        <v>1547100</v>
      </c>
      <c r="H74" s="28"/>
      <c r="I74" s="28"/>
      <c r="J74" s="28"/>
    </row>
    <row r="75" spans="1:10">
      <c r="A75" s="79" t="s">
        <v>82</v>
      </c>
      <c r="B75" s="80" t="s">
        <v>83</v>
      </c>
      <c r="C75" s="28">
        <v>0</v>
      </c>
      <c r="D75" s="28">
        <v>0</v>
      </c>
      <c r="E75" s="28">
        <v>0</v>
      </c>
      <c r="F75" s="28">
        <f t="shared" si="5"/>
        <v>0</v>
      </c>
      <c r="H75" s="28"/>
      <c r="I75" s="28"/>
      <c r="J75" s="28"/>
    </row>
    <row r="76" spans="1:10" ht="30">
      <c r="A76" s="79" t="s">
        <v>84</v>
      </c>
      <c r="B76" s="80" t="s">
        <v>85</v>
      </c>
      <c r="C76" s="28">
        <v>0</v>
      </c>
      <c r="D76" s="28">
        <v>0</v>
      </c>
      <c r="E76" s="28">
        <v>3823600</v>
      </c>
      <c r="F76" s="28">
        <f t="shared" si="5"/>
        <v>3823600</v>
      </c>
      <c r="H76" s="28"/>
      <c r="I76" s="28"/>
      <c r="J76" s="28"/>
    </row>
    <row r="77" spans="1:10">
      <c r="A77" s="79" t="s">
        <v>75</v>
      </c>
      <c r="B77" s="80" t="s">
        <v>76</v>
      </c>
      <c r="C77" s="28">
        <v>0</v>
      </c>
      <c r="D77" s="28">
        <v>0</v>
      </c>
      <c r="E77" s="28">
        <v>0</v>
      </c>
      <c r="F77" s="28">
        <f t="shared" si="5"/>
        <v>0</v>
      </c>
      <c r="H77" s="28"/>
      <c r="I77" s="28"/>
      <c r="J77" s="28"/>
    </row>
    <row r="78" spans="1:10">
      <c r="A78" s="73"/>
      <c r="B78" s="74" t="s">
        <v>77</v>
      </c>
      <c r="C78" s="28">
        <v>72494950</v>
      </c>
      <c r="D78" s="28">
        <v>73372280</v>
      </c>
      <c r="E78" s="28">
        <v>49561230</v>
      </c>
      <c r="F78" s="28">
        <f t="shared" si="5"/>
        <v>195428460</v>
      </c>
      <c r="H78" s="28"/>
      <c r="I78" s="28"/>
      <c r="J78" s="28"/>
    </row>
    <row r="79" spans="1:10" ht="15.75" thickBot="1">
      <c r="A79" s="51"/>
      <c r="B79" s="52" t="s">
        <v>1</v>
      </c>
      <c r="C79" s="53">
        <f>SUM(C60:C78)</f>
        <v>956971390</v>
      </c>
      <c r="D79" s="53">
        <f>SUM(D60:D78)</f>
        <v>1756153710</v>
      </c>
      <c r="E79" s="53">
        <f>SUM(E60:E78)</f>
        <v>1718888970</v>
      </c>
      <c r="F79" s="53">
        <f>SUM(F60:F78)</f>
        <v>4432014070</v>
      </c>
    </row>
    <row r="80" spans="1:10" ht="15.75" thickTop="1">
      <c r="A80" s="102" t="s">
        <v>108</v>
      </c>
      <c r="B80" s="103"/>
      <c r="C80" s="103"/>
      <c r="D80" s="103"/>
      <c r="E80" s="103"/>
      <c r="F80" s="103"/>
    </row>
    <row r="81" spans="1:10">
      <c r="A81" s="32"/>
      <c r="B81" s="33"/>
      <c r="C81" s="34"/>
      <c r="D81" s="34"/>
      <c r="E81" s="34"/>
      <c r="F81" s="34"/>
    </row>
    <row r="82" spans="1:10">
      <c r="A82" s="32"/>
      <c r="B82" s="33"/>
      <c r="C82" s="34"/>
      <c r="D82" s="34"/>
      <c r="E82" s="34"/>
      <c r="F82" s="34"/>
    </row>
    <row r="83" spans="1:10">
      <c r="A83" s="101" t="s">
        <v>130</v>
      </c>
      <c r="B83" s="101"/>
      <c r="C83" s="101"/>
      <c r="D83" s="101"/>
      <c r="E83" s="101"/>
      <c r="F83" s="101"/>
    </row>
    <row r="84" spans="1:10">
      <c r="A84" s="99" t="s">
        <v>129</v>
      </c>
      <c r="B84" s="99"/>
      <c r="C84" s="99"/>
      <c r="D84" s="99"/>
      <c r="E84" s="99"/>
      <c r="F84" s="99"/>
    </row>
    <row r="85" spans="1:10">
      <c r="A85" s="101" t="s">
        <v>100</v>
      </c>
      <c r="B85" s="101"/>
      <c r="C85" s="101"/>
      <c r="D85" s="101"/>
      <c r="E85" s="101"/>
      <c r="F85" s="101"/>
    </row>
    <row r="86" spans="1:10">
      <c r="A86" s="32"/>
      <c r="B86" s="33"/>
      <c r="C86" s="34"/>
      <c r="D86" s="34"/>
      <c r="E86" s="34"/>
      <c r="F86" s="34"/>
    </row>
    <row r="87" spans="1:10" ht="15.75" thickBot="1">
      <c r="A87" s="36" t="s">
        <v>0</v>
      </c>
      <c r="B87" s="36" t="s">
        <v>111</v>
      </c>
      <c r="C87" s="36" t="str">
        <f>+C58</f>
        <v>Octubre</v>
      </c>
      <c r="D87" s="36" t="str">
        <f t="shared" ref="D87:E87" si="6">+D58</f>
        <v>Noviembre</v>
      </c>
      <c r="E87" s="36" t="str">
        <f t="shared" si="6"/>
        <v>Diciembre</v>
      </c>
      <c r="F87" s="36" t="s">
        <v>128</v>
      </c>
    </row>
    <row r="88" spans="1:10">
      <c r="A88" s="77"/>
      <c r="B88" s="70"/>
      <c r="C88" s="72"/>
      <c r="D88" s="72"/>
      <c r="E88" s="72"/>
      <c r="F88" s="72"/>
    </row>
    <row r="89" spans="1:10">
      <c r="A89" s="77">
        <v>1</v>
      </c>
      <c r="B89" s="13" t="s">
        <v>123</v>
      </c>
      <c r="C89" s="28">
        <f>'3 T'!F93</f>
        <v>988457965.71000004</v>
      </c>
      <c r="D89" s="28">
        <f>+C93</f>
        <v>1796804235.71</v>
      </c>
      <c r="E89" s="28">
        <f>+D93</f>
        <v>1913499645.71</v>
      </c>
      <c r="F89" s="28">
        <f>C89</f>
        <v>988457965.71000004</v>
      </c>
      <c r="H89" s="94"/>
    </row>
    <row r="90" spans="1:10">
      <c r="A90" s="77">
        <v>2</v>
      </c>
      <c r="B90" s="13" t="s">
        <v>124</v>
      </c>
      <c r="C90" s="28">
        <f>1765317.66*1000</f>
        <v>1765317660</v>
      </c>
      <c r="D90" s="28">
        <f>1872849.12*1000</f>
        <v>1872849120</v>
      </c>
      <c r="E90" s="28">
        <f>943942.27*1000</f>
        <v>943942270</v>
      </c>
      <c r="F90" s="28">
        <f>SUM(C90:E90)</f>
        <v>4582109050</v>
      </c>
      <c r="H90" s="95">
        <v>1556757899.3800001</v>
      </c>
      <c r="I90" s="95">
        <v>1872849122.04</v>
      </c>
      <c r="J90" s="95">
        <v>757878973.15999997</v>
      </c>
    </row>
    <row r="91" spans="1:10">
      <c r="A91" s="77">
        <v>3</v>
      </c>
      <c r="B91" s="13" t="s">
        <v>125</v>
      </c>
      <c r="C91" s="28">
        <f>+C89+C90</f>
        <v>2753775625.71</v>
      </c>
      <c r="D91" s="28">
        <f t="shared" ref="D91:F91" si="7">+D89+D90</f>
        <v>3669653355.71</v>
      </c>
      <c r="E91" s="28">
        <f t="shared" si="7"/>
        <v>2857441915.71</v>
      </c>
      <c r="F91" s="28">
        <f t="shared" si="7"/>
        <v>5570567015.71</v>
      </c>
      <c r="H91" s="95">
        <v>185113378.53</v>
      </c>
      <c r="I91" s="95">
        <v>23446389.77</v>
      </c>
      <c r="J91" s="95">
        <v>186063300.69999999</v>
      </c>
    </row>
    <row r="92" spans="1:10">
      <c r="A92" s="77">
        <v>4</v>
      </c>
      <c r="B92" s="13" t="s">
        <v>126</v>
      </c>
      <c r="C92" s="28">
        <f>C79</f>
        <v>956971390</v>
      </c>
      <c r="D92" s="28">
        <f t="shared" ref="D92:E92" si="8">D79</f>
        <v>1756153710</v>
      </c>
      <c r="E92" s="28">
        <f t="shared" si="8"/>
        <v>1718888970</v>
      </c>
      <c r="F92" s="28">
        <f>+E92+D92+C92</f>
        <v>4432014070</v>
      </c>
    </row>
    <row r="93" spans="1:10">
      <c r="A93" s="77">
        <v>5</v>
      </c>
      <c r="B93" s="13" t="s">
        <v>127</v>
      </c>
      <c r="C93" s="28">
        <f>C91-C92</f>
        <v>1796804235.71</v>
      </c>
      <c r="D93" s="28">
        <f t="shared" ref="D93:F93" si="9">D91-D92</f>
        <v>1913499645.71</v>
      </c>
      <c r="E93" s="28">
        <f t="shared" si="9"/>
        <v>1138552945.71</v>
      </c>
      <c r="F93" s="28">
        <f t="shared" si="9"/>
        <v>1138552945.71</v>
      </c>
    </row>
    <row r="94" spans="1:10">
      <c r="A94" s="85"/>
      <c r="B94" s="86"/>
      <c r="C94" s="87"/>
      <c r="D94" s="88"/>
      <c r="E94" s="89"/>
      <c r="F94" s="86"/>
    </row>
    <row r="95" spans="1:10">
      <c r="A95" s="102" t="s">
        <v>108</v>
      </c>
      <c r="B95" s="103"/>
      <c r="C95" s="103"/>
      <c r="D95" s="103"/>
      <c r="E95" s="103"/>
      <c r="F95" s="103"/>
    </row>
    <row r="96" spans="1:10">
      <c r="A96" s="32"/>
      <c r="B96" s="33"/>
      <c r="C96" s="34"/>
      <c r="D96" s="34"/>
      <c r="E96" s="34"/>
      <c r="F96" s="34"/>
    </row>
    <row r="97" spans="1:6">
      <c r="A97" s="32"/>
      <c r="B97" s="33"/>
      <c r="C97" s="34"/>
      <c r="D97" s="34"/>
      <c r="E97" s="34"/>
      <c r="F97" s="34"/>
    </row>
    <row r="98" spans="1:6">
      <c r="A98" s="32"/>
      <c r="B98" s="33"/>
      <c r="C98" s="34"/>
      <c r="D98" s="34"/>
      <c r="E98" s="34"/>
      <c r="F98" s="34"/>
    </row>
    <row r="99" spans="1:6">
      <c r="A99" s="32"/>
      <c r="B99" s="33"/>
      <c r="C99" s="34"/>
      <c r="D99" s="34"/>
      <c r="E99" s="34"/>
      <c r="F99" s="34"/>
    </row>
    <row r="100" spans="1:6">
      <c r="A100" s="91" t="s">
        <v>145</v>
      </c>
      <c r="B100" s="33"/>
      <c r="C100" s="34"/>
      <c r="D100" s="34"/>
      <c r="E100" s="34"/>
      <c r="F100" s="34"/>
    </row>
    <row r="101" spans="1:6">
      <c r="A101" s="91" t="s">
        <v>149</v>
      </c>
      <c r="B101" s="33"/>
      <c r="C101" s="34"/>
      <c r="D101" s="34"/>
      <c r="E101" s="34"/>
      <c r="F101" s="34"/>
    </row>
    <row r="102" spans="1:6">
      <c r="A102" s="91" t="s">
        <v>146</v>
      </c>
      <c r="B102" s="33"/>
      <c r="C102" s="34"/>
      <c r="D102" s="34"/>
      <c r="E102" s="34"/>
      <c r="F102" s="34"/>
    </row>
    <row r="103" spans="1:6">
      <c r="A103" s="32"/>
      <c r="B103" s="33"/>
      <c r="C103" s="34"/>
      <c r="D103" s="34"/>
      <c r="E103" s="34"/>
      <c r="F103" s="34"/>
    </row>
    <row r="104" spans="1:6">
      <c r="A104" s="32"/>
      <c r="B104" s="33"/>
      <c r="C104" s="34"/>
      <c r="D104" s="34"/>
      <c r="E104" s="34"/>
      <c r="F104" s="34"/>
    </row>
    <row r="105" spans="1:6">
      <c r="A105" s="32"/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32"/>
      <c r="B108" s="33"/>
      <c r="C108" s="34"/>
      <c r="D108" s="34"/>
      <c r="E108" s="34"/>
      <c r="F108" s="34"/>
    </row>
    <row r="109" spans="1:6">
      <c r="A109" s="32"/>
      <c r="B109" s="33"/>
      <c r="C109" s="34"/>
      <c r="D109" s="34"/>
      <c r="E109" s="34"/>
      <c r="F109" s="34"/>
    </row>
    <row r="110" spans="1:6">
      <c r="A110" s="32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</sheetData>
  <mergeCells count="16">
    <mergeCell ref="A40:F40"/>
    <mergeCell ref="A56:F56"/>
    <mergeCell ref="A85:F85"/>
    <mergeCell ref="A95:F95"/>
    <mergeCell ref="A84:F84"/>
    <mergeCell ref="A54:F54"/>
    <mergeCell ref="A55:F55"/>
    <mergeCell ref="A80:F80"/>
    <mergeCell ref="A83:F83"/>
    <mergeCell ref="A51:F51"/>
    <mergeCell ref="A39:F39"/>
    <mergeCell ref="A6:G6"/>
    <mergeCell ref="A38:F38"/>
    <mergeCell ref="A1:G1"/>
    <mergeCell ref="A8:G8"/>
    <mergeCell ref="A9:G9"/>
  </mergeCells>
  <phoneticPr fontId="1" type="noConversion"/>
  <pageMargins left="0.39370078740157483" right="0.31496062992125984" top="0.74803149606299213" bottom="0.74803149606299213" header="0.31496062992125984" footer="0.31496062992125984"/>
  <pageSetup scale="5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10"/>
  <sheetViews>
    <sheetView topLeftCell="A94" zoomScale="90" zoomScaleNormal="90" workbookViewId="0">
      <selection activeCell="A101" sqref="A101"/>
    </sheetView>
  </sheetViews>
  <sheetFormatPr defaultColWidth="11.5703125" defaultRowHeight="15"/>
  <cols>
    <col min="1" max="1" width="9.7109375" style="30" customWidth="1"/>
    <col min="2" max="2" width="45.7109375" style="31" customWidth="1"/>
    <col min="3" max="3" width="20.140625" style="21" customWidth="1"/>
    <col min="4" max="4" width="13.7109375" style="21" customWidth="1"/>
    <col min="5" max="5" width="19.42578125" style="21" customWidth="1"/>
    <col min="6" max="8" width="13.7109375" style="21" customWidth="1"/>
    <col min="9" max="16384" width="11.5703125" style="21"/>
  </cols>
  <sheetData>
    <row r="1" spans="1:7">
      <c r="A1" s="96" t="s">
        <v>68</v>
      </c>
      <c r="B1" s="96"/>
      <c r="C1" s="96"/>
      <c r="D1" s="96"/>
      <c r="E1" s="96"/>
      <c r="F1" s="96"/>
      <c r="G1" s="96"/>
    </row>
    <row r="2" spans="1:7" s="22" customFormat="1">
      <c r="A2" s="9"/>
      <c r="B2" s="83" t="s">
        <v>88</v>
      </c>
      <c r="C2" s="9" t="s">
        <v>91</v>
      </c>
      <c r="D2" s="9"/>
      <c r="E2" s="9"/>
      <c r="F2" s="9"/>
      <c r="G2" s="9"/>
    </row>
    <row r="3" spans="1:7" s="22" customFormat="1">
      <c r="A3" s="9"/>
      <c r="B3" s="83" t="s">
        <v>89</v>
      </c>
      <c r="C3" s="9" t="s">
        <v>92</v>
      </c>
      <c r="D3" s="9"/>
      <c r="E3" s="9"/>
      <c r="F3" s="9"/>
      <c r="G3" s="9"/>
    </row>
    <row r="4" spans="1:7" s="22" customFormat="1">
      <c r="A4" s="9"/>
      <c r="B4" s="83" t="s">
        <v>90</v>
      </c>
      <c r="C4" s="9" t="s">
        <v>93</v>
      </c>
      <c r="D4" s="9"/>
      <c r="E4" s="9"/>
      <c r="F4" s="9"/>
      <c r="G4" s="9"/>
    </row>
    <row r="5" spans="1:7" s="22" customFormat="1">
      <c r="A5" s="9"/>
      <c r="B5" s="83" t="s">
        <v>86</v>
      </c>
      <c r="C5" s="9" t="s">
        <v>97</v>
      </c>
      <c r="D5" s="9"/>
      <c r="E5" s="9"/>
      <c r="F5" s="9"/>
      <c r="G5" s="9"/>
    </row>
    <row r="6" spans="1:7" s="22" customFormat="1">
      <c r="A6" s="99"/>
      <c r="B6" s="99"/>
      <c r="C6" s="99"/>
      <c r="D6" s="99"/>
      <c r="E6" s="99"/>
      <c r="F6" s="99"/>
      <c r="G6" s="99"/>
    </row>
    <row r="7" spans="1:7">
      <c r="A7" s="23"/>
      <c r="B7" s="24"/>
      <c r="C7" s="25"/>
      <c r="D7" s="25"/>
      <c r="E7" s="25"/>
      <c r="F7" s="25"/>
      <c r="G7" s="25"/>
    </row>
    <row r="8" spans="1:7">
      <c r="A8" s="99" t="s">
        <v>110</v>
      </c>
      <c r="B8" s="99"/>
      <c r="C8" s="99"/>
      <c r="D8" s="99"/>
      <c r="E8" s="99"/>
      <c r="F8" s="99"/>
      <c r="G8" s="99"/>
    </row>
    <row r="9" spans="1:7">
      <c r="A9" s="99" t="s">
        <v>131</v>
      </c>
      <c r="B9" s="99"/>
      <c r="C9" s="99"/>
      <c r="D9" s="99"/>
      <c r="E9" s="99"/>
      <c r="F9" s="99"/>
      <c r="G9" s="99"/>
    </row>
    <row r="10" spans="1:7">
      <c r="A10" s="23"/>
      <c r="B10" s="24"/>
      <c r="C10" s="23"/>
      <c r="D10" s="23"/>
      <c r="E10" s="23"/>
      <c r="F10" s="23"/>
      <c r="G10" s="23"/>
    </row>
    <row r="11" spans="1:7" s="22" customFormat="1" ht="15.75" thickBot="1">
      <c r="A11" s="36" t="s">
        <v>0</v>
      </c>
      <c r="B11" s="36" t="s">
        <v>147</v>
      </c>
      <c r="C11" s="36" t="s">
        <v>112</v>
      </c>
      <c r="D11" s="36" t="s">
        <v>39</v>
      </c>
      <c r="E11" s="36" t="s">
        <v>40</v>
      </c>
      <c r="F11" s="36" t="s">
        <v>142</v>
      </c>
    </row>
    <row r="12" spans="1:7" s="22" customFormat="1">
      <c r="A12" s="41"/>
      <c r="B12" s="27"/>
      <c r="C12" s="41"/>
      <c r="D12" s="41"/>
      <c r="E12" s="41"/>
      <c r="F12" s="41"/>
    </row>
    <row r="13" spans="1:7" s="22" customFormat="1">
      <c r="A13" s="58">
        <v>0</v>
      </c>
      <c r="B13" s="59" t="s">
        <v>66</v>
      </c>
      <c r="C13" s="26" t="s">
        <v>11</v>
      </c>
      <c r="D13" s="41">
        <f>'1 T'!G13</f>
        <v>16379.333333333334</v>
      </c>
      <c r="E13" s="41">
        <f>'2 T'!G13</f>
        <v>21495</v>
      </c>
      <c r="F13" s="39">
        <f t="shared" ref="F13:F14" si="0">AVERAGE(D13:E13)</f>
        <v>18937.166666666668</v>
      </c>
    </row>
    <row r="14" spans="1:7" s="22" customFormat="1">
      <c r="A14" s="58"/>
      <c r="B14" s="60" t="s">
        <v>67</v>
      </c>
      <c r="C14" s="26" t="s">
        <v>11</v>
      </c>
      <c r="D14" s="41">
        <f>'1 T'!G14</f>
        <v>0</v>
      </c>
      <c r="E14" s="41">
        <f>'2 T'!G14</f>
        <v>1348.6666666666667</v>
      </c>
      <c r="F14" s="39">
        <f t="shared" si="0"/>
        <v>674.33333333333337</v>
      </c>
    </row>
    <row r="15" spans="1:7" s="22" customFormat="1">
      <c r="A15" s="26"/>
      <c r="B15" s="27"/>
      <c r="C15" s="41"/>
      <c r="D15" s="41"/>
      <c r="E15" s="41"/>
      <c r="F15" s="39"/>
    </row>
    <row r="16" spans="1:7" s="22" customFormat="1" ht="15.75">
      <c r="A16" s="61">
        <v>1</v>
      </c>
      <c r="B16" s="62" t="s">
        <v>45</v>
      </c>
      <c r="C16" s="28" t="s">
        <v>11</v>
      </c>
      <c r="D16" s="39">
        <f>D17+D22</f>
        <v>31228.333333333336</v>
      </c>
      <c r="E16" s="39">
        <f t="shared" ref="E16" si="1">E17+E22</f>
        <v>41284</v>
      </c>
      <c r="F16" s="39">
        <f>AVERAGE(D16:E16)</f>
        <v>36256.166666666672</v>
      </c>
    </row>
    <row r="17" spans="1:7" s="22" customFormat="1" ht="15.75">
      <c r="A17" s="61"/>
      <c r="B17" s="63" t="s">
        <v>46</v>
      </c>
      <c r="C17" s="28" t="s">
        <v>11</v>
      </c>
      <c r="D17" s="39">
        <f>SUM(D18:D21)</f>
        <v>26559.000000000004</v>
      </c>
      <c r="E17" s="39">
        <f t="shared" ref="E17" si="2">SUM(E18:E21)</f>
        <v>33395.333333333336</v>
      </c>
      <c r="F17" s="39">
        <f t="shared" ref="F17:F31" si="3">AVERAGE(D17:E17)</f>
        <v>29977.166666666672</v>
      </c>
    </row>
    <row r="18" spans="1:7" ht="15.75">
      <c r="A18" s="61"/>
      <c r="B18" s="64" t="s">
        <v>47</v>
      </c>
      <c r="C18" s="28" t="s">
        <v>11</v>
      </c>
      <c r="D18" s="39">
        <f>'1 T'!G18</f>
        <v>252.66666666666666</v>
      </c>
      <c r="E18" s="39">
        <f>'2 T'!G18</f>
        <v>303</v>
      </c>
      <c r="F18" s="39">
        <f t="shared" si="3"/>
        <v>277.83333333333331</v>
      </c>
    </row>
    <row r="19" spans="1:7" ht="15.75">
      <c r="A19" s="61"/>
      <c r="B19" s="64" t="s">
        <v>48</v>
      </c>
      <c r="C19" s="28" t="s">
        <v>11</v>
      </c>
      <c r="D19" s="39">
        <f>'1 T'!G19</f>
        <v>22098.666666666668</v>
      </c>
      <c r="E19" s="39">
        <f>'2 T'!G19</f>
        <v>27381.666666666668</v>
      </c>
      <c r="F19" s="39">
        <f t="shared" si="3"/>
        <v>24740.166666666668</v>
      </c>
    </row>
    <row r="20" spans="1:7" ht="15.75">
      <c r="A20" s="61"/>
      <c r="B20" s="64" t="s">
        <v>53</v>
      </c>
      <c r="C20" s="28" t="s">
        <v>11</v>
      </c>
      <c r="D20" s="39">
        <f>'1 T'!G20</f>
        <v>1915</v>
      </c>
      <c r="E20" s="39">
        <f>'2 T'!G20</f>
        <v>2698.6666666666665</v>
      </c>
      <c r="F20" s="39">
        <f t="shared" si="3"/>
        <v>2306.833333333333</v>
      </c>
    </row>
    <row r="21" spans="1:7" ht="15.75">
      <c r="A21" s="61"/>
      <c r="B21" s="64" t="s">
        <v>52</v>
      </c>
      <c r="C21" s="28" t="s">
        <v>12</v>
      </c>
      <c r="D21" s="39">
        <f>'1 T'!G21</f>
        <v>2292.6666666666665</v>
      </c>
      <c r="E21" s="39">
        <f>'2 T'!G21</f>
        <v>3012</v>
      </c>
      <c r="F21" s="39">
        <f t="shared" si="3"/>
        <v>2652.333333333333</v>
      </c>
    </row>
    <row r="22" spans="1:7" ht="15.75">
      <c r="A22" s="61"/>
      <c r="B22" s="65" t="s">
        <v>14</v>
      </c>
      <c r="C22" s="28" t="s">
        <v>11</v>
      </c>
      <c r="D22" s="39">
        <f>'1 T'!G22</f>
        <v>4669.333333333333</v>
      </c>
      <c r="E22" s="39">
        <f>'2 T'!G22</f>
        <v>7888.666666666667</v>
      </c>
      <c r="F22" s="39">
        <f t="shared" si="3"/>
        <v>6279</v>
      </c>
    </row>
    <row r="23" spans="1:7" ht="15.75">
      <c r="A23" s="61">
        <v>2</v>
      </c>
      <c r="B23" s="66" t="s">
        <v>49</v>
      </c>
      <c r="C23" s="28" t="s">
        <v>140</v>
      </c>
      <c r="D23" s="39">
        <f>D24+D26</f>
        <v>106388</v>
      </c>
      <c r="E23" s="39">
        <f>'2 T'!G23</f>
        <v>123350</v>
      </c>
      <c r="F23" s="39">
        <f t="shared" si="3"/>
        <v>114869</v>
      </c>
    </row>
    <row r="24" spans="1:7" ht="15.75">
      <c r="A24" s="61"/>
      <c r="B24" s="65" t="s">
        <v>50</v>
      </c>
      <c r="C24" s="28" t="s">
        <v>11</v>
      </c>
      <c r="D24" s="39">
        <f>'1 T'!G24</f>
        <v>22393.666666666668</v>
      </c>
      <c r="E24" s="39">
        <f>'2 T'!G24</f>
        <v>27409.666666666668</v>
      </c>
      <c r="F24" s="39">
        <f t="shared" si="3"/>
        <v>24901.666666666668</v>
      </c>
    </row>
    <row r="25" spans="1:7" ht="15.75">
      <c r="A25" s="61"/>
      <c r="B25" s="65" t="s">
        <v>51</v>
      </c>
      <c r="C25" s="28" t="s">
        <v>11</v>
      </c>
      <c r="D25" s="39">
        <f>'1 T'!G25</f>
        <v>14593.333333333334</v>
      </c>
      <c r="E25" s="39">
        <f>'2 T'!G25</f>
        <v>21184.666666666668</v>
      </c>
      <c r="F25" s="39">
        <f t="shared" si="3"/>
        <v>17889</v>
      </c>
    </row>
    <row r="26" spans="1:7" ht="15.75">
      <c r="A26" s="67"/>
      <c r="B26" s="65" t="s">
        <v>18</v>
      </c>
      <c r="C26" s="28" t="s">
        <v>11</v>
      </c>
      <c r="D26" s="39">
        <f>'1 T'!G26</f>
        <v>83994.333333333328</v>
      </c>
      <c r="E26" s="39">
        <f>'2 T'!G26</f>
        <v>95940.333333333328</v>
      </c>
      <c r="F26" s="39">
        <f t="shared" si="3"/>
        <v>89967.333333333328</v>
      </c>
    </row>
    <row r="27" spans="1:7" ht="15.75">
      <c r="A27" s="67"/>
      <c r="B27" s="64" t="s">
        <v>48</v>
      </c>
      <c r="C27" s="28" t="s">
        <v>11</v>
      </c>
      <c r="D27" s="39">
        <f>'1 T'!G27</f>
        <v>75118.333333333328</v>
      </c>
      <c r="E27" s="39">
        <f>'2 T'!G27</f>
        <v>79442.333333333328</v>
      </c>
      <c r="F27" s="39">
        <f t="shared" si="3"/>
        <v>77280.333333333328</v>
      </c>
    </row>
    <row r="28" spans="1:7" ht="15.75">
      <c r="A28" s="67"/>
      <c r="B28" s="64" t="s">
        <v>52</v>
      </c>
      <c r="C28" s="28" t="s">
        <v>11</v>
      </c>
      <c r="D28" s="39">
        <f>'1 T'!G28</f>
        <v>14390.666666666666</v>
      </c>
      <c r="E28" s="39">
        <f>'2 T'!G28</f>
        <v>16498</v>
      </c>
      <c r="F28" s="39">
        <f t="shared" si="3"/>
        <v>15444.333333333332</v>
      </c>
    </row>
    <row r="29" spans="1:7" ht="15.75">
      <c r="A29" s="61">
        <v>3</v>
      </c>
      <c r="B29" s="68" t="s">
        <v>10</v>
      </c>
      <c r="C29" s="28" t="s">
        <v>13</v>
      </c>
      <c r="D29" s="39">
        <f>'1 T'!G29</f>
        <v>1114.3333333333333</v>
      </c>
      <c r="E29" s="39">
        <f>'2 T'!G29</f>
        <v>7104</v>
      </c>
      <c r="F29" s="39">
        <f t="shared" si="3"/>
        <v>4109.166666666667</v>
      </c>
    </row>
    <row r="30" spans="1:7" ht="15.75">
      <c r="A30" s="61"/>
      <c r="B30" s="69"/>
      <c r="C30" s="28"/>
      <c r="D30" s="39"/>
      <c r="E30" s="39"/>
      <c r="F30" s="39"/>
    </row>
    <row r="31" spans="1:7" ht="15.75" thickBot="1">
      <c r="A31" s="51"/>
      <c r="B31" s="52" t="s">
        <v>136</v>
      </c>
      <c r="C31" s="53" t="s">
        <v>11</v>
      </c>
      <c r="D31" s="54">
        <f>D17+D26</f>
        <v>110553.33333333333</v>
      </c>
      <c r="E31" s="55">
        <f t="shared" ref="E31" si="4">E17+E26</f>
        <v>129335.66666666666</v>
      </c>
      <c r="F31" s="51">
        <f t="shared" si="3"/>
        <v>119944.5</v>
      </c>
    </row>
    <row r="32" spans="1:7" ht="15.75" thickTop="1">
      <c r="A32" s="27" t="s">
        <v>55</v>
      </c>
      <c r="C32" s="28"/>
      <c r="D32" s="29"/>
      <c r="E32" s="29"/>
      <c r="F32" s="29"/>
      <c r="G32" s="28"/>
    </row>
    <row r="33" spans="1:7">
      <c r="A33" s="27" t="s">
        <v>56</v>
      </c>
      <c r="C33" s="28"/>
      <c r="D33" s="29"/>
      <c r="E33" s="29"/>
      <c r="F33" s="29"/>
      <c r="G33" s="28"/>
    </row>
    <row r="34" spans="1:7">
      <c r="A34" s="27" t="s">
        <v>57</v>
      </c>
      <c r="C34" s="28"/>
      <c r="D34" s="29"/>
      <c r="E34" s="29"/>
      <c r="F34" s="29"/>
      <c r="G34" s="28"/>
    </row>
    <row r="35" spans="1:7">
      <c r="A35" s="31" t="s">
        <v>107</v>
      </c>
    </row>
    <row r="36" spans="1:7">
      <c r="A36" s="31"/>
      <c r="C36" s="28"/>
    </row>
    <row r="38" spans="1:7">
      <c r="A38" s="101" t="s">
        <v>118</v>
      </c>
      <c r="B38" s="101"/>
      <c r="C38" s="101"/>
      <c r="D38" s="101"/>
      <c r="E38" s="101"/>
      <c r="F38" s="101"/>
    </row>
    <row r="39" spans="1:7">
      <c r="A39" s="99" t="s">
        <v>120</v>
      </c>
      <c r="B39" s="99"/>
      <c r="C39" s="99"/>
      <c r="D39" s="99"/>
      <c r="E39" s="99"/>
      <c r="F39" s="99"/>
    </row>
    <row r="40" spans="1:7">
      <c r="A40" s="101" t="s">
        <v>148</v>
      </c>
      <c r="B40" s="101"/>
      <c r="C40" s="101"/>
      <c r="D40" s="101"/>
      <c r="E40" s="101"/>
      <c r="F40" s="101"/>
    </row>
    <row r="41" spans="1:7">
      <c r="A41" s="32"/>
      <c r="B41" s="33"/>
      <c r="C41" s="34"/>
      <c r="D41" s="34"/>
      <c r="E41" s="34"/>
      <c r="F41" s="34"/>
    </row>
    <row r="42" spans="1:7" ht="15.75" thickBot="1">
      <c r="A42" s="36" t="s">
        <v>0</v>
      </c>
      <c r="B42" s="36" t="s">
        <v>147</v>
      </c>
      <c r="C42" s="36" t="s">
        <v>39</v>
      </c>
      <c r="D42" s="36" t="s">
        <v>40</v>
      </c>
      <c r="E42" s="36" t="s">
        <v>63</v>
      </c>
    </row>
    <row r="43" spans="1:7">
      <c r="A43" s="35"/>
      <c r="B43" s="70"/>
      <c r="C43" s="71"/>
      <c r="D43" s="71"/>
      <c r="E43" s="71"/>
    </row>
    <row r="44" spans="1:7">
      <c r="A44" s="35">
        <v>1</v>
      </c>
      <c r="B44" s="70" t="s">
        <v>59</v>
      </c>
      <c r="C44" s="28">
        <f>'1 T'!F44</f>
        <v>1050390318.9999999</v>
      </c>
      <c r="D44" s="28">
        <f>'2 T'!F44</f>
        <v>1379810240</v>
      </c>
      <c r="E44" s="28">
        <f>SUM(C44:D44)</f>
        <v>2430200559</v>
      </c>
    </row>
    <row r="45" spans="1:7">
      <c r="A45" s="35">
        <v>2</v>
      </c>
      <c r="B45" s="70" t="s">
        <v>61</v>
      </c>
      <c r="C45" s="28">
        <f>'1 T'!F45</f>
        <v>983832148</v>
      </c>
      <c r="D45" s="28">
        <f>'2 T'!F45</f>
        <v>1445062220</v>
      </c>
      <c r="E45" s="28">
        <f>SUM(C45:D45)</f>
        <v>2428894368</v>
      </c>
    </row>
    <row r="46" spans="1:7">
      <c r="A46" s="35">
        <v>3</v>
      </c>
      <c r="B46" s="70" t="s">
        <v>60</v>
      </c>
      <c r="C46" s="28">
        <f>'1 T'!F46</f>
        <v>0</v>
      </c>
      <c r="D46" s="28">
        <f>'2 T'!F46</f>
        <v>38255260</v>
      </c>
      <c r="E46" s="28">
        <f t="shared" ref="E46:E47" si="5">SUM(C46:D46)</f>
        <v>38255260</v>
      </c>
    </row>
    <row r="47" spans="1:7">
      <c r="A47" s="35">
        <v>4</v>
      </c>
      <c r="B47" s="70" t="s">
        <v>62</v>
      </c>
      <c r="C47" s="28">
        <f>'1 T'!F47</f>
        <v>0</v>
      </c>
      <c r="D47" s="28">
        <f>'2 T'!F47</f>
        <v>132391609.99999999</v>
      </c>
      <c r="E47" s="28">
        <f t="shared" si="5"/>
        <v>132391609.99999999</v>
      </c>
    </row>
    <row r="48" spans="1:7">
      <c r="A48" s="35">
        <v>5</v>
      </c>
      <c r="B48" s="70" t="s">
        <v>44</v>
      </c>
      <c r="C48" s="28">
        <f>'1 T'!F48</f>
        <v>288004632.90999997</v>
      </c>
      <c r="D48" s="28">
        <f>'2 T'!F48</f>
        <v>200540880</v>
      </c>
      <c r="E48" s="28">
        <f t="shared" ref="E48:E49" si="6">SUM(C48:D48)</f>
        <v>488545512.90999997</v>
      </c>
    </row>
    <row r="49" spans="1:6">
      <c r="A49" s="75">
        <v>6</v>
      </c>
      <c r="B49" s="13" t="s">
        <v>70</v>
      </c>
      <c r="C49" s="28">
        <f>'1 T'!F49</f>
        <v>0</v>
      </c>
      <c r="D49" s="28">
        <f>'2 T'!F49</f>
        <v>129899120</v>
      </c>
      <c r="E49" s="28">
        <f t="shared" si="6"/>
        <v>129899120</v>
      </c>
    </row>
    <row r="50" spans="1:6" ht="15.75" thickBot="1">
      <c r="A50" s="51"/>
      <c r="B50" s="52" t="s">
        <v>1</v>
      </c>
      <c r="C50" s="53">
        <f>SUM(C44:C48)</f>
        <v>2322227099.9099998</v>
      </c>
      <c r="D50" s="54">
        <f>SUM(D44:D48)</f>
        <v>3196060210</v>
      </c>
      <c r="E50" s="55">
        <f>SUM(E44:E48)</f>
        <v>5518287309.9099998</v>
      </c>
    </row>
    <row r="51" spans="1:6" ht="15.75" thickTop="1">
      <c r="A51" s="104" t="s">
        <v>133</v>
      </c>
      <c r="B51" s="104"/>
      <c r="C51" s="104"/>
      <c r="D51" s="104"/>
      <c r="E51" s="104"/>
      <c r="F51" s="104"/>
    </row>
    <row r="52" spans="1:6">
      <c r="A52" s="32"/>
      <c r="B52" s="33"/>
      <c r="C52" s="34"/>
      <c r="D52" s="34"/>
      <c r="E52" s="34"/>
      <c r="F52" s="34"/>
    </row>
    <row r="53" spans="1:6">
      <c r="A53" s="32"/>
      <c r="B53" s="32"/>
      <c r="C53" s="32"/>
      <c r="D53" s="32"/>
      <c r="E53" s="32"/>
      <c r="F53" s="32"/>
    </row>
    <row r="54" spans="1:6">
      <c r="A54" s="101" t="s">
        <v>119</v>
      </c>
      <c r="B54" s="101"/>
      <c r="C54" s="101"/>
      <c r="D54" s="101"/>
      <c r="E54" s="101"/>
      <c r="F54" s="101"/>
    </row>
    <row r="55" spans="1:6">
      <c r="A55" s="99" t="s">
        <v>121</v>
      </c>
      <c r="B55" s="99"/>
      <c r="C55" s="99"/>
      <c r="D55" s="99"/>
      <c r="E55" s="99"/>
      <c r="F55" s="99"/>
    </row>
    <row r="56" spans="1:6">
      <c r="A56" s="101" t="s">
        <v>148</v>
      </c>
      <c r="B56" s="101"/>
      <c r="C56" s="101"/>
      <c r="D56" s="101"/>
      <c r="E56" s="101"/>
      <c r="F56" s="101"/>
    </row>
    <row r="57" spans="1:6">
      <c r="A57" s="32"/>
      <c r="B57" s="33"/>
      <c r="C57" s="34"/>
      <c r="D57" s="34"/>
      <c r="E57" s="34"/>
      <c r="F57" s="34"/>
    </row>
    <row r="58" spans="1:6" ht="15.75" thickBot="1">
      <c r="A58" s="36" t="s">
        <v>116</v>
      </c>
      <c r="B58" s="36" t="s">
        <v>117</v>
      </c>
      <c r="C58" s="36" t="str">
        <f>+C42</f>
        <v>I Trimestre</v>
      </c>
      <c r="D58" s="36" t="str">
        <f>+D42</f>
        <v>II Trimestre</v>
      </c>
      <c r="E58" s="36" t="str">
        <f>+E42</f>
        <v xml:space="preserve">I Semestre </v>
      </c>
    </row>
    <row r="59" spans="1:6">
      <c r="A59" s="35"/>
      <c r="B59" s="70"/>
      <c r="C59" s="72"/>
      <c r="D59" s="72"/>
      <c r="E59" s="72"/>
    </row>
    <row r="60" spans="1:6">
      <c r="A60" s="73" t="s">
        <v>3</v>
      </c>
      <c r="B60" s="74" t="s">
        <v>4</v>
      </c>
      <c r="C60" s="28">
        <f>'1 T'!F60</f>
        <v>0</v>
      </c>
      <c r="D60" s="28">
        <f>'2 T'!F60</f>
        <v>38255260</v>
      </c>
      <c r="E60" s="28">
        <f t="shared" ref="E60" si="7">SUM(C60:D60)</f>
        <v>38255260</v>
      </c>
    </row>
    <row r="61" spans="1:6">
      <c r="A61" s="73" t="s">
        <v>5</v>
      </c>
      <c r="B61" s="74" t="s">
        <v>6</v>
      </c>
      <c r="C61" s="28">
        <f>'1 T'!F61</f>
        <v>983832150</v>
      </c>
      <c r="D61" s="28">
        <f>'2 T'!F61</f>
        <v>1445062220</v>
      </c>
      <c r="E61" s="28">
        <f t="shared" ref="E61:E72" si="8">SUM(C61:D61)</f>
        <v>2428894370</v>
      </c>
    </row>
    <row r="62" spans="1:6">
      <c r="A62" s="73" t="s">
        <v>27</v>
      </c>
      <c r="B62" s="74" t="s">
        <v>28</v>
      </c>
      <c r="C62" s="28">
        <f>'1 T'!F62</f>
        <v>0</v>
      </c>
      <c r="D62" s="28">
        <f>'2 T'!F62</f>
        <v>0</v>
      </c>
      <c r="E62" s="28">
        <f t="shared" si="8"/>
        <v>0</v>
      </c>
    </row>
    <row r="63" spans="1:6">
      <c r="A63" s="73" t="s">
        <v>7</v>
      </c>
      <c r="B63" s="74" t="s">
        <v>8</v>
      </c>
      <c r="C63" s="28">
        <f>'1 T'!F63</f>
        <v>0</v>
      </c>
      <c r="D63" s="28">
        <f>'2 T'!F63</f>
        <v>0</v>
      </c>
      <c r="E63" s="28">
        <f t="shared" si="8"/>
        <v>0</v>
      </c>
    </row>
    <row r="64" spans="1:6">
      <c r="A64" s="73" t="s">
        <v>29</v>
      </c>
      <c r="B64" s="74" t="s">
        <v>30</v>
      </c>
      <c r="C64" s="28">
        <f>'1 T'!F64</f>
        <v>0</v>
      </c>
      <c r="D64" s="28">
        <f>'2 T'!F64</f>
        <v>0</v>
      </c>
      <c r="E64" s="28">
        <f t="shared" si="8"/>
        <v>0</v>
      </c>
    </row>
    <row r="65" spans="1:6">
      <c r="A65" s="73" t="s">
        <v>31</v>
      </c>
      <c r="B65" s="74" t="s">
        <v>32</v>
      </c>
      <c r="C65" s="28">
        <f>'1 T'!F65</f>
        <v>0</v>
      </c>
      <c r="D65" s="28">
        <f>'2 T'!F65</f>
        <v>0</v>
      </c>
      <c r="E65" s="28">
        <f t="shared" si="8"/>
        <v>0</v>
      </c>
    </row>
    <row r="66" spans="1:6">
      <c r="A66" s="73" t="s">
        <v>33</v>
      </c>
      <c r="B66" s="74" t="s">
        <v>34</v>
      </c>
      <c r="C66" s="28">
        <f>'1 T'!F66</f>
        <v>0</v>
      </c>
      <c r="D66" s="28">
        <f>'2 T'!F66</f>
        <v>0</v>
      </c>
      <c r="E66" s="28">
        <f t="shared" si="8"/>
        <v>0</v>
      </c>
    </row>
    <row r="67" spans="1:6">
      <c r="A67" s="73" t="s">
        <v>35</v>
      </c>
      <c r="B67" s="74" t="s">
        <v>36</v>
      </c>
      <c r="C67" s="28">
        <f>'1 T'!F67</f>
        <v>0</v>
      </c>
      <c r="D67" s="28">
        <f>'2 T'!F67</f>
        <v>0</v>
      </c>
      <c r="E67" s="28">
        <f t="shared" si="8"/>
        <v>0</v>
      </c>
    </row>
    <row r="68" spans="1:6">
      <c r="A68" s="73" t="s">
        <v>37</v>
      </c>
      <c r="B68" s="74" t="s">
        <v>38</v>
      </c>
      <c r="C68" s="28">
        <f>'1 T'!F68</f>
        <v>288004632.90999997</v>
      </c>
      <c r="D68" s="28">
        <f>'2 T'!F68</f>
        <v>200540880</v>
      </c>
      <c r="E68" s="28">
        <f t="shared" si="8"/>
        <v>488545512.90999997</v>
      </c>
    </row>
    <row r="69" spans="1:6">
      <c r="A69" s="73" t="s">
        <v>9</v>
      </c>
      <c r="B69" s="74" t="s">
        <v>65</v>
      </c>
      <c r="C69" s="28">
        <f>'1 T'!F69</f>
        <v>1050390318.9999999</v>
      </c>
      <c r="D69" s="28">
        <f>'2 T'!F69</f>
        <v>1379810240</v>
      </c>
      <c r="E69" s="28">
        <f t="shared" si="8"/>
        <v>2430200559</v>
      </c>
    </row>
    <row r="70" spans="1:6">
      <c r="A70" s="79" t="s">
        <v>72</v>
      </c>
      <c r="B70" s="80" t="s">
        <v>71</v>
      </c>
      <c r="C70" s="28">
        <f>'1 T'!F70</f>
        <v>0</v>
      </c>
      <c r="D70" s="28">
        <f>'2 T'!F70</f>
        <v>18295400</v>
      </c>
      <c r="E70" s="28">
        <f t="shared" si="8"/>
        <v>18295400</v>
      </c>
    </row>
    <row r="71" spans="1:6">
      <c r="A71" s="79" t="s">
        <v>73</v>
      </c>
      <c r="B71" s="80" t="s">
        <v>74</v>
      </c>
      <c r="C71" s="28">
        <f>'1 T'!F71</f>
        <v>0</v>
      </c>
      <c r="D71" s="28">
        <f>'2 T'!F71</f>
        <v>0</v>
      </c>
      <c r="E71" s="28">
        <f t="shared" si="8"/>
        <v>0</v>
      </c>
    </row>
    <row r="72" spans="1:6">
      <c r="A72" s="79" t="s">
        <v>75</v>
      </c>
      <c r="B72" s="80" t="s">
        <v>76</v>
      </c>
      <c r="C72" s="28">
        <f>'1 T'!F72</f>
        <v>0</v>
      </c>
      <c r="D72" s="28">
        <f>'2 T'!F72</f>
        <v>0</v>
      </c>
      <c r="E72" s="28">
        <f t="shared" si="8"/>
        <v>0</v>
      </c>
    </row>
    <row r="73" spans="1:6">
      <c r="A73" s="79" t="s">
        <v>78</v>
      </c>
      <c r="B73" s="80" t="s">
        <v>79</v>
      </c>
      <c r="C73" s="28">
        <f>'1 T'!F73</f>
        <v>0</v>
      </c>
      <c r="D73" s="28">
        <f>'2 T'!F73</f>
        <v>61221290</v>
      </c>
      <c r="E73" s="28">
        <f t="shared" ref="E73:E78" si="9">SUM(C73:D73)</f>
        <v>61221290</v>
      </c>
    </row>
    <row r="74" spans="1:6">
      <c r="A74" s="79" t="s">
        <v>80</v>
      </c>
      <c r="B74" s="80" t="s">
        <v>81</v>
      </c>
      <c r="C74" s="28">
        <f>'1 T'!F74</f>
        <v>0</v>
      </c>
      <c r="D74" s="28">
        <f>'2 T'!F74</f>
        <v>5425780</v>
      </c>
      <c r="E74" s="28">
        <f t="shared" si="9"/>
        <v>5425780</v>
      </c>
    </row>
    <row r="75" spans="1:6">
      <c r="A75" s="79" t="s">
        <v>82</v>
      </c>
      <c r="B75" s="80" t="s">
        <v>83</v>
      </c>
      <c r="C75" s="28">
        <f>'1 T'!F75</f>
        <v>0</v>
      </c>
      <c r="D75" s="28">
        <f>'2 T'!F75</f>
        <v>24648210</v>
      </c>
      <c r="E75" s="28">
        <f t="shared" si="9"/>
        <v>24648210</v>
      </c>
    </row>
    <row r="76" spans="1:6" ht="30">
      <c r="A76" s="79" t="s">
        <v>84</v>
      </c>
      <c r="B76" s="80" t="s">
        <v>85</v>
      </c>
      <c r="C76" s="28">
        <f>'1 T'!F76</f>
        <v>0</v>
      </c>
      <c r="D76" s="28">
        <f>'2 T'!F76</f>
        <v>21225920</v>
      </c>
      <c r="E76" s="28">
        <f t="shared" si="9"/>
        <v>21225920</v>
      </c>
    </row>
    <row r="77" spans="1:6">
      <c r="A77" s="79" t="s">
        <v>75</v>
      </c>
      <c r="B77" s="80" t="s">
        <v>76</v>
      </c>
      <c r="C77" s="28">
        <f>'1 T'!F77</f>
        <v>0</v>
      </c>
      <c r="D77" s="28">
        <f>'2 T'!F77</f>
        <v>1575000</v>
      </c>
      <c r="E77" s="28">
        <f t="shared" si="9"/>
        <v>1575000</v>
      </c>
    </row>
    <row r="78" spans="1:6" ht="30">
      <c r="A78" s="79"/>
      <c r="B78" s="80" t="s">
        <v>77</v>
      </c>
      <c r="C78" s="28">
        <f>'1 T'!F78</f>
        <v>0</v>
      </c>
      <c r="D78" s="28">
        <f>'2 T'!F78</f>
        <v>129899.12</v>
      </c>
      <c r="E78" s="28">
        <f t="shared" si="9"/>
        <v>129899.12</v>
      </c>
    </row>
    <row r="79" spans="1:6" ht="15.75" thickBot="1">
      <c r="A79" s="51"/>
      <c r="B79" s="52" t="s">
        <v>1</v>
      </c>
      <c r="C79" s="53">
        <f>SUM(C60:C78)</f>
        <v>2322227101.9099998</v>
      </c>
      <c r="D79" s="53">
        <f t="shared" ref="D79:E79" si="10">SUM(D60:D78)</f>
        <v>3196190099.1199999</v>
      </c>
      <c r="E79" s="53">
        <f t="shared" si="10"/>
        <v>5518417201.0299997</v>
      </c>
    </row>
    <row r="80" spans="1:6" ht="15.75" thickTop="1">
      <c r="A80" s="104" t="s">
        <v>133</v>
      </c>
      <c r="B80" s="104"/>
      <c r="C80" s="104"/>
      <c r="D80" s="104"/>
      <c r="E80" s="104"/>
      <c r="F80" s="104"/>
    </row>
    <row r="81" spans="1:6">
      <c r="A81" s="32"/>
      <c r="B81" s="33"/>
      <c r="C81" s="34"/>
      <c r="D81" s="34"/>
      <c r="E81" s="34"/>
      <c r="F81" s="34"/>
    </row>
    <row r="82" spans="1:6">
      <c r="A82" s="32"/>
      <c r="B82" s="33"/>
      <c r="C82" s="34"/>
      <c r="D82" s="34"/>
      <c r="E82" s="34"/>
      <c r="F82" s="34"/>
    </row>
    <row r="83" spans="1:6">
      <c r="A83" s="101" t="s">
        <v>130</v>
      </c>
      <c r="B83" s="101"/>
      <c r="C83" s="101"/>
      <c r="D83" s="101"/>
      <c r="E83" s="101"/>
      <c r="F83" s="101"/>
    </row>
    <row r="84" spans="1:6">
      <c r="A84" s="99" t="s">
        <v>129</v>
      </c>
      <c r="B84" s="99"/>
      <c r="C84" s="99"/>
      <c r="D84" s="99"/>
      <c r="E84" s="99"/>
      <c r="F84" s="99"/>
    </row>
    <row r="85" spans="1:6">
      <c r="A85" s="101" t="s">
        <v>148</v>
      </c>
      <c r="B85" s="101"/>
      <c r="C85" s="101"/>
      <c r="D85" s="101"/>
      <c r="E85" s="101"/>
      <c r="F85" s="101"/>
    </row>
    <row r="86" spans="1:6">
      <c r="A86" s="32"/>
      <c r="B86" s="33"/>
      <c r="C86" s="34"/>
      <c r="D86" s="34"/>
      <c r="E86" s="34"/>
      <c r="F86" s="34"/>
    </row>
    <row r="87" spans="1:6" ht="15.75" thickBot="1">
      <c r="A87" s="36" t="s">
        <v>0</v>
      </c>
      <c r="B87" s="36" t="s">
        <v>111</v>
      </c>
      <c r="C87" s="36" t="str">
        <f>+C58</f>
        <v>I Trimestre</v>
      </c>
      <c r="D87" s="36" t="str">
        <f t="shared" ref="D87:E87" si="11">+D58</f>
        <v>II Trimestre</v>
      </c>
      <c r="E87" s="36" t="str">
        <f t="shared" si="11"/>
        <v xml:space="preserve">I Semestre </v>
      </c>
    </row>
    <row r="88" spans="1:6">
      <c r="A88" s="35"/>
      <c r="B88" s="70"/>
      <c r="C88" s="72"/>
      <c r="D88" s="72"/>
      <c r="E88" s="72"/>
    </row>
    <row r="89" spans="1:6">
      <c r="A89" s="35">
        <v>1</v>
      </c>
      <c r="B89" s="13" t="s">
        <v>123</v>
      </c>
      <c r="C89" s="28">
        <f>'1 T'!F89</f>
        <v>0</v>
      </c>
      <c r="D89" s="28">
        <f>'2 T'!F89</f>
        <v>565323795.70999992</v>
      </c>
      <c r="E89" s="28">
        <f>C89</f>
        <v>0</v>
      </c>
    </row>
    <row r="90" spans="1:6">
      <c r="A90" s="35">
        <v>2</v>
      </c>
      <c r="B90" s="13" t="s">
        <v>124</v>
      </c>
      <c r="C90" s="28">
        <f>'1 T'!F90</f>
        <v>2887550897.6199999</v>
      </c>
      <c r="D90" s="28">
        <f>'2 T'!F90</f>
        <v>3528213430</v>
      </c>
      <c r="E90" s="28">
        <f>SUM(C90:D90)</f>
        <v>6415764327.6199999</v>
      </c>
    </row>
    <row r="91" spans="1:6">
      <c r="A91" s="35">
        <v>3</v>
      </c>
      <c r="B91" s="13" t="s">
        <v>125</v>
      </c>
      <c r="C91" s="28">
        <f>'1 T'!F91</f>
        <v>2887550897.6199999</v>
      </c>
      <c r="D91" s="28">
        <f>'2 T'!F91</f>
        <v>4093537225.71</v>
      </c>
      <c r="E91" s="28">
        <f>SUM(E89:E90)</f>
        <v>6415764327.6199999</v>
      </c>
    </row>
    <row r="92" spans="1:6">
      <c r="A92" s="35">
        <v>4</v>
      </c>
      <c r="B92" s="13" t="s">
        <v>126</v>
      </c>
      <c r="C92" s="28">
        <f>'1 T'!F92</f>
        <v>2322227099.9099998</v>
      </c>
      <c r="D92" s="28">
        <f>'2 T'!F92</f>
        <v>3325959320</v>
      </c>
      <c r="E92" s="28">
        <f>SUM(C92:D92)</f>
        <v>5648186419.9099998</v>
      </c>
    </row>
    <row r="93" spans="1:6">
      <c r="A93" s="35">
        <v>5</v>
      </c>
      <c r="B93" s="13" t="s">
        <v>127</v>
      </c>
      <c r="C93" s="28">
        <f>'1 T'!F93</f>
        <v>565323797.71000004</v>
      </c>
      <c r="D93" s="28">
        <f>'2 T'!F93</f>
        <v>767577905.71000004</v>
      </c>
      <c r="E93" s="28">
        <f>+E91-E92</f>
        <v>767577907.71000004</v>
      </c>
    </row>
    <row r="94" spans="1:6" ht="15.75" thickBot="1">
      <c r="A94" s="51"/>
      <c r="B94" s="52"/>
      <c r="C94" s="53"/>
      <c r="D94" s="54"/>
      <c r="E94" s="55"/>
    </row>
    <row r="95" spans="1:6" ht="15.75" thickTop="1">
      <c r="A95" s="104" t="s">
        <v>132</v>
      </c>
      <c r="B95" s="104"/>
      <c r="C95" s="104"/>
      <c r="D95" s="104"/>
      <c r="E95" s="104"/>
      <c r="F95" s="104"/>
    </row>
    <row r="96" spans="1:6">
      <c r="A96" s="32"/>
      <c r="B96" s="33"/>
      <c r="C96" s="34"/>
      <c r="D96" s="34"/>
      <c r="E96" s="34"/>
      <c r="F96" s="34"/>
    </row>
    <row r="97" spans="1:6">
      <c r="A97" s="32"/>
      <c r="B97" s="33"/>
      <c r="C97" s="34"/>
      <c r="D97" s="34"/>
      <c r="E97" s="34"/>
      <c r="F97" s="34"/>
    </row>
    <row r="98" spans="1:6">
      <c r="A98" s="32"/>
      <c r="B98" s="33"/>
      <c r="C98" s="34"/>
      <c r="D98" s="34"/>
      <c r="E98" s="34"/>
      <c r="F98" s="34"/>
    </row>
    <row r="99" spans="1:6">
      <c r="A99" s="32"/>
      <c r="B99" s="33"/>
      <c r="C99" s="34"/>
      <c r="D99" s="34"/>
      <c r="E99" s="34"/>
      <c r="F99" s="34"/>
    </row>
    <row r="100" spans="1:6">
      <c r="A100" s="91" t="s">
        <v>145</v>
      </c>
      <c r="B100" s="33"/>
      <c r="C100" s="34"/>
      <c r="D100" s="34"/>
      <c r="E100" s="34"/>
      <c r="F100" s="34"/>
    </row>
    <row r="101" spans="1:6">
      <c r="A101" s="91" t="s">
        <v>149</v>
      </c>
      <c r="B101" s="33"/>
      <c r="C101" s="34"/>
      <c r="D101" s="34"/>
      <c r="E101" s="34"/>
      <c r="F101" s="34"/>
    </row>
    <row r="102" spans="1:6">
      <c r="A102" s="91" t="s">
        <v>146</v>
      </c>
      <c r="B102" s="33"/>
      <c r="C102" s="34"/>
      <c r="D102" s="34"/>
      <c r="E102" s="34"/>
      <c r="F102" s="34"/>
    </row>
    <row r="103" spans="1:6">
      <c r="A103" s="32"/>
      <c r="B103" s="33"/>
      <c r="C103" s="34"/>
      <c r="D103" s="34"/>
      <c r="E103" s="34"/>
      <c r="F103" s="34"/>
    </row>
    <row r="104" spans="1:6">
      <c r="A104" s="32"/>
      <c r="B104" s="33"/>
      <c r="C104" s="34"/>
      <c r="D104" s="34"/>
      <c r="E104" s="34"/>
      <c r="F104" s="34"/>
    </row>
    <row r="105" spans="1:6">
      <c r="A105" s="32"/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32"/>
      <c r="B108" s="33"/>
      <c r="C108" s="34"/>
      <c r="D108" s="34"/>
      <c r="E108" s="34"/>
      <c r="F108" s="34"/>
    </row>
    <row r="109" spans="1:6">
      <c r="A109" s="32"/>
      <c r="B109" s="33"/>
      <c r="C109" s="34"/>
      <c r="D109" s="34"/>
      <c r="E109" s="34"/>
      <c r="F109" s="34"/>
    </row>
    <row r="110" spans="1:6">
      <c r="A110" s="32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</sheetData>
  <mergeCells count="16">
    <mergeCell ref="A95:F95"/>
    <mergeCell ref="A55:F55"/>
    <mergeCell ref="A56:F56"/>
    <mergeCell ref="A80:F80"/>
    <mergeCell ref="A83:F83"/>
    <mergeCell ref="A84:F84"/>
    <mergeCell ref="A85:F85"/>
    <mergeCell ref="A1:G1"/>
    <mergeCell ref="A54:F54"/>
    <mergeCell ref="A6:G6"/>
    <mergeCell ref="A8:G8"/>
    <mergeCell ref="A9:G9"/>
    <mergeCell ref="A38:F38"/>
    <mergeCell ref="A39:F39"/>
    <mergeCell ref="A40:F40"/>
    <mergeCell ref="A51:F5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0"/>
  <sheetViews>
    <sheetView topLeftCell="A85" zoomScale="90" zoomScaleNormal="90" workbookViewId="0">
      <selection activeCell="A101" sqref="A101"/>
    </sheetView>
  </sheetViews>
  <sheetFormatPr defaultColWidth="11.5703125" defaultRowHeight="15"/>
  <cols>
    <col min="1" max="1" width="9.7109375" style="30" customWidth="1"/>
    <col min="2" max="2" width="45.7109375" style="31" customWidth="1"/>
    <col min="3" max="3" width="19.5703125" style="21" customWidth="1"/>
    <col min="4" max="5" width="13.7109375" style="21" customWidth="1"/>
    <col min="6" max="6" width="17" style="21" customWidth="1"/>
    <col min="7" max="8" width="13.7109375" style="21" customWidth="1"/>
    <col min="9" max="16384" width="11.5703125" style="21"/>
  </cols>
  <sheetData>
    <row r="1" spans="1:7">
      <c r="A1" s="96" t="s">
        <v>68</v>
      </c>
      <c r="B1" s="96"/>
      <c r="C1" s="96"/>
      <c r="D1" s="96"/>
      <c r="E1" s="96"/>
      <c r="F1" s="96"/>
      <c r="G1" s="96"/>
    </row>
    <row r="2" spans="1:7" s="22" customFormat="1">
      <c r="A2" s="9"/>
      <c r="B2" s="83" t="s">
        <v>88</v>
      </c>
      <c r="C2" s="9" t="s">
        <v>91</v>
      </c>
      <c r="D2" s="9"/>
      <c r="E2" s="9"/>
      <c r="F2" s="9"/>
      <c r="G2" s="9"/>
    </row>
    <row r="3" spans="1:7" s="22" customFormat="1">
      <c r="A3" s="9"/>
      <c r="B3" s="83" t="s">
        <v>89</v>
      </c>
      <c r="C3" s="9" t="s">
        <v>92</v>
      </c>
      <c r="D3" s="9"/>
      <c r="E3" s="9"/>
      <c r="F3" s="9"/>
      <c r="G3" s="9"/>
    </row>
    <row r="4" spans="1:7" s="22" customFormat="1">
      <c r="A4" s="9"/>
      <c r="B4" s="83" t="s">
        <v>90</v>
      </c>
      <c r="C4" s="9" t="s">
        <v>93</v>
      </c>
      <c r="D4" s="9"/>
      <c r="E4" s="9"/>
      <c r="F4" s="9"/>
      <c r="G4" s="9"/>
    </row>
    <row r="5" spans="1:7" s="22" customFormat="1">
      <c r="A5" s="9"/>
      <c r="B5" s="83" t="s">
        <v>86</v>
      </c>
      <c r="C5" s="9" t="s">
        <v>98</v>
      </c>
      <c r="D5" s="9"/>
      <c r="E5" s="9"/>
      <c r="F5" s="9"/>
      <c r="G5" s="9"/>
    </row>
    <row r="6" spans="1:7" s="22" customFormat="1">
      <c r="A6" s="99"/>
      <c r="B6" s="99"/>
      <c r="C6" s="99"/>
      <c r="D6" s="99"/>
      <c r="E6" s="99"/>
      <c r="F6" s="99"/>
      <c r="G6" s="99"/>
    </row>
    <row r="7" spans="1:7">
      <c r="A7" s="23"/>
      <c r="B7" s="24"/>
      <c r="C7" s="25"/>
      <c r="D7" s="25"/>
      <c r="E7" s="25"/>
      <c r="F7" s="25"/>
      <c r="G7" s="25"/>
    </row>
    <row r="8" spans="1:7">
      <c r="A8" s="99" t="s">
        <v>110</v>
      </c>
      <c r="B8" s="99"/>
      <c r="C8" s="99"/>
      <c r="D8" s="99"/>
      <c r="E8" s="99"/>
      <c r="F8" s="99"/>
      <c r="G8" s="99"/>
    </row>
    <row r="9" spans="1:7">
      <c r="A9" s="99" t="s">
        <v>131</v>
      </c>
      <c r="B9" s="99"/>
      <c r="C9" s="99"/>
      <c r="D9" s="99"/>
      <c r="E9" s="99"/>
      <c r="F9" s="99"/>
      <c r="G9" s="99"/>
    </row>
    <row r="10" spans="1:7">
      <c r="A10" s="23"/>
      <c r="B10" s="24"/>
      <c r="C10" s="23"/>
      <c r="D10" s="23"/>
      <c r="E10" s="23"/>
      <c r="F10" s="23"/>
      <c r="G10" s="23"/>
    </row>
    <row r="11" spans="1:7" s="22" customFormat="1" ht="15.75" thickBot="1">
      <c r="A11" s="36" t="s">
        <v>0</v>
      </c>
      <c r="B11" s="36" t="s">
        <v>147</v>
      </c>
      <c r="C11" s="36" t="s">
        <v>112</v>
      </c>
      <c r="D11" s="36" t="s">
        <v>39</v>
      </c>
      <c r="E11" s="36" t="s">
        <v>40</v>
      </c>
      <c r="F11" s="36" t="s">
        <v>41</v>
      </c>
      <c r="G11" s="36" t="s">
        <v>143</v>
      </c>
    </row>
    <row r="12" spans="1:7" s="22" customFormat="1">
      <c r="A12" s="41"/>
      <c r="B12" s="27"/>
      <c r="C12" s="41"/>
      <c r="D12" s="41"/>
      <c r="E12" s="41"/>
      <c r="F12" s="41"/>
      <c r="G12" s="41"/>
    </row>
    <row r="13" spans="1:7" s="22" customFormat="1">
      <c r="A13" s="58">
        <v>0</v>
      </c>
      <c r="B13" s="59" t="s">
        <v>66</v>
      </c>
      <c r="C13" s="26" t="s">
        <v>11</v>
      </c>
      <c r="D13" s="41">
        <f>'1 T'!G13</f>
        <v>16379.333333333334</v>
      </c>
      <c r="E13" s="41">
        <f>'2 T'!G13</f>
        <v>21495</v>
      </c>
      <c r="F13" s="41">
        <f>'3 T'!G13</f>
        <v>22531.666666666668</v>
      </c>
      <c r="G13" s="39">
        <f t="shared" ref="G13:G14" si="0">AVERAGE(D13:F13)</f>
        <v>20135.333333333332</v>
      </c>
    </row>
    <row r="14" spans="1:7" s="22" customFormat="1">
      <c r="A14" s="58"/>
      <c r="B14" s="60" t="s">
        <v>67</v>
      </c>
      <c r="C14" s="26" t="s">
        <v>11</v>
      </c>
      <c r="D14" s="41">
        <f>'1 T'!G14</f>
        <v>0</v>
      </c>
      <c r="E14" s="41">
        <f>'2 T'!G14</f>
        <v>1348.6666666666667</v>
      </c>
      <c r="F14" s="41">
        <f>'3 T'!G14</f>
        <v>1984</v>
      </c>
      <c r="G14" s="39">
        <f t="shared" si="0"/>
        <v>1110.8888888888889</v>
      </c>
    </row>
    <row r="15" spans="1:7" s="22" customFormat="1">
      <c r="A15" s="26"/>
      <c r="B15" s="27"/>
      <c r="C15" s="41"/>
      <c r="D15" s="41"/>
      <c r="E15" s="41"/>
      <c r="F15" s="41"/>
      <c r="G15" s="39"/>
    </row>
    <row r="16" spans="1:7" s="22" customFormat="1" ht="15.75">
      <c r="A16" s="61">
        <v>1</v>
      </c>
      <c r="B16" s="62" t="s">
        <v>45</v>
      </c>
      <c r="C16" s="28" t="s">
        <v>11</v>
      </c>
      <c r="D16" s="39">
        <f>D17+D22</f>
        <v>31228.333333333336</v>
      </c>
      <c r="E16" s="39">
        <f t="shared" ref="E16:F16" si="1">E17+E22</f>
        <v>41284</v>
      </c>
      <c r="F16" s="39">
        <f t="shared" si="1"/>
        <v>40858</v>
      </c>
      <c r="G16" s="39">
        <f>AVERAGE(D16:F16)</f>
        <v>37790.111111111117</v>
      </c>
    </row>
    <row r="17" spans="1:7" s="22" customFormat="1" ht="15.75">
      <c r="A17" s="61"/>
      <c r="B17" s="63" t="s">
        <v>46</v>
      </c>
      <c r="C17" s="28" t="s">
        <v>11</v>
      </c>
      <c r="D17" s="39">
        <f>SUM(D18:D21)</f>
        <v>26559.000000000004</v>
      </c>
      <c r="E17" s="39">
        <f t="shared" ref="E17:F17" si="2">SUM(E18:E21)</f>
        <v>33395.333333333336</v>
      </c>
      <c r="F17" s="39">
        <f t="shared" si="2"/>
        <v>33958.333333333336</v>
      </c>
      <c r="G17" s="39">
        <f t="shared" ref="G17:G31" si="3">AVERAGE(D17:F17)</f>
        <v>31304.22222222223</v>
      </c>
    </row>
    <row r="18" spans="1:7" ht="15.75">
      <c r="A18" s="61"/>
      <c r="B18" s="64" t="s">
        <v>47</v>
      </c>
      <c r="C18" s="28" t="s">
        <v>11</v>
      </c>
      <c r="D18" s="39">
        <f>'1 T'!G18</f>
        <v>252.66666666666666</v>
      </c>
      <c r="E18" s="39">
        <f>'2 T'!G18</f>
        <v>303</v>
      </c>
      <c r="F18" s="39">
        <f>'3 T'!G18</f>
        <v>303</v>
      </c>
      <c r="G18" s="39">
        <f t="shared" si="3"/>
        <v>286.22222222222223</v>
      </c>
    </row>
    <row r="19" spans="1:7" ht="15.75">
      <c r="A19" s="61"/>
      <c r="B19" s="64" t="s">
        <v>48</v>
      </c>
      <c r="C19" s="28" t="s">
        <v>11</v>
      </c>
      <c r="D19" s="39">
        <f>'1 T'!G19</f>
        <v>22098.666666666668</v>
      </c>
      <c r="E19" s="39">
        <f>'2 T'!G19</f>
        <v>27381.666666666668</v>
      </c>
      <c r="F19" s="39">
        <f>'3 T'!G19</f>
        <v>27895.666666666668</v>
      </c>
      <c r="G19" s="39">
        <f t="shared" si="3"/>
        <v>25792</v>
      </c>
    </row>
    <row r="20" spans="1:7" ht="15.75">
      <c r="A20" s="61"/>
      <c r="B20" s="64" t="s">
        <v>53</v>
      </c>
      <c r="C20" s="28" t="s">
        <v>11</v>
      </c>
      <c r="D20" s="39">
        <f>'1 T'!G20</f>
        <v>1915</v>
      </c>
      <c r="E20" s="39">
        <f>'2 T'!G20</f>
        <v>2698.6666666666665</v>
      </c>
      <c r="F20" s="39">
        <f>'3 T'!G20</f>
        <v>2708.3333333333335</v>
      </c>
      <c r="G20" s="39">
        <f t="shared" si="3"/>
        <v>2440.6666666666665</v>
      </c>
    </row>
    <row r="21" spans="1:7" ht="15.75">
      <c r="A21" s="61"/>
      <c r="B21" s="64" t="s">
        <v>52</v>
      </c>
      <c r="C21" s="28" t="s">
        <v>12</v>
      </c>
      <c r="D21" s="39">
        <f>'1 T'!G21</f>
        <v>2292.6666666666665</v>
      </c>
      <c r="E21" s="39">
        <f>'2 T'!G21</f>
        <v>3012</v>
      </c>
      <c r="F21" s="39">
        <f>'3 T'!G21</f>
        <v>3051.3333333333335</v>
      </c>
      <c r="G21" s="39">
        <f t="shared" si="3"/>
        <v>2785.3333333333335</v>
      </c>
    </row>
    <row r="22" spans="1:7" ht="15.75">
      <c r="A22" s="61"/>
      <c r="B22" s="65" t="s">
        <v>14</v>
      </c>
      <c r="C22" s="28" t="s">
        <v>11</v>
      </c>
      <c r="D22" s="39">
        <f>'1 T'!G22</f>
        <v>4669.333333333333</v>
      </c>
      <c r="E22" s="39">
        <f>'2 T'!G22</f>
        <v>7888.666666666667</v>
      </c>
      <c r="F22" s="39">
        <f>'3 T'!G22</f>
        <v>6899.666666666667</v>
      </c>
      <c r="G22" s="39">
        <f t="shared" si="3"/>
        <v>6485.8888888888896</v>
      </c>
    </row>
    <row r="23" spans="1:7" ht="15.75">
      <c r="A23" s="61">
        <v>2</v>
      </c>
      <c r="B23" s="66" t="s">
        <v>49</v>
      </c>
      <c r="C23" s="28" t="s">
        <v>140</v>
      </c>
      <c r="D23" s="39">
        <f>D24+D26</f>
        <v>106388</v>
      </c>
      <c r="E23" s="39">
        <f t="shared" ref="E23:F23" si="4">E24+E26</f>
        <v>123350</v>
      </c>
      <c r="F23" s="39">
        <f t="shared" si="4"/>
        <v>125120.33333333333</v>
      </c>
      <c r="G23" s="39">
        <f t="shared" si="3"/>
        <v>118286.11111111111</v>
      </c>
    </row>
    <row r="24" spans="1:7" ht="15.75">
      <c r="A24" s="61"/>
      <c r="B24" s="65" t="s">
        <v>50</v>
      </c>
      <c r="C24" s="28" t="s">
        <v>11</v>
      </c>
      <c r="D24" s="39">
        <f>'1 T'!G24</f>
        <v>22393.666666666668</v>
      </c>
      <c r="E24" s="39">
        <f>'2 T'!G24</f>
        <v>27409.666666666668</v>
      </c>
      <c r="F24" s="39">
        <f>'3 T'!G24</f>
        <v>27904</v>
      </c>
      <c r="G24" s="39">
        <f t="shared" si="3"/>
        <v>25902.444444444449</v>
      </c>
    </row>
    <row r="25" spans="1:7" ht="15.75">
      <c r="A25" s="61"/>
      <c r="B25" s="65" t="s">
        <v>51</v>
      </c>
      <c r="C25" s="28" t="s">
        <v>11</v>
      </c>
      <c r="D25" s="39">
        <f>'1 T'!G25</f>
        <v>14593.333333333334</v>
      </c>
      <c r="E25" s="39">
        <f>'2 T'!G25</f>
        <v>21184.666666666668</v>
      </c>
      <c r="F25" s="39">
        <f>'3 T'!G25</f>
        <v>21472.666666666668</v>
      </c>
      <c r="G25" s="39">
        <f t="shared" si="3"/>
        <v>19083.555555555558</v>
      </c>
    </row>
    <row r="26" spans="1:7" ht="15.75">
      <c r="A26" s="67"/>
      <c r="B26" s="65" t="s">
        <v>18</v>
      </c>
      <c r="C26" s="28" t="s">
        <v>11</v>
      </c>
      <c r="D26" s="39">
        <f>'1 T'!G26</f>
        <v>83994.333333333328</v>
      </c>
      <c r="E26" s="39">
        <f>'2 T'!G26</f>
        <v>95940.333333333328</v>
      </c>
      <c r="F26" s="39">
        <f>'3 T'!G26</f>
        <v>97216.333333333328</v>
      </c>
      <c r="G26" s="39">
        <f t="shared" si="3"/>
        <v>92383.666666666672</v>
      </c>
    </row>
    <row r="27" spans="1:7" ht="15.75">
      <c r="A27" s="67"/>
      <c r="B27" s="64" t="s">
        <v>48</v>
      </c>
      <c r="C27" s="28" t="s">
        <v>11</v>
      </c>
      <c r="D27" s="39">
        <f>'1 T'!G27</f>
        <v>75118.333333333328</v>
      </c>
      <c r="E27" s="39">
        <f>'2 T'!G27</f>
        <v>79442.333333333328</v>
      </c>
      <c r="F27" s="39">
        <f>'3 T'!G27</f>
        <v>80006.333333333328</v>
      </c>
      <c r="G27" s="39">
        <f t="shared" si="3"/>
        <v>78189</v>
      </c>
    </row>
    <row r="28" spans="1:7" ht="15.75">
      <c r="A28" s="67"/>
      <c r="B28" s="64" t="s">
        <v>52</v>
      </c>
      <c r="C28" s="28" t="s">
        <v>11</v>
      </c>
      <c r="D28" s="39">
        <f>'1 T'!G28</f>
        <v>14390.666666666666</v>
      </c>
      <c r="E28" s="39">
        <f>'2 T'!G28</f>
        <v>16498</v>
      </c>
      <c r="F28" s="39">
        <f>'3 T'!G28</f>
        <v>17210</v>
      </c>
      <c r="G28" s="39">
        <f t="shared" si="3"/>
        <v>16032.888888888889</v>
      </c>
    </row>
    <row r="29" spans="1:7" ht="15.75">
      <c r="A29" s="61">
        <v>3</v>
      </c>
      <c r="B29" s="68" t="s">
        <v>10</v>
      </c>
      <c r="C29" s="28" t="s">
        <v>13</v>
      </c>
      <c r="D29" s="39">
        <f>'1 T'!G29</f>
        <v>1114.3333333333333</v>
      </c>
      <c r="E29" s="39">
        <f>'2 T'!G29</f>
        <v>7104</v>
      </c>
      <c r="F29" s="39">
        <f>'3 T'!G29</f>
        <v>7205.333333333333</v>
      </c>
      <c r="G29" s="39">
        <f t="shared" si="3"/>
        <v>5141.2222222222226</v>
      </c>
    </row>
    <row r="30" spans="1:7" ht="15.75">
      <c r="A30" s="61"/>
      <c r="B30" s="69"/>
      <c r="C30" s="28"/>
      <c r="D30" s="39"/>
      <c r="E30" s="39"/>
      <c r="F30" s="39"/>
      <c r="G30" s="39"/>
    </row>
    <row r="31" spans="1:7" ht="15.75" thickBot="1">
      <c r="A31" s="51"/>
      <c r="B31" s="52" t="s">
        <v>136</v>
      </c>
      <c r="C31" s="53" t="s">
        <v>11</v>
      </c>
      <c r="D31" s="54">
        <f>D17+D26</f>
        <v>110553.33333333333</v>
      </c>
      <c r="E31" s="55">
        <f t="shared" ref="E31:F31" si="5">E17+E26</f>
        <v>129335.66666666666</v>
      </c>
      <c r="F31" s="51">
        <f t="shared" si="5"/>
        <v>131174.66666666666</v>
      </c>
      <c r="G31" s="51">
        <f t="shared" si="3"/>
        <v>123687.88888888888</v>
      </c>
    </row>
    <row r="32" spans="1:7" ht="15.75" thickTop="1">
      <c r="A32" s="27" t="s">
        <v>55</v>
      </c>
      <c r="C32" s="28"/>
      <c r="D32" s="29"/>
      <c r="E32" s="29"/>
      <c r="F32" s="29"/>
      <c r="G32" s="28"/>
    </row>
    <row r="33" spans="1:8">
      <c r="A33" s="27" t="s">
        <v>56</v>
      </c>
      <c r="C33" s="28"/>
      <c r="D33" s="29"/>
      <c r="E33" s="29"/>
      <c r="F33" s="29"/>
      <c r="G33" s="28"/>
      <c r="H33" s="28"/>
    </row>
    <row r="34" spans="1:8">
      <c r="A34" s="27" t="s">
        <v>57</v>
      </c>
      <c r="C34" s="28"/>
      <c r="D34" s="29"/>
      <c r="E34" s="29"/>
      <c r="F34" s="29"/>
      <c r="G34" s="28"/>
      <c r="H34" s="28"/>
    </row>
    <row r="35" spans="1:8">
      <c r="A35" s="31" t="s">
        <v>107</v>
      </c>
    </row>
    <row r="36" spans="1:8">
      <c r="C36" s="28"/>
    </row>
    <row r="38" spans="1:8">
      <c r="A38" s="101" t="s">
        <v>118</v>
      </c>
      <c r="B38" s="101"/>
      <c r="C38" s="101"/>
      <c r="D38" s="101"/>
      <c r="E38" s="101"/>
      <c r="F38" s="101"/>
    </row>
    <row r="39" spans="1:8">
      <c r="A39" s="99" t="s">
        <v>120</v>
      </c>
      <c r="B39" s="99"/>
      <c r="C39" s="99"/>
      <c r="D39" s="99"/>
      <c r="E39" s="99"/>
      <c r="F39" s="99"/>
    </row>
    <row r="40" spans="1:8">
      <c r="A40" s="101" t="s">
        <v>58</v>
      </c>
      <c r="B40" s="101"/>
      <c r="C40" s="101"/>
      <c r="D40" s="101"/>
      <c r="E40" s="101"/>
      <c r="F40" s="101"/>
    </row>
    <row r="41" spans="1:8">
      <c r="A41" s="32"/>
      <c r="B41" s="33"/>
      <c r="C41" s="34"/>
      <c r="D41" s="34"/>
      <c r="E41" s="34"/>
      <c r="F41" s="34"/>
    </row>
    <row r="42" spans="1:8" ht="15.75" thickBot="1">
      <c r="A42" s="36" t="s">
        <v>0</v>
      </c>
      <c r="B42" s="36" t="s">
        <v>147</v>
      </c>
      <c r="C42" s="36" t="s">
        <v>39</v>
      </c>
      <c r="D42" s="36" t="s">
        <v>40</v>
      </c>
      <c r="E42" s="36" t="s">
        <v>41</v>
      </c>
      <c r="F42" s="36" t="s">
        <v>64</v>
      </c>
    </row>
    <row r="43" spans="1:8">
      <c r="A43" s="35"/>
      <c r="B43" s="70"/>
      <c r="C43" s="71"/>
      <c r="D43" s="71"/>
      <c r="E43" s="71"/>
      <c r="F43" s="71"/>
    </row>
    <row r="44" spans="1:8">
      <c r="A44" s="35">
        <v>1</v>
      </c>
      <c r="B44" s="70" t="s">
        <v>59</v>
      </c>
      <c r="C44" s="28">
        <f>'1 T'!F44</f>
        <v>1050390318.9999999</v>
      </c>
      <c r="D44" s="28">
        <f>'2 T'!F44</f>
        <v>1379810240</v>
      </c>
      <c r="E44" s="28">
        <f>'3 T'!F44</f>
        <v>940448530</v>
      </c>
      <c r="F44" s="28">
        <f>SUM(C44:E44)</f>
        <v>3370649089</v>
      </c>
    </row>
    <row r="45" spans="1:8">
      <c r="A45" s="35">
        <v>2</v>
      </c>
      <c r="B45" s="70" t="s">
        <v>61</v>
      </c>
      <c r="C45" s="28">
        <f>'1 T'!F45</f>
        <v>983832148</v>
      </c>
      <c r="D45" s="28">
        <f>'2 T'!F45</f>
        <v>1445062220</v>
      </c>
      <c r="E45" s="28">
        <f>'3 T'!F45</f>
        <v>1706378760</v>
      </c>
      <c r="F45" s="28">
        <f>SUM(C45:E45)</f>
        <v>4135273128</v>
      </c>
    </row>
    <row r="46" spans="1:8">
      <c r="A46" s="35">
        <v>3</v>
      </c>
      <c r="B46" s="70" t="s">
        <v>60</v>
      </c>
      <c r="C46" s="28">
        <f>'1 T'!F46</f>
        <v>0</v>
      </c>
      <c r="D46" s="28">
        <f>'2 T'!F46</f>
        <v>38255260</v>
      </c>
      <c r="E46" s="28">
        <f>'3 T'!F46</f>
        <v>860079800</v>
      </c>
      <c r="F46" s="28">
        <f t="shared" ref="F46:F47" si="6">SUM(C46:E46)</f>
        <v>898335060</v>
      </c>
    </row>
    <row r="47" spans="1:8">
      <c r="A47" s="35">
        <v>4</v>
      </c>
      <c r="B47" s="70" t="s">
        <v>62</v>
      </c>
      <c r="C47" s="28">
        <f>'1 T'!F47</f>
        <v>0</v>
      </c>
      <c r="D47" s="28">
        <f>'2 T'!F47</f>
        <v>132391609.99999999</v>
      </c>
      <c r="E47" s="28">
        <f>'3 T'!F47</f>
        <v>111598920</v>
      </c>
      <c r="F47" s="28">
        <f t="shared" si="6"/>
        <v>243990530</v>
      </c>
    </row>
    <row r="48" spans="1:8">
      <c r="A48" s="35">
        <v>5</v>
      </c>
      <c r="B48" s="70" t="s">
        <v>44</v>
      </c>
      <c r="C48" s="28">
        <f>'1 T'!F48</f>
        <v>288004632.90999997</v>
      </c>
      <c r="D48" s="28">
        <f>'2 T'!F48</f>
        <v>200540880</v>
      </c>
      <c r="E48" s="28">
        <f>'3 T'!F48</f>
        <v>264364740</v>
      </c>
      <c r="F48" s="28">
        <f t="shared" ref="F48:F49" si="7">SUM(C48:E48)</f>
        <v>752910252.90999997</v>
      </c>
    </row>
    <row r="49" spans="1:6">
      <c r="A49" s="75">
        <v>6</v>
      </c>
      <c r="B49" s="13" t="s">
        <v>70</v>
      </c>
      <c r="C49" s="28">
        <f>'1 T'!F49</f>
        <v>0</v>
      </c>
      <c r="D49" s="28">
        <f>'2 T'!F49</f>
        <v>129899120</v>
      </c>
      <c r="E49" s="28">
        <f>'3 T'!F49</f>
        <v>214968010</v>
      </c>
      <c r="F49" s="28">
        <f t="shared" si="7"/>
        <v>344867130</v>
      </c>
    </row>
    <row r="50" spans="1:6" ht="15.75" thickBot="1">
      <c r="A50" s="51"/>
      <c r="B50" s="52" t="s">
        <v>1</v>
      </c>
      <c r="C50" s="53">
        <f>SUM(C44:C48)</f>
        <v>2322227099.9099998</v>
      </c>
      <c r="D50" s="54">
        <f>SUM(D44:D48)</f>
        <v>3196060210</v>
      </c>
      <c r="E50" s="55">
        <f>SUM(E44:E48)</f>
        <v>3882870750</v>
      </c>
      <c r="F50" s="51">
        <f>SUM(F44:F48)</f>
        <v>9401158059.9099998</v>
      </c>
    </row>
    <row r="51" spans="1:6" ht="15.75" thickTop="1">
      <c r="A51" s="104" t="s">
        <v>106</v>
      </c>
      <c r="B51" s="104"/>
      <c r="C51" s="104"/>
      <c r="D51" s="104"/>
      <c r="E51" s="104"/>
      <c r="F51" s="104"/>
    </row>
    <row r="52" spans="1:6">
      <c r="A52" s="32"/>
      <c r="B52" s="33"/>
      <c r="C52" s="34"/>
      <c r="D52" s="34"/>
      <c r="E52" s="34"/>
      <c r="F52" s="34"/>
    </row>
    <row r="53" spans="1:6">
      <c r="A53" s="32"/>
      <c r="B53" s="32"/>
      <c r="C53" s="32"/>
      <c r="D53" s="32"/>
      <c r="E53" s="32"/>
      <c r="F53" s="32"/>
    </row>
    <row r="54" spans="1:6">
      <c r="A54" s="101" t="s">
        <v>119</v>
      </c>
      <c r="B54" s="101"/>
      <c r="C54" s="101"/>
      <c r="D54" s="101"/>
      <c r="E54" s="101"/>
      <c r="F54" s="101"/>
    </row>
    <row r="55" spans="1:6">
      <c r="A55" s="99" t="s">
        <v>121</v>
      </c>
      <c r="B55" s="99"/>
      <c r="C55" s="99"/>
      <c r="D55" s="99"/>
      <c r="E55" s="99"/>
      <c r="F55" s="99"/>
    </row>
    <row r="56" spans="1:6">
      <c r="A56" s="101" t="s">
        <v>58</v>
      </c>
      <c r="B56" s="101"/>
      <c r="C56" s="101"/>
      <c r="D56" s="101"/>
      <c r="E56" s="101"/>
      <c r="F56" s="101"/>
    </row>
    <row r="57" spans="1:6">
      <c r="A57" s="32"/>
      <c r="B57" s="33"/>
      <c r="C57" s="34"/>
      <c r="D57" s="34"/>
      <c r="E57" s="34"/>
      <c r="F57" s="34"/>
    </row>
    <row r="58" spans="1:6" ht="15.75" thickBot="1">
      <c r="A58" s="36" t="s">
        <v>116</v>
      </c>
      <c r="B58" s="36" t="s">
        <v>117</v>
      </c>
      <c r="C58" s="36" t="str">
        <f>+C42</f>
        <v>I Trimestre</v>
      </c>
      <c r="D58" s="36" t="str">
        <f>+D42</f>
        <v>II Trimestre</v>
      </c>
      <c r="E58" s="36" t="str">
        <f>+E42</f>
        <v>III Trimestre</v>
      </c>
      <c r="F58" s="36" t="str">
        <f>+F42</f>
        <v xml:space="preserve">ACUMULADO </v>
      </c>
    </row>
    <row r="59" spans="1:6">
      <c r="A59" s="35"/>
      <c r="B59" s="70"/>
      <c r="C59" s="72"/>
      <c r="D59" s="72"/>
      <c r="E59" s="72"/>
      <c r="F59" s="72"/>
    </row>
    <row r="60" spans="1:6">
      <c r="A60" s="73" t="s">
        <v>3</v>
      </c>
      <c r="B60" s="74" t="s">
        <v>4</v>
      </c>
      <c r="C60" s="28">
        <f>'1 T'!F60</f>
        <v>0</v>
      </c>
      <c r="D60" s="28">
        <f>'2 T'!F60</f>
        <v>38255260</v>
      </c>
      <c r="E60" s="28">
        <f>'3 T'!F60</f>
        <v>860079800</v>
      </c>
      <c r="F60" s="28">
        <f t="shared" ref="F60:F79" si="8">SUM(C60:E60)</f>
        <v>898335060</v>
      </c>
    </row>
    <row r="61" spans="1:6">
      <c r="A61" s="73" t="s">
        <v>5</v>
      </c>
      <c r="B61" s="74" t="s">
        <v>6</v>
      </c>
      <c r="C61" s="28">
        <f>'1 T'!F61</f>
        <v>983832150</v>
      </c>
      <c r="D61" s="28">
        <f>'2 T'!F61</f>
        <v>1445062220</v>
      </c>
      <c r="E61" s="28">
        <f>'3 T'!F61</f>
        <v>1706378760</v>
      </c>
      <c r="F61" s="28">
        <f t="shared" si="8"/>
        <v>4135273130</v>
      </c>
    </row>
    <row r="62" spans="1:6">
      <c r="A62" s="73" t="s">
        <v>27</v>
      </c>
      <c r="B62" s="74" t="s">
        <v>28</v>
      </c>
      <c r="C62" s="28">
        <f>'1 T'!F62</f>
        <v>0</v>
      </c>
      <c r="D62" s="28">
        <f>'2 T'!F62</f>
        <v>0</v>
      </c>
      <c r="E62" s="28">
        <f>'3 T'!F62</f>
        <v>0</v>
      </c>
      <c r="F62" s="28">
        <f t="shared" si="8"/>
        <v>0</v>
      </c>
    </row>
    <row r="63" spans="1:6">
      <c r="A63" s="73" t="s">
        <v>7</v>
      </c>
      <c r="B63" s="74" t="s">
        <v>8</v>
      </c>
      <c r="C63" s="28">
        <f>'1 T'!F63</f>
        <v>0</v>
      </c>
      <c r="D63" s="28">
        <f>'2 T'!F63</f>
        <v>0</v>
      </c>
      <c r="E63" s="28">
        <f>'3 T'!F63</f>
        <v>0</v>
      </c>
      <c r="F63" s="28">
        <f t="shared" si="8"/>
        <v>0</v>
      </c>
    </row>
    <row r="64" spans="1:6">
      <c r="A64" s="73" t="s">
        <v>29</v>
      </c>
      <c r="B64" s="74" t="s">
        <v>30</v>
      </c>
      <c r="C64" s="28">
        <f>'1 T'!F64</f>
        <v>0</v>
      </c>
      <c r="D64" s="28">
        <f>'2 T'!F64</f>
        <v>0</v>
      </c>
      <c r="E64" s="28">
        <f>'3 T'!F64</f>
        <v>0</v>
      </c>
      <c r="F64" s="28">
        <f t="shared" si="8"/>
        <v>0</v>
      </c>
    </row>
    <row r="65" spans="1:6">
      <c r="A65" s="73" t="s">
        <v>31</v>
      </c>
      <c r="B65" s="74" t="s">
        <v>32</v>
      </c>
      <c r="C65" s="28">
        <f>'1 T'!F65</f>
        <v>0</v>
      </c>
      <c r="D65" s="28">
        <f>'2 T'!F65</f>
        <v>0</v>
      </c>
      <c r="E65" s="28">
        <f>'3 T'!F65</f>
        <v>0</v>
      </c>
      <c r="F65" s="28">
        <f t="shared" si="8"/>
        <v>0</v>
      </c>
    </row>
    <row r="66" spans="1:6">
      <c r="A66" s="73" t="s">
        <v>33</v>
      </c>
      <c r="B66" s="74" t="s">
        <v>34</v>
      </c>
      <c r="C66" s="28">
        <f>'1 T'!F66</f>
        <v>0</v>
      </c>
      <c r="D66" s="28">
        <f>'2 T'!F66</f>
        <v>0</v>
      </c>
      <c r="E66" s="28">
        <f>'3 T'!F66</f>
        <v>0</v>
      </c>
      <c r="F66" s="28">
        <f t="shared" si="8"/>
        <v>0</v>
      </c>
    </row>
    <row r="67" spans="1:6">
      <c r="A67" s="73" t="s">
        <v>35</v>
      </c>
      <c r="B67" s="74" t="s">
        <v>36</v>
      </c>
      <c r="C67" s="28">
        <f>'1 T'!F67</f>
        <v>0</v>
      </c>
      <c r="D67" s="28">
        <f>'2 T'!F67</f>
        <v>0</v>
      </c>
      <c r="E67" s="28">
        <f>'3 T'!F67</f>
        <v>0</v>
      </c>
      <c r="F67" s="28">
        <f t="shared" si="8"/>
        <v>0</v>
      </c>
    </row>
    <row r="68" spans="1:6">
      <c r="A68" s="73" t="s">
        <v>37</v>
      </c>
      <c r="B68" s="74" t="s">
        <v>38</v>
      </c>
      <c r="C68" s="28">
        <f>'1 T'!F68</f>
        <v>288004632.90999997</v>
      </c>
      <c r="D68" s="28">
        <f>'2 T'!F68</f>
        <v>200540880</v>
      </c>
      <c r="E68" s="28">
        <f>'3 T'!F68</f>
        <v>264364740</v>
      </c>
      <c r="F68" s="28">
        <f t="shared" si="8"/>
        <v>752910252.90999997</v>
      </c>
    </row>
    <row r="69" spans="1:6">
      <c r="A69" s="73" t="s">
        <v>9</v>
      </c>
      <c r="B69" s="74" t="s">
        <v>65</v>
      </c>
      <c r="C69" s="28">
        <f>'1 T'!F69</f>
        <v>1050390318.9999999</v>
      </c>
      <c r="D69" s="28">
        <f>'2 T'!F69</f>
        <v>1379810240</v>
      </c>
      <c r="E69" s="28">
        <f>'3 T'!F69</f>
        <v>940448530</v>
      </c>
      <c r="F69" s="28">
        <f t="shared" si="8"/>
        <v>3370649089</v>
      </c>
    </row>
    <row r="70" spans="1:6">
      <c r="A70" s="79" t="s">
        <v>72</v>
      </c>
      <c r="B70" s="80" t="s">
        <v>71</v>
      </c>
      <c r="C70" s="28">
        <f>'1 T'!F70</f>
        <v>0</v>
      </c>
      <c r="D70" s="28">
        <f>'2 T'!F70</f>
        <v>18295400</v>
      </c>
      <c r="E70" s="28">
        <f>'3 T'!F70</f>
        <v>44083590</v>
      </c>
      <c r="F70" s="28">
        <f t="shared" si="8"/>
        <v>62378990</v>
      </c>
    </row>
    <row r="71" spans="1:6">
      <c r="A71" s="79" t="s">
        <v>73</v>
      </c>
      <c r="B71" s="80" t="s">
        <v>74</v>
      </c>
      <c r="C71" s="28">
        <f>'1 T'!F71</f>
        <v>0</v>
      </c>
      <c r="D71" s="28">
        <f>'2 T'!F71</f>
        <v>0</v>
      </c>
      <c r="E71" s="28">
        <f>'3 T'!F71</f>
        <v>40403340</v>
      </c>
      <c r="F71" s="28">
        <f t="shared" si="8"/>
        <v>40403340</v>
      </c>
    </row>
    <row r="72" spans="1:6">
      <c r="A72" s="79" t="s">
        <v>75</v>
      </c>
      <c r="B72" s="80" t="s">
        <v>76</v>
      </c>
      <c r="C72" s="28">
        <f>'1 T'!F72</f>
        <v>0</v>
      </c>
      <c r="D72" s="28">
        <f>'2 T'!F72</f>
        <v>0</v>
      </c>
      <c r="E72" s="28">
        <f>'3 T'!F72</f>
        <v>27111990</v>
      </c>
      <c r="F72" s="28">
        <f t="shared" si="8"/>
        <v>27111990</v>
      </c>
    </row>
    <row r="73" spans="1:6">
      <c r="A73" s="79" t="s">
        <v>78</v>
      </c>
      <c r="B73" s="80" t="s">
        <v>79</v>
      </c>
      <c r="C73" s="28">
        <f>'1 T'!F73</f>
        <v>0</v>
      </c>
      <c r="D73" s="28">
        <f>'2 T'!F73</f>
        <v>61221290</v>
      </c>
      <c r="E73" s="28">
        <f>'3 T'!F73</f>
        <v>0</v>
      </c>
      <c r="F73" s="28">
        <f t="shared" si="8"/>
        <v>61221290</v>
      </c>
    </row>
    <row r="74" spans="1:6">
      <c r="A74" s="79" t="s">
        <v>80</v>
      </c>
      <c r="B74" s="80" t="s">
        <v>81</v>
      </c>
      <c r="C74" s="28">
        <f>'1 T'!F74</f>
        <v>0</v>
      </c>
      <c r="D74" s="28">
        <f>'2 T'!F74</f>
        <v>5425780</v>
      </c>
      <c r="E74" s="28">
        <f>'3 T'!F74</f>
        <v>0</v>
      </c>
      <c r="F74" s="28">
        <f t="shared" si="8"/>
        <v>5425780</v>
      </c>
    </row>
    <row r="75" spans="1:6">
      <c r="A75" s="79" t="s">
        <v>82</v>
      </c>
      <c r="B75" s="80" t="s">
        <v>83</v>
      </c>
      <c r="C75" s="28">
        <f>'1 T'!F75</f>
        <v>0</v>
      </c>
      <c r="D75" s="28">
        <f>'2 T'!F75</f>
        <v>24648210</v>
      </c>
      <c r="E75" s="28">
        <f>'3 T'!F75</f>
        <v>0</v>
      </c>
      <c r="F75" s="28">
        <f t="shared" si="8"/>
        <v>24648210</v>
      </c>
    </row>
    <row r="76" spans="1:6" ht="30">
      <c r="A76" s="79" t="s">
        <v>84</v>
      </c>
      <c r="B76" s="80" t="s">
        <v>85</v>
      </c>
      <c r="C76" s="28">
        <f>'1 T'!F76</f>
        <v>0</v>
      </c>
      <c r="D76" s="28">
        <f>'2 T'!F76</f>
        <v>21225920</v>
      </c>
      <c r="E76" s="28">
        <f>'3 T'!F76</f>
        <v>0</v>
      </c>
      <c r="F76" s="28">
        <f t="shared" si="8"/>
        <v>21225920</v>
      </c>
    </row>
    <row r="77" spans="1:6">
      <c r="A77" s="79" t="s">
        <v>75</v>
      </c>
      <c r="B77" s="80" t="s">
        <v>76</v>
      </c>
      <c r="C77" s="28">
        <f>'1 T'!F77</f>
        <v>0</v>
      </c>
      <c r="D77" s="28">
        <f>'2 T'!F77</f>
        <v>1575000</v>
      </c>
      <c r="E77" s="28">
        <f>'3 T'!F77</f>
        <v>0</v>
      </c>
      <c r="F77" s="28">
        <f t="shared" si="8"/>
        <v>1575000</v>
      </c>
    </row>
    <row r="78" spans="1:6" ht="30">
      <c r="A78" s="79"/>
      <c r="B78" s="80" t="s">
        <v>77</v>
      </c>
      <c r="C78" s="28">
        <f>'1 T'!F78</f>
        <v>0</v>
      </c>
      <c r="D78" s="28">
        <f>'2 T'!F78</f>
        <v>129899.12</v>
      </c>
      <c r="E78" s="28">
        <f>'3 T'!F78</f>
        <v>214968010</v>
      </c>
      <c r="F78" s="28">
        <f t="shared" si="8"/>
        <v>215097909.12</v>
      </c>
    </row>
    <row r="79" spans="1:6" ht="15.75" thickBot="1">
      <c r="A79" s="51"/>
      <c r="B79" s="52" t="s">
        <v>1</v>
      </c>
      <c r="C79" s="53">
        <f>SUM(C60:C78)</f>
        <v>2322227101.9099998</v>
      </c>
      <c r="D79" s="53">
        <f>SUM(D60:D78)</f>
        <v>3196190099.1199999</v>
      </c>
      <c r="E79" s="53">
        <f>SUM(E60:E78)</f>
        <v>4097838760</v>
      </c>
      <c r="F79" s="53">
        <f t="shared" si="8"/>
        <v>9616255961.0299988</v>
      </c>
    </row>
    <row r="80" spans="1:6" ht="15.75" thickTop="1">
      <c r="A80" s="104" t="s">
        <v>106</v>
      </c>
      <c r="B80" s="104"/>
      <c r="C80" s="104"/>
      <c r="D80" s="104"/>
      <c r="E80" s="104"/>
      <c r="F80" s="104"/>
    </row>
    <row r="81" spans="1:6">
      <c r="A81" s="32"/>
      <c r="B81" s="33"/>
      <c r="C81" s="34"/>
      <c r="D81" s="34"/>
      <c r="E81" s="34"/>
      <c r="F81" s="34"/>
    </row>
    <row r="82" spans="1:6">
      <c r="A82" s="32"/>
      <c r="B82" s="33"/>
      <c r="C82" s="34"/>
      <c r="D82" s="34"/>
      <c r="E82" s="34"/>
      <c r="F82" s="34"/>
    </row>
    <row r="83" spans="1:6">
      <c r="A83" s="101" t="s">
        <v>130</v>
      </c>
      <c r="B83" s="101"/>
      <c r="C83" s="101"/>
      <c r="D83" s="101"/>
      <c r="E83" s="101"/>
      <c r="F83" s="101"/>
    </row>
    <row r="84" spans="1:6">
      <c r="A84" s="99" t="s">
        <v>129</v>
      </c>
      <c r="B84" s="99"/>
      <c r="C84" s="99"/>
      <c r="D84" s="99"/>
      <c r="E84" s="99"/>
      <c r="F84" s="99"/>
    </row>
    <row r="85" spans="1:6">
      <c r="A85" s="101" t="s">
        <v>58</v>
      </c>
      <c r="B85" s="101"/>
      <c r="C85" s="101"/>
      <c r="D85" s="101"/>
      <c r="E85" s="101"/>
      <c r="F85" s="101"/>
    </row>
    <row r="86" spans="1:6">
      <c r="A86" s="32"/>
      <c r="B86" s="33"/>
      <c r="C86" s="34"/>
      <c r="D86" s="34"/>
      <c r="E86" s="34"/>
      <c r="F86" s="34"/>
    </row>
    <row r="87" spans="1:6" ht="15.75" thickBot="1">
      <c r="A87" s="36" t="s">
        <v>0</v>
      </c>
      <c r="B87" s="36" t="s">
        <v>111</v>
      </c>
      <c r="C87" s="36" t="str">
        <f>+C58</f>
        <v>I Trimestre</v>
      </c>
      <c r="D87" s="36" t="str">
        <f t="shared" ref="D87:F87" si="9">+D58</f>
        <v>II Trimestre</v>
      </c>
      <c r="E87" s="36" t="str">
        <f t="shared" si="9"/>
        <v>III Trimestre</v>
      </c>
      <c r="F87" s="36" t="str">
        <f t="shared" si="9"/>
        <v xml:space="preserve">ACUMULADO </v>
      </c>
    </row>
    <row r="88" spans="1:6">
      <c r="A88" s="35"/>
      <c r="B88" s="70"/>
      <c r="C88" s="72"/>
      <c r="D88" s="72"/>
      <c r="E88" s="72"/>
      <c r="F88" s="72"/>
    </row>
    <row r="89" spans="1:6">
      <c r="A89" s="35">
        <v>1</v>
      </c>
      <c r="B89" s="13" t="s">
        <v>123</v>
      </c>
      <c r="C89" s="28">
        <f>'1 T'!F89</f>
        <v>0</v>
      </c>
      <c r="D89" s="28">
        <f>'2 T'!F89</f>
        <v>565323795.70999992</v>
      </c>
      <c r="E89" s="28">
        <f>'3 T'!F89</f>
        <v>767577905.70999992</v>
      </c>
      <c r="F89" s="28">
        <f>C89</f>
        <v>0</v>
      </c>
    </row>
    <row r="90" spans="1:6">
      <c r="A90" s="35">
        <v>2</v>
      </c>
      <c r="B90" s="13" t="s">
        <v>124</v>
      </c>
      <c r="C90" s="28">
        <f>'1 T'!F90</f>
        <v>2887550897.6199999</v>
      </c>
      <c r="D90" s="28">
        <f>'2 T'!F90</f>
        <v>3528213430</v>
      </c>
      <c r="E90" s="28">
        <f>'3 T'!F90</f>
        <v>4318718820</v>
      </c>
      <c r="F90" s="28">
        <f>SUM(C90:E90)</f>
        <v>10734483147.619999</v>
      </c>
    </row>
    <row r="91" spans="1:6">
      <c r="A91" s="35">
        <v>3</v>
      </c>
      <c r="B91" s="13" t="s">
        <v>125</v>
      </c>
      <c r="C91" s="28">
        <f>'1 T'!F91</f>
        <v>2887550897.6199999</v>
      </c>
      <c r="D91" s="28">
        <f>'2 T'!F91</f>
        <v>4093537225.71</v>
      </c>
      <c r="E91" s="28">
        <f>'3 T'!F91</f>
        <v>5086296725.71</v>
      </c>
      <c r="F91" s="28">
        <f>SUM(F89:F90)</f>
        <v>10734483147.619999</v>
      </c>
    </row>
    <row r="92" spans="1:6">
      <c r="A92" s="35">
        <v>4</v>
      </c>
      <c r="B92" s="13" t="s">
        <v>126</v>
      </c>
      <c r="C92" s="28">
        <f>'1 T'!F92</f>
        <v>2322227099.9099998</v>
      </c>
      <c r="D92" s="28">
        <f>'2 T'!F92</f>
        <v>3325959320</v>
      </c>
      <c r="E92" s="28">
        <f>'3 T'!F92</f>
        <v>4097838760</v>
      </c>
      <c r="F92" s="28">
        <f>SUM(C92:E92)</f>
        <v>9746025179.9099998</v>
      </c>
    </row>
    <row r="93" spans="1:6">
      <c r="A93" s="35">
        <v>5</v>
      </c>
      <c r="B93" s="13" t="s">
        <v>127</v>
      </c>
      <c r="C93" s="28">
        <f>'1 T'!F93</f>
        <v>565323797.71000004</v>
      </c>
      <c r="D93" s="28">
        <f>'2 T'!F93</f>
        <v>767577905.71000004</v>
      </c>
      <c r="E93" s="28">
        <f>'3 T'!F93</f>
        <v>988457965.71000004</v>
      </c>
      <c r="F93" s="28">
        <f>+F91-F92</f>
        <v>988457967.70999908</v>
      </c>
    </row>
    <row r="94" spans="1:6" ht="15.75" thickBot="1">
      <c r="A94" s="51"/>
      <c r="B94" s="52"/>
      <c r="C94" s="53"/>
      <c r="D94" s="54"/>
      <c r="E94" s="55"/>
      <c r="F94" s="51"/>
    </row>
    <row r="95" spans="1:6" ht="15.75" thickTop="1">
      <c r="A95" s="104" t="s">
        <v>106</v>
      </c>
      <c r="B95" s="104"/>
      <c r="C95" s="104"/>
      <c r="D95" s="104"/>
      <c r="E95" s="104"/>
      <c r="F95" s="104"/>
    </row>
    <row r="96" spans="1:6">
      <c r="A96" s="32"/>
      <c r="B96" s="33"/>
      <c r="C96" s="34"/>
      <c r="D96" s="34"/>
      <c r="E96" s="34"/>
      <c r="F96" s="34"/>
    </row>
    <row r="97" spans="1:6">
      <c r="A97" s="32"/>
      <c r="B97" s="33"/>
      <c r="C97" s="34"/>
      <c r="D97" s="34"/>
      <c r="E97" s="34"/>
      <c r="F97" s="34"/>
    </row>
    <row r="98" spans="1:6">
      <c r="A98" s="32"/>
      <c r="B98" s="33"/>
      <c r="C98" s="34"/>
      <c r="D98" s="34"/>
      <c r="E98" s="34"/>
      <c r="F98" s="34"/>
    </row>
    <row r="99" spans="1:6">
      <c r="A99" s="32"/>
      <c r="B99" s="33"/>
      <c r="C99" s="34"/>
      <c r="D99" s="34"/>
      <c r="E99" s="34"/>
      <c r="F99" s="34"/>
    </row>
    <row r="100" spans="1:6">
      <c r="A100" s="91" t="s">
        <v>145</v>
      </c>
      <c r="B100" s="33"/>
      <c r="C100" s="34"/>
      <c r="D100" s="34"/>
      <c r="E100" s="34"/>
      <c r="F100" s="34"/>
    </row>
    <row r="101" spans="1:6">
      <c r="A101" s="91" t="s">
        <v>149</v>
      </c>
      <c r="B101" s="33"/>
      <c r="C101" s="34"/>
      <c r="D101" s="34"/>
      <c r="E101" s="34"/>
      <c r="F101" s="34"/>
    </row>
    <row r="102" spans="1:6">
      <c r="A102" s="91" t="s">
        <v>146</v>
      </c>
      <c r="B102" s="33"/>
      <c r="C102" s="34"/>
      <c r="D102" s="34"/>
      <c r="E102" s="34"/>
      <c r="F102" s="34"/>
    </row>
    <row r="103" spans="1:6">
      <c r="A103" s="32"/>
      <c r="B103" s="33"/>
      <c r="C103" s="34"/>
      <c r="D103" s="34"/>
      <c r="E103" s="34"/>
      <c r="F103" s="34"/>
    </row>
    <row r="104" spans="1:6">
      <c r="A104" s="32"/>
      <c r="B104" s="33"/>
      <c r="C104" s="34"/>
      <c r="D104" s="34"/>
      <c r="E104" s="34"/>
      <c r="F104" s="34"/>
    </row>
    <row r="105" spans="1:6">
      <c r="A105" s="32"/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32"/>
      <c r="B108" s="33"/>
      <c r="C108" s="34"/>
      <c r="D108" s="34"/>
      <c r="E108" s="34"/>
      <c r="F108" s="34"/>
    </row>
    <row r="109" spans="1:6">
      <c r="A109" s="32"/>
      <c r="B109" s="33"/>
      <c r="C109" s="34"/>
      <c r="D109" s="34"/>
      <c r="E109" s="34"/>
      <c r="F109" s="34"/>
    </row>
    <row r="110" spans="1:6">
      <c r="A110" s="32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</sheetData>
  <mergeCells count="16">
    <mergeCell ref="A95:F95"/>
    <mergeCell ref="A55:F55"/>
    <mergeCell ref="A56:F56"/>
    <mergeCell ref="A80:F80"/>
    <mergeCell ref="A83:F83"/>
    <mergeCell ref="A84:F84"/>
    <mergeCell ref="A85:F85"/>
    <mergeCell ref="A1:G1"/>
    <mergeCell ref="A54:F54"/>
    <mergeCell ref="A6:G6"/>
    <mergeCell ref="A8:G8"/>
    <mergeCell ref="A9:G9"/>
    <mergeCell ref="A38:F38"/>
    <mergeCell ref="A39:F39"/>
    <mergeCell ref="A40:F40"/>
    <mergeCell ref="A51:F5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10"/>
  <sheetViews>
    <sheetView topLeftCell="A79" zoomScale="90" zoomScaleNormal="90" workbookViewId="0">
      <selection activeCell="A101" sqref="A101"/>
    </sheetView>
  </sheetViews>
  <sheetFormatPr defaultColWidth="15.140625" defaultRowHeight="15"/>
  <cols>
    <col min="1" max="1" width="15.140625" style="30"/>
    <col min="2" max="2" width="47.42578125" style="31" bestFit="1" customWidth="1"/>
    <col min="3" max="3" width="19" style="21" customWidth="1"/>
    <col min="4" max="6" width="15.140625" style="21"/>
    <col min="7" max="7" width="17.85546875" style="21" customWidth="1"/>
    <col min="8" max="16384" width="15.140625" style="21"/>
  </cols>
  <sheetData>
    <row r="1" spans="1:8">
      <c r="A1" s="96" t="s">
        <v>68</v>
      </c>
      <c r="B1" s="96"/>
      <c r="C1" s="96"/>
      <c r="D1" s="96"/>
      <c r="E1" s="96"/>
      <c r="F1" s="96"/>
      <c r="G1" s="96"/>
      <c r="H1" s="24"/>
    </row>
    <row r="2" spans="1:8" s="22" customFormat="1">
      <c r="A2" s="9"/>
      <c r="B2" s="83" t="s">
        <v>88</v>
      </c>
      <c r="C2" s="9" t="s">
        <v>91</v>
      </c>
      <c r="D2" s="9"/>
      <c r="E2" s="9"/>
      <c r="F2" s="9"/>
      <c r="G2" s="9"/>
      <c r="H2" s="81"/>
    </row>
    <row r="3" spans="1:8" s="22" customFormat="1">
      <c r="A3" s="9"/>
      <c r="B3" s="83" t="s">
        <v>89</v>
      </c>
      <c r="C3" s="9" t="s">
        <v>92</v>
      </c>
      <c r="D3" s="9"/>
      <c r="E3" s="9"/>
      <c r="F3" s="9"/>
      <c r="G3" s="9"/>
      <c r="H3" s="81"/>
    </row>
    <row r="4" spans="1:8" s="22" customFormat="1">
      <c r="A4" s="9"/>
      <c r="B4" s="83" t="s">
        <v>90</v>
      </c>
      <c r="C4" s="9" t="s">
        <v>93</v>
      </c>
      <c r="D4" s="9"/>
      <c r="E4" s="9"/>
      <c r="F4" s="9"/>
      <c r="G4" s="9"/>
      <c r="H4" s="81"/>
    </row>
    <row r="5" spans="1:8" s="22" customFormat="1">
      <c r="A5" s="9"/>
      <c r="B5" s="83" t="s">
        <v>86</v>
      </c>
      <c r="C5" s="8">
        <v>2012</v>
      </c>
      <c r="D5" s="9"/>
      <c r="E5" s="9"/>
      <c r="F5" s="9"/>
      <c r="G5" s="9"/>
      <c r="H5" s="81"/>
    </row>
    <row r="6" spans="1:8" s="22" customFormat="1">
      <c r="A6" s="99"/>
      <c r="B6" s="99"/>
      <c r="C6" s="99"/>
      <c r="D6" s="99"/>
      <c r="E6" s="99"/>
      <c r="F6" s="99"/>
      <c r="G6" s="99"/>
    </row>
    <row r="7" spans="1:8">
      <c r="A7" s="23"/>
      <c r="B7" s="24"/>
      <c r="C7" s="25"/>
      <c r="D7" s="25"/>
      <c r="E7" s="25"/>
      <c r="F7" s="25"/>
      <c r="G7" s="25"/>
    </row>
    <row r="8" spans="1:8">
      <c r="A8" s="99" t="s">
        <v>110</v>
      </c>
      <c r="B8" s="99"/>
      <c r="C8" s="99"/>
      <c r="D8" s="99"/>
      <c r="E8" s="99"/>
      <c r="F8" s="99"/>
      <c r="G8" s="99"/>
    </row>
    <row r="9" spans="1:8">
      <c r="A9" s="99" t="s">
        <v>131</v>
      </c>
      <c r="B9" s="99"/>
      <c r="C9" s="99"/>
      <c r="D9" s="99"/>
      <c r="E9" s="99"/>
      <c r="F9" s="99"/>
      <c r="G9" s="99"/>
    </row>
    <row r="10" spans="1:8">
      <c r="A10" s="23"/>
      <c r="B10" s="24"/>
      <c r="C10" s="23"/>
      <c r="D10" s="23"/>
      <c r="E10" s="23"/>
      <c r="F10" s="23"/>
      <c r="G10" s="23"/>
    </row>
    <row r="11" spans="1:8" s="22" customFormat="1" ht="15.75" thickBot="1">
      <c r="A11" s="36" t="s">
        <v>0</v>
      </c>
      <c r="B11" s="36" t="s">
        <v>147</v>
      </c>
      <c r="C11" s="36" t="s">
        <v>112</v>
      </c>
      <c r="D11" s="36" t="s">
        <v>39</v>
      </c>
      <c r="E11" s="36" t="s">
        <v>40</v>
      </c>
      <c r="F11" s="36" t="s">
        <v>41</v>
      </c>
      <c r="G11" s="36" t="s">
        <v>128</v>
      </c>
      <c r="H11" s="36" t="s">
        <v>144</v>
      </c>
    </row>
    <row r="12" spans="1:8" s="22" customFormat="1">
      <c r="A12" s="41"/>
      <c r="B12" s="27"/>
      <c r="C12" s="41"/>
      <c r="D12" s="41"/>
      <c r="E12" s="41"/>
      <c r="F12" s="41"/>
      <c r="G12" s="41"/>
      <c r="H12" s="41"/>
    </row>
    <row r="13" spans="1:8" s="22" customFormat="1">
      <c r="A13" s="58">
        <v>0</v>
      </c>
      <c r="B13" s="59" t="s">
        <v>66</v>
      </c>
      <c r="C13" s="26" t="s">
        <v>11</v>
      </c>
      <c r="D13" s="41">
        <f>'1 T'!G13</f>
        <v>16379.333333333334</v>
      </c>
      <c r="E13" s="41">
        <f>'2 T'!G13</f>
        <v>21495</v>
      </c>
      <c r="F13" s="41">
        <f>'3 T'!G13</f>
        <v>22531.666666666668</v>
      </c>
      <c r="G13" s="41">
        <f>+'4 T'!G13</f>
        <v>23299</v>
      </c>
      <c r="H13" s="39">
        <f t="shared" ref="H13:H14" si="0">AVERAGE(D13:G13)</f>
        <v>20926.25</v>
      </c>
    </row>
    <row r="14" spans="1:8" s="22" customFormat="1">
      <c r="A14" s="58"/>
      <c r="B14" s="60" t="s">
        <v>67</v>
      </c>
      <c r="C14" s="26" t="s">
        <v>11</v>
      </c>
      <c r="D14" s="41">
        <f>'1 T'!G14</f>
        <v>0</v>
      </c>
      <c r="E14" s="41">
        <f>'2 T'!G14</f>
        <v>1348.6666666666667</v>
      </c>
      <c r="F14" s="41">
        <f>'3 T'!G14</f>
        <v>1984</v>
      </c>
      <c r="G14" s="41">
        <f>+'4 T'!G14</f>
        <v>2301.6666666666665</v>
      </c>
      <c r="H14" s="39">
        <f t="shared" si="0"/>
        <v>1408.5833333333335</v>
      </c>
    </row>
    <row r="15" spans="1:8" s="22" customFormat="1">
      <c r="A15" s="26"/>
      <c r="B15" s="27"/>
      <c r="C15" s="41"/>
      <c r="D15" s="41"/>
      <c r="E15" s="41"/>
      <c r="F15" s="41"/>
      <c r="G15" s="41"/>
      <c r="H15" s="39"/>
    </row>
    <row r="16" spans="1:8" s="22" customFormat="1" ht="15.75">
      <c r="A16" s="61">
        <v>1</v>
      </c>
      <c r="B16" s="62" t="s">
        <v>45</v>
      </c>
      <c r="C16" s="28" t="s">
        <v>11</v>
      </c>
      <c r="D16" s="39">
        <f>D17+D22</f>
        <v>31228.333333333336</v>
      </c>
      <c r="E16" s="39">
        <f t="shared" ref="E16:F16" si="1">E17+E22</f>
        <v>41284</v>
      </c>
      <c r="F16" s="39">
        <f t="shared" si="1"/>
        <v>40858</v>
      </c>
      <c r="G16" s="41">
        <f>+'4 T'!G16</f>
        <v>41446</v>
      </c>
      <c r="H16" s="39">
        <f>AVERAGE(D16:G16)</f>
        <v>38704.083333333336</v>
      </c>
    </row>
    <row r="17" spans="1:8" s="22" customFormat="1" ht="15.75">
      <c r="A17" s="61"/>
      <c r="B17" s="63" t="s">
        <v>46</v>
      </c>
      <c r="C17" s="28" t="s">
        <v>11</v>
      </c>
      <c r="D17" s="39">
        <f>SUM(D18:D21)</f>
        <v>26559.000000000004</v>
      </c>
      <c r="E17" s="39">
        <f t="shared" ref="E17:F17" si="2">SUM(E18:E21)</f>
        <v>33395.333333333336</v>
      </c>
      <c r="F17" s="39">
        <f t="shared" si="2"/>
        <v>33958.333333333336</v>
      </c>
      <c r="G17" s="41">
        <f>+'4 T'!G17</f>
        <v>34179.666666666664</v>
      </c>
      <c r="H17" s="39">
        <f t="shared" ref="H17:H31" si="3">AVERAGE(D17:G17)</f>
        <v>32023.083333333336</v>
      </c>
    </row>
    <row r="18" spans="1:8" ht="15.75">
      <c r="A18" s="61"/>
      <c r="B18" s="64" t="s">
        <v>47</v>
      </c>
      <c r="C18" s="28" t="s">
        <v>11</v>
      </c>
      <c r="D18" s="39">
        <f>'1 T'!G18</f>
        <v>252.66666666666666</v>
      </c>
      <c r="E18" s="39">
        <f>'2 T'!G18</f>
        <v>303</v>
      </c>
      <c r="F18" s="39">
        <f>'3 T'!G18</f>
        <v>303</v>
      </c>
      <c r="G18" s="41">
        <f>+'4 T'!G18</f>
        <v>303</v>
      </c>
      <c r="H18" s="39">
        <f t="shared" si="3"/>
        <v>290.41666666666663</v>
      </c>
    </row>
    <row r="19" spans="1:8" ht="15.75">
      <c r="A19" s="61"/>
      <c r="B19" s="64" t="s">
        <v>48</v>
      </c>
      <c r="C19" s="28" t="s">
        <v>11</v>
      </c>
      <c r="D19" s="39">
        <f>'1 T'!G19</f>
        <v>22098.666666666668</v>
      </c>
      <c r="E19" s="39">
        <f>'2 T'!G19</f>
        <v>27381.666666666668</v>
      </c>
      <c r="F19" s="39">
        <f>'3 T'!G19</f>
        <v>27895.666666666668</v>
      </c>
      <c r="G19" s="41">
        <f>+'4 T'!G19</f>
        <v>27933.333333333332</v>
      </c>
      <c r="H19" s="39">
        <f t="shared" si="3"/>
        <v>26327.333333333332</v>
      </c>
    </row>
    <row r="20" spans="1:8" ht="15.75">
      <c r="A20" s="61"/>
      <c r="B20" s="64" t="s">
        <v>53</v>
      </c>
      <c r="C20" s="28" t="s">
        <v>11</v>
      </c>
      <c r="D20" s="39">
        <f>'1 T'!G20</f>
        <v>1915</v>
      </c>
      <c r="E20" s="39">
        <f>'2 T'!G20</f>
        <v>2698.6666666666665</v>
      </c>
      <c r="F20" s="39">
        <f>'3 T'!G20</f>
        <v>2708.3333333333335</v>
      </c>
      <c r="G20" s="41">
        <f>+'4 T'!G20</f>
        <v>2871.3333333333335</v>
      </c>
      <c r="H20" s="39">
        <f t="shared" si="3"/>
        <v>2548.3333333333335</v>
      </c>
    </row>
    <row r="21" spans="1:8" ht="15.75">
      <c r="A21" s="61"/>
      <c r="B21" s="64" t="s">
        <v>52</v>
      </c>
      <c r="C21" s="28" t="s">
        <v>12</v>
      </c>
      <c r="D21" s="39">
        <f>'1 T'!G21</f>
        <v>2292.6666666666665</v>
      </c>
      <c r="E21" s="39">
        <f>'2 T'!G21</f>
        <v>3012</v>
      </c>
      <c r="F21" s="39">
        <f>'3 T'!G21</f>
        <v>3051.3333333333335</v>
      </c>
      <c r="G21" s="41">
        <f>+'4 T'!G21</f>
        <v>3072</v>
      </c>
      <c r="H21" s="39">
        <f t="shared" si="3"/>
        <v>2857</v>
      </c>
    </row>
    <row r="22" spans="1:8" ht="15.75">
      <c r="A22" s="61"/>
      <c r="B22" s="65" t="s">
        <v>14</v>
      </c>
      <c r="C22" s="28" t="s">
        <v>11</v>
      </c>
      <c r="D22" s="39">
        <f>'1 T'!G22</f>
        <v>4669.333333333333</v>
      </c>
      <c r="E22" s="39">
        <f>'2 T'!G22</f>
        <v>7888.666666666667</v>
      </c>
      <c r="F22" s="39">
        <f>'3 T'!G22</f>
        <v>6899.666666666667</v>
      </c>
      <c r="G22" s="41">
        <f>+'4 T'!G22</f>
        <v>7266.333333333333</v>
      </c>
      <c r="H22" s="39">
        <f t="shared" si="3"/>
        <v>6681</v>
      </c>
    </row>
    <row r="23" spans="1:8" ht="15.75">
      <c r="A23" s="61">
        <v>2</v>
      </c>
      <c r="B23" s="66" t="s">
        <v>49</v>
      </c>
      <c r="C23" s="28" t="s">
        <v>140</v>
      </c>
      <c r="D23" s="39">
        <f>D24+D26</f>
        <v>106388</v>
      </c>
      <c r="E23" s="39">
        <f t="shared" ref="E23:F23" si="4">E24+E26</f>
        <v>123350</v>
      </c>
      <c r="F23" s="39">
        <f t="shared" si="4"/>
        <v>125120.33333333333</v>
      </c>
      <c r="G23" s="41">
        <f>+'4 T'!G23</f>
        <v>125008.33333333333</v>
      </c>
      <c r="H23" s="39">
        <f t="shared" si="3"/>
        <v>119966.66666666666</v>
      </c>
    </row>
    <row r="24" spans="1:8" ht="15.75">
      <c r="A24" s="61"/>
      <c r="B24" s="65" t="s">
        <v>50</v>
      </c>
      <c r="C24" s="28" t="s">
        <v>11</v>
      </c>
      <c r="D24" s="39">
        <f>'1 T'!G24</f>
        <v>22393.666666666668</v>
      </c>
      <c r="E24" s="39">
        <f>'2 T'!G24</f>
        <v>27409.666666666668</v>
      </c>
      <c r="F24" s="39">
        <f>'3 T'!G24</f>
        <v>27904</v>
      </c>
      <c r="G24" s="41">
        <f>+'4 T'!G24</f>
        <v>27933.333333333332</v>
      </c>
      <c r="H24" s="39">
        <f t="shared" si="3"/>
        <v>26410.166666666668</v>
      </c>
    </row>
    <row r="25" spans="1:8" ht="15.75">
      <c r="A25" s="61"/>
      <c r="B25" s="65" t="s">
        <v>51</v>
      </c>
      <c r="C25" s="28" t="s">
        <v>11</v>
      </c>
      <c r="D25" s="39">
        <f>'1 T'!G25</f>
        <v>14593.333333333334</v>
      </c>
      <c r="E25" s="39">
        <f>'2 T'!G25</f>
        <v>21184.666666666668</v>
      </c>
      <c r="F25" s="39">
        <f>'3 T'!G25</f>
        <v>21472.666666666668</v>
      </c>
      <c r="G25" s="41">
        <f>+'4 T'!G25</f>
        <v>22708.666666666668</v>
      </c>
      <c r="H25" s="39">
        <f t="shared" si="3"/>
        <v>19989.833333333336</v>
      </c>
    </row>
    <row r="26" spans="1:8" ht="15.75">
      <c r="A26" s="67"/>
      <c r="B26" s="65" t="s">
        <v>18</v>
      </c>
      <c r="C26" s="28" t="s">
        <v>11</v>
      </c>
      <c r="D26" s="39">
        <f>'1 T'!G26</f>
        <v>83994.333333333328</v>
      </c>
      <c r="E26" s="39">
        <f>'2 T'!G26</f>
        <v>95940.333333333328</v>
      </c>
      <c r="F26" s="39">
        <f>'3 T'!G26</f>
        <v>97216.333333333328</v>
      </c>
      <c r="G26" s="41">
        <f>+'4 T'!G26</f>
        <v>97075</v>
      </c>
      <c r="H26" s="39">
        <f t="shared" si="3"/>
        <v>93556.5</v>
      </c>
    </row>
    <row r="27" spans="1:8" ht="15.75">
      <c r="A27" s="67"/>
      <c r="B27" s="64" t="s">
        <v>48</v>
      </c>
      <c r="C27" s="28" t="s">
        <v>11</v>
      </c>
      <c r="D27" s="39">
        <f>'1 T'!G27</f>
        <v>75118.333333333328</v>
      </c>
      <c r="E27" s="39">
        <f>'2 T'!G27</f>
        <v>79442.333333333328</v>
      </c>
      <c r="F27" s="39">
        <f>'3 T'!G27</f>
        <v>80006.333333333328</v>
      </c>
      <c r="G27" s="41">
        <f>+'4 T'!G27</f>
        <v>79675.666666666672</v>
      </c>
      <c r="H27" s="39">
        <f t="shared" si="3"/>
        <v>78560.666666666672</v>
      </c>
    </row>
    <row r="28" spans="1:8" ht="15.75">
      <c r="A28" s="67"/>
      <c r="B28" s="64" t="s">
        <v>52</v>
      </c>
      <c r="C28" s="28" t="s">
        <v>11</v>
      </c>
      <c r="D28" s="39">
        <f>'1 T'!G28</f>
        <v>14390.666666666666</v>
      </c>
      <c r="E28" s="39">
        <f>'2 T'!G28</f>
        <v>16498</v>
      </c>
      <c r="F28" s="39">
        <f>'3 T'!G28</f>
        <v>17210</v>
      </c>
      <c r="G28" s="41">
        <f>+'4 T'!G28</f>
        <v>17399.333333333332</v>
      </c>
      <c r="H28" s="39">
        <f t="shared" si="3"/>
        <v>16374.5</v>
      </c>
    </row>
    <row r="29" spans="1:8" ht="15.75">
      <c r="A29" s="61">
        <v>3</v>
      </c>
      <c r="B29" s="68" t="s">
        <v>10</v>
      </c>
      <c r="C29" s="28" t="s">
        <v>13</v>
      </c>
      <c r="D29" s="39">
        <f>'1 T'!G29</f>
        <v>1114.3333333333333</v>
      </c>
      <c r="E29" s="39">
        <f>'2 T'!G29</f>
        <v>7104</v>
      </c>
      <c r="F29" s="39">
        <f>'3 T'!G29</f>
        <v>7205.333333333333</v>
      </c>
      <c r="G29" s="41">
        <f>+'4 T'!G29</f>
        <v>8103</v>
      </c>
      <c r="H29" s="39">
        <f t="shared" si="3"/>
        <v>5881.666666666667</v>
      </c>
    </row>
    <row r="30" spans="1:8" ht="15.75">
      <c r="A30" s="61"/>
      <c r="B30" s="69"/>
      <c r="C30" s="28"/>
      <c r="D30" s="39"/>
      <c r="E30" s="39"/>
      <c r="F30" s="39"/>
      <c r="G30" s="39"/>
      <c r="H30" s="39"/>
    </row>
    <row r="31" spans="1:8" ht="15.75" thickBot="1">
      <c r="A31" s="51"/>
      <c r="B31" s="52" t="s">
        <v>136</v>
      </c>
      <c r="C31" s="53" t="s">
        <v>11</v>
      </c>
      <c r="D31" s="54">
        <f>D17+D26</f>
        <v>110553.33333333333</v>
      </c>
      <c r="E31" s="55">
        <f t="shared" ref="E31:G31" si="5">E17+E26</f>
        <v>129335.66666666666</v>
      </c>
      <c r="F31" s="55">
        <f t="shared" si="5"/>
        <v>131174.66666666666</v>
      </c>
      <c r="G31" s="55">
        <f t="shared" si="5"/>
        <v>131254.66666666666</v>
      </c>
      <c r="H31" s="51">
        <f t="shared" si="3"/>
        <v>125579.58333333331</v>
      </c>
    </row>
    <row r="32" spans="1:8" ht="15.75" thickTop="1">
      <c r="A32" s="27" t="s">
        <v>55</v>
      </c>
      <c r="C32" s="28"/>
      <c r="D32" s="29"/>
      <c r="E32" s="29"/>
      <c r="F32" s="29"/>
      <c r="G32" s="28"/>
      <c r="H32" s="28"/>
    </row>
    <row r="33" spans="1:9">
      <c r="A33" s="27" t="s">
        <v>56</v>
      </c>
      <c r="C33" s="28"/>
      <c r="D33" s="29"/>
      <c r="E33" s="29"/>
      <c r="F33" s="29"/>
      <c r="G33" s="28"/>
      <c r="H33" s="28"/>
      <c r="I33" s="28"/>
    </row>
    <row r="34" spans="1:9">
      <c r="A34" s="27" t="s">
        <v>57</v>
      </c>
      <c r="C34" s="28"/>
      <c r="D34" s="29"/>
      <c r="E34" s="29"/>
      <c r="F34" s="29"/>
      <c r="G34" s="28"/>
      <c r="H34" s="28"/>
      <c r="I34" s="28"/>
    </row>
    <row r="35" spans="1:9">
      <c r="A35" s="31" t="s">
        <v>107</v>
      </c>
    </row>
    <row r="36" spans="1:9">
      <c r="C36" s="28"/>
    </row>
    <row r="38" spans="1:9">
      <c r="A38" s="101" t="s">
        <v>118</v>
      </c>
      <c r="B38" s="101"/>
      <c r="C38" s="101"/>
      <c r="D38" s="101"/>
      <c r="E38" s="101"/>
      <c r="F38" s="101"/>
    </row>
    <row r="39" spans="1:9">
      <c r="A39" s="99" t="s">
        <v>120</v>
      </c>
      <c r="B39" s="99"/>
      <c r="C39" s="99"/>
      <c r="D39" s="99"/>
      <c r="E39" s="99"/>
      <c r="F39" s="99"/>
    </row>
    <row r="40" spans="1:9">
      <c r="A40" s="101" t="s">
        <v>58</v>
      </c>
      <c r="B40" s="101"/>
      <c r="C40" s="101"/>
      <c r="D40" s="101"/>
      <c r="E40" s="101"/>
      <c r="F40" s="101"/>
    </row>
    <row r="41" spans="1:9">
      <c r="A41" s="32"/>
      <c r="B41" s="33"/>
      <c r="C41" s="34"/>
      <c r="D41" s="34"/>
      <c r="E41" s="34"/>
      <c r="F41" s="34"/>
    </row>
    <row r="42" spans="1:9" ht="15.75" thickBot="1">
      <c r="A42" s="36" t="s">
        <v>0</v>
      </c>
      <c r="B42" s="36" t="s">
        <v>147</v>
      </c>
      <c r="C42" s="36" t="str">
        <f>+D11</f>
        <v>I Trimestre</v>
      </c>
      <c r="D42" s="36" t="str">
        <f>+E11</f>
        <v>II Trimestre</v>
      </c>
      <c r="E42" s="36" t="str">
        <f>+F11</f>
        <v>III Trimestre</v>
      </c>
      <c r="F42" s="36" t="str">
        <f>+G11</f>
        <v>IV Trimestre</v>
      </c>
      <c r="G42" s="36" t="s">
        <v>42</v>
      </c>
    </row>
    <row r="43" spans="1:9">
      <c r="A43" s="35"/>
      <c r="B43" s="70"/>
      <c r="C43" s="71"/>
      <c r="D43" s="71"/>
      <c r="E43" s="71"/>
      <c r="F43" s="71"/>
      <c r="G43" s="28"/>
    </row>
    <row r="44" spans="1:9">
      <c r="A44" s="35">
        <v>1</v>
      </c>
      <c r="B44" s="70" t="s">
        <v>59</v>
      </c>
      <c r="C44" s="28">
        <f>'1 T'!F44</f>
        <v>1050390318.9999999</v>
      </c>
      <c r="D44" s="28">
        <f>'2 T'!F44</f>
        <v>1379810240</v>
      </c>
      <c r="E44" s="28">
        <f>'3 T'!F44</f>
        <v>940448530</v>
      </c>
      <c r="F44" s="28">
        <f>'4 T'!F44</f>
        <v>490106620</v>
      </c>
      <c r="G44" s="28">
        <f>SUM(C44:F44)</f>
        <v>3860755709</v>
      </c>
    </row>
    <row r="45" spans="1:9">
      <c r="A45" s="35">
        <v>2</v>
      </c>
      <c r="B45" s="70" t="s">
        <v>61</v>
      </c>
      <c r="C45" s="28">
        <f>'1 T'!F45</f>
        <v>983832148</v>
      </c>
      <c r="D45" s="28">
        <f>'2 T'!F45</f>
        <v>1445062220</v>
      </c>
      <c r="E45" s="28">
        <f>'3 T'!F45</f>
        <v>1706378760</v>
      </c>
      <c r="F45" s="28">
        <f>'4 T'!F45</f>
        <v>2740855300</v>
      </c>
      <c r="G45" s="28">
        <f>SUM(C45:F45)</f>
        <v>6876128428</v>
      </c>
    </row>
    <row r="46" spans="1:9">
      <c r="A46" s="35">
        <v>3</v>
      </c>
      <c r="B46" s="70" t="s">
        <v>60</v>
      </c>
      <c r="C46" s="28">
        <f>'1 T'!F46</f>
        <v>0</v>
      </c>
      <c r="D46" s="28">
        <f>'2 T'!F46</f>
        <v>38255260</v>
      </c>
      <c r="E46" s="28">
        <f>'3 T'!F46</f>
        <v>860079800</v>
      </c>
      <c r="F46" s="28">
        <f>'4 T'!F46</f>
        <v>676663750</v>
      </c>
      <c r="G46" s="28">
        <f t="shared" ref="G46:G50" si="6">SUM(C46:F46)</f>
        <v>1574998810</v>
      </c>
    </row>
    <row r="47" spans="1:9">
      <c r="A47" s="35">
        <v>4</v>
      </c>
      <c r="B47" s="70" t="s">
        <v>62</v>
      </c>
      <c r="C47" s="28">
        <f>'1 T'!F47</f>
        <v>0</v>
      </c>
      <c r="D47" s="28">
        <f>'2 T'!F47</f>
        <v>132391609.99999999</v>
      </c>
      <c r="E47" s="28">
        <f>'3 T'!F47</f>
        <v>111598920</v>
      </c>
      <c r="F47" s="28">
        <f>'4 T'!F47</f>
        <v>19074180</v>
      </c>
      <c r="G47" s="28">
        <f t="shared" si="6"/>
        <v>263064710</v>
      </c>
    </row>
    <row r="48" spans="1:9">
      <c r="A48" s="35">
        <v>5</v>
      </c>
      <c r="B48" s="70" t="s">
        <v>44</v>
      </c>
      <c r="C48" s="28">
        <f>'1 T'!F48</f>
        <v>288004632.90999997</v>
      </c>
      <c r="D48" s="28">
        <f>'2 T'!F48</f>
        <v>200540880</v>
      </c>
      <c r="E48" s="28">
        <f>'3 T'!F48</f>
        <v>264364740</v>
      </c>
      <c r="F48" s="28">
        <f>'4 T'!F48</f>
        <v>309885760</v>
      </c>
      <c r="G48" s="28">
        <f t="shared" ref="G48:G49" si="7">SUM(C48:F48)</f>
        <v>1062796012.91</v>
      </c>
    </row>
    <row r="49" spans="1:7">
      <c r="A49" s="90">
        <v>6</v>
      </c>
      <c r="B49" s="13" t="s">
        <v>70</v>
      </c>
      <c r="C49" s="28">
        <f>'1 T'!F49</f>
        <v>0</v>
      </c>
      <c r="D49" s="28">
        <f>'2 T'!F49</f>
        <v>129899120</v>
      </c>
      <c r="E49" s="28">
        <f>'3 T'!F49</f>
        <v>214968010</v>
      </c>
      <c r="F49" s="28"/>
      <c r="G49" s="28">
        <f t="shared" si="7"/>
        <v>344867130</v>
      </c>
    </row>
    <row r="50" spans="1:7" ht="15.75" thickBot="1">
      <c r="A50" s="51"/>
      <c r="B50" s="52" t="s">
        <v>1</v>
      </c>
      <c r="C50" s="53">
        <f>SUM(C44:C48)</f>
        <v>2322227099.9099998</v>
      </c>
      <c r="D50" s="54">
        <f>SUM(D44:D48)</f>
        <v>3196060210</v>
      </c>
      <c r="E50" s="55">
        <f>SUM(E44:E48)</f>
        <v>3882870750</v>
      </c>
      <c r="F50" s="51">
        <f>SUM(F44:F48)</f>
        <v>4236585610</v>
      </c>
      <c r="G50" s="51">
        <f t="shared" si="6"/>
        <v>13637743669.91</v>
      </c>
    </row>
    <row r="51" spans="1:7" ht="15.75" thickTop="1">
      <c r="A51" s="104" t="s">
        <v>134</v>
      </c>
      <c r="B51" s="104"/>
      <c r="C51" s="104"/>
      <c r="D51" s="104"/>
      <c r="E51" s="104"/>
      <c r="F51" s="104"/>
    </row>
    <row r="52" spans="1:7">
      <c r="A52" s="32"/>
      <c r="B52" s="33"/>
      <c r="C52" s="34"/>
      <c r="D52" s="34"/>
      <c r="E52" s="34"/>
      <c r="F52" s="34"/>
    </row>
    <row r="53" spans="1:7">
      <c r="A53" s="32"/>
      <c r="B53" s="32"/>
      <c r="C53" s="32"/>
      <c r="D53" s="32"/>
      <c r="E53" s="32"/>
      <c r="F53" s="32"/>
    </row>
    <row r="54" spans="1:7">
      <c r="A54" s="101" t="s">
        <v>119</v>
      </c>
      <c r="B54" s="101"/>
      <c r="C54" s="101"/>
      <c r="D54" s="101"/>
      <c r="E54" s="101"/>
      <c r="F54" s="101"/>
    </row>
    <row r="55" spans="1:7">
      <c r="A55" s="99" t="s">
        <v>121</v>
      </c>
      <c r="B55" s="99"/>
      <c r="C55" s="99"/>
      <c r="D55" s="99"/>
      <c r="E55" s="99"/>
      <c r="F55" s="99"/>
    </row>
    <row r="56" spans="1:7">
      <c r="A56" s="101" t="s">
        <v>58</v>
      </c>
      <c r="B56" s="101"/>
      <c r="C56" s="101"/>
      <c r="D56" s="101"/>
      <c r="E56" s="101"/>
      <c r="F56" s="101"/>
    </row>
    <row r="57" spans="1:7">
      <c r="A57" s="32"/>
      <c r="B57" s="33"/>
      <c r="C57" s="34"/>
      <c r="D57" s="34"/>
      <c r="E57" s="34"/>
      <c r="F57" s="34"/>
    </row>
    <row r="58" spans="1:7" ht="15.75" thickBot="1">
      <c r="A58" s="36" t="s">
        <v>116</v>
      </c>
      <c r="B58" s="36" t="s">
        <v>117</v>
      </c>
      <c r="C58" s="36" t="str">
        <f>+C42</f>
        <v>I Trimestre</v>
      </c>
      <c r="D58" s="36" t="str">
        <f>+D42</f>
        <v>II Trimestre</v>
      </c>
      <c r="E58" s="36" t="str">
        <f>+E42</f>
        <v>III Trimestre</v>
      </c>
      <c r="F58" s="36" t="str">
        <f>+F42</f>
        <v>IV Trimestre</v>
      </c>
      <c r="G58" s="36" t="s">
        <v>42</v>
      </c>
    </row>
    <row r="59" spans="1:7">
      <c r="A59" s="35"/>
      <c r="B59" s="70"/>
      <c r="C59" s="72"/>
      <c r="D59" s="72"/>
      <c r="E59" s="72"/>
      <c r="F59" s="72"/>
      <c r="G59" s="28"/>
    </row>
    <row r="60" spans="1:7">
      <c r="A60" s="73" t="s">
        <v>3</v>
      </c>
      <c r="B60" s="74" t="s">
        <v>4</v>
      </c>
      <c r="C60" s="28">
        <f>'1 T'!F60</f>
        <v>0</v>
      </c>
      <c r="D60" s="28">
        <f>'2 T'!F60</f>
        <v>38255260</v>
      </c>
      <c r="E60" s="28">
        <f>'3 T'!F60</f>
        <v>860079800</v>
      </c>
      <c r="F60" s="28">
        <f>'4 T'!F60</f>
        <v>676663750</v>
      </c>
      <c r="G60" s="28">
        <f t="shared" ref="G60:G72" si="8">SUM(C60:F60)</f>
        <v>1574998810</v>
      </c>
    </row>
    <row r="61" spans="1:7">
      <c r="A61" s="73" t="s">
        <v>5</v>
      </c>
      <c r="B61" s="74" t="s">
        <v>6</v>
      </c>
      <c r="C61" s="28">
        <f>'1 T'!F61</f>
        <v>983832150</v>
      </c>
      <c r="D61" s="28">
        <f>'2 T'!F61</f>
        <v>1445062220</v>
      </c>
      <c r="E61" s="28">
        <f>'3 T'!F61</f>
        <v>1706378760</v>
      </c>
      <c r="F61" s="28">
        <f>'4 T'!F61</f>
        <v>2740855300</v>
      </c>
      <c r="G61" s="28">
        <f t="shared" si="8"/>
        <v>6876128430</v>
      </c>
    </row>
    <row r="62" spans="1:7">
      <c r="A62" s="73" t="s">
        <v>27</v>
      </c>
      <c r="B62" s="74" t="s">
        <v>28</v>
      </c>
      <c r="C62" s="28">
        <f>'1 T'!F62</f>
        <v>0</v>
      </c>
      <c r="D62" s="28">
        <f>'2 T'!F62</f>
        <v>0</v>
      </c>
      <c r="E62" s="28">
        <f>'3 T'!F62</f>
        <v>0</v>
      </c>
      <c r="F62" s="28">
        <f>'4 T'!F62</f>
        <v>0</v>
      </c>
      <c r="G62" s="28">
        <f t="shared" si="8"/>
        <v>0</v>
      </c>
    </row>
    <row r="63" spans="1:7">
      <c r="A63" s="73" t="s">
        <v>7</v>
      </c>
      <c r="B63" s="74" t="s">
        <v>8</v>
      </c>
      <c r="C63" s="28">
        <f>'1 T'!F63</f>
        <v>0</v>
      </c>
      <c r="D63" s="28">
        <f>'2 T'!F63</f>
        <v>0</v>
      </c>
      <c r="E63" s="28">
        <f>'3 T'!F63</f>
        <v>0</v>
      </c>
      <c r="F63" s="28">
        <f>'4 T'!F63</f>
        <v>0</v>
      </c>
      <c r="G63" s="28">
        <f t="shared" si="8"/>
        <v>0</v>
      </c>
    </row>
    <row r="64" spans="1:7">
      <c r="A64" s="73" t="s">
        <v>29</v>
      </c>
      <c r="B64" s="74" t="s">
        <v>30</v>
      </c>
      <c r="C64" s="28">
        <f>'1 T'!F64</f>
        <v>0</v>
      </c>
      <c r="D64" s="28">
        <f>'2 T'!F64</f>
        <v>0</v>
      </c>
      <c r="E64" s="28">
        <f>'3 T'!F64</f>
        <v>0</v>
      </c>
      <c r="F64" s="28">
        <f>'4 T'!F64</f>
        <v>0</v>
      </c>
      <c r="G64" s="28">
        <f t="shared" si="8"/>
        <v>0</v>
      </c>
    </row>
    <row r="65" spans="1:7">
      <c r="A65" s="73" t="s">
        <v>31</v>
      </c>
      <c r="B65" s="74" t="s">
        <v>32</v>
      </c>
      <c r="C65" s="28">
        <f>'1 T'!F65</f>
        <v>0</v>
      </c>
      <c r="D65" s="28">
        <f>'2 T'!F65</f>
        <v>0</v>
      </c>
      <c r="E65" s="28">
        <f>'3 T'!F65</f>
        <v>0</v>
      </c>
      <c r="F65" s="28">
        <f>'4 T'!F65</f>
        <v>212670</v>
      </c>
      <c r="G65" s="28">
        <f t="shared" si="8"/>
        <v>212670</v>
      </c>
    </row>
    <row r="66" spans="1:7">
      <c r="A66" s="73" t="s">
        <v>33</v>
      </c>
      <c r="B66" s="74" t="s">
        <v>34</v>
      </c>
      <c r="C66" s="28">
        <f>'1 T'!F66</f>
        <v>0</v>
      </c>
      <c r="D66" s="28">
        <f>'2 T'!F66</f>
        <v>0</v>
      </c>
      <c r="E66" s="28">
        <f>'3 T'!F66</f>
        <v>0</v>
      </c>
      <c r="F66" s="28">
        <f>'4 T'!F66</f>
        <v>0</v>
      </c>
      <c r="G66" s="28">
        <f t="shared" si="8"/>
        <v>0</v>
      </c>
    </row>
    <row r="67" spans="1:7">
      <c r="A67" s="73" t="s">
        <v>35</v>
      </c>
      <c r="B67" s="74" t="s">
        <v>36</v>
      </c>
      <c r="C67" s="28">
        <f>'1 T'!F67</f>
        <v>0</v>
      </c>
      <c r="D67" s="28">
        <f>'2 T'!F67</f>
        <v>0</v>
      </c>
      <c r="E67" s="28">
        <f>'3 T'!F67</f>
        <v>0</v>
      </c>
      <c r="F67" s="28">
        <f>'4 T'!F67</f>
        <v>0</v>
      </c>
      <c r="G67" s="28">
        <f t="shared" si="8"/>
        <v>0</v>
      </c>
    </row>
    <row r="68" spans="1:7">
      <c r="A68" s="73" t="s">
        <v>37</v>
      </c>
      <c r="B68" s="74" t="s">
        <v>38</v>
      </c>
      <c r="C68" s="28">
        <f>'1 T'!F68</f>
        <v>288004632.90999997</v>
      </c>
      <c r="D68" s="28">
        <f>'2 T'!F68</f>
        <v>200540880</v>
      </c>
      <c r="E68" s="28">
        <f>'3 T'!F68</f>
        <v>264364740</v>
      </c>
      <c r="F68" s="28">
        <f>'4 T'!F68</f>
        <v>309885760</v>
      </c>
      <c r="G68" s="28">
        <f t="shared" si="8"/>
        <v>1062796012.91</v>
      </c>
    </row>
    <row r="69" spans="1:7">
      <c r="A69" s="73" t="s">
        <v>9</v>
      </c>
      <c r="B69" s="74" t="s">
        <v>65</v>
      </c>
      <c r="C69" s="28">
        <f>'1 T'!F69</f>
        <v>1050390318.9999999</v>
      </c>
      <c r="D69" s="28">
        <f>'2 T'!F69</f>
        <v>1379810240</v>
      </c>
      <c r="E69" s="28">
        <f>'3 T'!F69</f>
        <v>940448530</v>
      </c>
      <c r="F69" s="28">
        <f>'4 T'!F69</f>
        <v>490106620</v>
      </c>
      <c r="G69" s="28">
        <f t="shared" si="8"/>
        <v>3860755709</v>
      </c>
    </row>
    <row r="70" spans="1:7">
      <c r="A70" s="79" t="s">
        <v>72</v>
      </c>
      <c r="B70" s="80" t="s">
        <v>71</v>
      </c>
      <c r="C70" s="28">
        <f>'1 T'!F70</f>
        <v>0</v>
      </c>
      <c r="D70" s="28">
        <f>'2 T'!F70</f>
        <v>18295400</v>
      </c>
      <c r="E70" s="28">
        <f>'3 T'!F70</f>
        <v>44083590</v>
      </c>
      <c r="F70" s="28">
        <f>'4 T'!F70</f>
        <v>0</v>
      </c>
      <c r="G70" s="28">
        <f t="shared" si="8"/>
        <v>62378990</v>
      </c>
    </row>
    <row r="71" spans="1:7">
      <c r="A71" s="79" t="s">
        <v>73</v>
      </c>
      <c r="B71" s="80" t="s">
        <v>74</v>
      </c>
      <c r="C71" s="28">
        <f>'1 T'!F71</f>
        <v>0</v>
      </c>
      <c r="D71" s="28">
        <f>'2 T'!F71</f>
        <v>0</v>
      </c>
      <c r="E71" s="28">
        <f>'3 T'!F71</f>
        <v>40403340</v>
      </c>
      <c r="F71" s="28">
        <f>'4 T'!F71</f>
        <v>0</v>
      </c>
      <c r="G71" s="28">
        <f t="shared" si="8"/>
        <v>40403340</v>
      </c>
    </row>
    <row r="72" spans="1:7">
      <c r="A72" s="79" t="s">
        <v>75</v>
      </c>
      <c r="B72" s="80" t="s">
        <v>76</v>
      </c>
      <c r="C72" s="28">
        <f>'1 T'!F72</f>
        <v>0</v>
      </c>
      <c r="D72" s="28">
        <f>'2 T'!F72</f>
        <v>0</v>
      </c>
      <c r="E72" s="28">
        <f>'3 T'!F72</f>
        <v>27111990</v>
      </c>
      <c r="F72" s="28">
        <f>'4 T'!F72</f>
        <v>0</v>
      </c>
      <c r="G72" s="28">
        <f t="shared" si="8"/>
        <v>27111990</v>
      </c>
    </row>
    <row r="73" spans="1:7">
      <c r="A73" s="79" t="s">
        <v>78</v>
      </c>
      <c r="B73" s="80" t="s">
        <v>79</v>
      </c>
      <c r="C73" s="28">
        <f>'1 T'!F73</f>
        <v>0</v>
      </c>
      <c r="D73" s="28">
        <f>'2 T'!F73</f>
        <v>61221290</v>
      </c>
      <c r="E73" s="28">
        <f>'3 T'!F73</f>
        <v>0</v>
      </c>
      <c r="F73" s="28">
        <f>'4 T'!F73</f>
        <v>13490810</v>
      </c>
      <c r="G73" s="28">
        <f t="shared" ref="G73:G78" si="9">SUM(C73:F73)</f>
        <v>74712100</v>
      </c>
    </row>
    <row r="74" spans="1:7">
      <c r="A74" s="79" t="s">
        <v>80</v>
      </c>
      <c r="B74" s="80" t="s">
        <v>81</v>
      </c>
      <c r="C74" s="28">
        <f>'1 T'!F74</f>
        <v>0</v>
      </c>
      <c r="D74" s="28">
        <f>'2 T'!F74</f>
        <v>5425780</v>
      </c>
      <c r="E74" s="28">
        <f>'3 T'!F74</f>
        <v>0</v>
      </c>
      <c r="F74" s="28">
        <f>'4 T'!F74</f>
        <v>1547100</v>
      </c>
      <c r="G74" s="28">
        <f t="shared" si="9"/>
        <v>6972880</v>
      </c>
    </row>
    <row r="75" spans="1:7">
      <c r="A75" s="79" t="s">
        <v>82</v>
      </c>
      <c r="B75" s="80" t="s">
        <v>83</v>
      </c>
      <c r="C75" s="28">
        <f>'1 T'!F75</f>
        <v>0</v>
      </c>
      <c r="D75" s="28">
        <f>'2 T'!F75</f>
        <v>24648210</v>
      </c>
      <c r="E75" s="28">
        <f>'3 T'!F75</f>
        <v>0</v>
      </c>
      <c r="F75" s="28">
        <f>'4 T'!F75</f>
        <v>0</v>
      </c>
      <c r="G75" s="28">
        <f t="shared" si="9"/>
        <v>24648210</v>
      </c>
    </row>
    <row r="76" spans="1:7" ht="30">
      <c r="A76" s="79" t="s">
        <v>84</v>
      </c>
      <c r="B76" s="80" t="s">
        <v>85</v>
      </c>
      <c r="C76" s="28">
        <f>'1 T'!F76</f>
        <v>0</v>
      </c>
      <c r="D76" s="28">
        <f>'2 T'!F76</f>
        <v>21225920</v>
      </c>
      <c r="E76" s="28">
        <f>'3 T'!F76</f>
        <v>0</v>
      </c>
      <c r="F76" s="28">
        <f>'4 T'!F76</f>
        <v>3823600</v>
      </c>
      <c r="G76" s="28">
        <f t="shared" si="9"/>
        <v>25049520</v>
      </c>
    </row>
    <row r="77" spans="1:7">
      <c r="A77" s="79" t="s">
        <v>75</v>
      </c>
      <c r="B77" s="80" t="s">
        <v>76</v>
      </c>
      <c r="C77" s="28">
        <f>'1 T'!F77</f>
        <v>0</v>
      </c>
      <c r="D77" s="28">
        <f>'2 T'!F77</f>
        <v>1575000</v>
      </c>
      <c r="E77" s="28">
        <f>'3 T'!F77</f>
        <v>0</v>
      </c>
      <c r="F77" s="28">
        <f>'4 T'!F77</f>
        <v>0</v>
      </c>
      <c r="G77" s="28">
        <f t="shared" si="9"/>
        <v>1575000</v>
      </c>
    </row>
    <row r="78" spans="1:7" ht="30">
      <c r="A78" s="79"/>
      <c r="B78" s="80" t="s">
        <v>77</v>
      </c>
      <c r="C78" s="28">
        <f>'1 T'!F78</f>
        <v>0</v>
      </c>
      <c r="D78" s="28">
        <f>'2 T'!F78</f>
        <v>129899.12</v>
      </c>
      <c r="E78" s="28">
        <f>'3 T'!F78</f>
        <v>214968010</v>
      </c>
      <c r="F78" s="28">
        <f>'4 T'!F78</f>
        <v>195428460</v>
      </c>
      <c r="G78" s="28">
        <f t="shared" si="9"/>
        <v>410526369.12</v>
      </c>
    </row>
    <row r="79" spans="1:7" ht="15.75" thickBot="1">
      <c r="A79" s="51"/>
      <c r="B79" s="52" t="s">
        <v>1</v>
      </c>
      <c r="C79" s="53">
        <f>SUM(C60:C78)</f>
        <v>2322227101.9099998</v>
      </c>
      <c r="D79" s="53">
        <f t="shared" ref="D79:G79" si="10">SUM(D60:D78)</f>
        <v>3196190099.1199999</v>
      </c>
      <c r="E79" s="53">
        <f t="shared" si="10"/>
        <v>4097838760</v>
      </c>
      <c r="F79" s="53">
        <f t="shared" si="10"/>
        <v>4432014070</v>
      </c>
      <c r="G79" s="53">
        <f t="shared" si="10"/>
        <v>14048270031.030001</v>
      </c>
    </row>
    <row r="80" spans="1:7" ht="15.75" thickTop="1">
      <c r="A80" s="104" t="s">
        <v>134</v>
      </c>
      <c r="B80" s="104"/>
      <c r="C80" s="104"/>
      <c r="D80" s="104"/>
      <c r="E80" s="104"/>
      <c r="F80" s="104"/>
    </row>
    <row r="81" spans="1:7">
      <c r="A81" s="32"/>
      <c r="B81" s="33"/>
      <c r="C81" s="34"/>
      <c r="D81" s="34"/>
      <c r="E81" s="34"/>
      <c r="F81" s="34"/>
    </row>
    <row r="82" spans="1:7">
      <c r="A82" s="32"/>
      <c r="B82" s="33"/>
      <c r="C82" s="34"/>
      <c r="D82" s="34"/>
      <c r="E82" s="34"/>
      <c r="F82" s="34"/>
    </row>
    <row r="83" spans="1:7">
      <c r="A83" s="101" t="s">
        <v>130</v>
      </c>
      <c r="B83" s="101"/>
      <c r="C83" s="101"/>
      <c r="D83" s="101"/>
      <c r="E83" s="101"/>
      <c r="F83" s="101"/>
    </row>
    <row r="84" spans="1:7">
      <c r="A84" s="99" t="s">
        <v>129</v>
      </c>
      <c r="B84" s="99"/>
      <c r="C84" s="99"/>
      <c r="D84" s="99"/>
      <c r="E84" s="99"/>
      <c r="F84" s="99"/>
    </row>
    <row r="85" spans="1:7">
      <c r="A85" s="101" t="s">
        <v>58</v>
      </c>
      <c r="B85" s="101"/>
      <c r="C85" s="101"/>
      <c r="D85" s="101"/>
      <c r="E85" s="101"/>
      <c r="F85" s="101"/>
    </row>
    <row r="86" spans="1:7">
      <c r="A86" s="32"/>
      <c r="B86" s="33"/>
      <c r="C86" s="34"/>
      <c r="D86" s="34"/>
      <c r="E86" s="34"/>
      <c r="F86" s="34"/>
    </row>
    <row r="87" spans="1:7" ht="15.75" thickBot="1">
      <c r="A87" s="36" t="s">
        <v>0</v>
      </c>
      <c r="B87" s="36" t="s">
        <v>111</v>
      </c>
      <c r="C87" s="36" t="str">
        <f>+C58</f>
        <v>I Trimestre</v>
      </c>
      <c r="D87" s="36" t="str">
        <f t="shared" ref="D87:F87" si="11">+D58</f>
        <v>II Trimestre</v>
      </c>
      <c r="E87" s="36" t="str">
        <f t="shared" si="11"/>
        <v>III Trimestre</v>
      </c>
      <c r="F87" s="36" t="str">
        <f t="shared" si="11"/>
        <v>IV Trimestre</v>
      </c>
      <c r="G87" s="36" t="s">
        <v>43</v>
      </c>
    </row>
    <row r="88" spans="1:7">
      <c r="A88" s="35"/>
      <c r="B88" s="70"/>
      <c r="C88" s="72"/>
      <c r="D88" s="72"/>
      <c r="E88" s="72"/>
      <c r="F88" s="72"/>
      <c r="G88" s="28"/>
    </row>
    <row r="89" spans="1:7">
      <c r="A89" s="35">
        <v>1</v>
      </c>
      <c r="B89" s="13" t="s">
        <v>123</v>
      </c>
      <c r="C89" s="28">
        <f>'1 T'!F89</f>
        <v>0</v>
      </c>
      <c r="D89" s="28">
        <f>'2 T'!F89</f>
        <v>565323795.70999992</v>
      </c>
      <c r="E89" s="28">
        <f>'3 T'!F89</f>
        <v>767577905.70999992</v>
      </c>
      <c r="F89" s="28">
        <f>'4 T'!F89</f>
        <v>988457965.71000004</v>
      </c>
      <c r="G89" s="28">
        <f>C89</f>
        <v>0</v>
      </c>
    </row>
    <row r="90" spans="1:7">
      <c r="A90" s="35">
        <v>2</v>
      </c>
      <c r="B90" s="13" t="s">
        <v>124</v>
      </c>
      <c r="C90" s="28">
        <f>'1 T'!F90</f>
        <v>2887550897.6199999</v>
      </c>
      <c r="D90" s="28">
        <f>'2 T'!F90</f>
        <v>3528213430</v>
      </c>
      <c r="E90" s="28">
        <f>'3 T'!F90</f>
        <v>4318718820</v>
      </c>
      <c r="F90" s="28">
        <f>'4 T'!F90</f>
        <v>4582109050</v>
      </c>
      <c r="G90" s="28">
        <f>SUM(C90:F90)</f>
        <v>15316592197.619999</v>
      </c>
    </row>
    <row r="91" spans="1:7">
      <c r="A91" s="35">
        <v>3</v>
      </c>
      <c r="B91" s="13" t="s">
        <v>125</v>
      </c>
      <c r="C91" s="28">
        <f>'1 T'!F91</f>
        <v>2887550897.6199999</v>
      </c>
      <c r="D91" s="28">
        <f>'2 T'!F91</f>
        <v>4093537225.71</v>
      </c>
      <c r="E91" s="28">
        <f>'3 T'!F91</f>
        <v>5086296725.71</v>
      </c>
      <c r="F91" s="28">
        <f>'4 T'!F91</f>
        <v>5570567015.71</v>
      </c>
      <c r="G91" s="28">
        <f>SUM(G89:G90)</f>
        <v>15316592197.619999</v>
      </c>
    </row>
    <row r="92" spans="1:7">
      <c r="A92" s="35">
        <v>4</v>
      </c>
      <c r="B92" s="13" t="s">
        <v>126</v>
      </c>
      <c r="C92" s="28">
        <f>'1 T'!F92</f>
        <v>2322227099.9099998</v>
      </c>
      <c r="D92" s="28">
        <f>'2 T'!F92</f>
        <v>3325959320</v>
      </c>
      <c r="E92" s="28">
        <f>'3 T'!F92</f>
        <v>4097838760</v>
      </c>
      <c r="F92" s="28">
        <f>'4 T'!F92</f>
        <v>4432014070</v>
      </c>
      <c r="G92" s="28">
        <f>SUM(C92:F92)</f>
        <v>14178039249.91</v>
      </c>
    </row>
    <row r="93" spans="1:7">
      <c r="A93" s="35">
        <v>5</v>
      </c>
      <c r="B93" s="13" t="s">
        <v>127</v>
      </c>
      <c r="C93" s="28">
        <f>'1 T'!F93</f>
        <v>565323797.71000004</v>
      </c>
      <c r="D93" s="28">
        <f>'2 T'!F93</f>
        <v>767577905.71000004</v>
      </c>
      <c r="E93" s="28">
        <f>'3 T'!F93</f>
        <v>988457965.71000004</v>
      </c>
      <c r="F93" s="28">
        <f>'4 T'!F93</f>
        <v>1138552945.71</v>
      </c>
      <c r="G93" s="28">
        <f>+G91-G92</f>
        <v>1138552947.7099991</v>
      </c>
    </row>
    <row r="94" spans="1:7" ht="15.75" thickBot="1">
      <c r="A94" s="51"/>
      <c r="B94" s="52"/>
      <c r="C94" s="53"/>
      <c r="D94" s="54"/>
      <c r="E94" s="55"/>
      <c r="F94" s="51"/>
      <c r="G94" s="51"/>
    </row>
    <row r="95" spans="1:7" ht="15.75" thickTop="1">
      <c r="A95" s="104" t="s">
        <v>134</v>
      </c>
      <c r="B95" s="104"/>
      <c r="C95" s="104"/>
      <c r="D95" s="104"/>
      <c r="E95" s="104"/>
      <c r="F95" s="104"/>
    </row>
    <row r="96" spans="1:7">
      <c r="A96" s="32"/>
      <c r="B96" s="33"/>
      <c r="C96" s="34"/>
      <c r="D96" s="34"/>
      <c r="E96" s="34"/>
      <c r="F96" s="34"/>
    </row>
    <row r="97" spans="1:6">
      <c r="A97" s="32"/>
      <c r="B97" s="33"/>
      <c r="C97" s="34"/>
      <c r="D97" s="34"/>
      <c r="E97" s="34"/>
      <c r="F97" s="34"/>
    </row>
    <row r="98" spans="1:6">
      <c r="A98" s="32"/>
      <c r="B98" s="33"/>
      <c r="C98" s="34"/>
      <c r="D98" s="34"/>
      <c r="E98" s="34"/>
      <c r="F98" s="34"/>
    </row>
    <row r="99" spans="1:6">
      <c r="A99" s="32"/>
      <c r="B99" s="33"/>
      <c r="C99" s="34"/>
      <c r="D99" s="34"/>
      <c r="E99" s="34"/>
      <c r="F99" s="34"/>
    </row>
    <row r="100" spans="1:6">
      <c r="A100" s="91" t="s">
        <v>145</v>
      </c>
      <c r="B100" s="33"/>
      <c r="C100" s="34"/>
      <c r="D100" s="34"/>
      <c r="E100" s="34"/>
      <c r="F100" s="34"/>
    </row>
    <row r="101" spans="1:6">
      <c r="A101" s="91" t="s">
        <v>149</v>
      </c>
      <c r="B101" s="33"/>
      <c r="C101" s="34"/>
      <c r="D101" s="34"/>
      <c r="E101" s="34"/>
      <c r="F101" s="34"/>
    </row>
    <row r="102" spans="1:6">
      <c r="A102" s="91" t="s">
        <v>146</v>
      </c>
      <c r="B102" s="33"/>
      <c r="C102" s="34"/>
      <c r="D102" s="34"/>
      <c r="E102" s="34"/>
      <c r="F102" s="34"/>
    </row>
    <row r="103" spans="1:6">
      <c r="A103" s="32"/>
      <c r="B103" s="33"/>
      <c r="C103" s="34"/>
      <c r="D103" s="34"/>
      <c r="E103" s="34"/>
      <c r="F103" s="34"/>
    </row>
    <row r="104" spans="1:6">
      <c r="A104" s="32"/>
      <c r="B104" s="33"/>
      <c r="C104" s="34"/>
      <c r="D104" s="34"/>
      <c r="E104" s="34"/>
      <c r="F104" s="34"/>
    </row>
    <row r="105" spans="1:6">
      <c r="A105" s="32"/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32"/>
      <c r="B108" s="33"/>
      <c r="C108" s="34"/>
      <c r="D108" s="34"/>
      <c r="E108" s="34"/>
      <c r="F108" s="34"/>
    </row>
    <row r="109" spans="1:6">
      <c r="A109" s="32"/>
      <c r="B109" s="33"/>
      <c r="C109" s="34"/>
      <c r="D109" s="34"/>
      <c r="E109" s="34"/>
      <c r="F109" s="34"/>
    </row>
    <row r="110" spans="1:6">
      <c r="A110" s="32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</sheetData>
  <mergeCells count="16">
    <mergeCell ref="A95:F95"/>
    <mergeCell ref="A55:F55"/>
    <mergeCell ref="A56:F56"/>
    <mergeCell ref="A80:F80"/>
    <mergeCell ref="A83:F83"/>
    <mergeCell ref="A84:F84"/>
    <mergeCell ref="A85:F85"/>
    <mergeCell ref="A1:G1"/>
    <mergeCell ref="A54:F54"/>
    <mergeCell ref="A6:G6"/>
    <mergeCell ref="A8:G8"/>
    <mergeCell ref="A9:G9"/>
    <mergeCell ref="A38:F38"/>
    <mergeCell ref="A39:F39"/>
    <mergeCell ref="A40:F40"/>
    <mergeCell ref="A51:F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T</vt:lpstr>
      <vt:lpstr>2 T</vt:lpstr>
      <vt:lpstr>3 T</vt:lpstr>
      <vt:lpstr>4 T</vt:lpstr>
      <vt:lpstr>Semestral</vt:lpstr>
      <vt:lpstr>3 T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Diego</cp:lastModifiedBy>
  <cp:lastPrinted>2012-04-30T19:20:14Z</cp:lastPrinted>
  <dcterms:created xsi:type="dcterms:W3CDTF">2011-04-12T15:44:09Z</dcterms:created>
  <dcterms:modified xsi:type="dcterms:W3CDTF">2013-04-10T02:25:18Z</dcterms:modified>
</cp:coreProperties>
</file>