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3380" windowHeight="6885" activeTab="7"/>
  </bookViews>
  <sheets>
    <sheet name="Observaciones" sheetId="2" r:id="rId1"/>
    <sheet name="IT" sheetId="1" r:id="rId2"/>
    <sheet name="2T" sheetId="3" r:id="rId3"/>
    <sheet name="3T" sheetId="4" r:id="rId4"/>
    <sheet name="4T" sheetId="8" r:id="rId5"/>
    <sheet name="Semestral" sheetId="5" r:id="rId6"/>
    <sheet name=" 3T Acumulado" sheetId="6" r:id="rId7"/>
    <sheet name="Anual" sheetId="7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C54" i="8"/>
  <c r="D54"/>
  <c r="E54"/>
  <c r="B54"/>
  <c r="E48"/>
  <c r="C48"/>
  <c r="D48"/>
  <c r="B48"/>
  <c r="E65" l="1"/>
  <c r="B64"/>
  <c r="E64" s="1"/>
  <c r="E66" s="1"/>
  <c r="C67"/>
  <c r="D67"/>
  <c r="B67"/>
  <c r="C34"/>
  <c r="D34"/>
  <c r="E34"/>
  <c r="F34"/>
  <c r="B34"/>
  <c r="C38"/>
  <c r="D38"/>
  <c r="B38"/>
  <c r="F31"/>
  <c r="F32"/>
  <c r="E31"/>
  <c r="E32"/>
  <c r="D32"/>
  <c r="C32"/>
  <c r="B32"/>
  <c r="D31"/>
  <c r="C31"/>
  <c r="B31"/>
  <c r="B66" l="1"/>
  <c r="B68" s="1"/>
  <c r="C64" s="1"/>
  <c r="C66" s="1"/>
  <c r="C68" s="1"/>
  <c r="D64" s="1"/>
  <c r="D66" s="1"/>
  <c r="D68" s="1"/>
  <c r="E67"/>
  <c r="E68" s="1"/>
  <c r="C48" i="3"/>
  <c r="D48"/>
  <c r="B48"/>
  <c r="C38"/>
  <c r="D38"/>
  <c r="E38"/>
  <c r="F38"/>
  <c r="B38"/>
  <c r="C34"/>
  <c r="D34"/>
  <c r="B34"/>
  <c r="E37"/>
  <c r="F37"/>
  <c r="E68"/>
  <c r="E67"/>
  <c r="E66"/>
  <c r="E65"/>
  <c r="E64"/>
  <c r="D31" i="7" l="1"/>
  <c r="D32"/>
  <c r="D31" i="6"/>
  <c r="D32"/>
  <c r="B31" i="5"/>
  <c r="B32"/>
  <c r="E33" i="8"/>
  <c r="E38"/>
  <c r="E35"/>
  <c r="E36"/>
  <c r="E37"/>
  <c r="E30"/>
  <c r="E32" i="7"/>
  <c r="E31"/>
  <c r="E31" i="4"/>
  <c r="F31"/>
  <c r="E32"/>
  <c r="F32"/>
  <c r="C31"/>
  <c r="D31"/>
  <c r="C32"/>
  <c r="D32"/>
  <c r="B32"/>
  <c r="B31"/>
  <c r="C32" i="3"/>
  <c r="D32"/>
  <c r="B32"/>
  <c r="E32" s="1"/>
  <c r="C32" i="6" s="1"/>
  <c r="F32" i="3"/>
  <c r="C31"/>
  <c r="D31"/>
  <c r="B31"/>
  <c r="E31" s="1"/>
  <c r="C32" i="1"/>
  <c r="D32"/>
  <c r="B32"/>
  <c r="F31"/>
  <c r="F32"/>
  <c r="E31"/>
  <c r="E32"/>
  <c r="C31"/>
  <c r="D31"/>
  <c r="B31"/>
  <c r="C31" i="5" l="1"/>
  <c r="D31" s="1"/>
  <c r="E31" s="1"/>
  <c r="C31" i="7"/>
  <c r="C31" i="6"/>
  <c r="F31" i="3"/>
  <c r="C32" i="5"/>
  <c r="D32" s="1"/>
  <c r="E32" s="1"/>
  <c r="C32" i="7"/>
  <c r="E65"/>
  <c r="E66"/>
  <c r="E67"/>
  <c r="E68"/>
  <c r="E64"/>
  <c r="E33"/>
  <c r="E34"/>
  <c r="E35"/>
  <c r="E36"/>
  <c r="E30"/>
  <c r="E38" s="1"/>
  <c r="C48" i="4" l="1"/>
  <c r="D48"/>
  <c r="B48"/>
  <c r="C38"/>
  <c r="D38"/>
  <c r="E38"/>
  <c r="B38"/>
  <c r="C34"/>
  <c r="D34"/>
  <c r="B34"/>
  <c r="B68" i="7" l="1"/>
  <c r="B67"/>
  <c r="B66"/>
  <c r="B65"/>
  <c r="B64"/>
  <c r="F64" s="1"/>
  <c r="B53"/>
  <c r="B52"/>
  <c r="B51"/>
  <c r="B50"/>
  <c r="B49"/>
  <c r="B48"/>
  <c r="D37"/>
  <c r="C37"/>
  <c r="F37" s="1"/>
  <c r="G37" s="1"/>
  <c r="B37"/>
  <c r="B36"/>
  <c r="B35"/>
  <c r="B34"/>
  <c r="B33"/>
  <c r="B32"/>
  <c r="F32" s="1"/>
  <c r="G32" s="1"/>
  <c r="B31"/>
  <c r="F31" s="1"/>
  <c r="G31" s="1"/>
  <c r="B30"/>
  <c r="B38" s="1"/>
  <c r="E16"/>
  <c r="D16"/>
  <c r="C16"/>
  <c r="E15"/>
  <c r="D15"/>
  <c r="C15"/>
  <c r="E14"/>
  <c r="D14"/>
  <c r="C14"/>
  <c r="E13"/>
  <c r="D13"/>
  <c r="C13"/>
  <c r="F30" i="3"/>
  <c r="F33" i="1"/>
  <c r="F34"/>
  <c r="F35"/>
  <c r="F36"/>
  <c r="F38"/>
  <c r="F30"/>
  <c r="E49"/>
  <c r="E50"/>
  <c r="E51"/>
  <c r="E52"/>
  <c r="E53"/>
  <c r="E54"/>
  <c r="E48"/>
  <c r="F18" i="7"/>
  <c r="E18"/>
  <c r="D18"/>
  <c r="C18"/>
  <c r="E53" i="8"/>
  <c r="E53" i="7" s="1"/>
  <c r="E52" i="8"/>
  <c r="E52" i="7" s="1"/>
  <c r="E51" i="8"/>
  <c r="E51" i="7" s="1"/>
  <c r="E50" i="8"/>
  <c r="E50" i="7" s="1"/>
  <c r="E49" i="8"/>
  <c r="F37"/>
  <c r="F36"/>
  <c r="F35"/>
  <c r="F38"/>
  <c r="F33"/>
  <c r="F30"/>
  <c r="G16"/>
  <c r="F16"/>
  <c r="F16" i="7" s="1"/>
  <c r="F15" i="8"/>
  <c r="F15" i="7" s="1"/>
  <c r="G15" i="8"/>
  <c r="G14"/>
  <c r="F14"/>
  <c r="F14" i="7" s="1"/>
  <c r="E18" i="8"/>
  <c r="G14" i="7" l="1"/>
  <c r="H14" s="1"/>
  <c r="G16"/>
  <c r="H16" s="1"/>
  <c r="B54"/>
  <c r="G15"/>
  <c r="H15" s="1"/>
  <c r="G18"/>
  <c r="H18" s="1"/>
  <c r="E49"/>
  <c r="C18" i="8"/>
  <c r="E48" i="7"/>
  <c r="E54" s="1"/>
  <c r="D18" i="8"/>
  <c r="E68" i="1"/>
  <c r="E66"/>
  <c r="G18" i="8" l="1"/>
  <c r="G13"/>
  <c r="F13"/>
  <c r="D67" i="6"/>
  <c r="B65"/>
  <c r="B66"/>
  <c r="B67"/>
  <c r="B68"/>
  <c r="B64"/>
  <c r="B49"/>
  <c r="B50"/>
  <c r="B51"/>
  <c r="B52"/>
  <c r="B53"/>
  <c r="B48"/>
  <c r="D37"/>
  <c r="C37"/>
  <c r="B31"/>
  <c r="B32"/>
  <c r="E32" s="1"/>
  <c r="F32" s="1"/>
  <c r="B33"/>
  <c r="B34"/>
  <c r="B35"/>
  <c r="B36"/>
  <c r="B37"/>
  <c r="E37" s="1"/>
  <c r="F37" s="1"/>
  <c r="B30"/>
  <c r="E14"/>
  <c r="E18" s="1"/>
  <c r="E15"/>
  <c r="E16"/>
  <c r="E13"/>
  <c r="D14"/>
  <c r="D15"/>
  <c r="D16"/>
  <c r="D13"/>
  <c r="C14"/>
  <c r="F14" s="1"/>
  <c r="G14" s="1"/>
  <c r="C15"/>
  <c r="C16"/>
  <c r="F16" s="1"/>
  <c r="G16" s="1"/>
  <c r="C13"/>
  <c r="C18" s="1"/>
  <c r="B65" i="5"/>
  <c r="B66"/>
  <c r="B67"/>
  <c r="B68"/>
  <c r="B64"/>
  <c r="D64" s="1"/>
  <c r="B52"/>
  <c r="B53"/>
  <c r="B54"/>
  <c r="B49"/>
  <c r="B50"/>
  <c r="B51"/>
  <c r="B48"/>
  <c r="B33"/>
  <c r="B34"/>
  <c r="B35"/>
  <c r="B36"/>
  <c r="B30"/>
  <c r="B38" s="1"/>
  <c r="D14"/>
  <c r="D15"/>
  <c r="D16"/>
  <c r="D13"/>
  <c r="D18" s="1"/>
  <c r="C14"/>
  <c r="C15"/>
  <c r="E15" s="1"/>
  <c r="F15" s="1"/>
  <c r="C16"/>
  <c r="C13"/>
  <c r="E13" s="1"/>
  <c r="F13" s="1"/>
  <c r="E64" i="6"/>
  <c r="F15"/>
  <c r="G15" s="1"/>
  <c r="F13"/>
  <c r="G13" s="1"/>
  <c r="E16" i="5"/>
  <c r="F16" s="1"/>
  <c r="E14"/>
  <c r="F14" s="1"/>
  <c r="E67" i="4"/>
  <c r="D67" i="7" s="1"/>
  <c r="E65" i="4"/>
  <c r="D65" i="7" s="1"/>
  <c r="E64" i="4"/>
  <c r="E53"/>
  <c r="D53" i="7" s="1"/>
  <c r="E52" i="4"/>
  <c r="D52" i="7" s="1"/>
  <c r="E51" i="4"/>
  <c r="D51" i="7" s="1"/>
  <c r="E50" i="4"/>
  <c r="D50" i="7" s="1"/>
  <c r="E49" i="4"/>
  <c r="D54"/>
  <c r="C54"/>
  <c r="B54"/>
  <c r="F36"/>
  <c r="E36"/>
  <c r="D36" i="7" s="1"/>
  <c r="F35" i="4"/>
  <c r="E35"/>
  <c r="D35" i="7" s="1"/>
  <c r="E34" i="4"/>
  <c r="D34" i="7" s="1"/>
  <c r="F33" i="4"/>
  <c r="E33"/>
  <c r="D33" i="7" s="1"/>
  <c r="F30" i="4"/>
  <c r="E30"/>
  <c r="D30" i="7" s="1"/>
  <c r="D38" s="1"/>
  <c r="G16" i="4"/>
  <c r="F16"/>
  <c r="G15"/>
  <c r="F15"/>
  <c r="G14"/>
  <c r="F14"/>
  <c r="E18"/>
  <c r="F13"/>
  <c r="F18" s="1"/>
  <c r="C18"/>
  <c r="B38" i="6" l="1"/>
  <c r="E31"/>
  <c r="F31" s="1"/>
  <c r="D18"/>
  <c r="F18" s="1"/>
  <c r="G18" s="1"/>
  <c r="B54"/>
  <c r="C18" i="5"/>
  <c r="E18" s="1"/>
  <c r="F18" s="1"/>
  <c r="F18" i="8"/>
  <c r="F13" i="7"/>
  <c r="G13" s="1"/>
  <c r="H13" s="1"/>
  <c r="D52" i="6"/>
  <c r="D34"/>
  <c r="D36"/>
  <c r="D35"/>
  <c r="D33"/>
  <c r="D30"/>
  <c r="D53"/>
  <c r="D51"/>
  <c r="D50"/>
  <c r="E54" i="4"/>
  <c r="D49" i="7"/>
  <c r="D49" i="6"/>
  <c r="D65"/>
  <c r="E66" i="4"/>
  <c r="D64" i="7"/>
  <c r="D64" i="6"/>
  <c r="G13" i="4"/>
  <c r="D18"/>
  <c r="G18" s="1"/>
  <c r="F34"/>
  <c r="F38"/>
  <c r="E48"/>
  <c r="D48" i="7" l="1"/>
  <c r="D54" s="1"/>
  <c r="D48" i="6"/>
  <c r="D54" s="1"/>
  <c r="D38"/>
  <c r="E68" i="4"/>
  <c r="D66" i="7"/>
  <c r="D66" i="6"/>
  <c r="F16" i="3"/>
  <c r="F14"/>
  <c r="F15"/>
  <c r="F13"/>
  <c r="D68" i="7" l="1"/>
  <c r="D68" i="6"/>
  <c r="E53" i="3"/>
  <c r="E52"/>
  <c r="E51"/>
  <c r="E50"/>
  <c r="E49"/>
  <c r="D54"/>
  <c r="C54"/>
  <c r="B54"/>
  <c r="F36"/>
  <c r="E36"/>
  <c r="F35"/>
  <c r="E35"/>
  <c r="F33"/>
  <c r="E33"/>
  <c r="E30"/>
  <c r="G16"/>
  <c r="G15"/>
  <c r="G14"/>
  <c r="E18"/>
  <c r="D18"/>
  <c r="C18"/>
  <c r="G15" i="1"/>
  <c r="G14"/>
  <c r="C52" i="7" l="1"/>
  <c r="F52" s="1"/>
  <c r="C52" i="6"/>
  <c r="E52" s="1"/>
  <c r="C52" i="5"/>
  <c r="D52" s="1"/>
  <c r="C53" i="7"/>
  <c r="F53" s="1"/>
  <c r="C53" i="6"/>
  <c r="E53" s="1"/>
  <c r="C53" i="5"/>
  <c r="D53" s="1"/>
  <c r="C51" i="7"/>
  <c r="F51" s="1"/>
  <c r="C51" i="6"/>
  <c r="E51" s="1"/>
  <c r="C51" i="5"/>
  <c r="D51" s="1"/>
  <c r="C50" i="7"/>
  <c r="F50" s="1"/>
  <c r="C50" i="5"/>
  <c r="D50" s="1"/>
  <c r="C50" i="6"/>
  <c r="E50" s="1"/>
  <c r="E48" i="3"/>
  <c r="C49" i="7"/>
  <c r="F49" s="1"/>
  <c r="C49" i="5"/>
  <c r="D49" s="1"/>
  <c r="C49" i="6"/>
  <c r="E49" s="1"/>
  <c r="C36" i="7"/>
  <c r="F36" s="1"/>
  <c r="G36" s="1"/>
  <c r="C36" i="5"/>
  <c r="D36" s="1"/>
  <c r="E36" s="1"/>
  <c r="C36" i="6"/>
  <c r="E36" s="1"/>
  <c r="F36" s="1"/>
  <c r="C35" i="7"/>
  <c r="F35" s="1"/>
  <c r="G35" s="1"/>
  <c r="C35" i="6"/>
  <c r="E35" s="1"/>
  <c r="F35" s="1"/>
  <c r="C35" i="5"/>
  <c r="D35" s="1"/>
  <c r="E35" s="1"/>
  <c r="C33" i="7"/>
  <c r="F33" s="1"/>
  <c r="G33" s="1"/>
  <c r="C33" i="6"/>
  <c r="E33" s="1"/>
  <c r="F33" s="1"/>
  <c r="C33" i="5"/>
  <c r="D33" s="1"/>
  <c r="E33" s="1"/>
  <c r="C30" i="7"/>
  <c r="C30" i="5"/>
  <c r="C30" i="6"/>
  <c r="C65" i="7"/>
  <c r="F65" s="1"/>
  <c r="F66" s="1"/>
  <c r="C65" i="5"/>
  <c r="D65" s="1"/>
  <c r="D66" s="1"/>
  <c r="C65" i="6"/>
  <c r="E65" s="1"/>
  <c r="E66" s="1"/>
  <c r="C64" i="7"/>
  <c r="C64" i="6"/>
  <c r="C64" i="5"/>
  <c r="C67" i="7"/>
  <c r="F67" s="1"/>
  <c r="C67" i="5"/>
  <c r="D67" s="1"/>
  <c r="C67" i="6"/>
  <c r="E67" s="1"/>
  <c r="G18" i="3"/>
  <c r="F18"/>
  <c r="F34"/>
  <c r="E54"/>
  <c r="C54" i="5" s="1"/>
  <c r="D54" s="1"/>
  <c r="G13" i="3"/>
  <c r="E34"/>
  <c r="F30" i="7" l="1"/>
  <c r="G30" s="1"/>
  <c r="C48"/>
  <c r="C48" i="6"/>
  <c r="C48" i="5"/>
  <c r="D48" s="1"/>
  <c r="C34" i="7"/>
  <c r="F34" s="1"/>
  <c r="G34" s="1"/>
  <c r="C34" i="6"/>
  <c r="E34" s="1"/>
  <c r="F34" s="1"/>
  <c r="C34" i="5"/>
  <c r="D34" s="1"/>
  <c r="E34" s="1"/>
  <c r="C38" i="6"/>
  <c r="E38" s="1"/>
  <c r="F38" s="1"/>
  <c r="E30"/>
  <c r="F30" s="1"/>
  <c r="D30" i="5"/>
  <c r="E30" s="1"/>
  <c r="C66" i="7"/>
  <c r="C66" i="6"/>
  <c r="C66" i="5"/>
  <c r="D68"/>
  <c r="E68" i="6"/>
  <c r="F68" i="7"/>
  <c r="C66" i="1"/>
  <c r="D66"/>
  <c r="B66"/>
  <c r="B68" s="1"/>
  <c r="C68"/>
  <c r="D68"/>
  <c r="E64"/>
  <c r="E30"/>
  <c r="F16"/>
  <c r="E15"/>
  <c r="D15"/>
  <c r="C15"/>
  <c r="F14"/>
  <c r="F13"/>
  <c r="F48" i="7" l="1"/>
  <c r="C54"/>
  <c r="F54" s="1"/>
  <c r="C38"/>
  <c r="F38" s="1"/>
  <c r="G38" s="1"/>
  <c r="C38" i="5"/>
  <c r="D38" s="1"/>
  <c r="E38" s="1"/>
  <c r="C54" i="6"/>
  <c r="E54" s="1"/>
  <c r="E48"/>
  <c r="C68" i="7"/>
  <c r="C68" i="6"/>
  <c r="C68" i="5"/>
  <c r="F15" i="1"/>
  <c r="C48"/>
  <c r="C54" s="1"/>
  <c r="D48"/>
  <c r="D54" s="1"/>
  <c r="B48"/>
  <c r="B54" s="1"/>
  <c r="C34"/>
  <c r="D34"/>
  <c r="B34"/>
  <c r="E33"/>
  <c r="B38"/>
  <c r="E34" l="1"/>
  <c r="E38"/>
  <c r="G16"/>
  <c r="G13"/>
  <c r="D18"/>
  <c r="E18"/>
  <c r="F18"/>
  <c r="C18"/>
  <c r="G18" l="1"/>
  <c r="C38"/>
  <c r="D38"/>
</calcChain>
</file>

<file path=xl/sharedStrings.xml><?xml version="1.0" encoding="utf-8"?>
<sst xmlns="http://schemas.openxmlformats.org/spreadsheetml/2006/main" count="589" uniqueCount="121">
  <si>
    <t xml:space="preserve">Programa: </t>
  </si>
  <si>
    <t>Institución:</t>
  </si>
  <si>
    <t>Unidad</t>
  </si>
  <si>
    <t>Enero</t>
  </si>
  <si>
    <t>Febrero</t>
  </si>
  <si>
    <t>Marzo</t>
  </si>
  <si>
    <t>I Trimestre</t>
  </si>
  <si>
    <t>Personas</t>
  </si>
  <si>
    <t>Cuadro 1</t>
  </si>
  <si>
    <t>Reporte de gastos efectivos financiados por el Fondo de Desarrollo Social y Asignaciones Familiares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</si>
  <si>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</si>
  <si>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</si>
  <si>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</si>
  <si>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</si>
  <si>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</si>
  <si>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</si>
  <si>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</si>
  <si>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</si>
  <si>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</si>
  <si>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</si>
  <si>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</si>
  <si>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Cuadro 4</t>
  </si>
  <si>
    <t>FODESAF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</si>
  <si>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</si>
  <si>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</si>
  <si>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</si>
  <si>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</si>
  <si>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</si>
  <si>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</si>
  <si>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3. Gastos generales</t>
  </si>
  <si>
    <t>Observaciones</t>
  </si>
  <si>
    <t>1. Si es posible completar información del 1 trimestre 2011. Sino introducir nota aclaratoria por falta de información</t>
  </si>
  <si>
    <t>2. Favor no cambiar los cuadros (mantener formato)</t>
  </si>
  <si>
    <t>3. Enviar información en forma digital.</t>
  </si>
  <si>
    <t>Servicios Médicos</t>
  </si>
  <si>
    <t>Servicios Administrativos</t>
  </si>
  <si>
    <t>Pensiones Ordinadrias</t>
  </si>
  <si>
    <t>Décimo Tercer Mes</t>
  </si>
  <si>
    <t>4. En cuadro beneficiarios (C1), el total trimestral corresponde al número de beneficiarios diferentes atendidos durante el trimestre en cada producto.</t>
  </si>
  <si>
    <t xml:space="preserve">6.03. Prestaciones </t>
  </si>
  <si>
    <t>6.01.03. Transferencias corrientes al SP- IDNE (cuota SEM)</t>
  </si>
  <si>
    <t>1.04. Servicios diversos (servicios administrativos)</t>
  </si>
  <si>
    <t>Período:</t>
  </si>
  <si>
    <r>
      <t>I Trimestre</t>
    </r>
    <r>
      <rPr>
        <sz val="11"/>
        <color theme="1"/>
        <rFont val="Calibri"/>
        <family val="2"/>
      </rPr>
      <t>¹</t>
    </r>
  </si>
  <si>
    <r>
      <t>Promedio</t>
    </r>
    <r>
      <rPr>
        <sz val="11"/>
        <color theme="1"/>
        <rFont val="Calibri"/>
        <family val="2"/>
      </rPr>
      <t>²</t>
    </r>
  </si>
  <si>
    <t>1\ Corresponde al total de subsidios del trimestre</t>
  </si>
  <si>
    <t>2\ Corresponde al total de beneficiarios atendidos en el trimestre en promedio</t>
  </si>
  <si>
    <t>Unidad: Colones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</si>
  <si>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</si>
  <si>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Primer Trimestre 2012</t>
  </si>
  <si>
    <t>Fuente: Informe de Ejecución Presupuestaria RNC Enero a Marzo 2012.</t>
  </si>
  <si>
    <r>
      <t xml:space="preserve">Fuente:  </t>
    </r>
    <r>
      <rPr>
        <sz val="11"/>
        <color theme="1"/>
        <rFont val="Calibri"/>
        <family val="2"/>
        <scheme val="minor"/>
      </rPr>
      <t xml:space="preserve">Informe de Ejecución Presupuestaria RNC Enero a Marzo 2012. </t>
    </r>
  </si>
  <si>
    <t>Ingresos de acuerdo a Desaf</t>
  </si>
  <si>
    <t>Abril</t>
  </si>
  <si>
    <t>Mayo</t>
  </si>
  <si>
    <t>Junio</t>
  </si>
  <si>
    <r>
      <t>II Trimestre</t>
    </r>
    <r>
      <rPr>
        <sz val="11"/>
        <color theme="1"/>
        <rFont val="Calibri"/>
        <family val="2"/>
      </rPr>
      <t>¹</t>
    </r>
  </si>
  <si>
    <t>II Trimestre</t>
  </si>
  <si>
    <t>Promedio Mensual</t>
  </si>
  <si>
    <t>Segundo Trimestre 2012</t>
  </si>
  <si>
    <t>Julio</t>
  </si>
  <si>
    <t>Agosto</t>
  </si>
  <si>
    <t>Septiembre</t>
  </si>
  <si>
    <r>
      <t>III Trimestre</t>
    </r>
    <r>
      <rPr>
        <sz val="11"/>
        <color theme="1"/>
        <rFont val="Calibri"/>
        <family val="2"/>
      </rPr>
      <t>¹</t>
    </r>
  </si>
  <si>
    <t>III Trimestre</t>
  </si>
  <si>
    <t>Pensiones Ordinarias</t>
  </si>
  <si>
    <t>Tercer Trimestre 2012</t>
  </si>
  <si>
    <r>
      <t>Semestral</t>
    </r>
    <r>
      <rPr>
        <b/>
        <sz val="11"/>
        <color theme="1"/>
        <rFont val="Calibri"/>
        <family val="2"/>
      </rPr>
      <t>¹</t>
    </r>
  </si>
  <si>
    <r>
      <t>Promedio</t>
    </r>
    <r>
      <rPr>
        <b/>
        <sz val="11"/>
        <color theme="1"/>
        <rFont val="Calibri"/>
        <family val="2"/>
      </rPr>
      <t>²</t>
    </r>
  </si>
  <si>
    <t>1\ Corresponde al total de subsidios del semestre</t>
  </si>
  <si>
    <t>Semestral</t>
  </si>
  <si>
    <t>I trimestre</t>
  </si>
  <si>
    <t xml:space="preserve">1. Saldo en caja inicial  (5 t-1) </t>
  </si>
  <si>
    <r>
      <t>Acumulado</t>
    </r>
    <r>
      <rPr>
        <b/>
        <sz val="11"/>
        <color theme="1"/>
        <rFont val="Calibri"/>
        <family val="2"/>
      </rPr>
      <t>¹</t>
    </r>
  </si>
  <si>
    <t>1\ Corresponde al total de subsidios hasta el tercer trimestre</t>
  </si>
  <si>
    <t>2\ Corresponde al total de beneficiarios atendidos hasta el tercer trimestre en promedio</t>
  </si>
  <si>
    <t>Acumulado</t>
  </si>
  <si>
    <t xml:space="preserve">     Décimo Tercer Mes</t>
  </si>
  <si>
    <t>Primer Semestre 2012</t>
  </si>
  <si>
    <t>Tercer Trimestre Acumulado 2012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</si>
  <si>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Área Régimen No Contributivo</t>
    </r>
  </si>
  <si>
    <t>2\ Corresponde al total de beneficiarios atendidos en el semestre en promedio</t>
  </si>
  <si>
    <t>Octubre</t>
  </si>
  <si>
    <t>Noviembre</t>
  </si>
  <si>
    <t>Diciembre</t>
  </si>
  <si>
    <r>
      <t>IV Trimestre</t>
    </r>
    <r>
      <rPr>
        <sz val="11"/>
        <color theme="1"/>
        <rFont val="Calibri"/>
        <family val="2"/>
      </rPr>
      <t>¹</t>
    </r>
  </si>
  <si>
    <t>IV Trimestre</t>
  </si>
  <si>
    <t xml:space="preserve">      Décimo tercer mes</t>
  </si>
  <si>
    <r>
      <t>Anual</t>
    </r>
    <r>
      <rPr>
        <sz val="11"/>
        <color theme="1"/>
        <rFont val="Calibri"/>
        <family val="2"/>
      </rPr>
      <t>¹</t>
    </r>
  </si>
  <si>
    <t>1\ Corresponde al total de subsidios del año</t>
  </si>
  <si>
    <t>2\ Corresponde al total de beneficiarios atendidos en el año en promedio</t>
  </si>
  <si>
    <t>Anual</t>
  </si>
  <si>
    <t xml:space="preserve">      Décimo Tercer Mes</t>
  </si>
  <si>
    <t>Cuarto Trimestre 2012</t>
  </si>
  <si>
    <t>Fuente:  Informe de Ejecución Presupuestaria RNC a setiembre 2012.</t>
  </si>
  <si>
    <t>* Corresponde al concepto "Transf. Ley Protec. Trab. 77", de los periodos 2009-2011 el cual está Incorporado en el presupuesto 2012.</t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</si>
  <si>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>t-1)*</t>
    </r>
  </si>
  <si>
    <t>Fuente:  Informe de Ejecución Presupuestaria RNC a Setiembre 2012.</t>
  </si>
  <si>
    <t>Fuente:  Informe de Ejecución Presupuestaria RNC Enero a Junio 2012.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</si>
  <si>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Informe de Ejecución Presupuestaria RNC Enero a Junio 2012.</t>
    </r>
  </si>
  <si>
    <t>Notas:</t>
  </si>
  <si>
    <t>En revisión por parte de la Unidad Ejecutora</t>
  </si>
  <si>
    <t>Beneficio</t>
  </si>
  <si>
    <t>2. Pensiones especiales</t>
  </si>
  <si>
    <t>Pensiones Especiales</t>
  </si>
  <si>
    <t>No coinciden</t>
  </si>
  <si>
    <t xml:space="preserve">MTSS-CCSS-RNC Art. 87 LEY 7983 </t>
  </si>
  <si>
    <t>Ingresos de acuerdo a Desaf___NO coinciden con lo reportado</t>
  </si>
  <si>
    <t>El total si coincide!!!</t>
  </si>
  <si>
    <t>MTSS-CCSS-RNC Art. 87 LEY 7983</t>
  </si>
  <si>
    <t>Falta este ingreso que reportado haber girado la DESAF</t>
  </si>
  <si>
    <t>Ingresos de acuerdo  a DESAF</t>
  </si>
  <si>
    <t>-</t>
  </si>
  <si>
    <t>Fuente:  Informe de Liquidación Presupuestaria RNC a Diciembre 2012.</t>
  </si>
  <si>
    <t>Fecha de actualización: 19/04/2013</t>
  </si>
  <si>
    <t>Fuente: Informe de Ejecución Presupuestaria RNC Enero a Marzo 2012. La subdivisión de las pensiones ordinarias es calculada por el IICE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</si>
  <si>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Informe de Ejecución Presupuestaria RNC Enero a Junio 2012. La subdivisión de las pensiones ordinarias es calculada por el IICE</t>
    </r>
  </si>
  <si>
    <t>Fuente:  Informe de Ejecución Presupuestaria RNC  a Setiembre 2012. La subdivisión de las pensiones ordinarias es calculada por el IICE</t>
  </si>
  <si>
    <t>Fuente:  Informe de Liquidación Presupuestaria RNC a Diciembre 2012. La subdivisión de las pensiones ordinarias es calculada por el IICE</t>
  </si>
  <si>
    <t>Fuente:  Informe de Ejecución Presupuestaria RNC a setiembre 2012. La subdivisión de las pensiones ordinarias es calculada por el IICE</t>
  </si>
  <si>
    <r>
      <rPr>
        <b/>
        <sz val="11"/>
        <color indexed="8"/>
        <rFont val="Calibri"/>
        <family val="2"/>
      </rPr>
      <t xml:space="preserve">Fuente: </t>
    </r>
    <r>
      <rPr>
        <sz val="11"/>
        <color theme="1"/>
        <rFont val="Calibri"/>
        <family val="2"/>
        <scheme val="minor"/>
      </rPr>
      <t xml:space="preserve"> Informe de Ejecución Presupuestaria RNC Enero a Junio 2012. 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</si>
</sst>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NumberFormat="1" applyFont="1"/>
    <xf numFmtId="164" fontId="3" fillId="0" borderId="0" xfId="1" applyNumberFormat="1" applyFont="1" applyAlignment="1">
      <alignment horizontal="center"/>
    </xf>
    <xf numFmtId="164" fontId="0" fillId="2" borderId="0" xfId="1" applyNumberFormat="1" applyFont="1" applyFill="1"/>
    <xf numFmtId="164" fontId="0" fillId="0" borderId="0" xfId="1" applyNumberFormat="1" applyFont="1" applyBorder="1"/>
    <xf numFmtId="164" fontId="2" fillId="0" borderId="0" xfId="1" applyNumberFormat="1" applyFont="1" applyBorder="1"/>
    <xf numFmtId="164" fontId="0" fillId="0" borderId="2" xfId="1" applyNumberFormat="1" applyFont="1" applyBorder="1"/>
    <xf numFmtId="164" fontId="6" fillId="0" borderId="0" xfId="1" applyNumberFormat="1" applyFont="1" applyAlignment="1">
      <alignment horizontal="center"/>
    </xf>
    <xf numFmtId="164" fontId="0" fillId="0" borderId="2" xfId="1" applyNumberFormat="1" applyFont="1" applyFill="1" applyBorder="1"/>
    <xf numFmtId="164" fontId="0" fillId="0" borderId="1" xfId="1" applyNumberFormat="1" applyFont="1" applyBorder="1" applyAlignment="1">
      <alignment horizontal="center"/>
    </xf>
    <xf numFmtId="0" fontId="0" fillId="0" borderId="4" xfId="0" applyFont="1" applyFill="1" applyBorder="1"/>
    <xf numFmtId="164" fontId="0" fillId="2" borderId="0" xfId="1" applyNumberFormat="1" applyFont="1" applyFill="1" applyBorder="1"/>
    <xf numFmtId="164" fontId="0" fillId="2" borderId="0" xfId="1" applyNumberFormat="1" applyFont="1" applyFill="1" applyBorder="1" applyAlignment="1">
      <alignment horizontal="left" indent="3"/>
    </xf>
    <xf numFmtId="164" fontId="1" fillId="0" borderId="0" xfId="1" applyNumberFormat="1" applyFont="1"/>
    <xf numFmtId="164" fontId="4" fillId="0" borderId="0" xfId="1" applyNumberFormat="1" applyFont="1" applyFill="1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left"/>
    </xf>
    <xf numFmtId="164" fontId="4" fillId="0" borderId="0" xfId="1" applyNumberFormat="1" applyFont="1"/>
    <xf numFmtId="164" fontId="1" fillId="0" borderId="0" xfId="1" applyNumberFormat="1" applyFont="1" applyFill="1" applyAlignment="1">
      <alignment horizontal="right"/>
    </xf>
    <xf numFmtId="164" fontId="1" fillId="0" borderId="0" xfId="1" applyNumberFormat="1" applyFont="1" applyAlignment="1"/>
    <xf numFmtId="164" fontId="0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164" fontId="0" fillId="0" borderId="0" xfId="1" applyNumberFormat="1" applyFont="1" applyBorder="1" applyAlignment="1">
      <alignment horizontal="left"/>
    </xf>
    <xf numFmtId="164" fontId="7" fillId="0" borderId="0" xfId="1" applyNumberFormat="1" applyFont="1" applyFill="1"/>
    <xf numFmtId="164" fontId="8" fillId="0" borderId="0" xfId="1" applyNumberFormat="1" applyFont="1" applyFill="1"/>
    <xf numFmtId="164" fontId="6" fillId="2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 indent="2"/>
    </xf>
    <xf numFmtId="164" fontId="0" fillId="0" borderId="0" xfId="1" applyNumberFormat="1" applyFont="1" applyFill="1" applyBorder="1"/>
    <xf numFmtId="164" fontId="9" fillId="0" borderId="0" xfId="1" applyNumberFormat="1" applyFont="1" applyFill="1" applyBorder="1"/>
    <xf numFmtId="164" fontId="1" fillId="0" borderId="0" xfId="1" applyNumberFormat="1" applyFont="1" applyFill="1"/>
    <xf numFmtId="164" fontId="0" fillId="3" borderId="0" xfId="1" applyNumberFormat="1" applyFont="1" applyFill="1"/>
    <xf numFmtId="164" fontId="11" fillId="0" borderId="0" xfId="1" applyNumberFormat="1" applyFont="1"/>
    <xf numFmtId="164" fontId="4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4" fillId="0" borderId="5" xfId="1" applyNumberFormat="1" applyFont="1" applyBorder="1"/>
    <xf numFmtId="164" fontId="4" fillId="0" borderId="2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2" borderId="4" xfId="1" applyNumberFormat="1" applyFont="1" applyFill="1" applyBorder="1" applyAlignment="1">
      <alignment horizontal="left" indent="3"/>
    </xf>
    <xf numFmtId="164" fontId="12" fillId="0" borderId="0" xfId="1" applyNumberFormat="1" applyFont="1" applyFill="1"/>
    <xf numFmtId="164" fontId="0" fillId="0" borderId="0" xfId="1" applyNumberFormat="1" applyFont="1" applyFill="1" applyAlignment="1"/>
    <xf numFmtId="164" fontId="13" fillId="0" borderId="0" xfId="1" applyNumberFormat="1" applyFont="1"/>
    <xf numFmtId="164" fontId="0" fillId="0" borderId="3" xfId="1" applyNumberFormat="1" applyFont="1" applyFill="1" applyBorder="1" applyAlignment="1">
      <alignment horizontal="center"/>
    </xf>
    <xf numFmtId="164" fontId="0" fillId="0" borderId="4" xfId="1" applyNumberFormat="1" applyFont="1" applyFill="1" applyBorder="1"/>
    <xf numFmtId="164" fontId="0" fillId="0" borderId="4" xfId="1" applyNumberFormat="1" applyFont="1" applyBorder="1" applyAlignment="1">
      <alignment horizontal="left"/>
    </xf>
    <xf numFmtId="164" fontId="0" fillId="0" borderId="4" xfId="1" applyNumberFormat="1" applyFont="1" applyFill="1" applyBorder="1" applyAlignment="1">
      <alignment horizontal="left" indent="2"/>
    </xf>
    <xf numFmtId="164" fontId="0" fillId="0" borderId="5" xfId="1" applyNumberFormat="1" applyFont="1" applyFill="1" applyBorder="1"/>
    <xf numFmtId="164" fontId="0" fillId="0" borderId="5" xfId="1" applyNumberFormat="1" applyFont="1" applyBorder="1"/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  <xf numFmtId="164" fontId="7" fillId="2" borderId="0" xfId="1" applyNumberFormat="1" applyFont="1" applyFill="1" applyAlignment="1">
      <alignment horizontal="center"/>
    </xf>
    <xf numFmtId="1" fontId="4" fillId="0" borderId="0" xfId="1" applyNumberFormat="1" applyFont="1" applyAlignment="1">
      <alignment horizontal="left"/>
    </xf>
    <xf numFmtId="0" fontId="0" fillId="0" borderId="0" xfId="0" applyFill="1" applyBorder="1" applyAlignment="1">
      <alignment horizontal="left"/>
    </xf>
    <xf numFmtId="164" fontId="8" fillId="0" borderId="1" xfId="1" applyNumberFormat="1" applyFont="1" applyFill="1" applyBorder="1" applyAlignment="1">
      <alignment horizontal="center"/>
    </xf>
    <xf numFmtId="164" fontId="1" fillId="4" borderId="0" xfId="1" applyNumberFormat="1" applyFont="1" applyFill="1"/>
    <xf numFmtId="39" fontId="0" fillId="3" borderId="0" xfId="1" applyNumberFormat="1" applyFont="1" applyFill="1"/>
    <xf numFmtId="0" fontId="0" fillId="0" borderId="0" xfId="0" applyFont="1" applyFill="1" applyAlignment="1">
      <alignment horizontal="right"/>
    </xf>
    <xf numFmtId="0" fontId="0" fillId="0" borderId="0" xfId="0" applyFont="1"/>
    <xf numFmtId="4" fontId="0" fillId="0" borderId="0" xfId="0" applyNumberFormat="1" applyFont="1"/>
    <xf numFmtId="164" fontId="3" fillId="0" borderId="0" xfId="1" applyNumberFormat="1" applyFont="1"/>
    <xf numFmtId="4" fontId="0" fillId="4" borderId="0" xfId="0" applyNumberFormat="1" applyFont="1" applyFill="1"/>
    <xf numFmtId="164" fontId="0" fillId="0" borderId="4" xfId="1" applyNumberFormat="1" applyFont="1" applyBorder="1" applyAlignment="1">
      <alignment horizontal="left" indent="3"/>
    </xf>
    <xf numFmtId="164" fontId="4" fillId="0" borderId="0" xfId="1" applyNumberFormat="1" applyFont="1" applyFill="1" applyAlignment="1">
      <alignment horizontal="center"/>
    </xf>
    <xf numFmtId="164" fontId="4" fillId="0" borderId="0" xfId="1" applyNumberFormat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4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&#243;nica%20Delgado\Documents\Cath\Informes%20Trimestrales%202012%2022102012\Informes%20Trimestrales%202011%20WEB\CCSS_RN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bservaciones"/>
      <sheetName val="1 T"/>
      <sheetName val="2 T"/>
      <sheetName val="3 T"/>
      <sheetName val="4 T"/>
      <sheetName val="I Semestre 2011"/>
      <sheetName val="III T Acumulado"/>
      <sheetName val="Anual"/>
    </sheetNames>
    <sheetDataSet>
      <sheetData sheetId="0"/>
      <sheetData sheetId="1">
        <row r="18">
          <cell r="F18">
            <v>271972</v>
          </cell>
        </row>
      </sheetData>
      <sheetData sheetId="2">
        <row r="18">
          <cell r="F18">
            <v>273278</v>
          </cell>
        </row>
      </sheetData>
      <sheetData sheetId="3">
        <row r="18">
          <cell r="F18">
            <v>275388</v>
          </cell>
        </row>
      </sheetData>
      <sheetData sheetId="4">
        <row r="18">
          <cell r="F18">
            <v>277710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8"/>
  <sheetViews>
    <sheetView workbookViewId="0">
      <selection activeCell="A8" sqref="A8"/>
    </sheetView>
  </sheetViews>
  <sheetFormatPr baseColWidth="10" defaultRowHeight="15"/>
  <sheetData>
    <row r="3" spans="1:1">
      <c r="A3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topLeftCell="A61" workbookViewId="0">
      <selection activeCell="A58" sqref="A58:E58"/>
    </sheetView>
  </sheetViews>
  <sheetFormatPr baseColWidth="10" defaultColWidth="11.5703125" defaultRowHeight="15" customHeight="1"/>
  <cols>
    <col min="1" max="1" width="59.42578125" style="29" customWidth="1"/>
    <col min="2" max="2" width="16.7109375" style="13" bestFit="1" customWidth="1"/>
    <col min="3" max="4" width="17.7109375" style="13" bestFit="1" customWidth="1"/>
    <col min="5" max="5" width="18.5703125" style="13" bestFit="1" customWidth="1"/>
    <col min="6" max="6" width="19" style="13" customWidth="1"/>
    <col min="7" max="16384" width="11.5703125" style="13"/>
  </cols>
  <sheetData>
    <row r="1" spans="1:7" ht="15" customHeight="1">
      <c r="A1" s="65" t="s">
        <v>22</v>
      </c>
      <c r="B1" s="65"/>
      <c r="C1" s="65"/>
      <c r="D1" s="65"/>
      <c r="E1" s="65"/>
      <c r="F1" s="65"/>
      <c r="G1" s="65"/>
    </row>
    <row r="2" spans="1:7" ht="15" customHeight="1">
      <c r="A2" s="14" t="s">
        <v>0</v>
      </c>
      <c r="B2" s="66" t="s">
        <v>24</v>
      </c>
      <c r="C2" s="66"/>
      <c r="D2" s="66"/>
      <c r="E2" s="1"/>
      <c r="F2" s="1"/>
      <c r="G2" s="1"/>
    </row>
    <row r="3" spans="1:7" ht="15" customHeight="1">
      <c r="A3" s="14" t="s">
        <v>1</v>
      </c>
      <c r="B3" s="15" t="s">
        <v>23</v>
      </c>
      <c r="C3" s="15"/>
      <c r="D3" s="15"/>
      <c r="E3" s="1"/>
      <c r="F3" s="1"/>
      <c r="G3" s="1"/>
    </row>
    <row r="4" spans="1:7" ht="15" customHeight="1">
      <c r="A4" s="14" t="s">
        <v>11</v>
      </c>
      <c r="B4" s="15" t="s">
        <v>25</v>
      </c>
      <c r="C4" s="15"/>
      <c r="D4" s="15"/>
      <c r="E4" s="1"/>
      <c r="F4" s="1"/>
      <c r="G4" s="1"/>
    </row>
    <row r="5" spans="1:7" ht="15" customHeight="1">
      <c r="A5" s="14" t="s">
        <v>42</v>
      </c>
      <c r="B5" s="16" t="s">
        <v>49</v>
      </c>
      <c r="C5" s="17"/>
      <c r="D5" s="17"/>
      <c r="E5" s="1"/>
      <c r="F5" s="1"/>
      <c r="G5" s="1"/>
    </row>
    <row r="6" spans="1:7" ht="15" customHeight="1">
      <c r="A6" s="18"/>
      <c r="B6" s="19"/>
      <c r="C6" s="19"/>
      <c r="D6" s="19"/>
    </row>
    <row r="7" spans="1:7" ht="15" customHeight="1">
      <c r="A7" s="18"/>
      <c r="B7" s="19"/>
      <c r="C7" s="19"/>
      <c r="D7" s="19"/>
    </row>
    <row r="8" spans="1:7" ht="15" customHeight="1">
      <c r="A8" s="65" t="s">
        <v>8</v>
      </c>
      <c r="B8" s="65"/>
      <c r="C8" s="65"/>
      <c r="D8" s="65"/>
      <c r="E8" s="65"/>
      <c r="F8" s="65"/>
      <c r="G8" s="65"/>
    </row>
    <row r="9" spans="1:7" ht="15" customHeight="1">
      <c r="A9" s="65" t="s">
        <v>12</v>
      </c>
      <c r="B9" s="65"/>
      <c r="C9" s="65"/>
      <c r="D9" s="65"/>
      <c r="E9" s="65"/>
      <c r="F9" s="65"/>
      <c r="G9" s="65"/>
    </row>
    <row r="11" spans="1:7" ht="15" customHeight="1" thickBot="1">
      <c r="A11" s="56" t="s">
        <v>102</v>
      </c>
      <c r="B11" s="9" t="s">
        <v>2</v>
      </c>
      <c r="C11" s="9" t="s">
        <v>3</v>
      </c>
      <c r="D11" s="9" t="s">
        <v>4</v>
      </c>
      <c r="E11" s="9" t="s">
        <v>5</v>
      </c>
      <c r="F11" s="9" t="s">
        <v>43</v>
      </c>
      <c r="G11" s="9" t="s">
        <v>44</v>
      </c>
    </row>
    <row r="12" spans="1:7" ht="15" customHeight="1">
      <c r="A12" s="21"/>
      <c r="B12" s="1"/>
      <c r="C12" s="1"/>
      <c r="D12" s="1"/>
      <c r="E12" s="1"/>
      <c r="F12" s="1"/>
      <c r="G12" s="1"/>
    </row>
    <row r="13" spans="1:7" ht="15" customHeight="1">
      <c r="A13" s="22" t="s">
        <v>28</v>
      </c>
      <c r="B13" s="1" t="s">
        <v>7</v>
      </c>
      <c r="C13" s="1">
        <v>90095</v>
      </c>
      <c r="D13" s="1">
        <v>90372</v>
      </c>
      <c r="E13" s="1">
        <v>90580</v>
      </c>
      <c r="F13" s="1">
        <f>SUM(C13:E13)</f>
        <v>271047</v>
      </c>
      <c r="G13" s="1">
        <f>AVERAGE(C13:E13)</f>
        <v>90349</v>
      </c>
    </row>
    <row r="14" spans="1:7" s="23" customFormat="1" ht="15" customHeight="1">
      <c r="A14" s="12" t="s">
        <v>26</v>
      </c>
      <c r="B14" s="3" t="s">
        <v>7</v>
      </c>
      <c r="C14" s="3">
        <v>64415</v>
      </c>
      <c r="D14" s="3">
        <v>64603</v>
      </c>
      <c r="E14" s="3">
        <v>64767</v>
      </c>
      <c r="F14" s="3">
        <f t="shared" ref="F14:F15" si="0">SUM(C14:E14)</f>
        <v>193785</v>
      </c>
      <c r="G14" s="3">
        <f>+AVERAGE(C14:E14)</f>
        <v>64595</v>
      </c>
    </row>
    <row r="15" spans="1:7" s="23" customFormat="1" ht="15" customHeight="1">
      <c r="A15" s="12" t="s">
        <v>27</v>
      </c>
      <c r="B15" s="3" t="s">
        <v>7</v>
      </c>
      <c r="C15" s="3">
        <f>+C13-C14</f>
        <v>25680</v>
      </c>
      <c r="D15" s="3">
        <f t="shared" ref="D15:E15" si="1">+D13-D14</f>
        <v>25769</v>
      </c>
      <c r="E15" s="3">
        <f t="shared" si="1"/>
        <v>25813</v>
      </c>
      <c r="F15" s="3">
        <f t="shared" si="0"/>
        <v>77262</v>
      </c>
      <c r="G15" s="3">
        <f>+AVERAGE(C15:E15)</f>
        <v>25754</v>
      </c>
    </row>
    <row r="16" spans="1:7" ht="15" customHeight="1">
      <c r="A16" s="45" t="s">
        <v>103</v>
      </c>
      <c r="B16" s="1" t="s">
        <v>7</v>
      </c>
      <c r="C16" s="1">
        <v>2828</v>
      </c>
      <c r="D16" s="1">
        <v>2845</v>
      </c>
      <c r="E16" s="1">
        <v>2861</v>
      </c>
      <c r="F16" s="1">
        <f>SUM(C16:E16)</f>
        <v>8534</v>
      </c>
      <c r="G16" s="1">
        <f>AVERAGE(C16:E16)</f>
        <v>2844.6666666666665</v>
      </c>
    </row>
    <row r="17" spans="1:7" ht="15" customHeight="1">
      <c r="A17" s="21"/>
      <c r="B17" s="1"/>
      <c r="C17" s="1"/>
      <c r="D17" s="1"/>
      <c r="E17" s="1"/>
      <c r="F17" s="1"/>
      <c r="G17" s="1"/>
    </row>
    <row r="18" spans="1:7" ht="15" customHeight="1" thickBot="1">
      <c r="A18" s="8" t="s">
        <v>13</v>
      </c>
      <c r="B18" s="6"/>
      <c r="C18" s="6">
        <f>C13+C16</f>
        <v>92923</v>
      </c>
      <c r="D18" s="6">
        <f t="shared" ref="D18:F18" si="2">D13+D16</f>
        <v>93217</v>
      </c>
      <c r="E18" s="6">
        <f t="shared" si="2"/>
        <v>93441</v>
      </c>
      <c r="F18" s="6">
        <f t="shared" si="2"/>
        <v>279581</v>
      </c>
      <c r="G18" s="6">
        <f>AVERAGE(C18:E18)</f>
        <v>93193.666666666672</v>
      </c>
    </row>
    <row r="19" spans="1:7" ht="15" customHeight="1" thickTop="1">
      <c r="A19" s="1" t="s">
        <v>80</v>
      </c>
      <c r="B19" s="1"/>
      <c r="C19" s="1"/>
      <c r="D19" s="1"/>
      <c r="E19" s="1"/>
      <c r="F19" s="1"/>
      <c r="G19" s="1"/>
    </row>
    <row r="20" spans="1:7" ht="15" customHeight="1">
      <c r="A20" s="40" t="s">
        <v>45</v>
      </c>
      <c r="B20" s="1"/>
      <c r="C20" s="1"/>
      <c r="D20" s="1"/>
      <c r="E20" s="1"/>
      <c r="F20" s="1"/>
      <c r="G20" s="1"/>
    </row>
    <row r="21" spans="1:7" ht="15" customHeight="1">
      <c r="A21" s="40" t="s">
        <v>46</v>
      </c>
      <c r="B21" s="1"/>
      <c r="C21" s="1"/>
      <c r="D21" s="1"/>
      <c r="E21" s="1"/>
      <c r="F21" s="1"/>
      <c r="G21" s="1"/>
    </row>
    <row r="22" spans="1:7" ht="15" customHeight="1">
      <c r="A22" s="24"/>
      <c r="B22" s="1"/>
      <c r="C22" s="1"/>
      <c r="D22" s="1"/>
      <c r="E22" s="1"/>
      <c r="F22" s="1"/>
      <c r="G22" s="1"/>
    </row>
    <row r="24" spans="1:7" ht="15" customHeight="1">
      <c r="A24" s="67" t="s">
        <v>14</v>
      </c>
      <c r="B24" s="67"/>
      <c r="C24" s="67"/>
      <c r="D24" s="67"/>
      <c r="E24" s="67"/>
    </row>
    <row r="25" spans="1:7" ht="15" customHeight="1">
      <c r="A25" s="65" t="s">
        <v>9</v>
      </c>
      <c r="B25" s="65"/>
      <c r="C25" s="65"/>
      <c r="D25" s="65"/>
      <c r="E25" s="65"/>
    </row>
    <row r="26" spans="1:7" ht="15" customHeight="1">
      <c r="A26" s="65" t="s">
        <v>47</v>
      </c>
      <c r="B26" s="65"/>
      <c r="C26" s="65"/>
      <c r="D26" s="65"/>
      <c r="E26" s="65"/>
    </row>
    <row r="28" spans="1:7" ht="15" customHeight="1" thickBot="1">
      <c r="A28" s="56" t="s">
        <v>102</v>
      </c>
      <c r="B28" s="9" t="s">
        <v>3</v>
      </c>
      <c r="C28" s="9" t="s">
        <v>4</v>
      </c>
      <c r="D28" s="9" t="s">
        <v>5</v>
      </c>
      <c r="E28" s="9" t="s">
        <v>6</v>
      </c>
      <c r="F28" s="9" t="s">
        <v>58</v>
      </c>
    </row>
    <row r="29" spans="1:7" ht="15" customHeight="1">
      <c r="A29" s="21"/>
      <c r="B29" s="1"/>
      <c r="C29" s="1"/>
      <c r="D29" s="1"/>
      <c r="E29" s="1"/>
      <c r="F29" s="1"/>
    </row>
    <row r="30" spans="1:7" ht="15" customHeight="1">
      <c r="A30" s="22" t="s">
        <v>28</v>
      </c>
      <c r="B30" s="4">
        <v>1130013375.9899998</v>
      </c>
      <c r="C30" s="4">
        <v>5325302496.3199997</v>
      </c>
      <c r="D30" s="4">
        <v>7179470730.710001</v>
      </c>
      <c r="E30" s="1">
        <f>SUM(B30:D30)</f>
        <v>13634786603.02</v>
      </c>
      <c r="F30" s="1">
        <f>AVERAGE(B30:D30)</f>
        <v>4544928867.6733332</v>
      </c>
    </row>
    <row r="31" spans="1:7" ht="15" customHeight="1">
      <c r="A31" s="12" t="s">
        <v>26</v>
      </c>
      <c r="B31" s="25">
        <f>(C14/C13)*B30</f>
        <v>807922877.12299061</v>
      </c>
      <c r="C31" s="25">
        <f t="shared" ref="C31:D31" si="3">(D14/D13)*C30</f>
        <v>3806826419.3529072</v>
      </c>
      <c r="D31" s="25">
        <f t="shared" si="3"/>
        <v>5133503872.9950829</v>
      </c>
      <c r="E31" s="1">
        <f t="shared" ref="E31:E32" si="4">SUM(B31:D31)</f>
        <v>9748253169.4709816</v>
      </c>
      <c r="F31" s="1">
        <f t="shared" ref="F31:F32" si="5">AVERAGE(B31:D31)</f>
        <v>3249417723.1569939</v>
      </c>
    </row>
    <row r="32" spans="1:7" ht="15" customHeight="1">
      <c r="A32" s="12" t="s">
        <v>27</v>
      </c>
      <c r="B32" s="25">
        <f>(C15/C13)*B30</f>
        <v>322090498.86700922</v>
      </c>
      <c r="C32" s="25">
        <f t="shared" ref="C32:D32" si="6">(D15/D13)*C30</f>
        <v>1518476076.9670923</v>
      </c>
      <c r="D32" s="25">
        <f t="shared" si="6"/>
        <v>2045966857.7149177</v>
      </c>
      <c r="E32" s="1">
        <f t="shared" si="4"/>
        <v>3886533433.5490189</v>
      </c>
      <c r="F32" s="1">
        <f t="shared" si="5"/>
        <v>1295511144.5163395</v>
      </c>
    </row>
    <row r="33" spans="1:6" ht="15" customHeight="1">
      <c r="A33" s="45" t="s">
        <v>103</v>
      </c>
      <c r="B33" s="4">
        <v>591544445.89999998</v>
      </c>
      <c r="C33" s="4">
        <v>596169180.39999998</v>
      </c>
      <c r="D33" s="4">
        <v>598240390.69999993</v>
      </c>
      <c r="E33" s="1">
        <f>SUM(B33:D33)</f>
        <v>1785954017</v>
      </c>
      <c r="F33" s="1">
        <f t="shared" ref="F33:F36" si="7">AVERAGE(B33:D33)</f>
        <v>595318005.66666663</v>
      </c>
    </row>
    <row r="34" spans="1:6" ht="15" customHeight="1">
      <c r="A34" s="21" t="s">
        <v>29</v>
      </c>
      <c r="B34" s="1">
        <f>B35+B36</f>
        <v>427610619.25</v>
      </c>
      <c r="C34" s="1">
        <f t="shared" ref="C34:D34" si="8">C35+C36</f>
        <v>1246830630.77</v>
      </c>
      <c r="D34" s="1">
        <f t="shared" si="8"/>
        <v>1239357510.97</v>
      </c>
      <c r="E34" s="1">
        <f>SUM(B34:D34)</f>
        <v>2913798760.9899998</v>
      </c>
      <c r="F34" s="1">
        <f t="shared" si="7"/>
        <v>971266253.6633333</v>
      </c>
    </row>
    <row r="35" spans="1:6" ht="15" customHeight="1">
      <c r="A35" s="26" t="s">
        <v>34</v>
      </c>
      <c r="B35" s="1">
        <v>152160619.25</v>
      </c>
      <c r="C35" s="1">
        <v>950113964.11000001</v>
      </c>
      <c r="D35" s="1">
        <v>953274177.63</v>
      </c>
      <c r="E35" s="1">
        <v>2055548760.9900002</v>
      </c>
      <c r="F35" s="1">
        <f t="shared" si="7"/>
        <v>685182920.33000004</v>
      </c>
    </row>
    <row r="36" spans="1:6" ht="15" customHeight="1">
      <c r="A36" s="26" t="s">
        <v>35</v>
      </c>
      <c r="B36" s="1">
        <v>275450000</v>
      </c>
      <c r="C36" s="1">
        <v>296716666.65999997</v>
      </c>
      <c r="D36" s="1">
        <v>286083333.34000003</v>
      </c>
      <c r="E36" s="1">
        <v>858250000</v>
      </c>
      <c r="F36" s="1">
        <f t="shared" si="7"/>
        <v>286083333.33333331</v>
      </c>
    </row>
    <row r="37" spans="1:6" ht="15" customHeight="1">
      <c r="A37" s="10" t="s">
        <v>87</v>
      </c>
      <c r="B37" s="1"/>
      <c r="C37" s="1"/>
      <c r="D37" s="1"/>
      <c r="E37" s="1"/>
      <c r="F37" s="1"/>
    </row>
    <row r="38" spans="1:6" ht="15" customHeight="1" thickBot="1">
      <c r="A38" s="8" t="s">
        <v>13</v>
      </c>
      <c r="B38" s="6">
        <f>SUM(B34,B33,B30)</f>
        <v>2149168441.1399999</v>
      </c>
      <c r="C38" s="6">
        <f t="shared" ref="C38:D38" si="9">SUM(C34,C33,C30)</f>
        <v>7168302307.4899998</v>
      </c>
      <c r="D38" s="6">
        <f t="shared" si="9"/>
        <v>9017068632.3800011</v>
      </c>
      <c r="E38" s="6">
        <f>SUM(E34,E33,E30)</f>
        <v>18334539381.010002</v>
      </c>
      <c r="F38" s="6">
        <f t="shared" ref="F38" si="10">AVERAGE(B38:D38)</f>
        <v>6111513127.003334</v>
      </c>
    </row>
    <row r="39" spans="1:6" ht="15" customHeight="1" thickTop="1">
      <c r="A39" s="21" t="s">
        <v>115</v>
      </c>
      <c r="B39" s="1"/>
      <c r="C39" s="1"/>
      <c r="D39" s="1"/>
      <c r="E39" s="1"/>
    </row>
    <row r="40" spans="1:6" ht="15" customHeight="1">
      <c r="A40" s="21"/>
      <c r="B40" s="1"/>
      <c r="C40" s="1"/>
      <c r="D40" s="1"/>
      <c r="E40" s="1"/>
    </row>
    <row r="41" spans="1:6" ht="15" customHeight="1">
      <c r="A41" s="21"/>
      <c r="B41" s="1"/>
      <c r="C41" s="1"/>
      <c r="D41" s="1"/>
      <c r="E41" s="1"/>
    </row>
    <row r="42" spans="1:6" ht="15" customHeight="1">
      <c r="A42" s="65" t="s">
        <v>15</v>
      </c>
      <c r="B42" s="65"/>
      <c r="C42" s="65"/>
      <c r="D42" s="65"/>
      <c r="E42" s="65"/>
    </row>
    <row r="43" spans="1:6" ht="15" customHeight="1">
      <c r="A43" s="65" t="s">
        <v>9</v>
      </c>
      <c r="B43" s="65"/>
      <c r="C43" s="65"/>
      <c r="D43" s="65"/>
      <c r="E43" s="65"/>
    </row>
    <row r="44" spans="1:6" ht="15" customHeight="1">
      <c r="A44" s="65" t="s">
        <v>47</v>
      </c>
      <c r="B44" s="65"/>
      <c r="C44" s="65"/>
      <c r="D44" s="65"/>
      <c r="E44" s="65"/>
    </row>
    <row r="46" spans="1:6" ht="15" customHeight="1" thickBot="1">
      <c r="A46" s="20" t="s">
        <v>10</v>
      </c>
      <c r="B46" s="9" t="s">
        <v>3</v>
      </c>
      <c r="C46" s="9" t="s">
        <v>4</v>
      </c>
      <c r="D46" s="9" t="s">
        <v>5</v>
      </c>
      <c r="E46" s="9" t="s">
        <v>6</v>
      </c>
    </row>
    <row r="47" spans="1:6" ht="15" customHeight="1">
      <c r="A47" s="21"/>
      <c r="B47" s="1"/>
      <c r="C47" s="1"/>
      <c r="D47" s="1"/>
      <c r="E47" s="1"/>
    </row>
    <row r="48" spans="1:6" ht="15" customHeight="1">
      <c r="A48" s="21" t="s">
        <v>39</v>
      </c>
      <c r="B48" s="4">
        <f>SUM(B49:B51)</f>
        <v>1721557821.8899999</v>
      </c>
      <c r="C48" s="4">
        <f t="shared" ref="C48:D48" si="11">SUM(C49:C51)</f>
        <v>5921471676.7199993</v>
      </c>
      <c r="D48" s="4">
        <f t="shared" si="11"/>
        <v>7777711121.4100008</v>
      </c>
      <c r="E48" s="5">
        <f>+SUM(B48:D48)</f>
        <v>15420740620.02</v>
      </c>
    </row>
    <row r="49" spans="1:5" ht="15" customHeight="1">
      <c r="A49" s="26" t="s">
        <v>36</v>
      </c>
      <c r="B49" s="4">
        <v>1130013375.9899998</v>
      </c>
      <c r="C49" s="4">
        <v>5325302496.3199997</v>
      </c>
      <c r="D49" s="4">
        <v>7179470730.710001</v>
      </c>
      <c r="E49" s="5">
        <f t="shared" ref="E49:E54" si="12">+SUM(B49:D49)</f>
        <v>13634786603.02</v>
      </c>
    </row>
    <row r="50" spans="1:5" ht="15" customHeight="1">
      <c r="A50" s="26" t="s">
        <v>104</v>
      </c>
      <c r="B50" s="4">
        <v>591544445.89999998</v>
      </c>
      <c r="C50" s="4">
        <v>596169180.39999998</v>
      </c>
      <c r="D50" s="4">
        <v>598240390.69999993</v>
      </c>
      <c r="E50" s="5">
        <f t="shared" si="12"/>
        <v>1785954017</v>
      </c>
    </row>
    <row r="51" spans="1:5" ht="15" customHeight="1">
      <c r="A51" s="26" t="s">
        <v>37</v>
      </c>
      <c r="B51" s="4">
        <v>0</v>
      </c>
      <c r="C51" s="4">
        <v>0</v>
      </c>
      <c r="D51" s="4">
        <v>0</v>
      </c>
      <c r="E51" s="5">
        <f t="shared" si="12"/>
        <v>0</v>
      </c>
    </row>
    <row r="52" spans="1:5" ht="15" customHeight="1">
      <c r="A52" s="21" t="s">
        <v>40</v>
      </c>
      <c r="B52" s="4">
        <v>152160619.25</v>
      </c>
      <c r="C52" s="4">
        <v>950113964.11000001</v>
      </c>
      <c r="D52" s="4">
        <v>953274177.63</v>
      </c>
      <c r="E52" s="5">
        <f t="shared" si="12"/>
        <v>2055548760.9900002</v>
      </c>
    </row>
    <row r="53" spans="1:5" ht="15" customHeight="1">
      <c r="A53" s="21" t="s">
        <v>41</v>
      </c>
      <c r="B53" s="4">
        <v>275450000</v>
      </c>
      <c r="C53" s="4">
        <v>296716666.65999997</v>
      </c>
      <c r="D53" s="4">
        <v>286083333.34000003</v>
      </c>
      <c r="E53" s="5">
        <f t="shared" si="12"/>
        <v>858250000</v>
      </c>
    </row>
    <row r="54" spans="1:5" ht="15" customHeight="1" thickBot="1">
      <c r="A54" s="8" t="s">
        <v>13</v>
      </c>
      <c r="B54" s="8">
        <f>B48+B52+B53</f>
        <v>2149168441.1399999</v>
      </c>
      <c r="C54" s="8">
        <f t="shared" ref="C54:D54" si="13">C48+C52+C53</f>
        <v>7168302307.4899988</v>
      </c>
      <c r="D54" s="8">
        <f t="shared" si="13"/>
        <v>9017068632.3800011</v>
      </c>
      <c r="E54" s="8">
        <f t="shared" si="12"/>
        <v>18334539381.010002</v>
      </c>
    </row>
    <row r="55" spans="1:5" ht="15" customHeight="1" thickTop="1">
      <c r="A55" s="27" t="s">
        <v>51</v>
      </c>
    </row>
    <row r="56" spans="1:5" ht="15" customHeight="1">
      <c r="A56" s="28"/>
    </row>
    <row r="58" spans="1:5" ht="15" customHeight="1">
      <c r="A58" s="65" t="s">
        <v>21</v>
      </c>
      <c r="B58" s="65"/>
      <c r="C58" s="65"/>
      <c r="D58" s="65"/>
      <c r="E58" s="65"/>
    </row>
    <row r="59" spans="1:5" ht="15" customHeight="1">
      <c r="A59" s="65" t="s">
        <v>16</v>
      </c>
      <c r="B59" s="65"/>
      <c r="C59" s="65"/>
      <c r="D59" s="65"/>
      <c r="E59" s="65"/>
    </row>
    <row r="60" spans="1:5" ht="15" customHeight="1">
      <c r="A60" s="65" t="s">
        <v>47</v>
      </c>
      <c r="B60" s="65"/>
      <c r="C60" s="65"/>
      <c r="D60" s="65"/>
      <c r="E60" s="65"/>
    </row>
    <row r="62" spans="1:5" ht="15" customHeight="1" thickBot="1">
      <c r="A62" s="20" t="s">
        <v>10</v>
      </c>
      <c r="B62" s="9" t="s">
        <v>3</v>
      </c>
      <c r="C62" s="9" t="s">
        <v>4</v>
      </c>
      <c r="D62" s="9" t="s">
        <v>5</v>
      </c>
      <c r="E62" s="9" t="s">
        <v>6</v>
      </c>
    </row>
    <row r="63" spans="1:5" ht="15" customHeight="1">
      <c r="A63" s="21"/>
      <c r="B63" s="1"/>
      <c r="C63" s="1"/>
      <c r="D63" s="1"/>
      <c r="E63" s="1"/>
    </row>
    <row r="64" spans="1:5" ht="15" customHeight="1">
      <c r="A64" s="1" t="s">
        <v>48</v>
      </c>
      <c r="B64" s="1">
        <v>2354800000.0100021</v>
      </c>
      <c r="C64" s="1">
        <v>5157050000.0100021</v>
      </c>
      <c r="D64" s="1">
        <v>5860333333.3500032</v>
      </c>
      <c r="E64" s="7">
        <f>+B64</f>
        <v>2354800000.0100021</v>
      </c>
    </row>
    <row r="65" spans="1:5" ht="15" customHeight="1">
      <c r="A65" s="1" t="s">
        <v>17</v>
      </c>
      <c r="B65" s="1">
        <v>4951418441.1399994</v>
      </c>
      <c r="C65" s="1">
        <v>7871585640.8299999</v>
      </c>
      <c r="D65" s="1">
        <v>8730985299.039999</v>
      </c>
      <c r="E65" s="1">
        <v>21553989381.009998</v>
      </c>
    </row>
    <row r="66" spans="1:5" ht="15" customHeight="1">
      <c r="A66" s="1" t="s">
        <v>18</v>
      </c>
      <c r="B66" s="1">
        <f>+B64+B65</f>
        <v>7306218441.1500015</v>
      </c>
      <c r="C66" s="1">
        <f t="shared" ref="C66:D66" si="14">+C64+C65</f>
        <v>13028635640.840002</v>
      </c>
      <c r="D66" s="1">
        <f t="shared" si="14"/>
        <v>14591318632.390003</v>
      </c>
      <c r="E66" s="2">
        <f>+E64+E65</f>
        <v>23908789381.02</v>
      </c>
    </row>
    <row r="67" spans="1:5" ht="15" customHeight="1">
      <c r="A67" s="1" t="s">
        <v>19</v>
      </c>
      <c r="B67" s="1">
        <v>2149168441.1399999</v>
      </c>
      <c r="C67" s="1">
        <v>7168302307.4899988</v>
      </c>
      <c r="D67" s="1">
        <v>9017068632.3800011</v>
      </c>
      <c r="E67" s="1">
        <v>18334539381.010002</v>
      </c>
    </row>
    <row r="68" spans="1:5" ht="15" customHeight="1">
      <c r="A68" s="1" t="s">
        <v>20</v>
      </c>
      <c r="B68" s="1">
        <f>+B66-B67</f>
        <v>5157050000.0100021</v>
      </c>
      <c r="C68" s="1">
        <f t="shared" ref="C68:D68" si="15">+C66-C67</f>
        <v>5860333333.3500032</v>
      </c>
      <c r="D68" s="1">
        <f t="shared" si="15"/>
        <v>5574250000.0100021</v>
      </c>
      <c r="E68" s="1">
        <f>+E66-E67</f>
        <v>5574250000.0099983</v>
      </c>
    </row>
    <row r="69" spans="1:5" ht="15" customHeight="1" thickBot="1">
      <c r="A69" s="6"/>
      <c r="B69" s="6"/>
      <c r="C69" s="6"/>
      <c r="D69" s="6"/>
      <c r="E69" s="6"/>
    </row>
    <row r="70" spans="1:5" ht="15" customHeight="1" thickTop="1">
      <c r="A70" s="1" t="s">
        <v>50</v>
      </c>
    </row>
    <row r="71" spans="1:5" ht="15" customHeight="1">
      <c r="A71" s="13"/>
    </row>
    <row r="74" spans="1:5" ht="15" customHeight="1">
      <c r="B74" s="30">
        <v>1873718441.1400001</v>
      </c>
      <c r="C74" s="30">
        <v>1871585640.8299999</v>
      </c>
      <c r="D74" s="30">
        <v>3730985299.04</v>
      </c>
      <c r="E74" s="31" t="s">
        <v>52</v>
      </c>
    </row>
    <row r="75" spans="1:5" ht="15" customHeight="1">
      <c r="B75" s="1"/>
      <c r="D75" s="1">
        <v>4077700000</v>
      </c>
      <c r="E75" s="57" t="s">
        <v>105</v>
      </c>
    </row>
    <row r="76" spans="1:5" ht="15" customHeight="1">
      <c r="A76" s="21" t="s">
        <v>100</v>
      </c>
      <c r="D76" s="1">
        <v>5000000000</v>
      </c>
    </row>
    <row r="77" spans="1:5" ht="15" customHeight="1">
      <c r="A77" s="21" t="s">
        <v>114</v>
      </c>
    </row>
    <row r="78" spans="1:5" ht="15" customHeight="1">
      <c r="A78" s="21" t="s">
        <v>101</v>
      </c>
    </row>
  </sheetData>
  <mergeCells count="13">
    <mergeCell ref="A60:E60"/>
    <mergeCell ref="A1:G1"/>
    <mergeCell ref="B2:D2"/>
    <mergeCell ref="A8:G8"/>
    <mergeCell ref="A9:G9"/>
    <mergeCell ref="A24:E24"/>
    <mergeCell ref="A25:E25"/>
    <mergeCell ref="A26:E26"/>
    <mergeCell ref="A42:E42"/>
    <mergeCell ref="A43:E43"/>
    <mergeCell ref="A44:E44"/>
    <mergeCell ref="A58:E58"/>
    <mergeCell ref="A59:E59"/>
  </mergeCells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8"/>
  <sheetViews>
    <sheetView topLeftCell="A61" workbookViewId="0">
      <selection activeCell="A58" sqref="A58:E58"/>
    </sheetView>
  </sheetViews>
  <sheetFormatPr baseColWidth="10" defaultColWidth="11.5703125" defaultRowHeight="15"/>
  <cols>
    <col min="1" max="1" width="59.42578125" style="21" customWidth="1"/>
    <col min="2" max="2" width="17.140625" style="1" bestFit="1" customWidth="1"/>
    <col min="3" max="5" width="18" style="1" bestFit="1" customWidth="1"/>
    <col min="6" max="6" width="17.85546875" style="1" bestFit="1" customWidth="1"/>
    <col min="7" max="7" width="16.140625" style="1" bestFit="1" customWidth="1"/>
    <col min="8" max="8" width="16.42578125" style="1" bestFit="1" customWidth="1"/>
    <col min="9" max="9" width="16.140625" style="1" bestFit="1" customWidth="1"/>
    <col min="10" max="16384" width="11.5703125" style="1"/>
  </cols>
  <sheetData>
    <row r="1" spans="1:7" ht="15" customHeight="1">
      <c r="A1" s="65" t="s">
        <v>22</v>
      </c>
      <c r="B1" s="65"/>
      <c r="C1" s="65"/>
      <c r="D1" s="65"/>
      <c r="E1" s="65"/>
      <c r="F1" s="65"/>
      <c r="G1" s="65"/>
    </row>
    <row r="2" spans="1:7" s="17" customFormat="1" ht="15" customHeight="1">
      <c r="A2" s="14" t="s">
        <v>0</v>
      </c>
      <c r="B2" s="66" t="s">
        <v>24</v>
      </c>
      <c r="C2" s="66"/>
      <c r="D2" s="66"/>
    </row>
    <row r="3" spans="1:7" s="17" customFormat="1" ht="15" customHeight="1">
      <c r="A3" s="14" t="s">
        <v>1</v>
      </c>
      <c r="B3" s="15" t="s">
        <v>23</v>
      </c>
      <c r="C3" s="15"/>
      <c r="D3" s="15"/>
    </row>
    <row r="4" spans="1:7" s="17" customFormat="1" ht="15" customHeight="1">
      <c r="A4" s="14" t="s">
        <v>11</v>
      </c>
      <c r="B4" s="15" t="s">
        <v>25</v>
      </c>
      <c r="C4" s="15"/>
      <c r="D4" s="15"/>
    </row>
    <row r="5" spans="1:7" s="17" customFormat="1" ht="15" customHeight="1">
      <c r="A5" s="14" t="s">
        <v>42</v>
      </c>
      <c r="B5" s="16" t="s">
        <v>59</v>
      </c>
    </row>
    <row r="6" spans="1:7" s="17" customFormat="1" ht="15" customHeight="1">
      <c r="A6" s="14"/>
      <c r="B6" s="52"/>
    </row>
    <row r="7" spans="1:7" ht="15" customHeight="1">
      <c r="A7" s="51"/>
      <c r="B7" s="51"/>
      <c r="C7" s="51"/>
      <c r="D7" s="51"/>
      <c r="E7" s="51"/>
      <c r="F7" s="51"/>
      <c r="G7" s="51"/>
    </row>
    <row r="8" spans="1:7" ht="15" customHeight="1">
      <c r="A8" s="65" t="s">
        <v>8</v>
      </c>
      <c r="B8" s="65"/>
      <c r="C8" s="65"/>
      <c r="D8" s="65"/>
      <c r="E8" s="65"/>
      <c r="F8" s="65"/>
      <c r="G8" s="65"/>
    </row>
    <row r="9" spans="1:7" ht="15" customHeight="1">
      <c r="A9" s="65" t="s">
        <v>12</v>
      </c>
      <c r="B9" s="65"/>
      <c r="C9" s="65"/>
      <c r="D9" s="65"/>
      <c r="E9" s="65"/>
      <c r="F9" s="65"/>
      <c r="G9" s="65"/>
    </row>
    <row r="11" spans="1:7" ht="15" customHeight="1" thickBot="1">
      <c r="A11" s="56" t="s">
        <v>102</v>
      </c>
      <c r="B11" s="9" t="s">
        <v>2</v>
      </c>
      <c r="C11" s="9" t="s">
        <v>53</v>
      </c>
      <c r="D11" s="9" t="s">
        <v>54</v>
      </c>
      <c r="E11" s="9" t="s">
        <v>55</v>
      </c>
      <c r="F11" s="9" t="s">
        <v>56</v>
      </c>
      <c r="G11" s="9" t="s">
        <v>44</v>
      </c>
    </row>
    <row r="12" spans="1:7" ht="15" customHeight="1">
      <c r="A12" s="44"/>
    </row>
    <row r="13" spans="1:7" ht="15" customHeight="1">
      <c r="A13" s="45" t="s">
        <v>28</v>
      </c>
      <c r="B13" s="1" t="s">
        <v>7</v>
      </c>
      <c r="C13" s="1">
        <v>90838</v>
      </c>
      <c r="D13" s="1">
        <v>91030</v>
      </c>
      <c r="E13" s="1">
        <v>91202</v>
      </c>
      <c r="F13" s="1">
        <f>+SUM(C13:E13)</f>
        <v>273070</v>
      </c>
      <c r="G13" s="1">
        <f>AVERAGE(C13:E13)</f>
        <v>91023.333333333328</v>
      </c>
    </row>
    <row r="14" spans="1:7" ht="15" customHeight="1">
      <c r="A14" s="39" t="s">
        <v>26</v>
      </c>
      <c r="B14" s="3" t="s">
        <v>7</v>
      </c>
      <c r="C14" s="3">
        <v>64989</v>
      </c>
      <c r="D14" s="3">
        <v>65121</v>
      </c>
      <c r="E14" s="3">
        <v>65248</v>
      </c>
      <c r="F14" s="3">
        <f t="shared" ref="F14:F15" si="0">+SUM(C14:E14)</f>
        <v>195358</v>
      </c>
      <c r="G14" s="3">
        <f>AVERAGE(C14:E14)</f>
        <v>65119.333333333336</v>
      </c>
    </row>
    <row r="15" spans="1:7" ht="15" customHeight="1">
      <c r="A15" s="39" t="s">
        <v>27</v>
      </c>
      <c r="B15" s="3" t="s">
        <v>7</v>
      </c>
      <c r="C15" s="3">
        <v>25849</v>
      </c>
      <c r="D15" s="3">
        <v>25909</v>
      </c>
      <c r="E15" s="3">
        <v>25954</v>
      </c>
      <c r="F15" s="3">
        <f t="shared" si="0"/>
        <v>77712</v>
      </c>
      <c r="G15" s="3">
        <f>AVERAGE(C15:E15)</f>
        <v>25904</v>
      </c>
    </row>
    <row r="16" spans="1:7" ht="15" customHeight="1">
      <c r="A16" s="45" t="s">
        <v>103</v>
      </c>
      <c r="B16" s="1" t="s">
        <v>7</v>
      </c>
      <c r="C16" s="1">
        <v>2881</v>
      </c>
      <c r="D16" s="1">
        <v>2896</v>
      </c>
      <c r="E16" s="1">
        <v>2913</v>
      </c>
      <c r="F16" s="1">
        <f>+SUM(C16:E16)</f>
        <v>8690</v>
      </c>
      <c r="G16" s="1">
        <f>AVERAGE(C16:E16)</f>
        <v>2896.6666666666665</v>
      </c>
    </row>
    <row r="17" spans="1:7" ht="15" customHeight="1">
      <c r="A17" s="44"/>
    </row>
    <row r="18" spans="1:7" ht="15" customHeight="1" thickBot="1">
      <c r="A18" s="47" t="s">
        <v>13</v>
      </c>
      <c r="B18" s="6"/>
      <c r="C18" s="6">
        <f>C13+C16</f>
        <v>93719</v>
      </c>
      <c r="D18" s="6">
        <f t="shared" ref="D18" si="1">D13+D16</f>
        <v>93926</v>
      </c>
      <c r="E18" s="6">
        <f>E13+E16</f>
        <v>94115</v>
      </c>
      <c r="F18" s="6">
        <f>F13+F16</f>
        <v>281760</v>
      </c>
      <c r="G18" s="6">
        <f>AVERAGE(C18:E18)</f>
        <v>93920</v>
      </c>
    </row>
    <row r="19" spans="1:7" ht="15" customHeight="1" thickTop="1">
      <c r="A19" s="1" t="s">
        <v>80</v>
      </c>
    </row>
    <row r="20" spans="1:7" ht="15" customHeight="1">
      <c r="A20" s="40" t="s">
        <v>45</v>
      </c>
    </row>
    <row r="21" spans="1:7" ht="15" customHeight="1">
      <c r="A21" s="40" t="s">
        <v>46</v>
      </c>
    </row>
    <row r="23" spans="1:7" ht="15" customHeight="1">
      <c r="A23" s="68"/>
      <c r="B23" s="68"/>
      <c r="C23" s="68"/>
      <c r="D23" s="68"/>
      <c r="E23" s="68"/>
    </row>
    <row r="24" spans="1:7" ht="15" customHeight="1">
      <c r="A24" s="67" t="s">
        <v>14</v>
      </c>
      <c r="B24" s="67"/>
      <c r="C24" s="67"/>
      <c r="D24" s="67"/>
      <c r="E24" s="67"/>
    </row>
    <row r="25" spans="1:7" ht="15" customHeight="1">
      <c r="A25" s="65" t="s">
        <v>9</v>
      </c>
      <c r="B25" s="65"/>
      <c r="C25" s="65"/>
      <c r="D25" s="65"/>
      <c r="E25" s="65"/>
    </row>
    <row r="26" spans="1:7" ht="15" customHeight="1">
      <c r="A26" s="65" t="s">
        <v>47</v>
      </c>
      <c r="B26" s="65"/>
      <c r="C26" s="65"/>
      <c r="D26" s="65"/>
      <c r="E26" s="65"/>
    </row>
    <row r="28" spans="1:7" ht="15" customHeight="1" thickBot="1">
      <c r="A28" s="56" t="s">
        <v>102</v>
      </c>
      <c r="B28" s="9" t="s">
        <v>53</v>
      </c>
      <c r="C28" s="9" t="s">
        <v>54</v>
      </c>
      <c r="D28" s="9" t="s">
        <v>55</v>
      </c>
      <c r="E28" s="9" t="s">
        <v>57</v>
      </c>
      <c r="F28" s="9" t="s">
        <v>58</v>
      </c>
    </row>
    <row r="29" spans="1:7" ht="15" customHeight="1">
      <c r="A29" s="44"/>
    </row>
    <row r="30" spans="1:7" ht="15" customHeight="1">
      <c r="A30" s="45" t="s">
        <v>28</v>
      </c>
      <c r="B30" s="1">
        <v>10666871018.91</v>
      </c>
      <c r="C30" s="1">
        <v>4653399524.96</v>
      </c>
      <c r="D30" s="1">
        <v>4664351238.7799997</v>
      </c>
      <c r="E30" s="1">
        <f>SUM(B30:D30)</f>
        <v>19984621782.649998</v>
      </c>
      <c r="F30" s="1">
        <f>AVERAGE(B30:D30)</f>
        <v>6661540594.2166662</v>
      </c>
    </row>
    <row r="31" spans="1:7" ht="15" customHeight="1">
      <c r="A31" s="39" t="s">
        <v>26</v>
      </c>
      <c r="B31" s="53">
        <f>(C14/C13)*B30</f>
        <v>7631489912.2387323</v>
      </c>
      <c r="C31" s="53">
        <f t="shared" ref="C31:D31" si="2">(D14/D13)*C30</f>
        <v>3328946835.8224783</v>
      </c>
      <c r="D31" s="53">
        <f t="shared" si="2"/>
        <v>3336983724.3472452</v>
      </c>
      <c r="E31" s="1">
        <f t="shared" ref="E31:E32" si="3">SUM(B31:D31)</f>
        <v>14297420472.408455</v>
      </c>
      <c r="F31" s="1">
        <f t="shared" ref="F31:F32" si="4">AVERAGE(B31:D31)</f>
        <v>4765806824.1361513</v>
      </c>
    </row>
    <row r="32" spans="1:7" ht="15" customHeight="1">
      <c r="A32" s="39" t="s">
        <v>27</v>
      </c>
      <c r="B32" s="53">
        <f>(C15/C13)*B30</f>
        <v>3035381106.671267</v>
      </c>
      <c r="C32" s="53">
        <f t="shared" ref="C32:D32" si="5">(D15/D13)*C30</f>
        <v>1324452689.1375222</v>
      </c>
      <c r="D32" s="53">
        <f t="shared" si="5"/>
        <v>1327367514.432755</v>
      </c>
      <c r="E32" s="1">
        <f t="shared" si="3"/>
        <v>5687201310.2415447</v>
      </c>
      <c r="F32" s="1">
        <f t="shared" si="4"/>
        <v>1895733770.0805149</v>
      </c>
    </row>
    <row r="33" spans="1:6">
      <c r="A33" s="45" t="s">
        <v>103</v>
      </c>
      <c r="B33" s="1">
        <v>606376930</v>
      </c>
      <c r="C33" s="1">
        <v>620628387.75</v>
      </c>
      <c r="D33" s="1">
        <v>608916633.79999995</v>
      </c>
      <c r="E33" s="1">
        <f>SUM(B33:D33)</f>
        <v>1835921951.55</v>
      </c>
      <c r="F33" s="1">
        <f t="shared" ref="F33:F37" si="6">AVERAGE(B33:D33)</f>
        <v>611973983.85000002</v>
      </c>
    </row>
    <row r="34" spans="1:6">
      <c r="A34" s="44" t="s">
        <v>29</v>
      </c>
      <c r="B34" s="1">
        <f>+SUM(B35:B37)</f>
        <v>1241823629.5699999</v>
      </c>
      <c r="C34" s="1">
        <f t="shared" ref="C34:D34" si="7">+SUM(C35:C37)</f>
        <v>1244858066.8799999</v>
      </c>
      <c r="D34" s="1">
        <f t="shared" si="7"/>
        <v>1247170053.0699999</v>
      </c>
      <c r="E34" s="1">
        <f>SUM(B34:D34)</f>
        <v>3733851749.5199995</v>
      </c>
      <c r="F34" s="1">
        <f t="shared" si="6"/>
        <v>1244617249.8399999</v>
      </c>
    </row>
    <row r="35" spans="1:6">
      <c r="A35" s="46" t="s">
        <v>34</v>
      </c>
      <c r="B35" s="1">
        <v>955740296.23000002</v>
      </c>
      <c r="C35" s="1">
        <v>958774733.53999996</v>
      </c>
      <c r="D35" s="1">
        <v>961086719.73000002</v>
      </c>
      <c r="E35" s="1">
        <f t="shared" ref="E35:E37" si="8">SUM(B35:D35)</f>
        <v>2875601749.5</v>
      </c>
      <c r="F35" s="1">
        <f t="shared" si="6"/>
        <v>958533916.5</v>
      </c>
    </row>
    <row r="36" spans="1:6">
      <c r="A36" s="46" t="s">
        <v>35</v>
      </c>
      <c r="B36" s="1">
        <v>286083333.33999997</v>
      </c>
      <c r="C36" s="1">
        <v>286083333.33999997</v>
      </c>
      <c r="D36" s="1">
        <v>286083333.33999997</v>
      </c>
      <c r="E36" s="1">
        <f t="shared" si="8"/>
        <v>858250000.01999998</v>
      </c>
      <c r="F36" s="1">
        <f t="shared" si="6"/>
        <v>286083333.33999997</v>
      </c>
    </row>
    <row r="37" spans="1:6">
      <c r="A37" s="44" t="s">
        <v>87</v>
      </c>
      <c r="B37" s="1">
        <v>0</v>
      </c>
      <c r="C37" s="1">
        <v>0</v>
      </c>
      <c r="D37" s="1">
        <v>0</v>
      </c>
      <c r="E37" s="1">
        <f t="shared" si="8"/>
        <v>0</v>
      </c>
      <c r="F37" s="1">
        <f t="shared" si="6"/>
        <v>0</v>
      </c>
    </row>
    <row r="38" spans="1:6" ht="15.75" thickBot="1">
      <c r="A38" s="47" t="s">
        <v>13</v>
      </c>
      <c r="B38" s="6">
        <f>+B30+B33+B34</f>
        <v>12515071578.48</v>
      </c>
      <c r="C38" s="6">
        <f t="shared" ref="C38:F38" si="9">+C30+C33+C34</f>
        <v>6518885979.5900002</v>
      </c>
      <c r="D38" s="6">
        <f t="shared" si="9"/>
        <v>6520437925.6499996</v>
      </c>
      <c r="E38" s="6">
        <f t="shared" si="9"/>
        <v>25554395483.719997</v>
      </c>
      <c r="F38" s="6">
        <f t="shared" si="9"/>
        <v>8518131827.9066668</v>
      </c>
    </row>
    <row r="39" spans="1:6" ht="15.75" thickTop="1">
      <c r="A39" s="55" t="s">
        <v>116</v>
      </c>
    </row>
    <row r="41" spans="1:6">
      <c r="A41" s="1"/>
    </row>
    <row r="42" spans="1:6" s="17" customFormat="1">
      <c r="A42" s="65" t="s">
        <v>15</v>
      </c>
      <c r="B42" s="65"/>
      <c r="C42" s="65"/>
      <c r="D42" s="65"/>
      <c r="E42" s="65"/>
    </row>
    <row r="43" spans="1:6">
      <c r="A43" s="65" t="s">
        <v>9</v>
      </c>
      <c r="B43" s="65"/>
      <c r="C43" s="65"/>
      <c r="D43" s="65"/>
      <c r="E43" s="65"/>
    </row>
    <row r="44" spans="1:6">
      <c r="A44" s="65" t="s">
        <v>47</v>
      </c>
      <c r="B44" s="65"/>
      <c r="C44" s="65"/>
      <c r="D44" s="65"/>
      <c r="E44" s="65"/>
    </row>
    <row r="46" spans="1:6" ht="15.75" thickBot="1">
      <c r="A46" s="43" t="s">
        <v>10</v>
      </c>
      <c r="B46" s="9" t="s">
        <v>53</v>
      </c>
      <c r="C46" s="9" t="s">
        <v>54</v>
      </c>
      <c r="D46" s="9" t="s">
        <v>55</v>
      </c>
      <c r="E46" s="9" t="s">
        <v>57</v>
      </c>
    </row>
    <row r="47" spans="1:6">
      <c r="A47" s="44"/>
    </row>
    <row r="48" spans="1:6">
      <c r="A48" s="44" t="s">
        <v>39</v>
      </c>
      <c r="B48" s="1">
        <f>+B49+B50+B51</f>
        <v>11273247948.91</v>
      </c>
      <c r="C48" s="1">
        <f t="shared" ref="C48:D48" si="10">+C49+C50+C51</f>
        <v>5274027912.71</v>
      </c>
      <c r="D48" s="1">
        <f t="shared" si="10"/>
        <v>5273267872.5799999</v>
      </c>
      <c r="E48" s="1">
        <f t="shared" ref="E48" si="11">SUM(E49:E51)</f>
        <v>21820543734.199997</v>
      </c>
    </row>
    <row r="49" spans="1:7">
      <c r="A49" s="46" t="s">
        <v>65</v>
      </c>
      <c r="B49" s="1">
        <v>10666871018.91</v>
      </c>
      <c r="C49" s="1">
        <v>4653399524.96</v>
      </c>
      <c r="D49" s="1">
        <v>4664351238.7799997</v>
      </c>
      <c r="E49" s="1">
        <f>SUM(B49:D49)</f>
        <v>19984621782.649998</v>
      </c>
    </row>
    <row r="50" spans="1:7">
      <c r="A50" s="26" t="s">
        <v>104</v>
      </c>
      <c r="B50" s="1">
        <v>606376930</v>
      </c>
      <c r="C50" s="1">
        <v>620628387.75</v>
      </c>
      <c r="D50" s="1">
        <v>608916633.79999995</v>
      </c>
      <c r="E50" s="1">
        <f>SUM(B50:D50)</f>
        <v>1835921951.55</v>
      </c>
    </row>
    <row r="51" spans="1:7">
      <c r="A51" s="46" t="s">
        <v>37</v>
      </c>
      <c r="B51" s="1">
        <v>0</v>
      </c>
      <c r="C51" s="1">
        <v>0</v>
      </c>
      <c r="D51" s="1">
        <v>0</v>
      </c>
      <c r="E51" s="1">
        <f>SUM(B51:D51)</f>
        <v>0</v>
      </c>
    </row>
    <row r="52" spans="1:7">
      <c r="A52" s="44" t="s">
        <v>40</v>
      </c>
      <c r="B52" s="1">
        <v>955740296.23000002</v>
      </c>
      <c r="C52" s="1">
        <v>958774733.53999996</v>
      </c>
      <c r="D52" s="1">
        <v>961086719.73000002</v>
      </c>
      <c r="E52" s="1">
        <f>SUM(B52:D52)</f>
        <v>2875601749.5</v>
      </c>
    </row>
    <row r="53" spans="1:7">
      <c r="A53" s="44" t="s">
        <v>41</v>
      </c>
      <c r="B53" s="1">
        <v>286083333.33999997</v>
      </c>
      <c r="C53" s="1">
        <v>286083333.33999997</v>
      </c>
      <c r="D53" s="1">
        <v>286083333.33999997</v>
      </c>
      <c r="E53" s="1">
        <f>SUM(B53:D53)</f>
        <v>858250000.01999998</v>
      </c>
    </row>
    <row r="54" spans="1:7" ht="15.75" thickBot="1">
      <c r="A54" s="47" t="s">
        <v>13</v>
      </c>
      <c r="B54" s="6">
        <f>B48+B52+B53</f>
        <v>12515071578.48</v>
      </c>
      <c r="C54" s="6">
        <f t="shared" ref="C54:D54" si="12">C48+C52+C53</f>
        <v>6518885979.5900002</v>
      </c>
      <c r="D54" s="6">
        <f t="shared" si="12"/>
        <v>6520437925.6499996</v>
      </c>
      <c r="E54" s="6">
        <f>SUM(E49:E53)</f>
        <v>25554395483.719997</v>
      </c>
    </row>
    <row r="55" spans="1:7" ht="15.75" thickTop="1">
      <c r="A55" s="55" t="s">
        <v>99</v>
      </c>
    </row>
    <row r="57" spans="1:7">
      <c r="A57" s="41"/>
      <c r="B57" s="41"/>
      <c r="C57" s="41"/>
      <c r="D57" s="41"/>
      <c r="E57" s="41"/>
    </row>
    <row r="58" spans="1:7">
      <c r="A58" s="65" t="s">
        <v>21</v>
      </c>
      <c r="B58" s="65"/>
      <c r="C58" s="65"/>
      <c r="D58" s="65"/>
      <c r="E58" s="65"/>
    </row>
    <row r="59" spans="1:7">
      <c r="A59" s="65" t="s">
        <v>16</v>
      </c>
      <c r="B59" s="65"/>
      <c r="C59" s="65"/>
      <c r="D59" s="65"/>
      <c r="E59" s="65"/>
    </row>
    <row r="60" spans="1:7">
      <c r="A60" s="65" t="s">
        <v>47</v>
      </c>
      <c r="B60" s="65"/>
      <c r="C60" s="65"/>
      <c r="D60" s="65"/>
      <c r="E60" s="65"/>
    </row>
    <row r="62" spans="1:7" ht="15.75" thickBot="1">
      <c r="A62" s="43" t="s">
        <v>10</v>
      </c>
      <c r="B62" s="9" t="s">
        <v>53</v>
      </c>
      <c r="C62" s="9" t="s">
        <v>54</v>
      </c>
      <c r="D62" s="9" t="s">
        <v>55</v>
      </c>
      <c r="E62" s="9" t="s">
        <v>57</v>
      </c>
    </row>
    <row r="63" spans="1:7">
      <c r="A63" s="44"/>
    </row>
    <row r="64" spans="1:7">
      <c r="A64" s="38" t="s">
        <v>48</v>
      </c>
      <c r="B64" s="1">
        <v>5574250000.0100021</v>
      </c>
      <c r="C64" s="1">
        <v>7880266666.670002</v>
      </c>
      <c r="D64" s="1">
        <v>10186283333.330002</v>
      </c>
      <c r="E64" s="1">
        <f>+B64</f>
        <v>5574250000.0100021</v>
      </c>
      <c r="G64" s="62" t="s">
        <v>107</v>
      </c>
    </row>
    <row r="65" spans="1:10">
      <c r="A65" s="38" t="s">
        <v>17</v>
      </c>
      <c r="B65" s="1">
        <v>14821088245.139999</v>
      </c>
      <c r="C65" s="1">
        <v>8824902646.25</v>
      </c>
      <c r="D65" s="1">
        <v>8826454592.3099995</v>
      </c>
      <c r="E65" s="1">
        <f>SUM(B65:D65)</f>
        <v>32472445483.699997</v>
      </c>
      <c r="G65" s="58">
        <v>9821088245.1399994</v>
      </c>
      <c r="H65" s="58">
        <v>3824902646.25</v>
      </c>
      <c r="I65" s="58">
        <v>3826454592.3099999</v>
      </c>
      <c r="J65" s="62" t="s">
        <v>108</v>
      </c>
    </row>
    <row r="66" spans="1:10">
      <c r="A66" s="38" t="s">
        <v>18</v>
      </c>
      <c r="B66" s="1">
        <v>20395338245.150002</v>
      </c>
      <c r="C66" s="1">
        <v>16705169312.920002</v>
      </c>
      <c r="D66" s="1">
        <v>19012737925.639999</v>
      </c>
      <c r="E66" s="1">
        <f>+E64+E65</f>
        <v>38046695483.709999</v>
      </c>
      <c r="F66" s="59" t="s">
        <v>106</v>
      </c>
      <c r="G66" s="60"/>
      <c r="H66" s="61">
        <v>10000000000</v>
      </c>
      <c r="I66" s="61">
        <v>5000000000</v>
      </c>
    </row>
    <row r="67" spans="1:10">
      <c r="A67" s="38" t="s">
        <v>19</v>
      </c>
      <c r="B67" s="1">
        <v>12515071578.48</v>
      </c>
      <c r="C67" s="1">
        <v>6518885979.5900002</v>
      </c>
      <c r="D67" s="1">
        <v>6520437925.6499996</v>
      </c>
      <c r="E67" s="1">
        <f>SUM(B67:D67)</f>
        <v>25554395483.720001</v>
      </c>
    </row>
    <row r="68" spans="1:10">
      <c r="A68" s="38" t="s">
        <v>20</v>
      </c>
      <c r="B68" s="1">
        <v>7880266666.670002</v>
      </c>
      <c r="C68" s="1">
        <v>10186283333.330002</v>
      </c>
      <c r="D68" s="1">
        <v>12492299999.99</v>
      </c>
      <c r="E68" s="1">
        <f>+E66-E67</f>
        <v>12492299999.989998</v>
      </c>
    </row>
    <row r="69" spans="1:10" ht="15.75" thickBot="1">
      <c r="A69" s="48"/>
      <c r="B69" s="6"/>
      <c r="C69" s="6"/>
      <c r="D69" s="6"/>
      <c r="E69" s="6"/>
    </row>
    <row r="70" spans="1:10" ht="15.75" thickTop="1">
      <c r="A70" s="1" t="s">
        <v>98</v>
      </c>
    </row>
    <row r="71" spans="1:10">
      <c r="A71" s="1"/>
    </row>
    <row r="76" spans="1:10">
      <c r="A76" s="21" t="s">
        <v>100</v>
      </c>
    </row>
    <row r="77" spans="1:10">
      <c r="A77" s="21" t="s">
        <v>114</v>
      </c>
    </row>
    <row r="78" spans="1:10">
      <c r="A78" s="21" t="s">
        <v>101</v>
      </c>
    </row>
  </sheetData>
  <mergeCells count="14">
    <mergeCell ref="A24:E24"/>
    <mergeCell ref="A1:G1"/>
    <mergeCell ref="B2:D2"/>
    <mergeCell ref="A8:G8"/>
    <mergeCell ref="A9:G9"/>
    <mergeCell ref="A23:E23"/>
    <mergeCell ref="A59:E59"/>
    <mergeCell ref="A60:E60"/>
    <mergeCell ref="A25:E25"/>
    <mergeCell ref="A26:E26"/>
    <mergeCell ref="A42:E42"/>
    <mergeCell ref="A43:E43"/>
    <mergeCell ref="A44:E44"/>
    <mergeCell ref="A58:E5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8"/>
  <sheetViews>
    <sheetView topLeftCell="A37" workbookViewId="0">
      <selection activeCell="A70" sqref="A70"/>
    </sheetView>
  </sheetViews>
  <sheetFormatPr baseColWidth="10" defaultColWidth="11.5703125" defaultRowHeight="15"/>
  <cols>
    <col min="1" max="1" width="59.85546875" style="21" customWidth="1"/>
    <col min="2" max="5" width="17.85546875" style="1" bestFit="1" customWidth="1"/>
    <col min="6" max="6" width="18" style="1" bestFit="1" customWidth="1"/>
    <col min="7" max="9" width="16.140625" style="1" bestFit="1" customWidth="1"/>
    <col min="10" max="16384" width="11.5703125" style="1"/>
  </cols>
  <sheetData>
    <row r="1" spans="1:7" ht="15" customHeight="1">
      <c r="A1" s="65" t="s">
        <v>22</v>
      </c>
      <c r="B1" s="65"/>
      <c r="C1" s="65"/>
      <c r="D1" s="65"/>
      <c r="E1" s="65"/>
      <c r="F1" s="65"/>
      <c r="G1" s="65"/>
    </row>
    <row r="2" spans="1:7" s="17" customFormat="1" ht="15" customHeight="1">
      <c r="A2" s="14" t="s">
        <v>0</v>
      </c>
      <c r="B2" s="66" t="s">
        <v>24</v>
      </c>
      <c r="C2" s="66"/>
      <c r="D2" s="66"/>
    </row>
    <row r="3" spans="1:7" s="17" customFormat="1" ht="15" customHeight="1">
      <c r="A3" s="14" t="s">
        <v>1</v>
      </c>
      <c r="B3" s="15" t="s">
        <v>23</v>
      </c>
      <c r="C3" s="15"/>
      <c r="D3" s="15"/>
    </row>
    <row r="4" spans="1:7" s="17" customFormat="1" ht="15" customHeight="1">
      <c r="A4" s="14" t="s">
        <v>11</v>
      </c>
      <c r="B4" s="15" t="s">
        <v>25</v>
      </c>
      <c r="C4" s="15"/>
      <c r="D4" s="15"/>
    </row>
    <row r="5" spans="1:7" s="17" customFormat="1" ht="15" customHeight="1">
      <c r="A5" s="14" t="s">
        <v>42</v>
      </c>
      <c r="B5" s="16" t="s">
        <v>66</v>
      </c>
    </row>
    <row r="6" spans="1:7" s="17" customFormat="1" ht="15" customHeight="1">
      <c r="A6" s="14"/>
      <c r="B6" s="16"/>
    </row>
    <row r="7" spans="1:7" ht="15" customHeight="1">
      <c r="A7" s="50"/>
      <c r="B7" s="50"/>
      <c r="C7" s="50"/>
      <c r="D7" s="50"/>
      <c r="E7" s="50"/>
      <c r="F7" s="50"/>
      <c r="G7" s="50"/>
    </row>
    <row r="8" spans="1:7" ht="15" customHeight="1">
      <c r="A8" s="65" t="s">
        <v>8</v>
      </c>
      <c r="B8" s="65"/>
      <c r="C8" s="65"/>
      <c r="D8" s="65"/>
      <c r="E8" s="65"/>
      <c r="F8" s="65"/>
      <c r="G8" s="65"/>
    </row>
    <row r="9" spans="1:7" ht="15" customHeight="1">
      <c r="A9" s="65" t="s">
        <v>12</v>
      </c>
      <c r="B9" s="65"/>
      <c r="C9" s="65"/>
      <c r="D9" s="65"/>
      <c r="E9" s="65"/>
      <c r="F9" s="65"/>
      <c r="G9" s="65"/>
    </row>
    <row r="11" spans="1:7" ht="15" customHeight="1" thickBot="1">
      <c r="A11" s="56" t="s">
        <v>102</v>
      </c>
      <c r="B11" s="9" t="s">
        <v>2</v>
      </c>
      <c r="C11" s="9" t="s">
        <v>60</v>
      </c>
      <c r="D11" s="9" t="s">
        <v>61</v>
      </c>
      <c r="E11" s="9" t="s">
        <v>62</v>
      </c>
      <c r="F11" s="9" t="s">
        <v>63</v>
      </c>
      <c r="G11" s="9" t="s">
        <v>44</v>
      </c>
    </row>
    <row r="12" spans="1:7" ht="15" customHeight="1">
      <c r="A12" s="44"/>
    </row>
    <row r="13" spans="1:7" ht="15" customHeight="1">
      <c r="A13" s="45" t="s">
        <v>28</v>
      </c>
      <c r="B13" s="1" t="s">
        <v>7</v>
      </c>
      <c r="C13" s="1">
        <v>91460</v>
      </c>
      <c r="D13" s="1">
        <v>91741</v>
      </c>
      <c r="E13" s="1">
        <v>92167</v>
      </c>
      <c r="F13" s="1">
        <f>SUM(C13:E13)</f>
        <v>275368</v>
      </c>
      <c r="G13" s="1">
        <f>AVERAGE(C13:E13)</f>
        <v>91789.333333333328</v>
      </c>
    </row>
    <row r="14" spans="1:7" ht="15" customHeight="1">
      <c r="A14" s="39" t="s">
        <v>26</v>
      </c>
      <c r="B14" s="3" t="s">
        <v>7</v>
      </c>
      <c r="C14" s="3">
        <v>65425</v>
      </c>
      <c r="D14" s="3">
        <v>65645</v>
      </c>
      <c r="E14" s="3">
        <v>65986</v>
      </c>
      <c r="F14" s="3">
        <f t="shared" ref="F14:F15" si="0">SUM(C14:E14)</f>
        <v>197056</v>
      </c>
      <c r="G14" s="3">
        <f>AVERAGE(C14:E14)</f>
        <v>65685.333333333328</v>
      </c>
    </row>
    <row r="15" spans="1:7" ht="15" customHeight="1">
      <c r="A15" s="39" t="s">
        <v>27</v>
      </c>
      <c r="B15" s="3" t="s">
        <v>7</v>
      </c>
      <c r="C15" s="3">
        <v>26035</v>
      </c>
      <c r="D15" s="3">
        <v>26096</v>
      </c>
      <c r="E15" s="3">
        <v>26181</v>
      </c>
      <c r="F15" s="3">
        <f t="shared" si="0"/>
        <v>78312</v>
      </c>
      <c r="G15" s="3">
        <f>AVERAGE(C15:E15)</f>
        <v>26104</v>
      </c>
    </row>
    <row r="16" spans="1:7" ht="15" customHeight="1">
      <c r="A16" s="45" t="s">
        <v>103</v>
      </c>
      <c r="B16" s="1" t="s">
        <v>7</v>
      </c>
      <c r="C16" s="1">
        <v>2929</v>
      </c>
      <c r="D16" s="1">
        <v>2977</v>
      </c>
      <c r="E16" s="1">
        <v>3028</v>
      </c>
      <c r="F16" s="1">
        <f>SUM(C16:E16)</f>
        <v>8934</v>
      </c>
      <c r="G16" s="1">
        <f>AVERAGE(C16:E16)</f>
        <v>2978</v>
      </c>
    </row>
    <row r="17" spans="1:7" ht="15" customHeight="1">
      <c r="A17" s="44"/>
    </row>
    <row r="18" spans="1:7" ht="15" customHeight="1" thickBot="1">
      <c r="A18" s="47" t="s">
        <v>13</v>
      </c>
      <c r="B18" s="6"/>
      <c r="C18" s="6">
        <f>C13+C16</f>
        <v>94389</v>
      </c>
      <c r="D18" s="6">
        <f t="shared" ref="D18" si="1">D13+D16</f>
        <v>94718</v>
      </c>
      <c r="E18" s="6">
        <f>E13+E16</f>
        <v>95195</v>
      </c>
      <c r="F18" s="6">
        <f>F13+F16</f>
        <v>284302</v>
      </c>
      <c r="G18" s="6">
        <f>AVERAGE(C18:E18)</f>
        <v>94767.333333333328</v>
      </c>
    </row>
    <row r="19" spans="1:7" ht="15" customHeight="1" thickTop="1">
      <c r="A19" s="1" t="s">
        <v>80</v>
      </c>
    </row>
    <row r="20" spans="1:7" ht="15" customHeight="1">
      <c r="A20" s="40" t="s">
        <v>45</v>
      </c>
    </row>
    <row r="21" spans="1:7" ht="15" customHeight="1">
      <c r="A21" s="40" t="s">
        <v>46</v>
      </c>
    </row>
    <row r="23" spans="1:7" ht="15" customHeight="1">
      <c r="A23" s="41"/>
      <c r="B23" s="41"/>
      <c r="C23" s="41"/>
      <c r="D23" s="41"/>
      <c r="E23" s="41"/>
      <c r="F23" s="42"/>
    </row>
    <row r="24" spans="1:7" ht="15" customHeight="1">
      <c r="A24" s="67" t="s">
        <v>14</v>
      </c>
      <c r="B24" s="67"/>
      <c r="C24" s="67"/>
      <c r="D24" s="67"/>
      <c r="E24" s="67"/>
    </row>
    <row r="25" spans="1:7" ht="15" customHeight="1">
      <c r="A25" s="65" t="s">
        <v>9</v>
      </c>
      <c r="B25" s="65"/>
      <c r="C25" s="65"/>
      <c r="D25" s="65"/>
      <c r="E25" s="65"/>
    </row>
    <row r="26" spans="1:7" ht="15" customHeight="1">
      <c r="A26" s="65" t="s">
        <v>47</v>
      </c>
      <c r="B26" s="65"/>
      <c r="C26" s="65"/>
      <c r="D26" s="65"/>
      <c r="E26" s="65"/>
    </row>
    <row r="28" spans="1:7" ht="15" customHeight="1" thickBot="1">
      <c r="A28" s="56" t="s">
        <v>102</v>
      </c>
      <c r="B28" s="9" t="s">
        <v>60</v>
      </c>
      <c r="C28" s="9" t="s">
        <v>61</v>
      </c>
      <c r="D28" s="9" t="s">
        <v>62</v>
      </c>
      <c r="E28" s="9" t="s">
        <v>64</v>
      </c>
      <c r="F28" s="9" t="s">
        <v>58</v>
      </c>
    </row>
    <row r="29" spans="1:7" ht="15" customHeight="1">
      <c r="A29" s="44"/>
    </row>
    <row r="30" spans="1:7" ht="15" customHeight="1">
      <c r="A30" s="45" t="s">
        <v>28</v>
      </c>
      <c r="B30" s="1">
        <v>6210601573.4099998</v>
      </c>
      <c r="C30" s="1">
        <v>4597289859.1900005</v>
      </c>
      <c r="D30" s="1">
        <v>8092523080.9300003</v>
      </c>
      <c r="E30" s="1">
        <f>SUM(B30:D30)</f>
        <v>18900414513.529999</v>
      </c>
      <c r="F30" s="1">
        <f>AVERAGE(B30:D30)</f>
        <v>6300138171.1766663</v>
      </c>
    </row>
    <row r="31" spans="1:7" ht="15" customHeight="1">
      <c r="A31" s="39" t="s">
        <v>26</v>
      </c>
      <c r="B31" s="53">
        <f>(C14/C13)*B30</f>
        <v>4442691973.981514</v>
      </c>
      <c r="C31" s="53">
        <f t="shared" ref="C31:D31" si="2">(D14/D13)*C30</f>
        <v>3289577100.8221793</v>
      </c>
      <c r="D31" s="53">
        <f t="shared" si="2"/>
        <v>5793757288.598381</v>
      </c>
      <c r="E31" s="1">
        <f t="shared" ref="E31:E32" si="3">SUM(B31:D31)</f>
        <v>13526026363.402075</v>
      </c>
      <c r="F31" s="1">
        <f t="shared" ref="F31:F32" si="4">AVERAGE(B31:D31)</f>
        <v>4508675454.4673586</v>
      </c>
    </row>
    <row r="32" spans="1:7" ht="15" customHeight="1">
      <c r="A32" s="39" t="s">
        <v>27</v>
      </c>
      <c r="B32" s="53">
        <f>(C15/C13)*B30</f>
        <v>1767909599.4284861</v>
      </c>
      <c r="C32" s="53">
        <f t="shared" ref="C32:D32" si="5">(D15/D13)*C30</f>
        <v>1307712758.367821</v>
      </c>
      <c r="D32" s="53">
        <f t="shared" si="5"/>
        <v>2298765792.3316193</v>
      </c>
      <c r="E32" s="1">
        <f t="shared" si="3"/>
        <v>5374388150.1279259</v>
      </c>
      <c r="F32" s="1">
        <f t="shared" si="4"/>
        <v>1791462716.7093086</v>
      </c>
    </row>
    <row r="33" spans="1:6">
      <c r="A33" s="45" t="s">
        <v>103</v>
      </c>
      <c r="B33" s="1">
        <v>613103395.80000007</v>
      </c>
      <c r="C33" s="1">
        <v>659444612.14999998</v>
      </c>
      <c r="D33" s="1">
        <v>655558200.39999998</v>
      </c>
      <c r="E33" s="1">
        <f>SUM(B33:D33)</f>
        <v>1928106208.3499999</v>
      </c>
      <c r="F33" s="1">
        <f t="shared" ref="F33:F38" si="6">AVERAGE(B33:D33)</f>
        <v>642702069.44999993</v>
      </c>
    </row>
    <row r="34" spans="1:6">
      <c r="A34" s="44" t="s">
        <v>29</v>
      </c>
      <c r="B34" s="1">
        <f>+B35+B36</f>
        <v>1249317836.8899999</v>
      </c>
      <c r="C34" s="1">
        <f t="shared" ref="C34:D34" si="7">+C35+C36</f>
        <v>1254795361.0799999</v>
      </c>
      <c r="D34" s="1">
        <f t="shared" si="7"/>
        <v>1258927896.28</v>
      </c>
      <c r="E34" s="1">
        <f>SUM(B34:D34)</f>
        <v>3763041094.25</v>
      </c>
      <c r="F34" s="1">
        <f t="shared" si="6"/>
        <v>1254347031.4166667</v>
      </c>
    </row>
    <row r="35" spans="1:6">
      <c r="A35" s="46" t="s">
        <v>34</v>
      </c>
      <c r="B35" s="1">
        <v>963234503.54999995</v>
      </c>
      <c r="C35" s="1">
        <v>968712027.74000001</v>
      </c>
      <c r="D35" s="1">
        <v>972844562.94000006</v>
      </c>
      <c r="E35" s="1">
        <f>SUM(B35:D35)</f>
        <v>2904791094.23</v>
      </c>
      <c r="F35" s="1">
        <f t="shared" si="6"/>
        <v>968263698.07666671</v>
      </c>
    </row>
    <row r="36" spans="1:6">
      <c r="A36" s="46" t="s">
        <v>35</v>
      </c>
      <c r="B36" s="1">
        <v>286083333.33999997</v>
      </c>
      <c r="C36" s="1">
        <v>286083333.33999997</v>
      </c>
      <c r="D36" s="1">
        <v>286083333.33999997</v>
      </c>
      <c r="E36" s="1">
        <f>SUM(B36:D36)</f>
        <v>858250000.01999998</v>
      </c>
      <c r="F36" s="1">
        <f t="shared" si="6"/>
        <v>286083333.33999997</v>
      </c>
    </row>
    <row r="37" spans="1:6">
      <c r="A37" s="10" t="s">
        <v>87</v>
      </c>
    </row>
    <row r="38" spans="1:6" ht="15.75" thickBot="1">
      <c r="A38" s="47" t="s">
        <v>13</v>
      </c>
      <c r="B38" s="6">
        <f>+B30+B33+B34</f>
        <v>8073022806.1000004</v>
      </c>
      <c r="C38" s="6">
        <f t="shared" ref="C38:E38" si="8">+C30+C33+C34</f>
        <v>6511529832.4200001</v>
      </c>
      <c r="D38" s="6">
        <f t="shared" si="8"/>
        <v>10007009177.610001</v>
      </c>
      <c r="E38" s="6">
        <f t="shared" si="8"/>
        <v>24591561816.129997</v>
      </c>
      <c r="F38" s="6">
        <f t="shared" si="6"/>
        <v>8197187272.043334</v>
      </c>
    </row>
    <row r="39" spans="1:6" ht="15.75" thickTop="1">
      <c r="A39" s="1" t="s">
        <v>117</v>
      </c>
    </row>
    <row r="41" spans="1:6">
      <c r="A41" s="1"/>
    </row>
    <row r="42" spans="1:6" s="17" customFormat="1">
      <c r="A42" s="65" t="s">
        <v>15</v>
      </c>
      <c r="B42" s="65"/>
      <c r="C42" s="65"/>
      <c r="D42" s="65"/>
      <c r="E42" s="65"/>
    </row>
    <row r="43" spans="1:6">
      <c r="A43" s="65" t="s">
        <v>9</v>
      </c>
      <c r="B43" s="65"/>
      <c r="C43" s="65"/>
      <c r="D43" s="65"/>
      <c r="E43" s="65"/>
    </row>
    <row r="44" spans="1:6">
      <c r="A44" s="65" t="s">
        <v>47</v>
      </c>
      <c r="B44" s="65"/>
      <c r="C44" s="65"/>
      <c r="D44" s="65"/>
      <c r="E44" s="65"/>
    </row>
    <row r="46" spans="1:6" ht="15.75" thickBot="1">
      <c r="A46" s="43" t="s">
        <v>10</v>
      </c>
      <c r="B46" s="9" t="s">
        <v>60</v>
      </c>
      <c r="C46" s="9" t="s">
        <v>61</v>
      </c>
      <c r="D46" s="9" t="s">
        <v>62</v>
      </c>
      <c r="E46" s="9" t="s">
        <v>64</v>
      </c>
    </row>
    <row r="47" spans="1:6">
      <c r="A47" s="44"/>
    </row>
    <row r="48" spans="1:6">
      <c r="A48" s="44" t="s">
        <v>39</v>
      </c>
      <c r="B48" s="1">
        <f>+B49+B50+B51</f>
        <v>6823704969.21</v>
      </c>
      <c r="C48" s="1">
        <f t="shared" ref="C48:D48" si="9">+C49+C50+C51</f>
        <v>5256734471.3400002</v>
      </c>
      <c r="D48" s="1">
        <f t="shared" si="9"/>
        <v>8748081281.3299999</v>
      </c>
      <c r="E48" s="1">
        <f>SUM(B48:D48)</f>
        <v>20828520721.879997</v>
      </c>
    </row>
    <row r="49" spans="1:5">
      <c r="A49" s="46" t="s">
        <v>65</v>
      </c>
      <c r="B49" s="1">
        <v>6210601573.4099998</v>
      </c>
      <c r="C49" s="1">
        <v>4597289859.1900005</v>
      </c>
      <c r="D49" s="1">
        <v>8092523080.9300003</v>
      </c>
      <c r="E49" s="1">
        <f t="shared" ref="E49:E53" si="10">SUM(B49:D49)</f>
        <v>18900414513.529999</v>
      </c>
    </row>
    <row r="50" spans="1:5">
      <c r="A50" s="26" t="s">
        <v>104</v>
      </c>
      <c r="B50" s="1">
        <v>613103395.80000007</v>
      </c>
      <c r="C50" s="1">
        <v>659444612.14999998</v>
      </c>
      <c r="D50" s="1">
        <v>655558200.39999998</v>
      </c>
      <c r="E50" s="1">
        <f t="shared" si="10"/>
        <v>1928106208.3499999</v>
      </c>
    </row>
    <row r="51" spans="1:5">
      <c r="A51" s="46" t="s">
        <v>37</v>
      </c>
      <c r="B51" s="1">
        <v>0</v>
      </c>
      <c r="C51" s="1">
        <v>0</v>
      </c>
      <c r="D51" s="1">
        <v>0</v>
      </c>
      <c r="E51" s="1">
        <f t="shared" si="10"/>
        <v>0</v>
      </c>
    </row>
    <row r="52" spans="1:5">
      <c r="A52" s="44" t="s">
        <v>40</v>
      </c>
      <c r="B52" s="1">
        <v>963234503.54999995</v>
      </c>
      <c r="C52" s="1">
        <v>968712027.74000001</v>
      </c>
      <c r="D52" s="1">
        <v>972844562.94000006</v>
      </c>
      <c r="E52" s="1">
        <f t="shared" si="10"/>
        <v>2904791094.23</v>
      </c>
    </row>
    <row r="53" spans="1:5">
      <c r="A53" s="44" t="s">
        <v>41</v>
      </c>
      <c r="B53" s="1">
        <v>286083333.33999997</v>
      </c>
      <c r="C53" s="1">
        <v>286083333.33999997</v>
      </c>
      <c r="D53" s="1">
        <v>286083333.33999997</v>
      </c>
      <c r="E53" s="1">
        <f t="shared" si="10"/>
        <v>858250000.01999998</v>
      </c>
    </row>
    <row r="54" spans="1:5" ht="15.75" thickBot="1">
      <c r="A54" s="47" t="s">
        <v>13</v>
      </c>
      <c r="B54" s="6">
        <f>B48+B52+B53</f>
        <v>8073022806.1000004</v>
      </c>
      <c r="C54" s="6">
        <f t="shared" ref="C54:D54" si="11">C48+C52+C53</f>
        <v>6511529832.4200001</v>
      </c>
      <c r="D54" s="6">
        <f t="shared" si="11"/>
        <v>10007009177.610001</v>
      </c>
      <c r="E54" s="6">
        <f>SUM(E49:E53)</f>
        <v>24591561816.129997</v>
      </c>
    </row>
    <row r="55" spans="1:5" ht="15.75" thickTop="1">
      <c r="A55" s="1" t="s">
        <v>97</v>
      </c>
    </row>
    <row r="57" spans="1:5">
      <c r="A57" s="68"/>
      <c r="B57" s="68"/>
      <c r="C57" s="68"/>
      <c r="D57" s="68"/>
      <c r="E57" s="68"/>
    </row>
    <row r="58" spans="1:5">
      <c r="A58" s="65" t="s">
        <v>21</v>
      </c>
      <c r="B58" s="65"/>
      <c r="C58" s="65"/>
      <c r="D58" s="65"/>
      <c r="E58" s="65"/>
    </row>
    <row r="59" spans="1:5">
      <c r="A59" s="65" t="s">
        <v>16</v>
      </c>
      <c r="B59" s="65"/>
      <c r="C59" s="65"/>
      <c r="D59" s="65"/>
      <c r="E59" s="65"/>
    </row>
    <row r="60" spans="1:5">
      <c r="A60" s="65" t="s">
        <v>47</v>
      </c>
      <c r="B60" s="65"/>
      <c r="C60" s="65"/>
      <c r="D60" s="65"/>
      <c r="E60" s="65"/>
    </row>
    <row r="62" spans="1:5" ht="15.75" thickBot="1">
      <c r="A62" s="43" t="s">
        <v>10</v>
      </c>
      <c r="B62" s="9" t="s">
        <v>60</v>
      </c>
      <c r="C62" s="9" t="s">
        <v>61</v>
      </c>
      <c r="D62" s="9" t="s">
        <v>62</v>
      </c>
      <c r="E62" s="9" t="s">
        <v>64</v>
      </c>
    </row>
    <row r="63" spans="1:5">
      <c r="A63" s="44"/>
    </row>
    <row r="64" spans="1:5">
      <c r="A64" s="38" t="s">
        <v>96</v>
      </c>
      <c r="B64" s="1">
        <v>12492299999.99</v>
      </c>
      <c r="C64" s="1">
        <v>11483616666.65</v>
      </c>
      <c r="D64" s="1">
        <v>10474933333.309999</v>
      </c>
      <c r="E64" s="1">
        <f>B64</f>
        <v>12492299999.99</v>
      </c>
    </row>
    <row r="65" spans="1:9">
      <c r="A65" s="38" t="s">
        <v>17</v>
      </c>
      <c r="B65" s="1">
        <v>7064339472.7600002</v>
      </c>
      <c r="C65" s="1">
        <v>5502846499.0799999</v>
      </c>
      <c r="D65" s="1">
        <v>8998325844.2700005</v>
      </c>
      <c r="E65" s="1">
        <f>SUM(B65:D65)</f>
        <v>21565511816.110001</v>
      </c>
      <c r="G65" s="58">
        <v>2064339472.76</v>
      </c>
      <c r="H65" s="58">
        <v>5502846499.0799999</v>
      </c>
      <c r="I65" s="58">
        <v>3998325844.27</v>
      </c>
    </row>
    <row r="66" spans="1:9">
      <c r="A66" s="38" t="s">
        <v>18</v>
      </c>
      <c r="B66" s="1">
        <v>19556639472.75</v>
      </c>
      <c r="C66" s="1">
        <v>16986463165.73</v>
      </c>
      <c r="D66" s="1">
        <v>19473259177.580002</v>
      </c>
      <c r="E66" s="1">
        <f t="shared" ref="E66" si="12">SUM(E64:E65)</f>
        <v>34057811816.099998</v>
      </c>
      <c r="F66" s="59" t="s">
        <v>109</v>
      </c>
      <c r="G66" s="61">
        <v>5000000000</v>
      </c>
      <c r="H66" s="63">
        <v>5000000000</v>
      </c>
      <c r="I66" s="61">
        <v>5000000000</v>
      </c>
    </row>
    <row r="67" spans="1:9">
      <c r="A67" s="38" t="s">
        <v>19</v>
      </c>
      <c r="B67" s="1">
        <v>8073022806.1000004</v>
      </c>
      <c r="C67" s="1">
        <v>6511529832.4200001</v>
      </c>
      <c r="D67" s="1">
        <v>10007009177.610001</v>
      </c>
      <c r="E67" s="1">
        <f>SUM(B67:D67)</f>
        <v>24591561816.130001</v>
      </c>
      <c r="H67" s="62" t="s">
        <v>110</v>
      </c>
    </row>
    <row r="68" spans="1:9">
      <c r="A68" s="38" t="s">
        <v>20</v>
      </c>
      <c r="B68" s="1">
        <v>11483616666.65</v>
      </c>
      <c r="C68" s="1">
        <v>10474933333.309999</v>
      </c>
      <c r="D68" s="1">
        <v>9466249999.9700012</v>
      </c>
      <c r="E68" s="1">
        <f>E66-E67</f>
        <v>9466249999.9699974</v>
      </c>
    </row>
    <row r="69" spans="1:9" ht="15.75" thickBot="1">
      <c r="A69" s="48"/>
      <c r="B69" s="6"/>
      <c r="C69" s="6"/>
      <c r="D69" s="6"/>
      <c r="E69" s="6"/>
    </row>
    <row r="70" spans="1:9" ht="15.75" thickTop="1">
      <c r="A70" s="1" t="s">
        <v>94</v>
      </c>
    </row>
    <row r="71" spans="1:9">
      <c r="A71" s="1" t="s">
        <v>95</v>
      </c>
    </row>
    <row r="76" spans="1:9">
      <c r="A76" s="21" t="s">
        <v>100</v>
      </c>
    </row>
    <row r="77" spans="1:9">
      <c r="A77" s="21" t="s">
        <v>114</v>
      </c>
    </row>
    <row r="78" spans="1:9">
      <c r="A78" s="21" t="s">
        <v>101</v>
      </c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topLeftCell="A46" workbookViewId="0">
      <selection activeCell="A70" sqref="A70"/>
    </sheetView>
  </sheetViews>
  <sheetFormatPr baseColWidth="10" defaultColWidth="11.5703125" defaultRowHeight="15"/>
  <cols>
    <col min="1" max="1" width="60.42578125" style="21" customWidth="1"/>
    <col min="2" max="2" width="17.140625" style="1" bestFit="1" customWidth="1"/>
    <col min="3" max="5" width="17.7109375" style="1" bestFit="1" customWidth="1"/>
    <col min="6" max="6" width="17.85546875" style="1" bestFit="1" customWidth="1"/>
    <col min="7" max="7" width="17.140625" style="1" bestFit="1" customWidth="1"/>
    <col min="8" max="9" width="16.140625" style="1" bestFit="1" customWidth="1"/>
    <col min="10" max="16384" width="11.5703125" style="1"/>
  </cols>
  <sheetData>
    <row r="1" spans="1:7" ht="15" customHeight="1">
      <c r="A1" s="65" t="s">
        <v>22</v>
      </c>
      <c r="B1" s="65"/>
      <c r="C1" s="65"/>
      <c r="D1" s="65"/>
      <c r="E1" s="65"/>
      <c r="F1" s="65"/>
      <c r="G1" s="65"/>
    </row>
    <row r="2" spans="1:7" s="17" customFormat="1" ht="15" customHeight="1">
      <c r="A2" s="14" t="s">
        <v>0</v>
      </c>
      <c r="B2" s="66" t="s">
        <v>24</v>
      </c>
      <c r="C2" s="66"/>
      <c r="D2" s="66"/>
    </row>
    <row r="3" spans="1:7" s="17" customFormat="1" ht="15" customHeight="1">
      <c r="A3" s="14" t="s">
        <v>1</v>
      </c>
      <c r="B3" s="15" t="s">
        <v>23</v>
      </c>
      <c r="C3" s="15"/>
      <c r="D3" s="15"/>
    </row>
    <row r="4" spans="1:7" s="17" customFormat="1" ht="15" customHeight="1">
      <c r="A4" s="14" t="s">
        <v>11</v>
      </c>
      <c r="B4" s="15" t="s">
        <v>25</v>
      </c>
      <c r="C4" s="15"/>
      <c r="D4" s="15"/>
    </row>
    <row r="5" spans="1:7" s="17" customFormat="1" ht="15" customHeight="1">
      <c r="A5" s="14" t="s">
        <v>42</v>
      </c>
      <c r="B5" s="16" t="s">
        <v>93</v>
      </c>
    </row>
    <row r="6" spans="1:7" s="17" customFormat="1" ht="15" customHeight="1">
      <c r="A6" s="14"/>
      <c r="B6" s="52"/>
    </row>
    <row r="7" spans="1:7" ht="15" customHeight="1">
      <c r="A7" s="51"/>
      <c r="B7" s="51"/>
      <c r="C7" s="51"/>
      <c r="D7" s="51"/>
      <c r="E7" s="51"/>
      <c r="F7" s="51"/>
      <c r="G7" s="51"/>
    </row>
    <row r="8" spans="1:7" ht="15" customHeight="1">
      <c r="A8" s="65" t="s">
        <v>8</v>
      </c>
      <c r="B8" s="65"/>
      <c r="C8" s="65"/>
      <c r="D8" s="65"/>
      <c r="E8" s="65"/>
      <c r="F8" s="65"/>
      <c r="G8" s="65"/>
    </row>
    <row r="9" spans="1:7" ht="15" customHeight="1">
      <c r="A9" s="65" t="s">
        <v>12</v>
      </c>
      <c r="B9" s="65"/>
      <c r="C9" s="65"/>
      <c r="D9" s="65"/>
      <c r="E9" s="65"/>
      <c r="F9" s="65"/>
      <c r="G9" s="65"/>
    </row>
    <row r="11" spans="1:7" ht="15" customHeight="1" thickBot="1">
      <c r="A11" s="56" t="s">
        <v>102</v>
      </c>
      <c r="B11" s="9" t="s">
        <v>2</v>
      </c>
      <c r="C11" s="9" t="s">
        <v>82</v>
      </c>
      <c r="D11" s="9" t="s">
        <v>83</v>
      </c>
      <c r="E11" s="9" t="s">
        <v>84</v>
      </c>
      <c r="F11" s="9" t="s">
        <v>85</v>
      </c>
      <c r="G11" s="9" t="s">
        <v>44</v>
      </c>
    </row>
    <row r="12" spans="1:7" ht="15" customHeight="1">
      <c r="A12" s="44"/>
    </row>
    <row r="13" spans="1:7" ht="15" customHeight="1">
      <c r="A13" s="45" t="s">
        <v>28</v>
      </c>
      <c r="B13" s="1" t="s">
        <v>7</v>
      </c>
      <c r="C13" s="1">
        <v>92329</v>
      </c>
      <c r="D13" s="1">
        <v>92873</v>
      </c>
      <c r="E13" s="1">
        <v>93182</v>
      </c>
      <c r="F13" s="1">
        <f>SUM(C13:E13)</f>
        <v>278384</v>
      </c>
      <c r="G13" s="1">
        <f>AVERAGE(C13:E13)</f>
        <v>92794.666666666672</v>
      </c>
    </row>
    <row r="14" spans="1:7" ht="15" customHeight="1">
      <c r="A14" s="39" t="s">
        <v>26</v>
      </c>
      <c r="B14" s="3" t="s">
        <v>7</v>
      </c>
      <c r="C14" s="3">
        <v>66065</v>
      </c>
      <c r="D14" s="3">
        <v>67485</v>
      </c>
      <c r="E14" s="3">
        <v>67764</v>
      </c>
      <c r="F14" s="3">
        <f t="shared" ref="F14:F15" si="0">SUM(C14:E14)</f>
        <v>201314</v>
      </c>
      <c r="G14" s="3">
        <f>AVERAGE(C14:E14)</f>
        <v>67104.666666666672</v>
      </c>
    </row>
    <row r="15" spans="1:7" ht="15" customHeight="1">
      <c r="A15" s="39" t="s">
        <v>27</v>
      </c>
      <c r="B15" s="3" t="s">
        <v>7</v>
      </c>
      <c r="C15" s="3">
        <v>26264</v>
      </c>
      <c r="D15" s="3">
        <v>25388</v>
      </c>
      <c r="E15" s="3">
        <v>25418</v>
      </c>
      <c r="F15" s="3">
        <f t="shared" si="0"/>
        <v>77070</v>
      </c>
      <c r="G15" s="3">
        <f>AVERAGE(C15:E15)</f>
        <v>25690</v>
      </c>
    </row>
    <row r="16" spans="1:7" ht="15" customHeight="1">
      <c r="A16" s="45" t="s">
        <v>103</v>
      </c>
      <c r="B16" s="1" t="s">
        <v>7</v>
      </c>
      <c r="C16" s="1">
        <v>3065</v>
      </c>
      <c r="D16" s="1">
        <v>3099</v>
      </c>
      <c r="E16" s="1">
        <v>3116</v>
      </c>
      <c r="F16" s="1">
        <f>SUM(C16:E16)</f>
        <v>9280</v>
      </c>
      <c r="G16" s="1">
        <f>AVERAGE(C16:E16)</f>
        <v>3093.3333333333335</v>
      </c>
    </row>
    <row r="17" spans="1:7" ht="15" customHeight="1">
      <c r="A17" s="44"/>
    </row>
    <row r="18" spans="1:7" ht="15" customHeight="1" thickBot="1">
      <c r="A18" s="47" t="s">
        <v>13</v>
      </c>
      <c r="B18" s="6"/>
      <c r="C18" s="6">
        <f>C13+C16</f>
        <v>95394</v>
      </c>
      <c r="D18" s="6">
        <f t="shared" ref="D18" si="1">D13+D16</f>
        <v>95972</v>
      </c>
      <c r="E18" s="6">
        <f>E13+E16</f>
        <v>96298</v>
      </c>
      <c r="F18" s="6">
        <f>F13+F16</f>
        <v>287664</v>
      </c>
      <c r="G18" s="6">
        <f>AVERAGE(C18:E18)</f>
        <v>95888</v>
      </c>
    </row>
    <row r="19" spans="1:7" ht="15" customHeight="1" thickTop="1">
      <c r="A19" s="1" t="s">
        <v>80</v>
      </c>
    </row>
    <row r="20" spans="1:7" ht="15" customHeight="1">
      <c r="A20" s="40" t="s">
        <v>45</v>
      </c>
    </row>
    <row r="21" spans="1:7" ht="15" customHeight="1">
      <c r="A21" s="40" t="s">
        <v>46</v>
      </c>
    </row>
    <row r="23" spans="1:7" ht="15" customHeight="1">
      <c r="A23" s="41"/>
      <c r="B23" s="41"/>
      <c r="C23" s="41"/>
      <c r="D23" s="41"/>
      <c r="E23" s="41"/>
      <c r="F23" s="42"/>
    </row>
    <row r="24" spans="1:7" ht="15" customHeight="1">
      <c r="A24" s="67" t="s">
        <v>14</v>
      </c>
      <c r="B24" s="67"/>
      <c r="C24" s="67"/>
      <c r="D24" s="67"/>
      <c r="E24" s="67"/>
    </row>
    <row r="25" spans="1:7" ht="15" customHeight="1">
      <c r="A25" s="65" t="s">
        <v>9</v>
      </c>
      <c r="B25" s="65"/>
      <c r="C25" s="65"/>
      <c r="D25" s="65"/>
      <c r="E25" s="65"/>
    </row>
    <row r="26" spans="1:7" ht="15" customHeight="1">
      <c r="A26" s="65" t="s">
        <v>47</v>
      </c>
      <c r="B26" s="65"/>
      <c r="C26" s="65"/>
      <c r="D26" s="65"/>
      <c r="E26" s="65"/>
    </row>
    <row r="28" spans="1:7" ht="15" customHeight="1" thickBot="1">
      <c r="A28" s="56" t="s">
        <v>102</v>
      </c>
      <c r="B28" s="9" t="s">
        <v>82</v>
      </c>
      <c r="C28" s="9" t="s">
        <v>83</v>
      </c>
      <c r="D28" s="9" t="s">
        <v>84</v>
      </c>
      <c r="E28" s="9" t="s">
        <v>86</v>
      </c>
      <c r="F28" s="9" t="s">
        <v>58</v>
      </c>
    </row>
    <row r="29" spans="1:7" ht="15" customHeight="1">
      <c r="A29" s="44"/>
    </row>
    <row r="30" spans="1:7">
      <c r="A30" s="45" t="s">
        <v>28</v>
      </c>
      <c r="B30" s="1">
        <v>7127244132.6100006</v>
      </c>
      <c r="C30" s="1">
        <v>6441098568.6999998</v>
      </c>
      <c r="D30" s="1">
        <v>6268950952.25</v>
      </c>
      <c r="E30" s="1">
        <f>SUM(B30:D30)</f>
        <v>19837293653.560001</v>
      </c>
      <c r="F30" s="1">
        <f>AVERAGE(B30:D30)</f>
        <v>6612431217.8533335</v>
      </c>
    </row>
    <row r="31" spans="1:7">
      <c r="A31" s="39" t="s">
        <v>26</v>
      </c>
      <c r="B31" s="25">
        <f>(C14/C13)*B30</f>
        <v>5099821113.852416</v>
      </c>
      <c r="C31" s="25">
        <f t="shared" ref="C31:D31" si="2">(D14/D13)*C30</f>
        <v>4680343446.5207272</v>
      </c>
      <c r="D31" s="25">
        <f t="shared" si="2"/>
        <v>4558919022.2174778</v>
      </c>
      <c r="E31" s="1">
        <f t="shared" ref="E31:E32" si="3">SUM(B31:D31)</f>
        <v>14339083582.59062</v>
      </c>
      <c r="F31" s="1">
        <f t="shared" ref="F31:F32" si="4">AVERAGE(B31:D31)</f>
        <v>4779694527.5302067</v>
      </c>
    </row>
    <row r="32" spans="1:7">
      <c r="A32" s="39" t="s">
        <v>27</v>
      </c>
      <c r="B32" s="25">
        <f>(C15/C13)*B30</f>
        <v>2027423018.757585</v>
      </c>
      <c r="C32" s="25">
        <f t="shared" ref="C32:D32" si="5">(D15/D13)*C30</f>
        <v>1760755122.1792727</v>
      </c>
      <c r="D32" s="25">
        <f t="shared" si="5"/>
        <v>1710031930.0325222</v>
      </c>
      <c r="E32" s="1">
        <f t="shared" si="3"/>
        <v>5498210070.9693794</v>
      </c>
      <c r="F32" s="1">
        <f t="shared" si="4"/>
        <v>1832736690.3231266</v>
      </c>
    </row>
    <row r="33" spans="1:6">
      <c r="A33" s="45" t="s">
        <v>103</v>
      </c>
      <c r="B33" s="1">
        <v>659814070.89999998</v>
      </c>
      <c r="C33" s="1">
        <v>676827893.89999998</v>
      </c>
      <c r="D33" s="1">
        <v>671171713.14999998</v>
      </c>
      <c r="E33" s="1">
        <f t="shared" ref="E33:E37" si="6">SUM(B33:D33)</f>
        <v>2007813677.9499998</v>
      </c>
      <c r="F33" s="1">
        <f t="shared" ref="F33:F37" si="7">AVERAGE(B33:D33)</f>
        <v>669271225.98333323</v>
      </c>
    </row>
    <row r="34" spans="1:6">
      <c r="A34" s="44" t="s">
        <v>29</v>
      </c>
      <c r="B34" s="1">
        <f>SUM(B35:B37)</f>
        <v>1264547491.2</v>
      </c>
      <c r="C34" s="1">
        <f t="shared" ref="C34:F34" si="8">SUM(C35:C37)</f>
        <v>1963887418.8899999</v>
      </c>
      <c r="D34" s="1">
        <f t="shared" si="8"/>
        <v>11325038118.91</v>
      </c>
      <c r="E34" s="1">
        <f t="shared" si="8"/>
        <v>14553473029</v>
      </c>
      <c r="F34" s="1">
        <f t="shared" si="8"/>
        <v>5980863183.2750006</v>
      </c>
    </row>
    <row r="35" spans="1:6">
      <c r="A35" s="46" t="s">
        <v>34</v>
      </c>
      <c r="B35" s="1">
        <v>978464157.86000001</v>
      </c>
      <c r="C35" s="1">
        <v>1004926720</v>
      </c>
      <c r="D35" s="1">
        <v>4933599109.5699997</v>
      </c>
      <c r="E35" s="1">
        <f t="shared" si="6"/>
        <v>6916989987.4300003</v>
      </c>
      <c r="F35" s="1">
        <f t="shared" si="7"/>
        <v>2305663329.1433334</v>
      </c>
    </row>
    <row r="36" spans="1:6">
      <c r="A36" s="46" t="s">
        <v>35</v>
      </c>
      <c r="B36" s="1">
        <v>286083333.33999997</v>
      </c>
      <c r="C36" s="1">
        <v>277383333.33999997</v>
      </c>
      <c r="D36" s="1">
        <v>294783333.24000013</v>
      </c>
      <c r="E36" s="1">
        <f t="shared" si="6"/>
        <v>858249999.92000008</v>
      </c>
      <c r="F36" s="1">
        <f t="shared" si="7"/>
        <v>286083333.30666667</v>
      </c>
    </row>
    <row r="37" spans="1:6">
      <c r="A37" s="44" t="s">
        <v>87</v>
      </c>
      <c r="B37" s="1" t="s">
        <v>112</v>
      </c>
      <c r="C37" s="1">
        <v>681577365.54999995</v>
      </c>
      <c r="D37" s="1">
        <v>6096655676.1000004</v>
      </c>
      <c r="E37" s="1">
        <f t="shared" si="6"/>
        <v>6778233041.6500006</v>
      </c>
      <c r="F37" s="1">
        <f t="shared" si="7"/>
        <v>3389116520.8250003</v>
      </c>
    </row>
    <row r="38" spans="1:6" ht="15.75" thickBot="1">
      <c r="A38" s="47" t="s">
        <v>13</v>
      </c>
      <c r="B38" s="6">
        <f>+B30+B33+B34</f>
        <v>9051605694.710001</v>
      </c>
      <c r="C38" s="6">
        <f t="shared" ref="C38:F38" si="9">+C30+C33+C34</f>
        <v>9081813881.4899998</v>
      </c>
      <c r="D38" s="6">
        <f t="shared" si="9"/>
        <v>18265160784.309998</v>
      </c>
      <c r="E38" s="6">
        <f t="shared" si="9"/>
        <v>36398580360.510002</v>
      </c>
      <c r="F38" s="6">
        <f t="shared" si="9"/>
        <v>13262565627.111668</v>
      </c>
    </row>
    <row r="39" spans="1:6" ht="15.75" thickTop="1">
      <c r="A39" s="55" t="s">
        <v>118</v>
      </c>
    </row>
    <row r="41" spans="1:6">
      <c r="A41" s="1"/>
    </row>
    <row r="42" spans="1:6">
      <c r="A42" s="65" t="s">
        <v>15</v>
      </c>
      <c r="B42" s="65"/>
      <c r="C42" s="65"/>
      <c r="D42" s="65"/>
      <c r="E42" s="65"/>
    </row>
    <row r="43" spans="1:6">
      <c r="A43" s="65" t="s">
        <v>9</v>
      </c>
      <c r="B43" s="65"/>
      <c r="C43" s="65"/>
      <c r="D43" s="65"/>
      <c r="E43" s="65"/>
    </row>
    <row r="44" spans="1:6">
      <c r="A44" s="65" t="s">
        <v>47</v>
      </c>
      <c r="B44" s="65"/>
      <c r="C44" s="65"/>
      <c r="D44" s="65"/>
      <c r="E44" s="65"/>
    </row>
    <row r="46" spans="1:6" ht="15.75" thickBot="1">
      <c r="A46" s="43" t="s">
        <v>10</v>
      </c>
      <c r="B46" s="9" t="s">
        <v>82</v>
      </c>
      <c r="C46" s="9" t="s">
        <v>83</v>
      </c>
      <c r="D46" s="9" t="s">
        <v>84</v>
      </c>
      <c r="E46" s="9" t="s">
        <v>86</v>
      </c>
    </row>
    <row r="47" spans="1:6">
      <c r="A47" s="44"/>
    </row>
    <row r="48" spans="1:6">
      <c r="A48" s="44" t="s">
        <v>39</v>
      </c>
      <c r="B48" s="1">
        <f>SUM(B49:B51)</f>
        <v>7787058203.5100002</v>
      </c>
      <c r="C48" s="1">
        <f t="shared" ref="C48:D48" si="10">SUM(C49:C51)</f>
        <v>7799503828.1499996</v>
      </c>
      <c r="D48" s="1">
        <f t="shared" si="10"/>
        <v>13036778341.5</v>
      </c>
      <c r="E48" s="1">
        <f t="shared" ref="E48:E53" si="11">SUM(B48:D48)</f>
        <v>28623340373.16</v>
      </c>
    </row>
    <row r="49" spans="1:7">
      <c r="A49" s="46" t="s">
        <v>65</v>
      </c>
      <c r="B49" s="1">
        <v>7127244132.6100006</v>
      </c>
      <c r="C49" s="1">
        <v>6441098568.6999998</v>
      </c>
      <c r="D49" s="1">
        <v>6268950952.25</v>
      </c>
      <c r="E49" s="1">
        <f t="shared" si="11"/>
        <v>19837293653.560001</v>
      </c>
    </row>
    <row r="50" spans="1:7">
      <c r="A50" s="26" t="s">
        <v>104</v>
      </c>
      <c r="B50" s="1">
        <v>659814070.89999998</v>
      </c>
      <c r="C50" s="1">
        <v>676827893.89999998</v>
      </c>
      <c r="D50" s="1">
        <v>671171713.14999998</v>
      </c>
      <c r="E50" s="1">
        <f t="shared" si="11"/>
        <v>2007813677.9499998</v>
      </c>
    </row>
    <row r="51" spans="1:7">
      <c r="A51" s="46" t="s">
        <v>37</v>
      </c>
      <c r="B51" s="1" t="s">
        <v>112</v>
      </c>
      <c r="C51" s="1">
        <v>681577365.54999995</v>
      </c>
      <c r="D51" s="1">
        <v>6096655676.1000004</v>
      </c>
      <c r="E51" s="1">
        <f t="shared" si="11"/>
        <v>6778233041.6500006</v>
      </c>
    </row>
    <row r="52" spans="1:7">
      <c r="A52" s="44" t="s">
        <v>40</v>
      </c>
      <c r="B52" s="1">
        <v>978464157.86000001</v>
      </c>
      <c r="C52" s="1">
        <v>1004926720</v>
      </c>
      <c r="D52" s="1">
        <v>4933599109.5699997</v>
      </c>
      <c r="E52" s="1">
        <f t="shared" si="11"/>
        <v>6916989987.4300003</v>
      </c>
    </row>
    <row r="53" spans="1:7">
      <c r="A53" s="44" t="s">
        <v>41</v>
      </c>
      <c r="B53" s="1">
        <v>286083333.33999997</v>
      </c>
      <c r="C53" s="1">
        <v>277383333.33999997</v>
      </c>
      <c r="D53" s="1">
        <v>294783333.24000013</v>
      </c>
      <c r="E53" s="1">
        <f t="shared" si="11"/>
        <v>858249999.92000008</v>
      </c>
    </row>
    <row r="54" spans="1:7" ht="15.75" thickBot="1">
      <c r="A54" s="47" t="s">
        <v>13</v>
      </c>
      <c r="B54" s="6">
        <f>B48+B52+B53</f>
        <v>9051605694.710001</v>
      </c>
      <c r="C54" s="6">
        <f t="shared" ref="C54:E54" si="12">C48+C52+C53</f>
        <v>9081813881.4899998</v>
      </c>
      <c r="D54" s="6">
        <f t="shared" si="12"/>
        <v>18265160784.310001</v>
      </c>
      <c r="E54" s="6">
        <f t="shared" si="12"/>
        <v>36398580360.509995</v>
      </c>
    </row>
    <row r="55" spans="1:7" ht="15.75" thickTop="1">
      <c r="A55" s="55" t="s">
        <v>113</v>
      </c>
    </row>
    <row r="57" spans="1:7">
      <c r="A57" s="41"/>
      <c r="B57" s="41"/>
      <c r="C57" s="41"/>
      <c r="D57" s="41"/>
      <c r="E57" s="41"/>
    </row>
    <row r="58" spans="1:7">
      <c r="A58" s="65" t="s">
        <v>21</v>
      </c>
      <c r="B58" s="65"/>
      <c r="C58" s="65"/>
      <c r="D58" s="65"/>
      <c r="E58" s="65"/>
    </row>
    <row r="59" spans="1:7">
      <c r="A59" s="65" t="s">
        <v>16</v>
      </c>
      <c r="B59" s="65"/>
      <c r="C59" s="65"/>
      <c r="D59" s="65"/>
      <c r="E59" s="65"/>
    </row>
    <row r="60" spans="1:7">
      <c r="A60" s="65" t="s">
        <v>47</v>
      </c>
      <c r="B60" s="65"/>
      <c r="C60" s="65"/>
      <c r="D60" s="65"/>
      <c r="E60" s="65"/>
    </row>
    <row r="62" spans="1:7" ht="15.75" thickBot="1">
      <c r="A62" s="43" t="s">
        <v>10</v>
      </c>
      <c r="B62" s="9" t="s">
        <v>82</v>
      </c>
      <c r="C62" s="9" t="s">
        <v>83</v>
      </c>
      <c r="D62" s="9" t="s">
        <v>84</v>
      </c>
      <c r="E62" s="9" t="s">
        <v>86</v>
      </c>
    </row>
    <row r="63" spans="1:7">
      <c r="A63" s="44"/>
    </row>
    <row r="64" spans="1:7">
      <c r="A64" s="38" t="s">
        <v>48</v>
      </c>
      <c r="B64" s="1">
        <f>'3T'!E68</f>
        <v>9466249999.9699974</v>
      </c>
      <c r="C64" s="1">
        <f>B68</f>
        <v>9180166666.6299953</v>
      </c>
      <c r="D64" s="1">
        <f>C68</f>
        <v>8902783333.2899952</v>
      </c>
      <c r="E64" s="1">
        <f>B64</f>
        <v>9466249999.9699974</v>
      </c>
      <c r="G64" s="62" t="s">
        <v>111</v>
      </c>
    </row>
    <row r="65" spans="1:9">
      <c r="A65" s="38" t="s">
        <v>17</v>
      </c>
      <c r="B65" s="1">
        <v>8765522361.3700008</v>
      </c>
      <c r="C65" s="1">
        <v>8804430548.1499996</v>
      </c>
      <c r="D65" s="1">
        <v>13115672141.07</v>
      </c>
      <c r="E65" s="1">
        <f>SUM(B65:D65)</f>
        <v>30685625050.59</v>
      </c>
      <c r="G65" s="58">
        <v>3765522361.3699999</v>
      </c>
      <c r="H65" s="58">
        <v>3804430548.1500001</v>
      </c>
      <c r="I65" s="58">
        <v>5896572141.0699997</v>
      </c>
    </row>
    <row r="66" spans="1:9">
      <c r="A66" s="38" t="s">
        <v>18</v>
      </c>
      <c r="B66" s="1">
        <f>SUM(B64:B65)</f>
        <v>18231772361.339996</v>
      </c>
      <c r="C66" s="1">
        <f t="shared" ref="C66:E66" si="13">SUM(C64:C65)</f>
        <v>17984597214.779995</v>
      </c>
      <c r="D66" s="1">
        <f t="shared" si="13"/>
        <v>22018455474.359993</v>
      </c>
      <c r="E66" s="1">
        <f t="shared" si="13"/>
        <v>40151875050.559998</v>
      </c>
      <c r="F66" s="59" t="s">
        <v>109</v>
      </c>
      <c r="G66" s="61">
        <v>5000000000</v>
      </c>
      <c r="H66" s="61">
        <v>5000000000</v>
      </c>
      <c r="I66" s="61">
        <v>7219100000</v>
      </c>
    </row>
    <row r="67" spans="1:9">
      <c r="A67" s="38" t="s">
        <v>19</v>
      </c>
      <c r="B67" s="1">
        <f>B54</f>
        <v>9051605694.710001</v>
      </c>
      <c r="C67" s="1">
        <f t="shared" ref="C67:D67" si="14">C54</f>
        <v>9081813881.4899998</v>
      </c>
      <c r="D67" s="1">
        <f t="shared" si="14"/>
        <v>18265160784.310001</v>
      </c>
      <c r="E67" s="1">
        <f>SUM(B67:D67)</f>
        <v>36398580360.510002</v>
      </c>
    </row>
    <row r="68" spans="1:9">
      <c r="A68" s="38" t="s">
        <v>20</v>
      </c>
      <c r="B68" s="1">
        <f>B66-B67</f>
        <v>9180166666.6299953</v>
      </c>
      <c r="C68" s="1">
        <f t="shared" ref="C68:E68" si="15">C66-C67</f>
        <v>8902783333.2899952</v>
      </c>
      <c r="D68" s="1">
        <f t="shared" si="15"/>
        <v>3753294690.0499916</v>
      </c>
      <c r="E68" s="1">
        <f t="shared" si="15"/>
        <v>3753294690.0499954</v>
      </c>
    </row>
    <row r="69" spans="1:9" ht="15.75" thickBot="1">
      <c r="A69" s="48"/>
      <c r="B69" s="6"/>
      <c r="C69" s="6"/>
      <c r="D69" s="6"/>
      <c r="E69" s="6"/>
    </row>
    <row r="70" spans="1:9" ht="15.75" thickTop="1">
      <c r="A70" s="55" t="s">
        <v>113</v>
      </c>
    </row>
    <row r="71" spans="1:9">
      <c r="A71" s="1"/>
    </row>
    <row r="76" spans="1:9">
      <c r="A76" s="21" t="s">
        <v>100</v>
      </c>
    </row>
    <row r="77" spans="1:9">
      <c r="A77" s="21" t="s">
        <v>114</v>
      </c>
    </row>
    <row r="78" spans="1:9">
      <c r="A78" s="21" t="s">
        <v>101</v>
      </c>
    </row>
  </sheetData>
  <mergeCells count="13">
    <mergeCell ref="A60:E60"/>
    <mergeCell ref="A26:E26"/>
    <mergeCell ref="A42:E42"/>
    <mergeCell ref="A43:E43"/>
    <mergeCell ref="A44:E44"/>
    <mergeCell ref="A58:E58"/>
    <mergeCell ref="A59:E59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79"/>
  <sheetViews>
    <sheetView topLeftCell="A43" workbookViewId="0">
      <selection activeCell="B73" sqref="B73"/>
    </sheetView>
  </sheetViews>
  <sheetFormatPr baseColWidth="10" defaultRowHeight="15"/>
  <cols>
    <col min="1" max="1" width="68.7109375" style="1" customWidth="1"/>
    <col min="2" max="2" width="18.5703125" style="1" customWidth="1"/>
    <col min="3" max="3" width="18.42578125" style="1" customWidth="1"/>
    <col min="4" max="4" width="19.42578125" style="1" customWidth="1"/>
    <col min="5" max="5" width="18" style="1" bestFit="1" customWidth="1"/>
    <col min="6" max="16384" width="11.42578125" style="1"/>
  </cols>
  <sheetData>
    <row r="1" spans="1:6">
      <c r="A1" s="69" t="s">
        <v>22</v>
      </c>
      <c r="B1" s="69"/>
      <c r="C1" s="69"/>
      <c r="D1" s="69"/>
      <c r="E1" s="69"/>
    </row>
    <row r="2" spans="1:6">
      <c r="A2" s="32" t="s">
        <v>0</v>
      </c>
      <c r="B2" s="17" t="s">
        <v>24</v>
      </c>
    </row>
    <row r="3" spans="1:6">
      <c r="A3" s="32" t="s">
        <v>1</v>
      </c>
      <c r="B3" s="17" t="s">
        <v>23</v>
      </c>
    </row>
    <row r="4" spans="1:6">
      <c r="A4" s="32" t="s">
        <v>11</v>
      </c>
      <c r="B4" s="17" t="s">
        <v>25</v>
      </c>
    </row>
    <row r="5" spans="1:6">
      <c r="A5" s="32" t="s">
        <v>42</v>
      </c>
      <c r="B5" s="16" t="s">
        <v>78</v>
      </c>
    </row>
    <row r="6" spans="1:6">
      <c r="A6" s="33"/>
      <c r="B6" s="34"/>
    </row>
    <row r="8" spans="1:6">
      <c r="A8" s="69" t="s">
        <v>8</v>
      </c>
      <c r="B8" s="69"/>
      <c r="C8" s="69"/>
      <c r="D8" s="69"/>
      <c r="E8" s="69"/>
    </row>
    <row r="9" spans="1:6">
      <c r="A9" s="69" t="s">
        <v>12</v>
      </c>
      <c r="B9" s="69"/>
      <c r="C9" s="69"/>
      <c r="D9" s="69"/>
      <c r="E9" s="69"/>
    </row>
    <row r="11" spans="1:6" ht="15.75" thickBot="1">
      <c r="A11" s="56" t="s">
        <v>102</v>
      </c>
      <c r="B11" s="36" t="s">
        <v>2</v>
      </c>
      <c r="C11" s="37" t="s">
        <v>6</v>
      </c>
      <c r="D11" s="37" t="s">
        <v>57</v>
      </c>
      <c r="E11" s="37" t="s">
        <v>67</v>
      </c>
      <c r="F11" s="37" t="s">
        <v>68</v>
      </c>
    </row>
    <row r="12" spans="1:6">
      <c r="A12" s="38"/>
    </row>
    <row r="13" spans="1:6">
      <c r="A13" s="38" t="s">
        <v>28</v>
      </c>
      <c r="B13" s="1" t="s">
        <v>7</v>
      </c>
      <c r="C13" s="1">
        <f>+IT!F13</f>
        <v>271047</v>
      </c>
      <c r="D13" s="1">
        <f>+'2T'!F13</f>
        <v>273070</v>
      </c>
      <c r="E13" s="1">
        <f>SUM(C13:D13)</f>
        <v>544117</v>
      </c>
      <c r="F13" s="1">
        <f>+E13/6</f>
        <v>90686.166666666672</v>
      </c>
    </row>
    <row r="14" spans="1:6">
      <c r="A14" s="39" t="s">
        <v>26</v>
      </c>
      <c r="B14" s="3" t="s">
        <v>7</v>
      </c>
      <c r="C14" s="3">
        <f>+IT!F14</f>
        <v>193785</v>
      </c>
      <c r="D14" s="3">
        <f>+'2T'!F14</f>
        <v>195358</v>
      </c>
      <c r="E14" s="3">
        <f t="shared" ref="E14:E16" si="0">SUM(C14:D14)</f>
        <v>389143</v>
      </c>
      <c r="F14" s="3">
        <f t="shared" ref="F14:F18" si="1">+E14/6</f>
        <v>64857.166666666664</v>
      </c>
    </row>
    <row r="15" spans="1:6">
      <c r="A15" s="39" t="s">
        <v>27</v>
      </c>
      <c r="B15" s="3" t="s">
        <v>7</v>
      </c>
      <c r="C15" s="3">
        <f>+IT!F15</f>
        <v>77262</v>
      </c>
      <c r="D15" s="3">
        <f>+'2T'!F15</f>
        <v>77712</v>
      </c>
      <c r="E15" s="3">
        <f t="shared" si="0"/>
        <v>154974</v>
      </c>
      <c r="F15" s="3">
        <f t="shared" si="1"/>
        <v>25829</v>
      </c>
    </row>
    <row r="16" spans="1:6">
      <c r="A16" s="45" t="s">
        <v>103</v>
      </c>
      <c r="B16" s="1" t="s">
        <v>7</v>
      </c>
      <c r="C16" s="1">
        <f>+IT!F16</f>
        <v>8534</v>
      </c>
      <c r="D16" s="1">
        <f>+'2T'!F16</f>
        <v>8690</v>
      </c>
      <c r="E16" s="1">
        <f t="shared" si="0"/>
        <v>17224</v>
      </c>
      <c r="F16" s="1">
        <f t="shared" si="1"/>
        <v>2870.6666666666665</v>
      </c>
    </row>
    <row r="17" spans="1:6">
      <c r="A17" s="38"/>
      <c r="B17" s="4"/>
    </row>
    <row r="18" spans="1:6" ht="15.75" thickBot="1">
      <c r="A18" s="35" t="s">
        <v>13</v>
      </c>
      <c r="B18" s="36"/>
      <c r="C18" s="6">
        <f>+SUM(C13:C16)</f>
        <v>550628</v>
      </c>
      <c r="D18" s="6">
        <f>+SUM(D13:D16)</f>
        <v>554830</v>
      </c>
      <c r="E18" s="6">
        <f>+C18+D18</f>
        <v>1105458</v>
      </c>
      <c r="F18" s="6">
        <f t="shared" si="1"/>
        <v>184243</v>
      </c>
    </row>
    <row r="19" spans="1:6" ht="15.75" thickTop="1">
      <c r="A19" s="1" t="s">
        <v>80</v>
      </c>
    </row>
    <row r="20" spans="1:6">
      <c r="A20" s="40" t="s">
        <v>69</v>
      </c>
    </row>
    <row r="21" spans="1:6">
      <c r="A21" s="40" t="s">
        <v>81</v>
      </c>
    </row>
    <row r="24" spans="1:6">
      <c r="A24" s="69" t="s">
        <v>14</v>
      </c>
      <c r="B24" s="69"/>
      <c r="C24" s="69"/>
      <c r="D24" s="69"/>
    </row>
    <row r="25" spans="1:6">
      <c r="A25" s="69" t="s">
        <v>9</v>
      </c>
      <c r="B25" s="69"/>
      <c r="C25" s="69"/>
      <c r="D25" s="69"/>
    </row>
    <row r="26" spans="1:6">
      <c r="A26" s="69" t="s">
        <v>47</v>
      </c>
      <c r="B26" s="69"/>
      <c r="C26" s="69"/>
      <c r="D26" s="69"/>
    </row>
    <row r="28" spans="1:6" ht="15.75" thickBot="1">
      <c r="A28" s="56" t="s">
        <v>102</v>
      </c>
      <c r="B28" s="37" t="s">
        <v>6</v>
      </c>
      <c r="C28" s="37" t="s">
        <v>57</v>
      </c>
      <c r="D28" s="37" t="s">
        <v>70</v>
      </c>
      <c r="E28" s="37" t="s">
        <v>58</v>
      </c>
    </row>
    <row r="29" spans="1:6">
      <c r="A29" s="38"/>
    </row>
    <row r="30" spans="1:6">
      <c r="A30" s="38" t="s">
        <v>28</v>
      </c>
      <c r="B30" s="1">
        <f>+IT!E30</f>
        <v>13634786603.02</v>
      </c>
      <c r="C30" s="1">
        <f>+'2T'!E30</f>
        <v>19984621782.649998</v>
      </c>
      <c r="D30" s="1">
        <f>SUM(B30:C30)</f>
        <v>33619408385.669998</v>
      </c>
      <c r="E30" s="1">
        <f>+D30/6</f>
        <v>5603234730.9449997</v>
      </c>
    </row>
    <row r="31" spans="1:6">
      <c r="A31" s="64" t="s">
        <v>26</v>
      </c>
      <c r="B31" s="1">
        <f>+IT!E31</f>
        <v>9748253169.4709816</v>
      </c>
      <c r="C31" s="1">
        <f>+'2T'!E31</f>
        <v>14297420472.408455</v>
      </c>
      <c r="D31" s="1">
        <f t="shared" ref="D31:D32" si="2">SUM(B31:C31)</f>
        <v>24045673641.879436</v>
      </c>
      <c r="E31" s="1">
        <f t="shared" ref="E31:E32" si="3">+D31/6</f>
        <v>4007612273.6465726</v>
      </c>
    </row>
    <row r="32" spans="1:6">
      <c r="A32" s="64" t="s">
        <v>27</v>
      </c>
      <c r="B32" s="1">
        <f>+IT!E32</f>
        <v>3886533433.5490189</v>
      </c>
      <c r="C32" s="1">
        <f>+'2T'!E32</f>
        <v>5687201310.2415447</v>
      </c>
      <c r="D32" s="1">
        <f t="shared" si="2"/>
        <v>9573734743.7905636</v>
      </c>
      <c r="E32" s="1">
        <f t="shared" si="3"/>
        <v>1595622457.2984273</v>
      </c>
    </row>
    <row r="33" spans="1:5">
      <c r="A33" s="45" t="s">
        <v>103</v>
      </c>
      <c r="B33" s="1">
        <f>+IT!E33</f>
        <v>1785954017</v>
      </c>
      <c r="C33" s="1">
        <f>+'2T'!E33</f>
        <v>1835921951.55</v>
      </c>
      <c r="D33" s="1">
        <f t="shared" ref="D33:D38" si="4">SUM(B33:C33)</f>
        <v>3621875968.5500002</v>
      </c>
      <c r="E33" s="1">
        <f>+D33/6</f>
        <v>603645994.75833333</v>
      </c>
    </row>
    <row r="34" spans="1:5">
      <c r="A34" s="38" t="s">
        <v>29</v>
      </c>
      <c r="B34" s="1">
        <f>+IT!E34</f>
        <v>2913798760.9899998</v>
      </c>
      <c r="C34" s="1">
        <f>+'2T'!E34</f>
        <v>3733851749.5199995</v>
      </c>
      <c r="D34" s="1">
        <f t="shared" si="4"/>
        <v>6647650510.5099993</v>
      </c>
      <c r="E34" s="1">
        <f t="shared" ref="E34:E36" si="5">+D34/6</f>
        <v>1107941751.7516665</v>
      </c>
    </row>
    <row r="35" spans="1:5">
      <c r="A35" s="64" t="s">
        <v>34</v>
      </c>
      <c r="B35" s="1">
        <f>+IT!E35</f>
        <v>2055548760.9900002</v>
      </c>
      <c r="C35" s="1">
        <f>+'2T'!E35</f>
        <v>2875601749.5</v>
      </c>
      <c r="D35" s="1">
        <f t="shared" si="4"/>
        <v>4931150510.4899998</v>
      </c>
      <c r="E35" s="1">
        <f t="shared" si="5"/>
        <v>821858418.41499996</v>
      </c>
    </row>
    <row r="36" spans="1:5">
      <c r="A36" s="64" t="s">
        <v>35</v>
      </c>
      <c r="B36" s="1">
        <f>+IT!E36</f>
        <v>858250000</v>
      </c>
      <c r="C36" s="1">
        <f>+'2T'!E36</f>
        <v>858250000.01999998</v>
      </c>
      <c r="D36" s="1">
        <f t="shared" si="4"/>
        <v>1716500000.02</v>
      </c>
      <c r="E36" s="1">
        <f t="shared" si="5"/>
        <v>286083333.33666664</v>
      </c>
    </row>
    <row r="37" spans="1:5">
      <c r="A37" s="38"/>
    </row>
    <row r="38" spans="1:5" ht="15.75" thickBot="1">
      <c r="A38" s="35" t="s">
        <v>13</v>
      </c>
      <c r="B38" s="6">
        <f>+SUM(B30:B36)</f>
        <v>34883124745.020004</v>
      </c>
      <c r="C38" s="6">
        <f>+SUM(C30:C36)</f>
        <v>49272869015.889992</v>
      </c>
      <c r="D38" s="6">
        <f t="shared" si="4"/>
        <v>84155993760.910004</v>
      </c>
      <c r="E38" s="6">
        <f>+D38/6</f>
        <v>14025998960.151667</v>
      </c>
    </row>
    <row r="39" spans="1:5" ht="15.75" thickTop="1">
      <c r="A39" s="55" t="s">
        <v>116</v>
      </c>
    </row>
    <row r="42" spans="1:5">
      <c r="A42" s="69" t="s">
        <v>15</v>
      </c>
      <c r="B42" s="69"/>
      <c r="C42" s="69"/>
      <c r="D42" s="69"/>
    </row>
    <row r="43" spans="1:5">
      <c r="A43" s="69" t="s">
        <v>9</v>
      </c>
      <c r="B43" s="69"/>
      <c r="C43" s="69"/>
      <c r="D43" s="69"/>
    </row>
    <row r="44" spans="1:5">
      <c r="A44" s="69" t="s">
        <v>47</v>
      </c>
      <c r="B44" s="69"/>
      <c r="C44" s="69"/>
      <c r="D44" s="69"/>
    </row>
    <row r="46" spans="1:5" ht="15.75" thickBot="1">
      <c r="A46" s="20" t="s">
        <v>10</v>
      </c>
      <c r="B46" s="9" t="s">
        <v>71</v>
      </c>
      <c r="C46" s="9" t="s">
        <v>57</v>
      </c>
      <c r="D46" s="9" t="s">
        <v>70</v>
      </c>
    </row>
    <row r="47" spans="1:5">
      <c r="A47" s="21"/>
    </row>
    <row r="48" spans="1:5">
      <c r="A48" s="21" t="s">
        <v>39</v>
      </c>
      <c r="B48" s="1">
        <f>+IT!E48</f>
        <v>15420740620.02</v>
      </c>
      <c r="C48" s="1">
        <f>+'2T'!E48</f>
        <v>21820543734.199997</v>
      </c>
      <c r="D48" s="1">
        <f>SUM(B48:C48)</f>
        <v>37241284354.220001</v>
      </c>
    </row>
    <row r="49" spans="1:4">
      <c r="A49" s="26" t="s">
        <v>36</v>
      </c>
      <c r="B49" s="1">
        <f>+IT!E49</f>
        <v>13634786603.02</v>
      </c>
      <c r="C49" s="1">
        <f>+'2T'!E49</f>
        <v>19984621782.649998</v>
      </c>
      <c r="D49" s="1">
        <f t="shared" ref="D49:D54" si="6">SUM(B49:C49)</f>
        <v>33619408385.669998</v>
      </c>
    </row>
    <row r="50" spans="1:4">
      <c r="A50" s="26" t="s">
        <v>104</v>
      </c>
      <c r="B50" s="1">
        <f>+IT!E50</f>
        <v>1785954017</v>
      </c>
      <c r="C50" s="1">
        <f>+'2T'!E50</f>
        <v>1835921951.55</v>
      </c>
      <c r="D50" s="1">
        <f t="shared" si="6"/>
        <v>3621875968.5500002</v>
      </c>
    </row>
    <row r="51" spans="1:4">
      <c r="A51" s="26" t="s">
        <v>37</v>
      </c>
      <c r="B51" s="1">
        <f>+IT!E51</f>
        <v>0</v>
      </c>
      <c r="C51" s="1">
        <f>+'2T'!E51</f>
        <v>0</v>
      </c>
      <c r="D51" s="1">
        <f t="shared" si="6"/>
        <v>0</v>
      </c>
    </row>
    <row r="52" spans="1:4">
      <c r="A52" s="21" t="s">
        <v>40</v>
      </c>
      <c r="B52" s="1">
        <f>+IT!E52</f>
        <v>2055548760.9900002</v>
      </c>
      <c r="C52" s="1">
        <f>+'2T'!E52</f>
        <v>2875601749.5</v>
      </c>
      <c r="D52" s="1">
        <f t="shared" si="6"/>
        <v>4931150510.4899998</v>
      </c>
    </row>
    <row r="53" spans="1:4">
      <c r="A53" s="21" t="s">
        <v>41</v>
      </c>
      <c r="B53" s="1">
        <f>+IT!E53</f>
        <v>858250000</v>
      </c>
      <c r="C53" s="1">
        <f>+'2T'!E53</f>
        <v>858250000.01999998</v>
      </c>
      <c r="D53" s="1">
        <f t="shared" si="6"/>
        <v>1716500000.02</v>
      </c>
    </row>
    <row r="54" spans="1:4" ht="15.75" thickBot="1">
      <c r="A54" s="8" t="s">
        <v>13</v>
      </c>
      <c r="B54" s="6">
        <f>+IT!E54</f>
        <v>18334539381.010002</v>
      </c>
      <c r="C54" s="6">
        <f>+'2T'!E54</f>
        <v>25554395483.719997</v>
      </c>
      <c r="D54" s="6">
        <f t="shared" si="6"/>
        <v>43888934864.729996</v>
      </c>
    </row>
    <row r="55" spans="1:4" ht="15.75" thickTop="1">
      <c r="A55" s="55" t="s">
        <v>120</v>
      </c>
    </row>
    <row r="58" spans="1:4">
      <c r="A58" s="69" t="s">
        <v>21</v>
      </c>
      <c r="B58" s="69"/>
      <c r="C58" s="69"/>
      <c r="D58" s="69"/>
    </row>
    <row r="59" spans="1:4">
      <c r="A59" s="69" t="s">
        <v>16</v>
      </c>
      <c r="B59" s="69"/>
      <c r="C59" s="69"/>
      <c r="D59" s="69"/>
    </row>
    <row r="60" spans="1:4">
      <c r="A60" s="69" t="s">
        <v>47</v>
      </c>
      <c r="B60" s="69"/>
      <c r="C60" s="69"/>
      <c r="D60" s="69"/>
    </row>
    <row r="62" spans="1:4" ht="15.75" thickBot="1">
      <c r="A62" s="35" t="s">
        <v>10</v>
      </c>
      <c r="B62" s="37" t="s">
        <v>6</v>
      </c>
      <c r="C62" s="37" t="s">
        <v>57</v>
      </c>
      <c r="D62" s="37" t="s">
        <v>70</v>
      </c>
    </row>
    <row r="63" spans="1:4" ht="15.75" thickTop="1">
      <c r="A63" s="38"/>
    </row>
    <row r="64" spans="1:4">
      <c r="A64" s="38" t="s">
        <v>72</v>
      </c>
      <c r="B64" s="1">
        <f>+IT!E64</f>
        <v>2354800000.0100021</v>
      </c>
      <c r="C64" s="1">
        <f>+'2T'!E64</f>
        <v>5574250000.0100021</v>
      </c>
      <c r="D64" s="1">
        <f>B64</f>
        <v>2354800000.0100021</v>
      </c>
    </row>
    <row r="65" spans="1:4">
      <c r="A65" s="38" t="s">
        <v>17</v>
      </c>
      <c r="B65" s="1">
        <f>+IT!E65</f>
        <v>21553989381.009998</v>
      </c>
      <c r="C65" s="1">
        <f>+'2T'!E65</f>
        <v>32472445483.699997</v>
      </c>
      <c r="D65" s="1">
        <f>SUM(B65:C65)</f>
        <v>54026434864.709991</v>
      </c>
    </row>
    <row r="66" spans="1:4">
      <c r="A66" s="38" t="s">
        <v>18</v>
      </c>
      <c r="B66" s="1">
        <f>+IT!E66</f>
        <v>23908789381.02</v>
      </c>
      <c r="C66" s="1">
        <f>+'2T'!E66</f>
        <v>38046695483.709999</v>
      </c>
      <c r="D66" s="1">
        <f>SUM(D64:D65)</f>
        <v>56381234864.719994</v>
      </c>
    </row>
    <row r="67" spans="1:4">
      <c r="A67" s="38" t="s">
        <v>19</v>
      </c>
      <c r="B67" s="1">
        <f>+IT!E67</f>
        <v>18334539381.010002</v>
      </c>
      <c r="C67" s="1">
        <f>+'2T'!E67</f>
        <v>25554395483.720001</v>
      </c>
      <c r="D67" s="1">
        <f>SUM(B67:C67)</f>
        <v>43888934864.730003</v>
      </c>
    </row>
    <row r="68" spans="1:4">
      <c r="A68" s="4" t="s">
        <v>20</v>
      </c>
      <c r="B68" s="4">
        <f>+IT!E68</f>
        <v>5574250000.0099983</v>
      </c>
      <c r="C68" s="4">
        <f>+'2T'!E68</f>
        <v>12492299999.989998</v>
      </c>
      <c r="D68" s="4">
        <f>D66-D67</f>
        <v>12492299999.98999</v>
      </c>
    </row>
    <row r="69" spans="1:4" ht="15.75" thickBot="1">
      <c r="A69" s="6"/>
      <c r="B69" s="6"/>
      <c r="C69" s="6"/>
      <c r="D69" s="6"/>
    </row>
    <row r="70" spans="1:4" ht="15.75" thickTop="1">
      <c r="A70" s="55" t="s">
        <v>120</v>
      </c>
    </row>
    <row r="77" spans="1:4">
      <c r="A77" s="21" t="s">
        <v>100</v>
      </c>
    </row>
    <row r="78" spans="1:4">
      <c r="A78" s="21" t="s">
        <v>114</v>
      </c>
    </row>
    <row r="79" spans="1:4">
      <c r="A79" s="21" t="s">
        <v>101</v>
      </c>
    </row>
  </sheetData>
  <mergeCells count="12">
    <mergeCell ref="A60:D60"/>
    <mergeCell ref="A1:E1"/>
    <mergeCell ref="A8:E8"/>
    <mergeCell ref="A9:E9"/>
    <mergeCell ref="A24:D24"/>
    <mergeCell ref="A25:D25"/>
    <mergeCell ref="A26:D26"/>
    <mergeCell ref="A42:D42"/>
    <mergeCell ref="A43:D43"/>
    <mergeCell ref="A44:D44"/>
    <mergeCell ref="A58:D58"/>
    <mergeCell ref="A59:D5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5"/>
  <sheetViews>
    <sheetView topLeftCell="A43" workbookViewId="0">
      <selection activeCell="A70" sqref="A70"/>
    </sheetView>
  </sheetViews>
  <sheetFormatPr baseColWidth="10" defaultColWidth="11.5703125" defaultRowHeight="15"/>
  <cols>
    <col min="1" max="1" width="58.7109375" style="21" customWidth="1"/>
    <col min="2" max="2" width="17.85546875" style="1" bestFit="1" customWidth="1"/>
    <col min="3" max="6" width="18" style="1" bestFit="1" customWidth="1"/>
    <col min="7" max="7" width="16.140625" style="1" bestFit="1" customWidth="1"/>
    <col min="8" max="16384" width="11.5703125" style="1"/>
  </cols>
  <sheetData>
    <row r="1" spans="1:7" ht="15" customHeight="1">
      <c r="A1" s="65" t="s">
        <v>22</v>
      </c>
      <c r="B1" s="65"/>
      <c r="C1" s="65"/>
      <c r="D1" s="65"/>
      <c r="E1" s="65"/>
      <c r="F1" s="65"/>
      <c r="G1" s="65"/>
    </row>
    <row r="2" spans="1:7" s="17" customFormat="1" ht="15" customHeight="1">
      <c r="A2" s="14" t="s">
        <v>0</v>
      </c>
      <c r="B2" s="66" t="s">
        <v>24</v>
      </c>
      <c r="C2" s="66"/>
      <c r="D2" s="66"/>
    </row>
    <row r="3" spans="1:7" s="17" customFormat="1" ht="15" customHeight="1">
      <c r="A3" s="14" t="s">
        <v>1</v>
      </c>
      <c r="B3" s="15" t="s">
        <v>23</v>
      </c>
      <c r="C3" s="15"/>
      <c r="D3" s="15"/>
    </row>
    <row r="4" spans="1:7" s="17" customFormat="1" ht="15" customHeight="1">
      <c r="A4" s="14" t="s">
        <v>11</v>
      </c>
      <c r="B4" s="15" t="s">
        <v>25</v>
      </c>
      <c r="C4" s="15"/>
      <c r="D4" s="15"/>
    </row>
    <row r="5" spans="1:7" s="17" customFormat="1" ht="15" customHeight="1">
      <c r="A5" s="14" t="s">
        <v>42</v>
      </c>
      <c r="B5" s="16" t="s">
        <v>79</v>
      </c>
    </row>
    <row r="6" spans="1:7" s="17" customFormat="1" ht="15" customHeight="1">
      <c r="A6" s="14"/>
      <c r="B6" s="16"/>
    </row>
    <row r="7" spans="1:7" ht="15" customHeight="1">
      <c r="A7" s="49"/>
      <c r="B7" s="49"/>
      <c r="C7" s="49"/>
      <c r="D7" s="49"/>
      <c r="E7" s="49"/>
      <c r="F7" s="49"/>
      <c r="G7" s="49"/>
    </row>
    <row r="8" spans="1:7" ht="15" customHeight="1">
      <c r="A8" s="65" t="s">
        <v>8</v>
      </c>
      <c r="B8" s="65"/>
      <c r="C8" s="65"/>
      <c r="D8" s="65"/>
      <c r="E8" s="65"/>
      <c r="F8" s="65"/>
      <c r="G8" s="65"/>
    </row>
    <row r="9" spans="1:7" ht="15" customHeight="1">
      <c r="A9" s="65" t="s">
        <v>12</v>
      </c>
      <c r="B9" s="65"/>
      <c r="C9" s="65"/>
      <c r="D9" s="65"/>
      <c r="E9" s="65"/>
      <c r="F9" s="65"/>
      <c r="G9" s="65"/>
    </row>
    <row r="11" spans="1:7" ht="15" customHeight="1" thickBot="1">
      <c r="A11" s="56" t="s">
        <v>102</v>
      </c>
      <c r="B11" s="36" t="s">
        <v>2</v>
      </c>
      <c r="C11" s="37" t="s">
        <v>6</v>
      </c>
      <c r="D11" s="37" t="s">
        <v>57</v>
      </c>
      <c r="E11" s="37" t="s">
        <v>64</v>
      </c>
      <c r="F11" s="37" t="s">
        <v>73</v>
      </c>
      <c r="G11" s="37" t="s">
        <v>68</v>
      </c>
    </row>
    <row r="12" spans="1:7" ht="15" customHeight="1">
      <c r="A12" s="38"/>
      <c r="E12" s="4"/>
      <c r="F12" s="4"/>
      <c r="G12" s="4"/>
    </row>
    <row r="13" spans="1:7" ht="15" customHeight="1">
      <c r="A13" s="38" t="s">
        <v>28</v>
      </c>
      <c r="B13" s="1" t="s">
        <v>7</v>
      </c>
      <c r="C13" s="1">
        <f>+IT!F13</f>
        <v>271047</v>
      </c>
      <c r="D13" s="1">
        <f>+'2T'!F13</f>
        <v>273070</v>
      </c>
      <c r="E13" s="4">
        <f>+'3T'!F13</f>
        <v>275368</v>
      </c>
      <c r="F13" s="4">
        <f>SUM(C13:E13)</f>
        <v>819485</v>
      </c>
      <c r="G13" s="4">
        <f>+F13/9</f>
        <v>91053.888888888891</v>
      </c>
    </row>
    <row r="14" spans="1:7" ht="15" customHeight="1">
      <c r="A14" s="39" t="s">
        <v>26</v>
      </c>
      <c r="B14" s="3" t="s">
        <v>7</v>
      </c>
      <c r="C14" s="3">
        <f>+IT!F14</f>
        <v>193785</v>
      </c>
      <c r="D14" s="3">
        <f>+'2T'!F14</f>
        <v>195358</v>
      </c>
      <c r="E14" s="3">
        <f>+'3T'!F14</f>
        <v>197056</v>
      </c>
      <c r="F14" s="11">
        <f t="shared" ref="F14:F18" si="0">SUM(C14:E14)</f>
        <v>586199</v>
      </c>
      <c r="G14" s="12">
        <f>+F14/9</f>
        <v>65133.222222222219</v>
      </c>
    </row>
    <row r="15" spans="1:7" ht="15" customHeight="1">
      <c r="A15" s="39" t="s">
        <v>27</v>
      </c>
      <c r="B15" s="3" t="s">
        <v>7</v>
      </c>
      <c r="C15" s="3">
        <f>+IT!F15</f>
        <v>77262</v>
      </c>
      <c r="D15" s="3">
        <f>+'2T'!F15</f>
        <v>77712</v>
      </c>
      <c r="E15" s="3">
        <f>+'3T'!F15</f>
        <v>78312</v>
      </c>
      <c r="F15" s="11">
        <f t="shared" si="0"/>
        <v>233286</v>
      </c>
      <c r="G15" s="12">
        <f>+F15/9</f>
        <v>25920.666666666668</v>
      </c>
    </row>
    <row r="16" spans="1:7" ht="15" customHeight="1">
      <c r="A16" s="45" t="s">
        <v>103</v>
      </c>
      <c r="B16" s="1" t="s">
        <v>7</v>
      </c>
      <c r="C16" s="1">
        <f>+IT!F16</f>
        <v>8534</v>
      </c>
      <c r="D16" s="1">
        <f>+'2T'!F16</f>
        <v>8690</v>
      </c>
      <c r="E16" s="4">
        <f>+'3T'!F16</f>
        <v>8934</v>
      </c>
      <c r="F16" s="4">
        <f t="shared" si="0"/>
        <v>26158</v>
      </c>
      <c r="G16" s="4">
        <f>+F16/9</f>
        <v>2906.4444444444443</v>
      </c>
    </row>
    <row r="17" spans="1:7" ht="15" customHeight="1">
      <c r="A17" s="38"/>
      <c r="B17" s="4"/>
      <c r="E17" s="4"/>
      <c r="F17" s="4"/>
      <c r="G17" s="4"/>
    </row>
    <row r="18" spans="1:7" ht="15" customHeight="1" thickBot="1">
      <c r="A18" s="35" t="s">
        <v>13</v>
      </c>
      <c r="B18" s="36"/>
      <c r="C18" s="6">
        <f>+SUM(C13:C16)</f>
        <v>550628</v>
      </c>
      <c r="D18" s="6">
        <f t="shared" ref="D18:E18" si="1">+SUM(D13:D16)</f>
        <v>554830</v>
      </c>
      <c r="E18" s="6">
        <f t="shared" si="1"/>
        <v>559670</v>
      </c>
      <c r="F18" s="6">
        <f t="shared" si="0"/>
        <v>1665128</v>
      </c>
      <c r="G18" s="6">
        <f t="shared" ref="G18" si="2">F18/9</f>
        <v>185014.22222222222</v>
      </c>
    </row>
    <row r="19" spans="1:7" ht="15" customHeight="1" thickTop="1">
      <c r="A19" s="1" t="s">
        <v>80</v>
      </c>
    </row>
    <row r="20" spans="1:7" ht="15" customHeight="1">
      <c r="A20" s="40" t="s">
        <v>74</v>
      </c>
    </row>
    <row r="21" spans="1:7" ht="15" customHeight="1">
      <c r="A21" s="40" t="s">
        <v>75</v>
      </c>
    </row>
    <row r="23" spans="1:7" ht="15" customHeight="1">
      <c r="A23" s="41"/>
      <c r="B23" s="41"/>
      <c r="C23" s="41"/>
      <c r="D23" s="41"/>
      <c r="E23" s="41"/>
      <c r="F23" s="42"/>
    </row>
    <row r="24" spans="1:7" ht="15" customHeight="1">
      <c r="A24" s="67" t="s">
        <v>14</v>
      </c>
      <c r="B24" s="67"/>
      <c r="C24" s="67"/>
      <c r="D24" s="67"/>
      <c r="E24" s="67"/>
    </row>
    <row r="25" spans="1:7" ht="15" customHeight="1">
      <c r="A25" s="65" t="s">
        <v>9</v>
      </c>
      <c r="B25" s="65"/>
      <c r="C25" s="65"/>
      <c r="D25" s="65"/>
      <c r="E25" s="65"/>
    </row>
    <row r="26" spans="1:7" ht="15" customHeight="1">
      <c r="A26" s="65" t="s">
        <v>47</v>
      </c>
      <c r="B26" s="65"/>
      <c r="C26" s="65"/>
      <c r="D26" s="65"/>
      <c r="E26" s="65"/>
    </row>
    <row r="27" spans="1:7" ht="15" customHeight="1"/>
    <row r="28" spans="1:7" ht="15" customHeight="1" thickBot="1">
      <c r="A28" s="56" t="s">
        <v>102</v>
      </c>
      <c r="B28" s="9" t="s">
        <v>6</v>
      </c>
      <c r="C28" s="9" t="s">
        <v>57</v>
      </c>
      <c r="D28" s="9" t="s">
        <v>64</v>
      </c>
      <c r="E28" s="9" t="s">
        <v>76</v>
      </c>
      <c r="F28" s="9" t="s">
        <v>58</v>
      </c>
    </row>
    <row r="29" spans="1:7" ht="15" customHeight="1">
      <c r="A29" s="44"/>
    </row>
    <row r="30" spans="1:7" ht="15" customHeight="1">
      <c r="A30" s="45" t="s">
        <v>28</v>
      </c>
      <c r="B30" s="1">
        <f>+IT!E30</f>
        <v>13634786603.02</v>
      </c>
      <c r="C30" s="1">
        <f>+'2T'!E30</f>
        <v>19984621782.649998</v>
      </c>
      <c r="D30" s="1">
        <f>+'3T'!E30</f>
        <v>18900414513.529999</v>
      </c>
      <c r="E30" s="1">
        <f>SUM(B30:D30)</f>
        <v>52519822899.199997</v>
      </c>
      <c r="F30" s="1">
        <f>E30/9</f>
        <v>5835535877.6888885</v>
      </c>
    </row>
    <row r="31" spans="1:7" ht="15" customHeight="1">
      <c r="A31" s="39" t="s">
        <v>26</v>
      </c>
      <c r="B31" s="12">
        <f>+IT!E31</f>
        <v>9748253169.4709816</v>
      </c>
      <c r="C31" s="1">
        <f>+'2T'!E31</f>
        <v>14297420472.408455</v>
      </c>
      <c r="D31" s="1">
        <f>+'3T'!E31</f>
        <v>13526026363.402075</v>
      </c>
      <c r="E31" s="1">
        <f t="shared" ref="E31:E32" si="3">SUM(B31:D31)</f>
        <v>37571700005.281509</v>
      </c>
      <c r="F31" s="1">
        <f t="shared" ref="F31:F32" si="4">E31/9</f>
        <v>4174633333.9201679</v>
      </c>
    </row>
    <row r="32" spans="1:7" ht="15" customHeight="1">
      <c r="A32" s="39" t="s">
        <v>27</v>
      </c>
      <c r="B32" s="12">
        <f>+IT!E32</f>
        <v>3886533433.5490189</v>
      </c>
      <c r="C32" s="1">
        <f>+'2T'!E32</f>
        <v>5687201310.2415447</v>
      </c>
      <c r="D32" s="1">
        <f>+'3T'!E32</f>
        <v>5374388150.1279259</v>
      </c>
      <c r="E32" s="1">
        <f t="shared" si="3"/>
        <v>14948122893.918489</v>
      </c>
      <c r="F32" s="1">
        <f t="shared" si="4"/>
        <v>1660902543.7687211</v>
      </c>
    </row>
    <row r="33" spans="1:6">
      <c r="A33" s="45" t="s">
        <v>103</v>
      </c>
      <c r="B33" s="1">
        <f>+IT!E33</f>
        <v>1785954017</v>
      </c>
      <c r="C33" s="1">
        <f>+'2T'!E33</f>
        <v>1835921951.55</v>
      </c>
      <c r="D33" s="1">
        <f>+'3T'!E33</f>
        <v>1928106208.3499999</v>
      </c>
      <c r="E33" s="1">
        <f t="shared" ref="E33:E38" si="5">SUM(B33:D33)</f>
        <v>5549982176.8999996</v>
      </c>
      <c r="F33" s="1">
        <f t="shared" ref="F33:F38" si="6">E33/9</f>
        <v>616664686.32222223</v>
      </c>
    </row>
    <row r="34" spans="1:6">
      <c r="A34" s="44" t="s">
        <v>29</v>
      </c>
      <c r="B34" s="1">
        <f>+IT!E34</f>
        <v>2913798760.9899998</v>
      </c>
      <c r="C34" s="1">
        <f>+'2T'!E34</f>
        <v>3733851749.5199995</v>
      </c>
      <c r="D34" s="1">
        <f>+'3T'!E34</f>
        <v>3763041094.25</v>
      </c>
      <c r="E34" s="1">
        <f t="shared" si="5"/>
        <v>10410691604.759998</v>
      </c>
      <c r="F34" s="1">
        <f t="shared" si="6"/>
        <v>1156743511.6399999</v>
      </c>
    </row>
    <row r="35" spans="1:6">
      <c r="A35" s="46" t="s">
        <v>34</v>
      </c>
      <c r="B35" s="1">
        <f>+IT!E35</f>
        <v>2055548760.9900002</v>
      </c>
      <c r="C35" s="1">
        <f>+'2T'!E35</f>
        <v>2875601749.5</v>
      </c>
      <c r="D35" s="1">
        <f>+'3T'!E35</f>
        <v>2904791094.23</v>
      </c>
      <c r="E35" s="1">
        <f t="shared" si="5"/>
        <v>7835941604.7199993</v>
      </c>
      <c r="F35" s="1">
        <f t="shared" si="6"/>
        <v>870660178.30222213</v>
      </c>
    </row>
    <row r="36" spans="1:6">
      <c r="A36" s="46" t="s">
        <v>35</v>
      </c>
      <c r="B36" s="1">
        <f>+IT!E36</f>
        <v>858250000</v>
      </c>
      <c r="C36" s="1">
        <f>+'2T'!E36</f>
        <v>858250000.01999998</v>
      </c>
      <c r="D36" s="1">
        <f>+'3T'!E36</f>
        <v>858250000.01999998</v>
      </c>
      <c r="E36" s="1">
        <f t="shared" si="5"/>
        <v>2574750000.04</v>
      </c>
      <c r="F36" s="1">
        <f t="shared" si="6"/>
        <v>286083333.33777779</v>
      </c>
    </row>
    <row r="37" spans="1:6">
      <c r="A37" s="44" t="s">
        <v>77</v>
      </c>
      <c r="B37" s="1">
        <f>+IT!E37</f>
        <v>0</v>
      </c>
      <c r="C37" s="1">
        <f>+'2T'!E37</f>
        <v>0</v>
      </c>
      <c r="D37" s="1">
        <f>+'3T'!E37</f>
        <v>0</v>
      </c>
      <c r="E37" s="1">
        <f t="shared" si="5"/>
        <v>0</v>
      </c>
      <c r="F37" s="1">
        <f t="shared" si="6"/>
        <v>0</v>
      </c>
    </row>
    <row r="38" spans="1:6" ht="15.75" thickBot="1">
      <c r="A38" s="47" t="s">
        <v>13</v>
      </c>
      <c r="B38" s="6">
        <f>+SUM(B30:B37)</f>
        <v>34883124745.020004</v>
      </c>
      <c r="C38" s="6">
        <f t="shared" ref="C38:D38" si="7">+SUM(C30:C37)</f>
        <v>49272869015.889992</v>
      </c>
      <c r="D38" s="6">
        <f t="shared" si="7"/>
        <v>47255017423.909996</v>
      </c>
      <c r="E38" s="6">
        <f t="shared" si="5"/>
        <v>131411011184.82001</v>
      </c>
      <c r="F38" s="6">
        <f t="shared" si="6"/>
        <v>14601223464.980001</v>
      </c>
    </row>
    <row r="39" spans="1:6" ht="15.75" thickTop="1">
      <c r="A39" s="1" t="s">
        <v>119</v>
      </c>
    </row>
    <row r="41" spans="1:6">
      <c r="A41" s="1"/>
    </row>
    <row r="42" spans="1:6" s="17" customFormat="1">
      <c r="A42" s="65" t="s">
        <v>15</v>
      </c>
      <c r="B42" s="65"/>
      <c r="C42" s="65"/>
      <c r="D42" s="65"/>
      <c r="E42" s="65"/>
    </row>
    <row r="43" spans="1:6">
      <c r="A43" s="65" t="s">
        <v>9</v>
      </c>
      <c r="B43" s="65"/>
      <c r="C43" s="65"/>
      <c r="D43" s="65"/>
      <c r="E43" s="65"/>
    </row>
    <row r="44" spans="1:6">
      <c r="A44" s="65" t="s">
        <v>47</v>
      </c>
      <c r="B44" s="65"/>
      <c r="C44" s="65"/>
      <c r="D44" s="65"/>
      <c r="E44" s="65"/>
    </row>
    <row r="46" spans="1:6" ht="15.75" thickBot="1">
      <c r="A46" s="43" t="s">
        <v>10</v>
      </c>
      <c r="B46" s="9" t="s">
        <v>6</v>
      </c>
      <c r="C46" s="9" t="s">
        <v>57</v>
      </c>
      <c r="D46" s="9" t="s">
        <v>64</v>
      </c>
      <c r="E46" s="9" t="s">
        <v>76</v>
      </c>
    </row>
    <row r="47" spans="1:6">
      <c r="A47" s="44"/>
    </row>
    <row r="48" spans="1:6">
      <c r="A48" s="44" t="s">
        <v>39</v>
      </c>
      <c r="B48" s="1">
        <f>+IT!E48</f>
        <v>15420740620.02</v>
      </c>
      <c r="C48" s="1">
        <f>+'2T'!E48</f>
        <v>21820543734.199997</v>
      </c>
      <c r="D48" s="1">
        <f>+'3T'!E48</f>
        <v>20828520721.879997</v>
      </c>
      <c r="E48" s="1">
        <f>SUM(B48:D48)</f>
        <v>58069805076.099998</v>
      </c>
    </row>
    <row r="49" spans="1:5">
      <c r="A49" s="46" t="s">
        <v>36</v>
      </c>
      <c r="B49" s="1">
        <f>+IT!E49</f>
        <v>13634786603.02</v>
      </c>
      <c r="C49" s="1">
        <f>+'2T'!E49</f>
        <v>19984621782.649998</v>
      </c>
      <c r="D49" s="1">
        <f>+'3T'!E49</f>
        <v>18900414513.529999</v>
      </c>
      <c r="E49" s="1">
        <f t="shared" ref="E49:E54" si="8">SUM(B49:D49)</f>
        <v>52519822899.199997</v>
      </c>
    </row>
    <row r="50" spans="1:5">
      <c r="A50" s="26" t="s">
        <v>104</v>
      </c>
      <c r="B50" s="1">
        <f>+IT!E50</f>
        <v>1785954017</v>
      </c>
      <c r="C50" s="1">
        <f>+'2T'!E50</f>
        <v>1835921951.55</v>
      </c>
      <c r="D50" s="1">
        <f>+'3T'!E50</f>
        <v>1928106208.3499999</v>
      </c>
      <c r="E50" s="1">
        <f t="shared" si="8"/>
        <v>5549982176.8999996</v>
      </c>
    </row>
    <row r="51" spans="1:5">
      <c r="A51" s="46" t="s">
        <v>37</v>
      </c>
      <c r="B51" s="1">
        <f>+IT!E51</f>
        <v>0</v>
      </c>
      <c r="C51" s="1">
        <f>+'2T'!E51</f>
        <v>0</v>
      </c>
      <c r="D51" s="1">
        <f>+'3T'!E51</f>
        <v>0</v>
      </c>
      <c r="E51" s="1">
        <f t="shared" si="8"/>
        <v>0</v>
      </c>
    </row>
    <row r="52" spans="1:5">
      <c r="A52" s="44" t="s">
        <v>40</v>
      </c>
      <c r="B52" s="1">
        <f>+IT!E52</f>
        <v>2055548760.9900002</v>
      </c>
      <c r="C52" s="1">
        <f>+'2T'!E52</f>
        <v>2875601749.5</v>
      </c>
      <c r="D52" s="1">
        <f>+'3T'!E52</f>
        <v>2904791094.23</v>
      </c>
      <c r="E52" s="1">
        <f t="shared" si="8"/>
        <v>7835941604.7199993</v>
      </c>
    </row>
    <row r="53" spans="1:5">
      <c r="A53" s="44" t="s">
        <v>41</v>
      </c>
      <c r="B53" s="1">
        <f>+IT!E53</f>
        <v>858250000</v>
      </c>
      <c r="C53" s="1">
        <f>+'2T'!E53</f>
        <v>858250000.01999998</v>
      </c>
      <c r="D53" s="1">
        <f>+'3T'!E53</f>
        <v>858250000.01999998</v>
      </c>
      <c r="E53" s="1">
        <f t="shared" si="8"/>
        <v>2574750000.04</v>
      </c>
    </row>
    <row r="54" spans="1:5" ht="15.75" thickBot="1">
      <c r="A54" s="47" t="s">
        <v>13</v>
      </c>
      <c r="B54" s="6">
        <f>+SUM(B48:B53)</f>
        <v>33755280001.030003</v>
      </c>
      <c r="C54" s="6">
        <f t="shared" ref="C54:D54" si="9">+SUM(C48:C53)</f>
        <v>47374939217.919991</v>
      </c>
      <c r="D54" s="6">
        <f t="shared" si="9"/>
        <v>45420082538.009995</v>
      </c>
      <c r="E54" s="6">
        <f t="shared" si="8"/>
        <v>126550301756.95999</v>
      </c>
    </row>
    <row r="55" spans="1:5" ht="15.75" thickTop="1">
      <c r="A55" s="1" t="s">
        <v>94</v>
      </c>
    </row>
    <row r="57" spans="1:5">
      <c r="A57" s="68"/>
      <c r="B57" s="68"/>
      <c r="C57" s="68"/>
      <c r="D57" s="68"/>
      <c r="E57" s="68"/>
    </row>
    <row r="58" spans="1:5">
      <c r="A58" s="65" t="s">
        <v>21</v>
      </c>
      <c r="B58" s="65"/>
      <c r="C58" s="65"/>
      <c r="D58" s="65"/>
      <c r="E58" s="65"/>
    </row>
    <row r="59" spans="1:5">
      <c r="A59" s="65" t="s">
        <v>16</v>
      </c>
      <c r="B59" s="65"/>
      <c r="C59" s="65"/>
      <c r="D59" s="65"/>
      <c r="E59" s="65"/>
    </row>
    <row r="60" spans="1:5">
      <c r="A60" s="65" t="s">
        <v>47</v>
      </c>
      <c r="B60" s="65"/>
      <c r="C60" s="65"/>
      <c r="D60" s="65"/>
      <c r="E60" s="65"/>
    </row>
    <row r="62" spans="1:5" ht="15.75" thickBot="1">
      <c r="A62" s="43" t="s">
        <v>10</v>
      </c>
      <c r="B62" s="9" t="s">
        <v>6</v>
      </c>
      <c r="C62" s="9" t="s">
        <v>57</v>
      </c>
      <c r="D62" s="9" t="s">
        <v>64</v>
      </c>
      <c r="E62" s="9" t="s">
        <v>76</v>
      </c>
    </row>
    <row r="63" spans="1:5">
      <c r="A63" s="44"/>
    </row>
    <row r="64" spans="1:5">
      <c r="A64" s="38" t="s">
        <v>48</v>
      </c>
      <c r="B64" s="1">
        <f>+IT!E64</f>
        <v>2354800000.0100021</v>
      </c>
      <c r="C64" s="1">
        <f>+'2T'!E64</f>
        <v>5574250000.0100021</v>
      </c>
      <c r="D64" s="1">
        <f>+'3T'!E64</f>
        <v>12492299999.99</v>
      </c>
      <c r="E64" s="1">
        <f>B64</f>
        <v>2354800000.0100021</v>
      </c>
    </row>
    <row r="65" spans="1:5">
      <c r="A65" s="38" t="s">
        <v>17</v>
      </c>
      <c r="B65" s="1">
        <f>+IT!E65</f>
        <v>21553989381.009998</v>
      </c>
      <c r="C65" s="1">
        <f>+'2T'!E65</f>
        <v>32472445483.699997</v>
      </c>
      <c r="D65" s="1">
        <f>+'3T'!E65</f>
        <v>21565511816.110001</v>
      </c>
      <c r="E65" s="1">
        <f>SUM(B65:D65)</f>
        <v>75591946680.819992</v>
      </c>
    </row>
    <row r="66" spans="1:5">
      <c r="A66" s="38" t="s">
        <v>18</v>
      </c>
      <c r="B66" s="1">
        <f>+IT!E66</f>
        <v>23908789381.02</v>
      </c>
      <c r="C66" s="1">
        <f>+'2T'!E66</f>
        <v>38046695483.709999</v>
      </c>
      <c r="D66" s="1">
        <f>+'3T'!E66</f>
        <v>34057811816.099998</v>
      </c>
      <c r="E66" s="1">
        <f>SUM(E64:E65)</f>
        <v>77946746680.829987</v>
      </c>
    </row>
    <row r="67" spans="1:5">
      <c r="A67" s="38" t="s">
        <v>19</v>
      </c>
      <c r="B67" s="1">
        <f>+IT!E67</f>
        <v>18334539381.010002</v>
      </c>
      <c r="C67" s="1">
        <f>+'2T'!E67</f>
        <v>25554395483.720001</v>
      </c>
      <c r="D67" s="1">
        <f>+'3T'!E67</f>
        <v>24591561816.130001</v>
      </c>
      <c r="E67" s="1">
        <f>SUM(B67:D67)</f>
        <v>68480496680.860001</v>
      </c>
    </row>
    <row r="68" spans="1:5">
      <c r="A68" s="38" t="s">
        <v>20</v>
      </c>
      <c r="B68" s="1">
        <f>+IT!E68</f>
        <v>5574250000.0099983</v>
      </c>
      <c r="C68" s="1">
        <f>+'2T'!E68</f>
        <v>12492299999.989998</v>
      </c>
      <c r="D68" s="1">
        <f>+'3T'!E68</f>
        <v>9466249999.9699974</v>
      </c>
      <c r="E68" s="1">
        <f>E66-E67</f>
        <v>9466249999.969986</v>
      </c>
    </row>
    <row r="69" spans="1:5" ht="15.75" thickBot="1">
      <c r="A69" s="48"/>
      <c r="B69" s="6"/>
      <c r="C69" s="6"/>
      <c r="D69" s="6"/>
      <c r="E69" s="6"/>
    </row>
    <row r="70" spans="1:5" ht="15.75" thickTop="1">
      <c r="A70" s="1" t="s">
        <v>94</v>
      </c>
    </row>
    <row r="71" spans="1:5">
      <c r="A71" s="1"/>
    </row>
    <row r="76" spans="1:5">
      <c r="A76" s="21" t="s">
        <v>100</v>
      </c>
    </row>
    <row r="77" spans="1:5">
      <c r="A77" s="21" t="s">
        <v>114</v>
      </c>
    </row>
    <row r="78" spans="1:5">
      <c r="A78" s="21" t="s">
        <v>101</v>
      </c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14">
    <mergeCell ref="A25:E25"/>
    <mergeCell ref="A1:G1"/>
    <mergeCell ref="B2:D2"/>
    <mergeCell ref="A8:G8"/>
    <mergeCell ref="A9:G9"/>
    <mergeCell ref="A24:E24"/>
    <mergeCell ref="A59:E59"/>
    <mergeCell ref="A60:E60"/>
    <mergeCell ref="A26:E26"/>
    <mergeCell ref="A42:E42"/>
    <mergeCell ref="A43:E43"/>
    <mergeCell ref="A44:E44"/>
    <mergeCell ref="A57:E57"/>
    <mergeCell ref="A58:E5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95"/>
  <sheetViews>
    <sheetView tabSelected="1" topLeftCell="A40" workbookViewId="0">
      <selection activeCell="F54" sqref="F54"/>
    </sheetView>
  </sheetViews>
  <sheetFormatPr baseColWidth="10" defaultColWidth="11.5703125" defaultRowHeight="15"/>
  <cols>
    <col min="1" max="1" width="58.7109375" style="21" customWidth="1"/>
    <col min="2" max="6" width="17.85546875" style="1" bestFit="1" customWidth="1"/>
    <col min="7" max="7" width="18" style="1" bestFit="1" customWidth="1"/>
    <col min="8" max="8" width="11.7109375" style="1" bestFit="1" customWidth="1"/>
    <col min="9" max="16384" width="11.5703125" style="1"/>
  </cols>
  <sheetData>
    <row r="1" spans="1:8" ht="15" customHeight="1">
      <c r="A1" s="65" t="s">
        <v>22</v>
      </c>
      <c r="B1" s="65"/>
      <c r="C1" s="65"/>
      <c r="D1" s="65"/>
      <c r="E1" s="65"/>
      <c r="F1" s="65"/>
      <c r="G1" s="65"/>
    </row>
    <row r="2" spans="1:8" s="17" customFormat="1" ht="15" customHeight="1">
      <c r="A2" s="14" t="s">
        <v>0</v>
      </c>
      <c r="B2" s="66" t="s">
        <v>24</v>
      </c>
      <c r="C2" s="66"/>
      <c r="D2" s="66"/>
    </row>
    <row r="3" spans="1:8" s="17" customFormat="1" ht="15" customHeight="1">
      <c r="A3" s="14" t="s">
        <v>1</v>
      </c>
      <c r="B3" s="15" t="s">
        <v>23</v>
      </c>
      <c r="C3" s="15"/>
      <c r="D3" s="15"/>
    </row>
    <row r="4" spans="1:8" s="17" customFormat="1" ht="15" customHeight="1">
      <c r="A4" s="14" t="s">
        <v>11</v>
      </c>
      <c r="B4" s="15" t="s">
        <v>25</v>
      </c>
      <c r="C4" s="15"/>
      <c r="D4" s="15"/>
    </row>
    <row r="5" spans="1:8" s="17" customFormat="1" ht="15" customHeight="1">
      <c r="A5" s="14" t="s">
        <v>42</v>
      </c>
      <c r="B5" s="54">
        <v>2012</v>
      </c>
    </row>
    <row r="6" spans="1:8" s="17" customFormat="1" ht="15" customHeight="1">
      <c r="A6" s="14"/>
      <c r="B6" s="16"/>
    </row>
    <row r="7" spans="1:8" ht="15" customHeight="1">
      <c r="A7" s="49"/>
      <c r="B7" s="49"/>
      <c r="C7" s="49"/>
      <c r="D7" s="49"/>
      <c r="E7" s="49"/>
      <c r="F7" s="49"/>
      <c r="G7" s="49"/>
    </row>
    <row r="8" spans="1:8" ht="15" customHeight="1">
      <c r="A8" s="65" t="s">
        <v>8</v>
      </c>
      <c r="B8" s="65"/>
      <c r="C8" s="65"/>
      <c r="D8" s="65"/>
      <c r="E8" s="65"/>
      <c r="F8" s="65"/>
      <c r="G8" s="65"/>
    </row>
    <row r="9" spans="1:8" ht="15" customHeight="1">
      <c r="A9" s="65" t="s">
        <v>12</v>
      </c>
      <c r="B9" s="65"/>
      <c r="C9" s="65"/>
      <c r="D9" s="65"/>
      <c r="E9" s="65"/>
      <c r="F9" s="65"/>
      <c r="G9" s="65"/>
    </row>
    <row r="11" spans="1:8" ht="15" customHeight="1" thickBot="1">
      <c r="A11" s="56" t="s">
        <v>102</v>
      </c>
      <c r="B11" s="9" t="s">
        <v>2</v>
      </c>
      <c r="C11" s="9" t="s">
        <v>6</v>
      </c>
      <c r="D11" s="9" t="s">
        <v>57</v>
      </c>
      <c r="E11" s="9" t="s">
        <v>64</v>
      </c>
      <c r="F11" s="9" t="s">
        <v>86</v>
      </c>
      <c r="G11" s="9" t="s">
        <v>88</v>
      </c>
      <c r="H11" s="9" t="s">
        <v>44</v>
      </c>
    </row>
    <row r="12" spans="1:8" ht="15" customHeight="1">
      <c r="A12" s="44"/>
    </row>
    <row r="13" spans="1:8" ht="15" customHeight="1">
      <c r="A13" s="45" t="s">
        <v>28</v>
      </c>
      <c r="B13" s="1" t="s">
        <v>7</v>
      </c>
      <c r="C13" s="1">
        <f>+IT!F13</f>
        <v>271047</v>
      </c>
      <c r="D13" s="1">
        <f>+'2T'!F13</f>
        <v>273070</v>
      </c>
      <c r="E13" s="1">
        <f>+'3T'!F13</f>
        <v>275368</v>
      </c>
      <c r="F13" s="1">
        <f>+'4T'!F13</f>
        <v>278384</v>
      </c>
      <c r="G13" s="1">
        <f>SUM(C13:F13)</f>
        <v>1097869</v>
      </c>
      <c r="H13" s="1">
        <f>G13/12</f>
        <v>91489.083333333328</v>
      </c>
    </row>
    <row r="14" spans="1:8" ht="15" customHeight="1">
      <c r="A14" s="39" t="s">
        <v>26</v>
      </c>
      <c r="B14" s="3" t="s">
        <v>7</v>
      </c>
      <c r="C14" s="3">
        <f>+IT!F14</f>
        <v>193785</v>
      </c>
      <c r="D14" s="3">
        <f>+'2T'!F14</f>
        <v>195358</v>
      </c>
      <c r="E14" s="3">
        <f>+'3T'!F14</f>
        <v>197056</v>
      </c>
      <c r="F14" s="1">
        <f>+'4T'!F14</f>
        <v>201314</v>
      </c>
      <c r="G14" s="3">
        <f t="shared" ref="G14:G18" si="0">SUM(C14:F14)</f>
        <v>787513</v>
      </c>
      <c r="H14" s="3">
        <f t="shared" ref="H14:H18" si="1">G14/12</f>
        <v>65626.083333333328</v>
      </c>
    </row>
    <row r="15" spans="1:8" ht="15" customHeight="1">
      <c r="A15" s="39" t="s">
        <v>27</v>
      </c>
      <c r="B15" s="3" t="s">
        <v>7</v>
      </c>
      <c r="C15" s="3">
        <f>+IT!F15</f>
        <v>77262</v>
      </c>
      <c r="D15" s="3">
        <f>+'2T'!F15</f>
        <v>77712</v>
      </c>
      <c r="E15" s="3">
        <f>+'3T'!F15</f>
        <v>78312</v>
      </c>
      <c r="F15" s="1">
        <f>+'4T'!F15</f>
        <v>77070</v>
      </c>
      <c r="G15" s="3">
        <f t="shared" si="0"/>
        <v>310356</v>
      </c>
      <c r="H15" s="3">
        <f t="shared" si="1"/>
        <v>25863</v>
      </c>
    </row>
    <row r="16" spans="1:8" ht="15" customHeight="1">
      <c r="A16" s="45" t="s">
        <v>103</v>
      </c>
      <c r="B16" s="1" t="s">
        <v>7</v>
      </c>
      <c r="C16" s="1">
        <f>+IT!F16</f>
        <v>8534</v>
      </c>
      <c r="D16" s="1">
        <f>+'2T'!F16</f>
        <v>8690</v>
      </c>
      <c r="E16" s="1">
        <f>+'3T'!F16</f>
        <v>8934</v>
      </c>
      <c r="F16" s="1">
        <f>+'4T'!F16</f>
        <v>9280</v>
      </c>
      <c r="G16" s="1">
        <f t="shared" si="0"/>
        <v>35438</v>
      </c>
      <c r="H16" s="1">
        <f t="shared" si="1"/>
        <v>2953.1666666666665</v>
      </c>
    </row>
    <row r="17" spans="1:8" ht="15" customHeight="1">
      <c r="A17" s="44"/>
    </row>
    <row r="18" spans="1:8" ht="15" customHeight="1" thickBot="1">
      <c r="A18" s="47" t="s">
        <v>13</v>
      </c>
      <c r="B18" s="6"/>
      <c r="C18" s="6">
        <f>'[1]1 T'!F18</f>
        <v>271972</v>
      </c>
      <c r="D18" s="6">
        <f>'[1]2 T'!F18</f>
        <v>273278</v>
      </c>
      <c r="E18" s="6">
        <f>'[1]3 T'!F18</f>
        <v>275388</v>
      </c>
      <c r="F18" s="6">
        <f>'[1]4 T'!F18</f>
        <v>277710</v>
      </c>
      <c r="G18" s="6">
        <f t="shared" si="0"/>
        <v>1098348</v>
      </c>
      <c r="H18" s="6">
        <f t="shared" si="1"/>
        <v>91529</v>
      </c>
    </row>
    <row r="19" spans="1:8" ht="15" customHeight="1" thickTop="1">
      <c r="A19" s="1" t="s">
        <v>80</v>
      </c>
    </row>
    <row r="20" spans="1:8" ht="15" customHeight="1">
      <c r="A20" s="40" t="s">
        <v>89</v>
      </c>
    </row>
    <row r="21" spans="1:8" ht="15" customHeight="1">
      <c r="A21" s="40" t="s">
        <v>90</v>
      </c>
    </row>
    <row r="23" spans="1:8" ht="15" customHeight="1">
      <c r="A23" s="41"/>
      <c r="B23" s="41"/>
      <c r="C23" s="41"/>
      <c r="D23" s="41"/>
      <c r="E23" s="41"/>
      <c r="F23" s="42"/>
    </row>
    <row r="24" spans="1:8" ht="15" customHeight="1">
      <c r="A24" s="67" t="s">
        <v>14</v>
      </c>
      <c r="B24" s="67"/>
      <c r="C24" s="67"/>
      <c r="D24" s="67"/>
      <c r="E24" s="67"/>
    </row>
    <row r="25" spans="1:8" ht="15" customHeight="1">
      <c r="A25" s="65" t="s">
        <v>9</v>
      </c>
      <c r="B25" s="65"/>
      <c r="C25" s="65"/>
      <c r="D25" s="65"/>
      <c r="E25" s="65"/>
    </row>
    <row r="26" spans="1:8" ht="15" customHeight="1">
      <c r="A26" s="65" t="s">
        <v>47</v>
      </c>
      <c r="B26" s="65"/>
      <c r="C26" s="65"/>
      <c r="D26" s="65"/>
      <c r="E26" s="65"/>
    </row>
    <row r="27" spans="1:8" ht="15" customHeight="1"/>
    <row r="28" spans="1:8" ht="15" customHeight="1" thickBot="1">
      <c r="A28" s="56" t="s">
        <v>102</v>
      </c>
      <c r="B28" s="9" t="s">
        <v>6</v>
      </c>
      <c r="C28" s="9" t="s">
        <v>57</v>
      </c>
      <c r="D28" s="9" t="s">
        <v>64</v>
      </c>
      <c r="E28" s="9" t="s">
        <v>86</v>
      </c>
      <c r="F28" s="9" t="s">
        <v>91</v>
      </c>
      <c r="G28" s="9" t="s">
        <v>58</v>
      </c>
    </row>
    <row r="29" spans="1:8" ht="15" customHeight="1">
      <c r="A29" s="44"/>
    </row>
    <row r="30" spans="1:8" ht="15" customHeight="1">
      <c r="A30" s="45" t="s">
        <v>28</v>
      </c>
      <c r="B30" s="1">
        <f>+IT!E30</f>
        <v>13634786603.02</v>
      </c>
      <c r="C30" s="1">
        <f>+'2T'!E30</f>
        <v>19984621782.649998</v>
      </c>
      <c r="D30" s="1">
        <f>+'3T'!E30</f>
        <v>18900414513.529999</v>
      </c>
      <c r="E30" s="1">
        <f>+'4T'!E30</f>
        <v>19837293653.560001</v>
      </c>
      <c r="F30" s="1">
        <f>SUM(B30:E30)</f>
        <v>72357116552.759995</v>
      </c>
      <c r="G30" s="1">
        <f>F30/12</f>
        <v>6029759712.7299995</v>
      </c>
    </row>
    <row r="31" spans="1:8" ht="15" customHeight="1">
      <c r="A31" s="39" t="s">
        <v>26</v>
      </c>
      <c r="B31" s="12">
        <f>+IT!E31</f>
        <v>9748253169.4709816</v>
      </c>
      <c r="C31" s="1">
        <f>+'2T'!E31</f>
        <v>14297420472.408455</v>
      </c>
      <c r="D31" s="1">
        <f>+'3T'!E31</f>
        <v>13526026363.402075</v>
      </c>
      <c r="E31" s="1">
        <f>+'4T'!E31</f>
        <v>14339083582.59062</v>
      </c>
      <c r="F31" s="1">
        <f t="shared" ref="F31:F32" si="2">SUM(B31:E31)</f>
        <v>51910783587.872131</v>
      </c>
      <c r="G31" s="1">
        <f t="shared" ref="G31:G32" si="3">F31/12</f>
        <v>4325898632.3226776</v>
      </c>
    </row>
    <row r="32" spans="1:8" ht="15" customHeight="1">
      <c r="A32" s="39" t="s">
        <v>27</v>
      </c>
      <c r="B32" s="12">
        <f>+IT!E32</f>
        <v>3886533433.5490189</v>
      </c>
      <c r="C32" s="1">
        <f>+'2T'!E32</f>
        <v>5687201310.2415447</v>
      </c>
      <c r="D32" s="1">
        <f>+'3T'!E32</f>
        <v>5374388150.1279259</v>
      </c>
      <c r="E32" s="1">
        <f>+'4T'!E32</f>
        <v>5498210070.9693794</v>
      </c>
      <c r="F32" s="1">
        <f t="shared" si="2"/>
        <v>20446332964.887871</v>
      </c>
      <c r="G32" s="1">
        <f t="shared" si="3"/>
        <v>1703861080.4073226</v>
      </c>
    </row>
    <row r="33" spans="1:7">
      <c r="A33" s="45" t="s">
        <v>103</v>
      </c>
      <c r="B33" s="1">
        <f>+IT!E33</f>
        <v>1785954017</v>
      </c>
      <c r="C33" s="1">
        <f>+'2T'!E33</f>
        <v>1835921951.55</v>
      </c>
      <c r="D33" s="1">
        <f>+'3T'!E33</f>
        <v>1928106208.3499999</v>
      </c>
      <c r="E33" s="1">
        <f>+'4T'!E33</f>
        <v>2007813677.9499998</v>
      </c>
      <c r="F33" s="1">
        <f t="shared" ref="F33:F37" si="4">SUM(B33:E33)</f>
        <v>7557795854.8499994</v>
      </c>
      <c r="G33" s="1">
        <f t="shared" ref="G33:G38" si="5">F33/12</f>
        <v>629816321.23749995</v>
      </c>
    </row>
    <row r="34" spans="1:7">
      <c r="A34" s="44" t="s">
        <v>29</v>
      </c>
      <c r="B34" s="1">
        <f>+IT!E34</f>
        <v>2913798760.9899998</v>
      </c>
      <c r="C34" s="1">
        <f>+'2T'!E34</f>
        <v>3733851749.5199995</v>
      </c>
      <c r="D34" s="1">
        <f>+'3T'!E34</f>
        <v>3763041094.25</v>
      </c>
      <c r="E34" s="1">
        <f>+'4T'!E34</f>
        <v>14553473029</v>
      </c>
      <c r="F34" s="1">
        <f t="shared" si="4"/>
        <v>24964164633.759998</v>
      </c>
      <c r="G34" s="1">
        <f t="shared" si="5"/>
        <v>2080347052.8133333</v>
      </c>
    </row>
    <row r="35" spans="1:7">
      <c r="A35" s="46" t="s">
        <v>34</v>
      </c>
      <c r="B35" s="1">
        <f>+IT!E35</f>
        <v>2055548760.9900002</v>
      </c>
      <c r="C35" s="1">
        <f>+'2T'!E35</f>
        <v>2875601749.5</v>
      </c>
      <c r="D35" s="1">
        <f>+'3T'!E35</f>
        <v>2904791094.23</v>
      </c>
      <c r="E35" s="1">
        <f>+'4T'!E35</f>
        <v>6916989987.4300003</v>
      </c>
      <c r="F35" s="1">
        <f t="shared" si="4"/>
        <v>14752931592.15</v>
      </c>
      <c r="G35" s="1">
        <f t="shared" si="5"/>
        <v>1229410966.0125</v>
      </c>
    </row>
    <row r="36" spans="1:7">
      <c r="A36" s="46" t="s">
        <v>35</v>
      </c>
      <c r="B36" s="1">
        <f>+IT!E36</f>
        <v>858250000</v>
      </c>
      <c r="C36" s="1">
        <f>+'2T'!E36</f>
        <v>858250000.01999998</v>
      </c>
      <c r="D36" s="1">
        <f>+'3T'!E36</f>
        <v>858250000.01999998</v>
      </c>
      <c r="E36" s="1">
        <f>+'4T'!E36</f>
        <v>858249999.92000008</v>
      </c>
      <c r="F36" s="1">
        <f t="shared" si="4"/>
        <v>3432999999.96</v>
      </c>
      <c r="G36" s="1">
        <f t="shared" si="5"/>
        <v>286083333.32999998</v>
      </c>
    </row>
    <row r="37" spans="1:7">
      <c r="A37" s="44" t="s">
        <v>92</v>
      </c>
      <c r="B37" s="1">
        <f>+IT!E37</f>
        <v>0</v>
      </c>
      <c r="C37" s="1">
        <f>+'2T'!E37</f>
        <v>0</v>
      </c>
      <c r="D37" s="1">
        <f>+'3T'!E37</f>
        <v>0</v>
      </c>
      <c r="F37" s="1">
        <f t="shared" si="4"/>
        <v>0</v>
      </c>
      <c r="G37" s="1">
        <f t="shared" si="5"/>
        <v>0</v>
      </c>
    </row>
    <row r="38" spans="1:7" ht="15.75" thickBot="1">
      <c r="A38" s="47" t="s">
        <v>13</v>
      </c>
      <c r="B38" s="6">
        <f>+B30+B33+B34</f>
        <v>18334539381.010002</v>
      </c>
      <c r="C38" s="6">
        <f t="shared" ref="C38:E38" si="6">+C30+C33+C34</f>
        <v>25554395483.719997</v>
      </c>
      <c r="D38" s="6">
        <f t="shared" si="6"/>
        <v>24591561816.129997</v>
      </c>
      <c r="E38" s="6">
        <f t="shared" si="6"/>
        <v>36398580360.510002</v>
      </c>
      <c r="F38" s="6">
        <f>SUM(B38:E38)</f>
        <v>104879077041.37</v>
      </c>
      <c r="G38" s="6">
        <f t="shared" si="5"/>
        <v>8739923086.7808323</v>
      </c>
    </row>
    <row r="39" spans="1:7" ht="15.75" thickTop="1">
      <c r="A39" s="55" t="s">
        <v>118</v>
      </c>
    </row>
    <row r="41" spans="1:7">
      <c r="A41" s="1"/>
    </row>
    <row r="42" spans="1:7" s="17" customFormat="1">
      <c r="A42" s="65" t="s">
        <v>15</v>
      </c>
      <c r="B42" s="65"/>
      <c r="C42" s="65"/>
      <c r="D42" s="65"/>
      <c r="E42" s="65"/>
    </row>
    <row r="43" spans="1:7">
      <c r="A43" s="65" t="s">
        <v>9</v>
      </c>
      <c r="B43" s="65"/>
      <c r="C43" s="65"/>
      <c r="D43" s="65"/>
      <c r="E43" s="65"/>
    </row>
    <row r="44" spans="1:7">
      <c r="A44" s="65" t="s">
        <v>47</v>
      </c>
      <c r="B44" s="65"/>
      <c r="C44" s="65"/>
      <c r="D44" s="65"/>
      <c r="E44" s="65"/>
    </row>
    <row r="46" spans="1:7" ht="15.75" thickBot="1">
      <c r="A46" s="43" t="s">
        <v>10</v>
      </c>
      <c r="B46" s="9" t="s">
        <v>6</v>
      </c>
      <c r="C46" s="9" t="s">
        <v>57</v>
      </c>
      <c r="D46" s="9" t="s">
        <v>64</v>
      </c>
      <c r="E46" s="9" t="s">
        <v>86</v>
      </c>
      <c r="F46" s="9" t="s">
        <v>91</v>
      </c>
    </row>
    <row r="47" spans="1:7">
      <c r="A47" s="44"/>
    </row>
    <row r="48" spans="1:7">
      <c r="A48" s="44" t="s">
        <v>39</v>
      </c>
      <c r="B48" s="1">
        <f>+IT!E48</f>
        <v>15420740620.02</v>
      </c>
      <c r="C48" s="1">
        <f>+'2T'!E48</f>
        <v>21820543734.199997</v>
      </c>
      <c r="D48" s="1">
        <f>+'3T'!E48</f>
        <v>20828520721.879997</v>
      </c>
      <c r="E48" s="1">
        <f>+'4T'!E48</f>
        <v>28623340373.16</v>
      </c>
      <c r="F48" s="1">
        <f>SUM(B48:E48)</f>
        <v>86693145449.259995</v>
      </c>
    </row>
    <row r="49" spans="1:6">
      <c r="A49" s="46" t="s">
        <v>36</v>
      </c>
      <c r="B49" s="1">
        <f>+IT!E49</f>
        <v>13634786603.02</v>
      </c>
      <c r="C49" s="1">
        <f>+'2T'!E49</f>
        <v>19984621782.649998</v>
      </c>
      <c r="D49" s="1">
        <f>+'3T'!E49</f>
        <v>18900414513.529999</v>
      </c>
      <c r="E49" s="1">
        <f>+'4T'!E49</f>
        <v>19837293653.560001</v>
      </c>
      <c r="F49" s="1">
        <f t="shared" ref="F49:F54" si="7">SUM(B49:E49)</f>
        <v>72357116552.759995</v>
      </c>
    </row>
    <row r="50" spans="1:6">
      <c r="A50" s="26" t="s">
        <v>104</v>
      </c>
      <c r="B50" s="1">
        <f>+IT!E50</f>
        <v>1785954017</v>
      </c>
      <c r="C50" s="1">
        <f>+'2T'!E50</f>
        <v>1835921951.55</v>
      </c>
      <c r="D50" s="1">
        <f>+'3T'!E50</f>
        <v>1928106208.3499999</v>
      </c>
      <c r="E50" s="1">
        <f>+'4T'!E50</f>
        <v>2007813677.9499998</v>
      </c>
      <c r="F50" s="1">
        <f t="shared" si="7"/>
        <v>7557795854.8499994</v>
      </c>
    </row>
    <row r="51" spans="1:6">
      <c r="A51" s="46" t="s">
        <v>37</v>
      </c>
      <c r="B51" s="1">
        <f>+IT!E51</f>
        <v>0</v>
      </c>
      <c r="C51" s="1">
        <f>+'2T'!E51</f>
        <v>0</v>
      </c>
      <c r="D51" s="1">
        <f>+'3T'!E51</f>
        <v>0</v>
      </c>
      <c r="E51" s="1">
        <f>+'4T'!E51</f>
        <v>6778233041.6500006</v>
      </c>
      <c r="F51" s="1">
        <f t="shared" si="7"/>
        <v>6778233041.6500006</v>
      </c>
    </row>
    <row r="52" spans="1:6">
      <c r="A52" s="44" t="s">
        <v>40</v>
      </c>
      <c r="B52" s="1">
        <f>+IT!E52</f>
        <v>2055548760.9900002</v>
      </c>
      <c r="C52" s="1">
        <f>+'2T'!E52</f>
        <v>2875601749.5</v>
      </c>
      <c r="D52" s="1">
        <f>+'3T'!E52</f>
        <v>2904791094.23</v>
      </c>
      <c r="E52" s="1">
        <f>+'4T'!E52</f>
        <v>6916989987.4300003</v>
      </c>
      <c r="F52" s="1">
        <f t="shared" si="7"/>
        <v>14752931592.15</v>
      </c>
    </row>
    <row r="53" spans="1:6">
      <c r="A53" s="44" t="s">
        <v>41</v>
      </c>
      <c r="B53" s="1">
        <f>+IT!E53</f>
        <v>858250000</v>
      </c>
      <c r="C53" s="1">
        <f>+'2T'!E53</f>
        <v>858250000.01999998</v>
      </c>
      <c r="D53" s="1">
        <f>+'3T'!E53</f>
        <v>858250000.01999998</v>
      </c>
      <c r="E53" s="1">
        <f>+'4T'!E53</f>
        <v>858249999.92000008</v>
      </c>
      <c r="F53" s="1">
        <f t="shared" si="7"/>
        <v>3432999999.96</v>
      </c>
    </row>
    <row r="54" spans="1:6" ht="15.75" thickBot="1">
      <c r="A54" s="47" t="s">
        <v>13</v>
      </c>
      <c r="B54" s="6">
        <f>+B48+B52+B53</f>
        <v>18334539381.010002</v>
      </c>
      <c r="C54" s="6">
        <f t="shared" ref="C54:E54" si="8">+C48+C52+C53</f>
        <v>25554395483.719997</v>
      </c>
      <c r="D54" s="6">
        <f t="shared" si="8"/>
        <v>24591561816.129997</v>
      </c>
      <c r="E54" s="6">
        <f t="shared" si="8"/>
        <v>36398580360.509995</v>
      </c>
      <c r="F54" s="6">
        <f t="shared" si="7"/>
        <v>104879077041.37</v>
      </c>
    </row>
    <row r="55" spans="1:6" ht="15.75" thickTop="1">
      <c r="A55" s="55" t="s">
        <v>118</v>
      </c>
    </row>
    <row r="57" spans="1:6">
      <c r="A57" s="68"/>
      <c r="B57" s="68"/>
      <c r="C57" s="68"/>
      <c r="D57" s="68"/>
      <c r="E57" s="68"/>
    </row>
    <row r="58" spans="1:6">
      <c r="A58" s="65" t="s">
        <v>21</v>
      </c>
      <c r="B58" s="65"/>
      <c r="C58" s="65"/>
      <c r="D58" s="65"/>
      <c r="E58" s="65"/>
    </row>
    <row r="59" spans="1:6">
      <c r="A59" s="65" t="s">
        <v>16</v>
      </c>
      <c r="B59" s="65"/>
      <c r="C59" s="65"/>
      <c r="D59" s="65"/>
      <c r="E59" s="65"/>
    </row>
    <row r="60" spans="1:6">
      <c r="A60" s="65" t="s">
        <v>47</v>
      </c>
      <c r="B60" s="65"/>
      <c r="C60" s="65"/>
      <c r="D60" s="65"/>
      <c r="E60" s="65"/>
    </row>
    <row r="62" spans="1:6" ht="15.75" thickBot="1">
      <c r="A62" s="43" t="s">
        <v>10</v>
      </c>
      <c r="B62" s="9" t="s">
        <v>6</v>
      </c>
      <c r="C62" s="9" t="s">
        <v>57</v>
      </c>
      <c r="D62" s="9" t="s">
        <v>64</v>
      </c>
      <c r="E62" s="9" t="s">
        <v>86</v>
      </c>
      <c r="F62" s="9" t="s">
        <v>91</v>
      </c>
    </row>
    <row r="63" spans="1:6">
      <c r="A63" s="44"/>
    </row>
    <row r="64" spans="1:6">
      <c r="A64" s="38" t="s">
        <v>48</v>
      </c>
      <c r="B64" s="1">
        <f>+IT!E64</f>
        <v>2354800000.0100021</v>
      </c>
      <c r="C64" s="1">
        <f>+'2T'!E64</f>
        <v>5574250000.0100021</v>
      </c>
      <c r="D64" s="1">
        <f>+'3T'!E64</f>
        <v>12492299999.99</v>
      </c>
      <c r="E64" s="1">
        <f>+'4T'!E64</f>
        <v>9466249999.9699974</v>
      </c>
      <c r="F64" s="1">
        <f>B64</f>
        <v>2354800000.0100021</v>
      </c>
    </row>
    <row r="65" spans="1:6">
      <c r="A65" s="38" t="s">
        <v>17</v>
      </c>
      <c r="B65" s="1">
        <f>+IT!E65</f>
        <v>21553989381.009998</v>
      </c>
      <c r="C65" s="1">
        <f>+'2T'!E65</f>
        <v>32472445483.699997</v>
      </c>
      <c r="D65" s="1">
        <f>+'3T'!E65</f>
        <v>21565511816.110001</v>
      </c>
      <c r="E65" s="1">
        <f>+'4T'!E65</f>
        <v>30685625050.59</v>
      </c>
      <c r="F65" s="1">
        <f>SUM(B65:E65)</f>
        <v>106277571731.40999</v>
      </c>
    </row>
    <row r="66" spans="1:6">
      <c r="A66" s="38" t="s">
        <v>18</v>
      </c>
      <c r="B66" s="1">
        <f>+IT!E66</f>
        <v>23908789381.02</v>
      </c>
      <c r="C66" s="1">
        <f>+'2T'!E66</f>
        <v>38046695483.709999</v>
      </c>
      <c r="D66" s="1">
        <f>+'3T'!E66</f>
        <v>34057811816.099998</v>
      </c>
      <c r="E66" s="1">
        <f>+'4T'!E66</f>
        <v>40151875050.559998</v>
      </c>
      <c r="F66" s="1">
        <f>SUM(F64:F65)</f>
        <v>108632371731.41998</v>
      </c>
    </row>
    <row r="67" spans="1:6">
      <c r="A67" s="38" t="s">
        <v>19</v>
      </c>
      <c r="B67" s="1">
        <f>+IT!E67</f>
        <v>18334539381.010002</v>
      </c>
      <c r="C67" s="1">
        <f>+'2T'!E67</f>
        <v>25554395483.720001</v>
      </c>
      <c r="D67" s="1">
        <f>+'3T'!E67</f>
        <v>24591561816.130001</v>
      </c>
      <c r="E67" s="1">
        <f>+'4T'!E67</f>
        <v>36398580360.510002</v>
      </c>
      <c r="F67" s="1">
        <f>SUM(B67:E67)</f>
        <v>104879077041.37</v>
      </c>
    </row>
    <row r="68" spans="1:6">
      <c r="A68" s="38" t="s">
        <v>20</v>
      </c>
      <c r="B68" s="1">
        <f>+IT!E68</f>
        <v>5574250000.0099983</v>
      </c>
      <c r="C68" s="1">
        <f>+'2T'!E68</f>
        <v>12492299999.989998</v>
      </c>
      <c r="D68" s="1">
        <f>+'3T'!E68</f>
        <v>9466249999.9699974</v>
      </c>
      <c r="E68" s="1">
        <f>+'4T'!E68</f>
        <v>3753294690.0499954</v>
      </c>
      <c r="F68" s="1">
        <f>+F66-F67</f>
        <v>3753294690.0499878</v>
      </c>
    </row>
    <row r="69" spans="1:6" ht="15.75" thickBot="1">
      <c r="A69" s="48"/>
      <c r="B69" s="6"/>
      <c r="C69" s="6"/>
      <c r="D69" s="6"/>
      <c r="E69" s="6"/>
      <c r="F69" s="6"/>
    </row>
    <row r="70" spans="1:6" ht="15.75" thickTop="1">
      <c r="A70" s="55" t="s">
        <v>118</v>
      </c>
    </row>
    <row r="71" spans="1:6">
      <c r="A71" s="1"/>
    </row>
    <row r="76" spans="1:6">
      <c r="A76" s="21" t="s">
        <v>100</v>
      </c>
    </row>
    <row r="77" spans="1:6">
      <c r="A77" s="21" t="s">
        <v>114</v>
      </c>
    </row>
    <row r="78" spans="1:6">
      <c r="A78" s="21" t="s">
        <v>101</v>
      </c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</sheetData>
  <mergeCells count="14">
    <mergeCell ref="A59:E59"/>
    <mergeCell ref="A60:E60"/>
    <mergeCell ref="A26:E26"/>
    <mergeCell ref="A42:E42"/>
    <mergeCell ref="A43:E43"/>
    <mergeCell ref="A44:E44"/>
    <mergeCell ref="A57:E57"/>
    <mergeCell ref="A58:E58"/>
    <mergeCell ref="A25:E25"/>
    <mergeCell ref="A1:G1"/>
    <mergeCell ref="B2:D2"/>
    <mergeCell ref="A8:G8"/>
    <mergeCell ref="A9:G9"/>
    <mergeCell ref="A24:E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Observaciones</vt:lpstr>
      <vt:lpstr>IT</vt:lpstr>
      <vt:lpstr>2T</vt:lpstr>
      <vt:lpstr>3T</vt:lpstr>
      <vt:lpstr>4T</vt:lpstr>
      <vt:lpstr>Semestral</vt:lpstr>
      <vt:lpstr> 3T Acumulado</vt:lpstr>
      <vt:lpstr>Anual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Horacio Rodriguez</cp:lastModifiedBy>
  <cp:lastPrinted>2011-11-07T21:03:04Z</cp:lastPrinted>
  <dcterms:created xsi:type="dcterms:W3CDTF">2011-03-10T14:40:05Z</dcterms:created>
  <dcterms:modified xsi:type="dcterms:W3CDTF">2013-05-15T15:44:00Z</dcterms:modified>
</cp:coreProperties>
</file>