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tephanieTatiana\Desktop\INDICADORES 2020\IV Trimestre - Anual 2020\PRONAMYPE\"/>
    </mc:Choice>
  </mc:AlternateContent>
  <bookViews>
    <workbookView xWindow="0" yWindow="0" windowWidth="10560" windowHeight="7605" tabRatio="876"/>
  </bookViews>
  <sheets>
    <sheet name="I trimestre" sheetId="1" r:id="rId1"/>
    <sheet name="II Trimestre" sheetId="3" r:id="rId2"/>
    <sheet name="Semestral" sheetId="11" r:id="rId3"/>
    <sheet name="III Trimestre" sheetId="6" r:id="rId4"/>
    <sheet name="III T Acumulado" sheetId="10" r:id="rId5"/>
    <sheet name="IV Trimestre" sheetId="8" r:id="rId6"/>
    <sheet name="Anual" sheetId="9" r:id="rId7"/>
    <sheet name="Calculo gastos prog. x Trim" sheetId="13" state="hidden" r:id="rId8"/>
    <sheet name="Calculo Ben. prog. x Trim " sheetId="15" state="hidden" r:id="rId9"/>
  </sheets>
  <calcPr calcId="162913"/>
</workbook>
</file>

<file path=xl/calcChain.xml><?xml version="1.0" encoding="utf-8"?>
<calcChain xmlns="http://schemas.openxmlformats.org/spreadsheetml/2006/main">
  <c r="C66" i="9" l="1"/>
  <c r="D66" i="9"/>
  <c r="E66" i="9"/>
  <c r="F66" i="9"/>
  <c r="C67" i="9"/>
  <c r="D67" i="9"/>
  <c r="E67" i="9"/>
  <c r="F67" i="9"/>
  <c r="C68" i="9"/>
  <c r="D68" i="9"/>
  <c r="E68" i="9"/>
  <c r="F68" i="9"/>
  <c r="C61" i="9"/>
  <c r="D61" i="9"/>
  <c r="E61" i="9"/>
  <c r="F61" i="9"/>
  <c r="C62" i="9"/>
  <c r="D62" i="9"/>
  <c r="E62" i="9"/>
  <c r="F62" i="9"/>
  <c r="C63" i="9"/>
  <c r="D63" i="9"/>
  <c r="E63" i="9"/>
  <c r="F63" i="9"/>
  <c r="C37" i="9"/>
  <c r="D37" i="9"/>
  <c r="E37" i="9"/>
  <c r="F37" i="9"/>
  <c r="C38" i="9"/>
  <c r="D38" i="9"/>
  <c r="E38" i="9"/>
  <c r="F38" i="9"/>
  <c r="C39" i="9"/>
  <c r="D39" i="9"/>
  <c r="E39" i="9"/>
  <c r="F39" i="9"/>
  <c r="C40" i="9"/>
  <c r="D40" i="9"/>
  <c r="E40" i="9"/>
  <c r="F40" i="9"/>
  <c r="C66" i="8"/>
  <c r="C67" i="8"/>
  <c r="D67" i="8"/>
  <c r="E67" i="8"/>
  <c r="F67" i="8"/>
  <c r="C68" i="8"/>
  <c r="C61" i="8"/>
  <c r="D61" i="8"/>
  <c r="E61" i="8"/>
  <c r="F61" i="8"/>
  <c r="C62" i="8"/>
  <c r="D62" i="8"/>
  <c r="E62" i="8"/>
  <c r="F62" i="8"/>
  <c r="C63" i="8"/>
  <c r="D63" i="8"/>
  <c r="E63" i="8"/>
  <c r="F63" i="8"/>
  <c r="C49" i="8"/>
  <c r="C50" i="8"/>
  <c r="C51" i="8"/>
  <c r="C37" i="8"/>
  <c r="D37" i="8"/>
  <c r="E37" i="8"/>
  <c r="F37" i="8"/>
  <c r="C38" i="8"/>
  <c r="D38" i="8"/>
  <c r="E38" i="8"/>
  <c r="F38" i="8"/>
  <c r="C39" i="8"/>
  <c r="D39" i="8"/>
  <c r="E39" i="8"/>
  <c r="F39" i="8"/>
  <c r="C40" i="8"/>
  <c r="D40" i="8"/>
  <c r="E40" i="8"/>
  <c r="F40" i="8"/>
  <c r="B25" i="6" l="1"/>
  <c r="B28" i="1"/>
  <c r="C66" i="10" l="1"/>
  <c r="D66" i="10"/>
  <c r="E66" i="10"/>
  <c r="F66" i="10"/>
  <c r="C67" i="10"/>
  <c r="E67" i="10"/>
  <c r="C68" i="10"/>
  <c r="E68" i="10"/>
  <c r="C61" i="10"/>
  <c r="D61" i="10"/>
  <c r="E61" i="10"/>
  <c r="F61" i="10"/>
  <c r="C37" i="10"/>
  <c r="D37" i="10"/>
  <c r="E37" i="10"/>
  <c r="F37" i="10"/>
  <c r="C38" i="10"/>
  <c r="C62" i="10" s="1"/>
  <c r="D38" i="10"/>
  <c r="D62" i="10" s="1"/>
  <c r="E38" i="10"/>
  <c r="E62" i="10" s="1"/>
  <c r="F38" i="10"/>
  <c r="F62" i="10" s="1"/>
  <c r="C39" i="10"/>
  <c r="D39" i="10"/>
  <c r="E39" i="10"/>
  <c r="F39" i="10"/>
  <c r="C40" i="10"/>
  <c r="C63" i="10" s="1"/>
  <c r="E40" i="10"/>
  <c r="E63" i="10" s="1"/>
  <c r="C66" i="6"/>
  <c r="C67" i="6"/>
  <c r="C68" i="6"/>
  <c r="C61" i="6"/>
  <c r="D61" i="6"/>
  <c r="E61" i="6"/>
  <c r="F61" i="6"/>
  <c r="C54" i="6"/>
  <c r="D54" i="6"/>
  <c r="E54" i="6"/>
  <c r="F54" i="6"/>
  <c r="C55" i="6"/>
  <c r="D55" i="6"/>
  <c r="E55" i="6"/>
  <c r="F55" i="6"/>
  <c r="C56" i="6"/>
  <c r="D56" i="6"/>
  <c r="E56" i="6"/>
  <c r="F56" i="6"/>
  <c r="C49" i="6"/>
  <c r="C50" i="6"/>
  <c r="C51" i="6"/>
  <c r="C37" i="6"/>
  <c r="D37" i="6"/>
  <c r="E37" i="6"/>
  <c r="F37" i="6"/>
  <c r="C38" i="6"/>
  <c r="C62" i="6" s="1"/>
  <c r="D38" i="6"/>
  <c r="D62" i="6" s="1"/>
  <c r="E38" i="6"/>
  <c r="E62" i="6" s="1"/>
  <c r="F38" i="6"/>
  <c r="F62" i="6" s="1"/>
  <c r="C39" i="6"/>
  <c r="D39" i="6"/>
  <c r="E39" i="6"/>
  <c r="F39" i="6"/>
  <c r="C40" i="6"/>
  <c r="C63" i="6" s="1"/>
  <c r="C66" i="11"/>
  <c r="D66" i="11"/>
  <c r="E66" i="11"/>
  <c r="F66" i="11"/>
  <c r="C67" i="11"/>
  <c r="E67" i="11"/>
  <c r="C68" i="11"/>
  <c r="E68" i="11"/>
  <c r="C61" i="11"/>
  <c r="E61" i="11"/>
  <c r="C37" i="11"/>
  <c r="D37" i="11"/>
  <c r="E37" i="11"/>
  <c r="F37" i="11"/>
  <c r="C38" i="11"/>
  <c r="C62" i="11" s="1"/>
  <c r="D38" i="11"/>
  <c r="D62" i="11" s="1"/>
  <c r="E38" i="11"/>
  <c r="E62" i="11" s="1"/>
  <c r="F38" i="11"/>
  <c r="C39" i="11"/>
  <c r="E39" i="11"/>
  <c r="C40" i="11"/>
  <c r="C63" i="11" s="1"/>
  <c r="E40" i="11"/>
  <c r="E63" i="11" s="1"/>
  <c r="C66" i="3"/>
  <c r="F66" i="3"/>
  <c r="C67" i="3"/>
  <c r="E67" i="3"/>
  <c r="C68" i="3"/>
  <c r="C61" i="3"/>
  <c r="E61" i="3"/>
  <c r="C54" i="3"/>
  <c r="D54" i="3"/>
  <c r="E54" i="3"/>
  <c r="F54" i="3"/>
  <c r="C55" i="3"/>
  <c r="D55" i="3"/>
  <c r="E55" i="3"/>
  <c r="F55" i="3"/>
  <c r="C56" i="3"/>
  <c r="D56" i="3"/>
  <c r="E56" i="3"/>
  <c r="F56" i="3"/>
  <c r="C49" i="3"/>
  <c r="F49" i="3"/>
  <c r="C50" i="3"/>
  <c r="F50" i="3"/>
  <c r="C51" i="3"/>
  <c r="F51" i="3"/>
  <c r="C37" i="3"/>
  <c r="D37" i="3"/>
  <c r="E37" i="3"/>
  <c r="F37" i="3"/>
  <c r="C38" i="3"/>
  <c r="C62" i="3" s="1"/>
  <c r="D38" i="3"/>
  <c r="D62" i="3" s="1"/>
  <c r="E38" i="3"/>
  <c r="E62" i="3" s="1"/>
  <c r="F38" i="3"/>
  <c r="C39" i="3"/>
  <c r="E39" i="3"/>
  <c r="C40" i="3"/>
  <c r="C63" i="3" s="1"/>
  <c r="E40" i="3"/>
  <c r="E63" i="3" s="1"/>
  <c r="C66" i="1"/>
  <c r="D66" i="1"/>
  <c r="E66" i="1"/>
  <c r="F66" i="1"/>
  <c r="C67" i="1"/>
  <c r="C68" i="1"/>
  <c r="C61" i="1"/>
  <c r="E61" i="1"/>
  <c r="C54" i="1"/>
  <c r="D54" i="1"/>
  <c r="E54" i="1"/>
  <c r="F54" i="1"/>
  <c r="C55" i="1"/>
  <c r="D55" i="1"/>
  <c r="E55" i="1"/>
  <c r="F55" i="1"/>
  <c r="C56" i="1"/>
  <c r="D56" i="1"/>
  <c r="E56" i="1"/>
  <c r="F56" i="1"/>
  <c r="C49" i="1"/>
  <c r="D49" i="1"/>
  <c r="E49" i="1"/>
  <c r="F49" i="1"/>
  <c r="C50" i="1"/>
  <c r="D50" i="1"/>
  <c r="E50" i="1"/>
  <c r="F50" i="1"/>
  <c r="C51" i="1"/>
  <c r="D51" i="1"/>
  <c r="E51" i="1"/>
  <c r="F51" i="1"/>
  <c r="C45" i="1"/>
  <c r="D45" i="1"/>
  <c r="E45" i="1"/>
  <c r="F45" i="1"/>
  <c r="C46" i="1"/>
  <c r="D46" i="1"/>
  <c r="E46" i="1"/>
  <c r="F46" i="1"/>
  <c r="C37" i="1"/>
  <c r="D37" i="1"/>
  <c r="E37" i="1"/>
  <c r="F37" i="1"/>
  <c r="C38" i="1"/>
  <c r="C62" i="1" s="1"/>
  <c r="D38" i="1"/>
  <c r="E38" i="1"/>
  <c r="E62" i="1" s="1"/>
  <c r="F38" i="1"/>
  <c r="C39" i="1"/>
  <c r="E39" i="1"/>
  <c r="C40" i="1"/>
  <c r="C63" i="1" s="1"/>
  <c r="B38" i="1"/>
  <c r="B40" i="1" s="1"/>
  <c r="B37" i="1"/>
  <c r="B39" i="1" s="1"/>
  <c r="C45" i="3" l="1"/>
  <c r="D45" i="3"/>
  <c r="E45" i="3"/>
  <c r="F45" i="3"/>
  <c r="C46" i="3"/>
  <c r="D46" i="3"/>
  <c r="E46" i="3"/>
  <c r="F46" i="3"/>
  <c r="C25" i="8" l="1"/>
  <c r="D25" i="8"/>
  <c r="E25" i="8"/>
  <c r="F25" i="8"/>
  <c r="B16" i="8"/>
  <c r="B29" i="9" l="1"/>
  <c r="C24" i="9"/>
  <c r="E21" i="9"/>
  <c r="F21" i="9"/>
  <c r="E22" i="9"/>
  <c r="F22" i="9"/>
  <c r="F25" i="9"/>
  <c r="C21" i="9"/>
  <c r="C22" i="9"/>
  <c r="D22" i="9"/>
  <c r="C15" i="9"/>
  <c r="C16" i="9"/>
  <c r="C18" i="9"/>
  <c r="E15" i="9"/>
  <c r="F15" i="9"/>
  <c r="E16" i="9"/>
  <c r="F16" i="9"/>
  <c r="E17" i="9"/>
  <c r="F17" i="9"/>
  <c r="E18" i="9"/>
  <c r="F18" i="9"/>
  <c r="B22" i="8"/>
  <c r="B28" i="8" s="1"/>
  <c r="B23" i="8"/>
  <c r="B25" i="8" s="1"/>
  <c r="B24" i="8"/>
  <c r="B21" i="8"/>
  <c r="B17" i="8"/>
  <c r="B18" i="8"/>
  <c r="B15" i="8"/>
  <c r="B29" i="10"/>
  <c r="C23" i="10"/>
  <c r="C22" i="10"/>
  <c r="C21" i="10"/>
  <c r="C24" i="10"/>
  <c r="D18" i="10"/>
  <c r="E18" i="10"/>
  <c r="F18" i="10"/>
  <c r="C18" i="10"/>
  <c r="C17" i="10"/>
  <c r="D17" i="10"/>
  <c r="E17" i="10"/>
  <c r="E46" i="10" s="1"/>
  <c r="F17" i="10"/>
  <c r="C16" i="10"/>
  <c r="D16" i="10"/>
  <c r="D45" i="10" s="1"/>
  <c r="E16" i="10"/>
  <c r="E45" i="10" s="1"/>
  <c r="F16" i="10"/>
  <c r="F45" i="10" s="1"/>
  <c r="D15" i="10"/>
  <c r="E15" i="10"/>
  <c r="F15" i="10"/>
  <c r="C15" i="10"/>
  <c r="C45" i="6"/>
  <c r="D45" i="6"/>
  <c r="E45" i="6"/>
  <c r="F45" i="6"/>
  <c r="C46" i="6"/>
  <c r="D46" i="6"/>
  <c r="E46" i="6"/>
  <c r="F46" i="6"/>
  <c r="B22" i="6"/>
  <c r="B23" i="6"/>
  <c r="B58" i="6" s="1"/>
  <c r="B24" i="6"/>
  <c r="B21" i="6"/>
  <c r="B37" i="6" s="1"/>
  <c r="D25" i="6"/>
  <c r="E25" i="6"/>
  <c r="F25" i="6"/>
  <c r="C25" i="6"/>
  <c r="B16" i="6"/>
  <c r="B45" i="6" s="1"/>
  <c r="B17" i="6"/>
  <c r="B61" i="6" s="1"/>
  <c r="B18" i="6"/>
  <c r="B15" i="6"/>
  <c r="B29" i="11"/>
  <c r="D24" i="11"/>
  <c r="E24" i="11"/>
  <c r="F24" i="11"/>
  <c r="C24" i="11"/>
  <c r="B24" i="11" s="1"/>
  <c r="D21" i="11"/>
  <c r="E21" i="11"/>
  <c r="F21" i="11"/>
  <c r="D22" i="11"/>
  <c r="E22" i="11"/>
  <c r="F22" i="11"/>
  <c r="D23" i="11"/>
  <c r="D55" i="11" s="1"/>
  <c r="E23" i="11"/>
  <c r="F23" i="11"/>
  <c r="C22" i="11"/>
  <c r="C23" i="11"/>
  <c r="C21" i="11"/>
  <c r="D15" i="11"/>
  <c r="E15" i="11"/>
  <c r="F15" i="11"/>
  <c r="D16" i="11"/>
  <c r="D45" i="11" s="1"/>
  <c r="E16" i="11"/>
  <c r="E45" i="11" s="1"/>
  <c r="F16" i="11"/>
  <c r="F45" i="11" s="1"/>
  <c r="D17" i="11"/>
  <c r="D46" i="11" s="1"/>
  <c r="E17" i="11"/>
  <c r="F17" i="11"/>
  <c r="D18" i="11"/>
  <c r="E18" i="11"/>
  <c r="F18" i="11"/>
  <c r="C18" i="11"/>
  <c r="C16" i="11"/>
  <c r="B16" i="11" s="1"/>
  <c r="B45" i="11" s="1"/>
  <c r="C17" i="11"/>
  <c r="C15" i="11"/>
  <c r="B15" i="11" s="1"/>
  <c r="B22" i="3"/>
  <c r="B23" i="3"/>
  <c r="B38" i="3" s="1"/>
  <c r="B24" i="3"/>
  <c r="B21" i="3"/>
  <c r="B37" i="3" s="1"/>
  <c r="D25" i="3"/>
  <c r="E25" i="3"/>
  <c r="F25" i="3"/>
  <c r="C25" i="3"/>
  <c r="B16" i="3"/>
  <c r="B45" i="3" s="1"/>
  <c r="B17" i="3"/>
  <c r="B67" i="3" s="1"/>
  <c r="B18" i="3"/>
  <c r="B15" i="3"/>
  <c r="B22" i="1"/>
  <c r="B71" i="1" s="1"/>
  <c r="B23" i="1"/>
  <c r="B24" i="1"/>
  <c r="B21" i="1"/>
  <c r="D25" i="1"/>
  <c r="E25" i="1"/>
  <c r="F25" i="1"/>
  <c r="C25" i="1"/>
  <c r="B16" i="1"/>
  <c r="B45" i="1" s="1"/>
  <c r="B17" i="1"/>
  <c r="B61" i="1" s="1"/>
  <c r="B18" i="1"/>
  <c r="B15" i="1"/>
  <c r="B39" i="6" l="1"/>
  <c r="B66" i="6"/>
  <c r="B18" i="10"/>
  <c r="B54" i="6"/>
  <c r="B46" i="6"/>
  <c r="F54" i="10"/>
  <c r="B18" i="11"/>
  <c r="B39" i="3"/>
  <c r="B66" i="3"/>
  <c r="B62" i="3"/>
  <c r="B15" i="10"/>
  <c r="F55" i="11"/>
  <c r="F25" i="11"/>
  <c r="C49" i="11"/>
  <c r="F49" i="11"/>
  <c r="C45" i="11"/>
  <c r="B16" i="10"/>
  <c r="B45" i="10" s="1"/>
  <c r="F46" i="10"/>
  <c r="F54" i="11"/>
  <c r="F56" i="11" s="1"/>
  <c r="C54" i="11"/>
  <c r="F50" i="11"/>
  <c r="F51" i="11" s="1"/>
  <c r="D49" i="11"/>
  <c r="F46" i="11"/>
  <c r="C46" i="11"/>
  <c r="C45" i="10"/>
  <c r="B54" i="1"/>
  <c r="B25" i="1"/>
  <c r="B58" i="1" s="1"/>
  <c r="B46" i="1"/>
  <c r="B66" i="1"/>
  <c r="B21" i="11"/>
  <c r="B37" i="11" s="1"/>
  <c r="B22" i="11"/>
  <c r="B66" i="11" s="1"/>
  <c r="D54" i="11"/>
  <c r="D56" i="11" s="1"/>
  <c r="C50" i="10"/>
  <c r="B22" i="9"/>
  <c r="B55" i="6"/>
  <c r="B38" i="6"/>
  <c r="B62" i="6" s="1"/>
  <c r="B67" i="6"/>
  <c r="B72" i="6"/>
  <c r="B50" i="6"/>
  <c r="F49" i="10"/>
  <c r="B49" i="6"/>
  <c r="D54" i="10"/>
  <c r="D49" i="10"/>
  <c r="D46" i="10"/>
  <c r="B72" i="3"/>
  <c r="B50" i="3"/>
  <c r="B55" i="3"/>
  <c r="D25" i="11"/>
  <c r="D50" i="11"/>
  <c r="B23" i="9"/>
  <c r="C55" i="10"/>
  <c r="B25" i="3"/>
  <c r="B58" i="3" s="1"/>
  <c r="B49" i="3"/>
  <c r="B51" i="3" s="1"/>
  <c r="B68" i="3" s="1"/>
  <c r="B54" i="3"/>
  <c r="B40" i="3"/>
  <c r="B63" i="3" s="1"/>
  <c r="B46" i="3"/>
  <c r="B61" i="3"/>
  <c r="E55" i="11"/>
  <c r="E50" i="11"/>
  <c r="E25" i="11"/>
  <c r="B50" i="1"/>
  <c r="B23" i="11"/>
  <c r="C55" i="11"/>
  <c r="C56" i="11" s="1"/>
  <c r="C50" i="11"/>
  <c r="C51" i="11" s="1"/>
  <c r="B55" i="1"/>
  <c r="B67" i="1"/>
  <c r="B72" i="1"/>
  <c r="C25" i="11"/>
  <c r="B17" i="11"/>
  <c r="B54" i="11" s="1"/>
  <c r="E54" i="11"/>
  <c r="E56" i="11" s="1"/>
  <c r="E49" i="11"/>
  <c r="E46" i="11"/>
  <c r="B17" i="10"/>
  <c r="B54" i="10" s="1"/>
  <c r="E54" i="10"/>
  <c r="E49" i="10"/>
  <c r="C54" i="10"/>
  <c r="C49" i="10"/>
  <c r="C46" i="10"/>
  <c r="B49" i="1"/>
  <c r="B39" i="11"/>
  <c r="C51" i="10" l="1"/>
  <c r="B56" i="6"/>
  <c r="B56" i="3"/>
  <c r="B56" i="1"/>
  <c r="D51" i="11"/>
  <c r="B63" i="1"/>
  <c r="B62" i="1"/>
  <c r="B40" i="6"/>
  <c r="B63" i="6" s="1"/>
  <c r="B51" i="6"/>
  <c r="B68" i="6" s="1"/>
  <c r="B61" i="10"/>
  <c r="E51" i="11"/>
  <c r="C56" i="10"/>
  <c r="B49" i="11"/>
  <c r="B46" i="11"/>
  <c r="B49" i="10"/>
  <c r="B51" i="1"/>
  <c r="B68" i="1" s="1"/>
  <c r="B25" i="11"/>
  <c r="B58" i="11" s="1"/>
  <c r="B72" i="11"/>
  <c r="B55" i="11"/>
  <c r="B56" i="11" s="1"/>
  <c r="B50" i="11"/>
  <c r="B38" i="11"/>
  <c r="B62" i="11" s="1"/>
  <c r="B67" i="11"/>
  <c r="B61" i="11"/>
  <c r="B46" i="10"/>
  <c r="D54" i="8"/>
  <c r="E54" i="8"/>
  <c r="D55" i="8"/>
  <c r="D56" i="8" s="1"/>
  <c r="E55" i="8"/>
  <c r="D45" i="8"/>
  <c r="E45" i="8"/>
  <c r="D46" i="8"/>
  <c r="E46" i="8"/>
  <c r="F54" i="8"/>
  <c r="F45" i="8"/>
  <c r="B51" i="11" l="1"/>
  <c r="B68" i="11" s="1"/>
  <c r="B40" i="11"/>
  <c r="B63" i="11" s="1"/>
  <c r="E56" i="8"/>
  <c r="C54" i="8"/>
  <c r="F46" i="8"/>
  <c r="F55" i="8"/>
  <c r="F56" i="8" s="1"/>
  <c r="C46" i="8"/>
  <c r="C45" i="8"/>
  <c r="C55" i="8"/>
  <c r="C56" i="8" s="1"/>
  <c r="B28" i="6" l="1"/>
  <c r="B71" i="6" s="1"/>
  <c r="B28" i="3" l="1"/>
  <c r="B71" i="3" s="1"/>
  <c r="F24" i="9" l="1"/>
  <c r="F24" i="10"/>
  <c r="F22" i="10"/>
  <c r="D21" i="9"/>
  <c r="D21" i="10"/>
  <c r="E21" i="10"/>
  <c r="D15" i="9"/>
  <c r="B15" i="9" s="1"/>
  <c r="D23" i="10"/>
  <c r="E23" i="10"/>
  <c r="D22" i="10"/>
  <c r="E22" i="10"/>
  <c r="D17" i="9"/>
  <c r="B17" i="9" s="1"/>
  <c r="D16" i="9"/>
  <c r="E45" i="9"/>
  <c r="D24" i="9"/>
  <c r="E24" i="9"/>
  <c r="D18" i="9"/>
  <c r="B18" i="9" s="1"/>
  <c r="D24" i="10"/>
  <c r="E24" i="10"/>
  <c r="B14" i="13"/>
  <c r="B12" i="13"/>
  <c r="B10" i="13"/>
  <c r="B8" i="13"/>
  <c r="B6" i="13"/>
  <c r="B7" i="13"/>
  <c r="C30" i="13"/>
  <c r="I20" i="13"/>
  <c r="J19" i="13"/>
  <c r="B29" i="13"/>
  <c r="D13" i="15"/>
  <c r="D30" i="15"/>
  <c r="C30" i="15"/>
  <c r="B29" i="15"/>
  <c r="K28" i="15"/>
  <c r="L27" i="15"/>
  <c r="I28" i="15"/>
  <c r="J27" i="15"/>
  <c r="G28" i="15"/>
  <c r="H27" i="15"/>
  <c r="K26" i="15"/>
  <c r="L25" i="15"/>
  <c r="I26" i="15"/>
  <c r="G26" i="15"/>
  <c r="H25" i="15"/>
  <c r="J25" i="15"/>
  <c r="C24" i="15"/>
  <c r="C25" i="15"/>
  <c r="D24" i="15"/>
  <c r="B24" i="15"/>
  <c r="B23" i="15"/>
  <c r="K20" i="15"/>
  <c r="L19" i="15"/>
  <c r="I20" i="15"/>
  <c r="J19" i="15"/>
  <c r="G20" i="15"/>
  <c r="H19" i="15"/>
  <c r="D18" i="15"/>
  <c r="C18" i="15"/>
  <c r="B17" i="15"/>
  <c r="B14" i="15"/>
  <c r="C13" i="15"/>
  <c r="B12" i="15"/>
  <c r="B13" i="15"/>
  <c r="D11" i="15"/>
  <c r="C11" i="15"/>
  <c r="B10" i="15"/>
  <c r="D9" i="15"/>
  <c r="C9" i="15"/>
  <c r="B8" i="15"/>
  <c r="B9" i="15"/>
  <c r="D7" i="15"/>
  <c r="C7" i="15"/>
  <c r="B6" i="15"/>
  <c r="B23" i="13"/>
  <c r="F30" i="13"/>
  <c r="M28" i="13"/>
  <c r="N27" i="13"/>
  <c r="K28" i="13"/>
  <c r="L27" i="13"/>
  <c r="I28" i="13"/>
  <c r="J27" i="13"/>
  <c r="M26" i="13"/>
  <c r="N25" i="13"/>
  <c r="K26" i="13"/>
  <c r="L25" i="13"/>
  <c r="I26" i="13"/>
  <c r="J25" i="13"/>
  <c r="M20" i="13"/>
  <c r="N19" i="13"/>
  <c r="K20" i="13"/>
  <c r="L19" i="13"/>
  <c r="C24" i="13"/>
  <c r="B17" i="13"/>
  <c r="C13" i="13"/>
  <c r="E12" i="13"/>
  <c r="F13" i="13"/>
  <c r="C11" i="13"/>
  <c r="E10" i="13"/>
  <c r="F11" i="13"/>
  <c r="C9" i="13"/>
  <c r="E8" i="13"/>
  <c r="F9" i="13"/>
  <c r="C7" i="13"/>
  <c r="F7" i="13"/>
  <c r="C18" i="13"/>
  <c r="F18" i="13"/>
  <c r="F24" i="13"/>
  <c r="B45" i="8"/>
  <c r="D31" i="15"/>
  <c r="D32" i="15"/>
  <c r="C19" i="15"/>
  <c r="B30" i="15"/>
  <c r="B38" i="8"/>
  <c r="B40" i="8" s="1"/>
  <c r="B46" i="8"/>
  <c r="C31" i="15"/>
  <c r="B30" i="13"/>
  <c r="B37" i="8"/>
  <c r="B39" i="8" s="1"/>
  <c r="C19" i="13"/>
  <c r="C20" i="13"/>
  <c r="C20" i="15"/>
  <c r="C21" i="15"/>
  <c r="D19" i="15"/>
  <c r="D20" i="15"/>
  <c r="D21" i="15"/>
  <c r="D8" i="13"/>
  <c r="C31" i="13"/>
  <c r="C32" i="13"/>
  <c r="B18" i="13"/>
  <c r="D12" i="13"/>
  <c r="F31" i="13"/>
  <c r="F32" i="13"/>
  <c r="B11" i="15"/>
  <c r="B11" i="13"/>
  <c r="D10" i="13"/>
  <c r="B18" i="15"/>
  <c r="F25" i="13"/>
  <c r="F26" i="13"/>
  <c r="B24" i="13"/>
  <c r="C21" i="13"/>
  <c r="B31" i="13"/>
  <c r="C26" i="15"/>
  <c r="B31" i="15"/>
  <c r="C32" i="15"/>
  <c r="B13" i="13"/>
  <c r="B7" i="15"/>
  <c r="B9" i="13"/>
  <c r="F19" i="13"/>
  <c r="F20" i="13"/>
  <c r="F21" i="13"/>
  <c r="E6" i="13"/>
  <c r="D6" i="13"/>
  <c r="C25" i="13"/>
  <c r="D25" i="15"/>
  <c r="D26" i="15"/>
  <c r="B54" i="8"/>
  <c r="B55" i="8"/>
  <c r="B61" i="8"/>
  <c r="B67" i="8"/>
  <c r="D27" i="15"/>
  <c r="D33" i="15"/>
  <c r="B20" i="15"/>
  <c r="B21" i="15"/>
  <c r="B50" i="8"/>
  <c r="B19" i="15"/>
  <c r="B19" i="13"/>
  <c r="B25" i="13"/>
  <c r="C26" i="13"/>
  <c r="B58" i="8"/>
  <c r="B25" i="15"/>
  <c r="B20" i="13"/>
  <c r="B21" i="13"/>
  <c r="F27" i="13"/>
  <c r="F33" i="13"/>
  <c r="B32" i="13"/>
  <c r="B32" i="15"/>
  <c r="B66" i="8"/>
  <c r="C27" i="15"/>
  <c r="C33" i="15"/>
  <c r="B26" i="15"/>
  <c r="B49" i="8"/>
  <c r="B27" i="15"/>
  <c r="B33" i="15"/>
  <c r="C27" i="13"/>
  <c r="C33" i="13"/>
  <c r="B26" i="13"/>
  <c r="B27" i="13"/>
  <c r="B33" i="13"/>
  <c r="B72" i="8"/>
  <c r="B71" i="8"/>
  <c r="B24" i="10" l="1"/>
  <c r="B22" i="10"/>
  <c r="B66" i="10" s="1"/>
  <c r="B21" i="9"/>
  <c r="B24" i="9"/>
  <c r="D45" i="9"/>
  <c r="B16" i="9"/>
  <c r="D50" i="10"/>
  <c r="D51" i="10" s="1"/>
  <c r="D55" i="10"/>
  <c r="D56" i="10" s="1"/>
  <c r="E50" i="10"/>
  <c r="E51" i="10" s="1"/>
  <c r="E55" i="10"/>
  <c r="E56" i="10" s="1"/>
  <c r="B51" i="8"/>
  <c r="B56" i="8"/>
  <c r="B68" i="8"/>
  <c r="B63" i="8"/>
  <c r="E54" i="9"/>
  <c r="E49" i="9"/>
  <c r="E46" i="9"/>
  <c r="E25" i="9"/>
  <c r="E50" i="9"/>
  <c r="E55" i="9"/>
  <c r="F55" i="9"/>
  <c r="F50" i="9"/>
  <c r="B28" i="11"/>
  <c r="B71" i="11" s="1"/>
  <c r="D49" i="9"/>
  <c r="D54" i="9"/>
  <c r="D46" i="9"/>
  <c r="D55" i="9"/>
  <c r="D50" i="9"/>
  <c r="D25" i="10"/>
  <c r="F23" i="10"/>
  <c r="F21" i="10"/>
  <c r="B62" i="8"/>
  <c r="E25" i="10"/>
  <c r="F45" i="9"/>
  <c r="D25" i="9"/>
  <c r="B21" i="10" l="1"/>
  <c r="B37" i="10" s="1"/>
  <c r="B39" i="10" s="1"/>
  <c r="F50" i="10"/>
  <c r="F51" i="10" s="1"/>
  <c r="F55" i="10"/>
  <c r="F56" i="10" s="1"/>
  <c r="F25" i="10"/>
  <c r="B23" i="10"/>
  <c r="B72" i="10" s="1"/>
  <c r="B50" i="10"/>
  <c r="B51" i="10" s="1"/>
  <c r="D56" i="9"/>
  <c r="E51" i="9"/>
  <c r="B37" i="9"/>
  <c r="F54" i="9"/>
  <c r="F56" i="9" s="1"/>
  <c r="F46" i="9"/>
  <c r="F49" i="9"/>
  <c r="F51" i="9" s="1"/>
  <c r="C45" i="9"/>
  <c r="B45" i="9"/>
  <c r="B28" i="9"/>
  <c r="B71" i="9" s="1"/>
  <c r="C25" i="9"/>
  <c r="B25" i="9" s="1"/>
  <c r="B55" i="9"/>
  <c r="C55" i="9"/>
  <c r="C50" i="9"/>
  <c r="C54" i="9"/>
  <c r="C49" i="9"/>
  <c r="C46" i="9"/>
  <c r="D51" i="9"/>
  <c r="E56" i="9"/>
  <c r="C25" i="10"/>
  <c r="B25" i="10" l="1"/>
  <c r="B58" i="10" s="1"/>
  <c r="B67" i="10"/>
  <c r="B68" i="10" s="1"/>
  <c r="B38" i="10"/>
  <c r="B62" i="10" s="1"/>
  <c r="B55" i="10"/>
  <c r="B56" i="10" s="1"/>
  <c r="C51" i="9"/>
  <c r="C56" i="9"/>
  <c r="B58" i="9"/>
  <c r="B66" i="9"/>
  <c r="B72" i="9"/>
  <c r="B50" i="9"/>
  <c r="B38" i="9"/>
  <c r="B62" i="9" s="1"/>
  <c r="B54" i="9"/>
  <c r="B56" i="9" s="1"/>
  <c r="B49" i="9"/>
  <c r="B46" i="9"/>
  <c r="B67" i="9"/>
  <c r="B28" i="10"/>
  <c r="B71" i="10" s="1"/>
  <c r="B39" i="9"/>
  <c r="B61" i="9"/>
  <c r="B40" i="10" l="1"/>
  <c r="B63" i="10" s="1"/>
  <c r="B51" i="9"/>
  <c r="B68" i="9" s="1"/>
  <c r="B40" i="9"/>
  <c r="B63" i="9" s="1"/>
</calcChain>
</file>

<file path=xl/sharedStrings.xml><?xml version="1.0" encoding="utf-8"?>
<sst xmlns="http://schemas.openxmlformats.org/spreadsheetml/2006/main" count="575" uniqueCount="151">
  <si>
    <t>Indicador</t>
  </si>
  <si>
    <t>Total</t>
  </si>
  <si>
    <t>Productos</t>
  </si>
  <si>
    <t>Capacitación</t>
  </si>
  <si>
    <t>Insumos</t>
  </si>
  <si>
    <t xml:space="preserve">Beneficiarios </t>
  </si>
  <si>
    <t>Gasto FODESAF</t>
  </si>
  <si>
    <t>Ingresos FODESAF</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</si>
  <si>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</si>
  <si>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</si>
  <si>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</si>
  <si>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</si>
  <si>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</si>
  <si>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</si>
  <si>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</si>
  <si>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</si>
  <si>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</si>
  <si>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</si>
  <si>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</si>
  <si>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</si>
  <si>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</si>
  <si>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</si>
  <si>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</si>
  <si>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</si>
  <si>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</si>
  <si>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</si>
  <si>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</si>
  <si>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</si>
  <si>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</si>
  <si>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Gasto programado por beneficiario (GPB) </t>
  </si>
  <si>
    <t xml:space="preserve">Gasto efectivo por beneficiario (GEB) </t>
  </si>
  <si>
    <t xml:space="preserve">Índice de eficiencia (IE) </t>
  </si>
  <si>
    <t>De giro de recursos</t>
  </si>
  <si>
    <t>Índice de giro efectivo (IGE)</t>
  </si>
  <si>
    <t xml:space="preserve">Índice de uso de recursos (IUR) </t>
  </si>
  <si>
    <t>Total Programa</t>
  </si>
  <si>
    <t xml:space="preserve">Crédito </t>
  </si>
  <si>
    <t xml:space="preserve">Capacitación </t>
  </si>
  <si>
    <t>III Trimestre</t>
  </si>
  <si>
    <t>Presupuesto Inicial</t>
  </si>
  <si>
    <t>I Trimestre</t>
  </si>
  <si>
    <t>II trimestre</t>
  </si>
  <si>
    <t>IV Trimestre</t>
  </si>
  <si>
    <t>Anual</t>
  </si>
  <si>
    <t>Modif. Anual II trimestre</t>
  </si>
  <si>
    <t>Diferencia</t>
  </si>
  <si>
    <t>Diferencia por Trimestre</t>
  </si>
  <si>
    <t>II trim. Programado</t>
  </si>
  <si>
    <t>Total I Semestre</t>
  </si>
  <si>
    <t>Modif. Anual III trimestre</t>
  </si>
  <si>
    <t>III Trimestre Programado</t>
  </si>
  <si>
    <t>Total 9 meses</t>
  </si>
  <si>
    <t>Modif. Anual IV trimestre</t>
  </si>
  <si>
    <t>IV trim. Programado</t>
  </si>
  <si>
    <t>Total Anual</t>
  </si>
  <si>
    <t>Regla de tres para el cálculo de proporciones del gasto total entre trimestres</t>
  </si>
  <si>
    <t>II Trimestre</t>
  </si>
  <si>
    <t>Gasto Total</t>
  </si>
  <si>
    <t>Crédito</t>
  </si>
  <si>
    <t>Diferencia para el III Trimestre</t>
  </si>
  <si>
    <t xml:space="preserve"> III Trim.</t>
  </si>
  <si>
    <t>IV Trim.</t>
  </si>
  <si>
    <t>Si hay cambios presupuestarios para el gasto anual en el cuarto trimestre, todo la diferencia entre el gasto programado anual anterior y este, se le suma al cuarto trimestre programado</t>
  </si>
  <si>
    <t>Si no hay cambios en el presupuesto en el cuarto trimestre, calcular el nuevo gasto programado de acuerdo a los proporciones obtenidas en el último presupuesto extraordinario.</t>
  </si>
  <si>
    <t>* No hubo modificación presupuestaria ni en el segundo ni en el cuarto trimestre</t>
  </si>
  <si>
    <t>Diferencia para IV trimestre</t>
  </si>
  <si>
    <t>Presupuesto Beneficiarios Inicial</t>
  </si>
  <si>
    <t>Regla de tres para el cálculo de proporciones del beneficiarios totales entre trimestres</t>
  </si>
  <si>
    <t>Fideicomiso</t>
  </si>
  <si>
    <t>Convenio</t>
  </si>
  <si>
    <t xml:space="preserve">Capital Semilla </t>
  </si>
  <si>
    <t xml:space="preserve">Asistencia Técnica </t>
  </si>
  <si>
    <t xml:space="preserve">Créditos </t>
  </si>
  <si>
    <t>Efectivos 1T 2019</t>
  </si>
  <si>
    <t xml:space="preserve">Gasto </t>
  </si>
  <si>
    <t>Ingresos</t>
  </si>
  <si>
    <t>Gasto efectivo real 1T 2019</t>
  </si>
  <si>
    <t>Gasto efectivo real por beneficiario 1T 2019</t>
  </si>
  <si>
    <t>Efectivos 2T 2019</t>
  </si>
  <si>
    <t>IPC (2T 2019)</t>
  </si>
  <si>
    <t>Gasto efectivo real 2T 2019</t>
  </si>
  <si>
    <t>Gasto efectivo real por beneficiario 2T 2019</t>
  </si>
  <si>
    <t>Efectivos 3T 2019</t>
  </si>
  <si>
    <t>IPC (3T 2019)</t>
  </si>
  <si>
    <t>Gasto efectivo real 3T 2019</t>
  </si>
  <si>
    <t>Gasto efectivo real por beneficiario 3T 2019</t>
  </si>
  <si>
    <t>Efectivos 1S 2019</t>
  </si>
  <si>
    <t>IPC (1S 2019)</t>
  </si>
  <si>
    <t>Gasto efectivo real 1S 2019</t>
  </si>
  <si>
    <t>Gasto efectivo real por beneficiario 1S 2019</t>
  </si>
  <si>
    <t>Efectivos 3TA 2019</t>
  </si>
  <si>
    <t>IPC (3TA 2019)</t>
  </si>
  <si>
    <t>Gasto efectivo real 3TA 2019</t>
  </si>
  <si>
    <t>Gasto efectivo real por beneficiario 3TA 2019</t>
  </si>
  <si>
    <t>Efectivos 4T 2019</t>
  </si>
  <si>
    <t>IPC (4T 2019)</t>
  </si>
  <si>
    <t>Gasto efectivo real 4T 2019</t>
  </si>
  <si>
    <t>Gasto efectivo real por beneficiario 4T 2019</t>
  </si>
  <si>
    <t>Gasto efectivo real  2019</t>
  </si>
  <si>
    <t>Gasto efectivo real por beneficiario  2019</t>
  </si>
  <si>
    <t>n.d.</t>
  </si>
  <si>
    <t>Programados 1T 2020</t>
  </si>
  <si>
    <t>Efectivos 1T 2020</t>
  </si>
  <si>
    <t>Programados año 2020</t>
  </si>
  <si>
    <t>En transferencias 1T 2020</t>
  </si>
  <si>
    <t>IPC (1T 2020)</t>
  </si>
  <si>
    <t>Gasto efectivo real 1T 2020</t>
  </si>
  <si>
    <t>Gasto efectivo real por beneficiario 1T 2020</t>
  </si>
  <si>
    <t>Programados 2T 2020</t>
  </si>
  <si>
    <t>Efectivos 2T 2020</t>
  </si>
  <si>
    <t>En transferencias 2T 2020</t>
  </si>
  <si>
    <t>IPC (2T 2020)</t>
  </si>
  <si>
    <t>Gasto efectivo real 2T 2020</t>
  </si>
  <si>
    <t>Gasto efectivo real por beneficiario 2T 2020</t>
  </si>
  <si>
    <t>Programados 1S 2020</t>
  </si>
  <si>
    <t>Efectivos 1S 2020</t>
  </si>
  <si>
    <t>Efectivos1S 2019</t>
  </si>
  <si>
    <t>En transferencias 1S 2020</t>
  </si>
  <si>
    <t>IPC (1S 2020)</t>
  </si>
  <si>
    <t>Gasto efectivo real 1S 2020</t>
  </si>
  <si>
    <t>Gasto efectivo real por beneficiario 1S 2020</t>
  </si>
  <si>
    <t>Programados 3T 2020</t>
  </si>
  <si>
    <t>Efectivos 3T 2020</t>
  </si>
  <si>
    <t>En transferencias 3T 2020</t>
  </si>
  <si>
    <t>IPC (3T 2020)</t>
  </si>
  <si>
    <t>Gasto efectivo real 3T 2020</t>
  </si>
  <si>
    <t>Gasto efectivo real por beneficiario 3T 2020</t>
  </si>
  <si>
    <t>Programados 3TA 2020</t>
  </si>
  <si>
    <t>Efectivos 3TA 2020</t>
  </si>
  <si>
    <t>Efectivos3TA 2019</t>
  </si>
  <si>
    <t>En transferencias 3TA 2020</t>
  </si>
  <si>
    <t>IPC (3TA 2020)</t>
  </si>
  <si>
    <t>Gasto efectivo real 3TA 2020</t>
  </si>
  <si>
    <t>Gasto efectivo real por beneficiario 3TA 2020</t>
  </si>
  <si>
    <r>
      <rPr>
        <b/>
        <sz val="11"/>
        <color theme="1"/>
        <rFont val="Palatino Linotype"/>
        <family val="1"/>
      </rPr>
      <t xml:space="preserve">Fuentes: </t>
    </r>
    <r>
      <rPr>
        <sz val="11"/>
        <color theme="1"/>
        <rFont val="Palatino Linotype"/>
        <family val="1"/>
      </rPr>
      <t>Informes Trimestrales PRONAMYPE 2019 y 2020 - Cronogramas de Metas e Inversión - Modificaciones 2020 - IPC, INEC 2019 y 2020</t>
    </r>
  </si>
  <si>
    <r>
      <rPr>
        <b/>
        <sz val="11"/>
        <color theme="1"/>
        <rFont val="Palatino Linotype"/>
        <family val="1"/>
      </rPr>
      <t>Nota:</t>
    </r>
    <r>
      <rPr>
        <sz val="11"/>
        <color theme="1"/>
        <rFont val="Palatino Linotype"/>
        <family val="1"/>
      </rPr>
      <t xml:space="preserve"> Los datos de los beneficiarios del producto "Asistenci Técnica" se modificaron, esto debido a cambios que la Unidad Ejecutorá realizó (los cambios se efectuaron el 08-12-2020)</t>
    </r>
  </si>
  <si>
    <t>Programados 4T 2020</t>
  </si>
  <si>
    <t>Efectivos 4T 2020</t>
  </si>
  <si>
    <t>En transferencias 4T 2020</t>
  </si>
  <si>
    <t>IPC (4T 2020)</t>
  </si>
  <si>
    <t>Gasto efectivo real 4T 2020</t>
  </si>
  <si>
    <t>Gasto efectivo real por beneficiario 4T 2020</t>
  </si>
  <si>
    <t>Efectivos 2019</t>
  </si>
  <si>
    <t>Programados 2020</t>
  </si>
  <si>
    <t>Efectivos 2020</t>
  </si>
  <si>
    <t>En transferencias 2020</t>
  </si>
  <si>
    <t>IPC (2019)</t>
  </si>
  <si>
    <t>IPC (2020)</t>
  </si>
  <si>
    <t>Gasto efectivo real  2020</t>
  </si>
  <si>
    <t>Gasto efectivo real por beneficiario 2020</t>
  </si>
  <si>
    <r>
      <rPr>
        <b/>
        <u/>
        <sz val="11"/>
        <color theme="1"/>
        <rFont val="Palatino Linotype"/>
        <family val="1"/>
      </rPr>
      <t>Importante:</t>
    </r>
    <r>
      <rPr>
        <sz val="11"/>
        <color theme="1"/>
        <rFont val="Palatino Linotype"/>
        <family val="1"/>
      </rPr>
      <t xml:space="preserve"> Los datos que se encuentran "subrayados" se ingresaron "a mano", esto debido a varios ajustes que la Unidad Ejecutora debió realizar a final de año. Estos ajustes por solicitud de la Jefatura de la Unidad se realizaron únicamente en los cálculos anuales, es decir, los cálculos trimestrales se realizaron con la informaión que fue remitida en las fechas establecidas / Las justificaciones de estos ajustes se encuentran en el archivo que la UE remitió (Informe de ejecución 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</si>
</sst>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_-* #,##0\ _€_-;\-* #,##0\ _€_-;_-* &quot;-&quot;??\ _€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color theme="3" tint="0.39997558519241921"/>
      <name val="Calibri"/>
      <family val="2"/>
      <scheme val="minor"/>
    </font>
    <font>
      <b/>
      <sz val="11"/>
      <color theme="1"/>
      <name val="Palatino Linotype"/>
      <family val="1"/>
    </font>
    <font>
      <sz val="11"/>
      <color theme="1"/>
      <name val="Palatino Linotype"/>
      <family val="1"/>
    </font>
    <font>
      <sz val="9"/>
      <color theme="1"/>
      <name val="Palatino Linotype"/>
      <family val="1"/>
    </font>
    <font>
      <sz val="10"/>
      <color theme="1"/>
      <name val="Palatino Linotype"/>
      <family val="1"/>
    </font>
    <font>
      <u/>
      <sz val="11"/>
      <color theme="1"/>
      <name val="Palatino Linotype"/>
      <family val="1"/>
    </font>
    <font>
      <b/>
      <u/>
      <sz val="11"/>
      <color theme="1"/>
      <name val="Palatino Linotype"/>
      <family val="1"/>
    </font>
  </fonts>
  <fills count="2">
    <fill>
      <patternFill patternType="none"/>
    </fill>
    <fill>
      <patternFill patternType="gray125"/>
    </fill>
  </fills>
  <borders count="11">
    <border>
      <left/>
      <right/>
      <top/>
      <bottom/>
      <diagonal/>
    </border>
    <border>
      <left/>
      <right/>
      <top/>
      <bottom style="double">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7">
    <xf numFmtId="0" fontId="0" fillId="0" borderId="0" xfId="0"/>
    <xf numFmtId="4" fontId="0" fillId="0" borderId="0" xfId="0" applyNumberFormat="1" applyFill="1"/>
    <xf numFmtId="0" fontId="2" fillId="0" borderId="1" xfId="0" applyFont="1" applyFill="1" applyBorder="1"/>
    <xf numFmtId="3" fontId="0" fillId="0" borderId="0" xfId="0" applyNumberFormat="1" applyFill="1"/>
    <xf numFmtId="0" fontId="2" fillId="0" borderId="0" xfId="0" applyFont="1"/>
    <xf numFmtId="0" fontId="3" fillId="0" borderId="0" xfId="0" applyFont="1"/>
    <xf numFmtId="165" fontId="1" fillId="0" borderId="0" xfId="1" applyNumberFormat="1" applyFont="1" applyFill="1"/>
    <xf numFmtId="0" fontId="0" fillId="0" borderId="0" xfId="0" applyFont="1"/>
    <xf numFmtId="3" fontId="0" fillId="0" borderId="0" xfId="0" applyNumberFormat="1"/>
    <xf numFmtId="3" fontId="1" fillId="0" borderId="0" xfId="1" applyNumberFormat="1" applyFont="1" applyFill="1"/>
    <xf numFmtId="2" fontId="0" fillId="0" borderId="0" xfId="0" applyNumberFormat="1"/>
    <xf numFmtId="2" fontId="3" fillId="0" borderId="0" xfId="0" applyNumberFormat="1" applyFont="1"/>
    <xf numFmtId="1" fontId="0" fillId="0" borderId="0" xfId="0" applyNumberFormat="1" applyBorder="1"/>
    <xf numFmtId="0" fontId="0" fillId="0" borderId="0" xfId="0" applyBorder="1"/>
    <xf numFmtId="1" fontId="4" fillId="0" borderId="2" xfId="0" applyNumberFormat="1" applyFont="1" applyBorder="1"/>
    <xf numFmtId="0" fontId="0" fillId="0" borderId="3" xfId="0" applyBorder="1"/>
    <xf numFmtId="0" fontId="0" fillId="0" borderId="4" xfId="0" applyBorder="1"/>
    <xf numFmtId="0" fontId="3" fillId="0" borderId="5" xfId="0" applyFont="1" applyBorder="1"/>
    <xf numFmtId="2" fontId="3" fillId="0" borderId="6" xfId="0" applyNumberFormat="1" applyFont="1" applyBorder="1"/>
    <xf numFmtId="1" fontId="0" fillId="0" borderId="7" xfId="0" applyNumberFormat="1" applyBorder="1"/>
    <xf numFmtId="1" fontId="0" fillId="0" borderId="8" xfId="0" applyNumberFormat="1" applyBorder="1"/>
    <xf numFmtId="1" fontId="0" fillId="0" borderId="9" xfId="0" applyNumberFormat="1" applyBorder="1"/>
    <xf numFmtId="0" fontId="0" fillId="0" borderId="10" xfId="0" applyBorder="1"/>
    <xf numFmtId="0" fontId="0" fillId="0" borderId="9" xfId="0" applyBorder="1"/>
    <xf numFmtId="0" fontId="0" fillId="0" borderId="7" xfId="0" applyBorder="1"/>
    <xf numFmtId="0" fontId="2" fillId="0" borderId="0" xfId="0" applyFont="1" applyFill="1" applyBorder="1" applyAlignment="1">
      <alignment horizontal="center"/>
    </xf>
    <xf numFmtId="0" fontId="2" fillId="0" borderId="0" xfId="0" applyFont="1" applyFill="1" applyBorder="1"/>
    <xf numFmtId="3" fontId="5" fillId="0" borderId="0" xfId="0" applyNumberFormat="1" applyFont="1"/>
    <xf numFmtId="3" fontId="2" fillId="0" borderId="0" xfId="0" applyNumberFormat="1" applyFont="1"/>
    <xf numFmtId="4" fontId="2" fillId="0" borderId="0" xfId="0" applyNumberFormat="1" applyFont="1"/>
    <xf numFmtId="3" fontId="2" fillId="0" borderId="0" xfId="0" applyNumberFormat="1" applyFont="1" applyFill="1"/>
    <xf numFmtId="4" fontId="5" fillId="0" borderId="0" xfId="0" applyNumberFormat="1" applyFont="1" applyFill="1"/>
    <xf numFmtId="166" fontId="0" fillId="0" borderId="0" xfId="1" applyNumberFormat="1" applyFont="1" applyFill="1"/>
    <xf numFmtId="0" fontId="0" fillId="0" borderId="0" xfId="0" applyFont="1" applyFill="1"/>
    <xf numFmtId="0" fontId="0" fillId="0" borderId="0" xfId="0" applyFont="1" applyFill="1" applyBorder="1"/>
    <xf numFmtId="3" fontId="0" fillId="0" borderId="0" xfId="0" applyNumberFormat="1" applyFont="1" applyFill="1" applyAlignment="1">
      <alignment horizontal="right"/>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xf>
    <xf numFmtId="0" fontId="6" fillId="0" borderId="0" xfId="0" applyFont="1" applyFill="1"/>
    <xf numFmtId="0" fontId="7" fillId="0" borderId="0" xfId="0" applyFont="1" applyFill="1"/>
    <xf numFmtId="3" fontId="7" fillId="0" borderId="0" xfId="0" applyNumberFormat="1" applyFont="1" applyFill="1"/>
    <xf numFmtId="3" fontId="8" fillId="0" borderId="0" xfId="0" applyNumberFormat="1" applyFont="1" applyFill="1" applyAlignment="1">
      <alignment horizontal="right"/>
    </xf>
    <xf numFmtId="4" fontId="7" fillId="0" borderId="0" xfId="0" applyNumberFormat="1" applyFont="1" applyFill="1"/>
    <xf numFmtId="3" fontId="7" fillId="0" borderId="0" xfId="0" applyNumberFormat="1" applyFont="1" applyFill="1" applyAlignment="1">
      <alignment horizontal="right"/>
    </xf>
    <xf numFmtId="4" fontId="7" fillId="0" borderId="0" xfId="0" applyNumberFormat="1" applyFont="1" applyFill="1" applyAlignment="1">
      <alignment horizontal="right"/>
    </xf>
    <xf numFmtId="4" fontId="7" fillId="0" borderId="0" xfId="0" applyNumberFormat="1" applyFont="1" applyFill="1" applyBorder="1" applyAlignment="1">
      <alignment horizontal="right"/>
    </xf>
    <xf numFmtId="4" fontId="8" fillId="0" borderId="0" xfId="0" applyNumberFormat="1" applyFont="1" applyFill="1" applyAlignment="1">
      <alignment horizontal="right"/>
    </xf>
    <xf numFmtId="0" fontId="7" fillId="0" borderId="1" xfId="0" applyFont="1" applyFill="1" applyBorder="1"/>
    <xf numFmtId="4" fontId="7" fillId="0" borderId="1" xfId="0" applyNumberFormat="1" applyFont="1" applyFill="1" applyBorder="1"/>
    <xf numFmtId="0" fontId="7" fillId="0" borderId="0" xfId="0" applyFont="1" applyFill="1" applyBorder="1"/>
    <xf numFmtId="166" fontId="7" fillId="0" borderId="0" xfId="1" applyNumberFormat="1" applyFont="1" applyFill="1"/>
    <xf numFmtId="4" fontId="9" fillId="0" borderId="0" xfId="0" applyNumberFormat="1" applyFont="1" applyFill="1" applyAlignment="1">
      <alignment horizontal="right"/>
    </xf>
    <xf numFmtId="164" fontId="7" fillId="0" borderId="0" xfId="1" applyNumberFormat="1" applyFont="1" applyFill="1" applyAlignment="1">
      <alignment horizontal="right" vertical="center"/>
    </xf>
    <xf numFmtId="4" fontId="7" fillId="0" borderId="0" xfId="1" applyNumberFormat="1" applyFont="1" applyFill="1" applyAlignment="1">
      <alignment horizontal="right" vertical="center"/>
    </xf>
    <xf numFmtId="3" fontId="10" fillId="0" borderId="0" xfId="0" applyNumberFormat="1" applyFont="1" applyFill="1" applyAlignment="1">
      <alignment horizontal="right"/>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0" xfId="0" applyFont="1" applyFill="1" applyBorder="1" applyAlignment="1">
      <alignment horizontal="left" vertical="top" wrapText="1"/>
    </xf>
    <xf numFmtId="0" fontId="2" fillId="0" borderId="3" xfId="0" applyFont="1" applyFill="1" applyBorder="1" applyAlignment="1">
      <alignment horizontal="center" wrapText="1"/>
    </xf>
    <xf numFmtId="0" fontId="2" fillId="0" borderId="1" xfId="0" applyFont="1" applyFill="1" applyBorder="1" applyAlignment="1">
      <alignment horizontal="center" wrapText="1"/>
    </xf>
    <xf numFmtId="0" fontId="2" fillId="0" borderId="3" xfId="0" applyFont="1" applyFill="1" applyBorder="1" applyAlignment="1">
      <alignment horizontal="center"/>
    </xf>
    <xf numFmtId="2" fontId="0" fillId="0" borderId="0" xfId="0" applyNumberFormat="1" applyAlignment="1">
      <alignment horizontal="center" wrapText="1"/>
    </xf>
    <xf numFmtId="3" fontId="0" fillId="0" borderId="0" xfId="0" applyNumberFormat="1" applyFill="1" applyAlignment="1">
      <alignment horizontal="center" wrapText="1"/>
    </xf>
    <xf numFmtId="3" fontId="0" fillId="0" borderId="0" xfId="0" applyNumberFormat="1" applyAlignment="1">
      <alignment horizontal="center" wrapText="1"/>
    </xf>
  </cellXfs>
  <cellStyles count="3">
    <cellStyle name="Millares" xfId="1" builtinId="3"/>
    <cellStyle name="Normal" xfId="0" builtinId="0"/>
    <cellStyle name="Normal 2" xfId="2"/>
  </cellStyles>
  <dxfs count="0"/>
  <tableStyles count="0" defaultTableStyle="TableStyleMedium2" defaultPivotStyle="PivotStyleLight16"/>
  <colors>
    <mruColors>
      <color rgb="FF4071B9"/>
      <color rgb="FF102D7C"/>
      <color rgb="FFA2B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PRONAMYPE: Indicadores de cobertura 2020</a:t>
            </a:r>
          </a:p>
        </c:rich>
      </c:tx>
      <c:layout/>
      <c:overlay val="0"/>
      <c:spPr>
        <a:noFill/>
        <a:ln>
          <a:noFill/>
        </a:ln>
        <a:effectLst/>
      </c:spPr>
    </c:title>
    <c:autoTitleDeleted val="0"/>
    <c:view3D>
      <c:rotX val="5"/>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5871566686128782"/>
        </c:manualLayout>
      </c:layout>
      <c:bar3DChart>
        <c:barDir val="col"/>
        <c:grouping val="clustered"/>
        <c:varyColors val="0"/>
        <c:ser>
          <c:idx val="0"/>
          <c:order val="0"/>
          <c:tx>
            <c:strRef>
              <c:f>Anual!$A$45</c:f>
              <c:strCache>
                <c:ptCount val="1"/>
                <c:pt idx="0">
                  <c:v>Cobertura Programada</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Anual!$B$45:$F$45</c:f>
              <c:numCache>
                <c:formatCode>#,##0.00</c:formatCode>
                <c:ptCount val="5"/>
                <c:pt idx="0">
                  <c:v>1.055117682722674</c:v>
                </c:pt>
                <c:pt idx="1">
                  <c:v>0.47597933200010856</c:v>
                </c:pt>
                <c:pt idx="2">
                  <c:v>0.2714711019012026</c:v>
                </c:pt>
                <c:pt idx="3">
                  <c:v>0.2171768815209621</c:v>
                </c:pt>
                <c:pt idx="4">
                  <c:v>9.0490367300400873E-2</c:v>
                </c:pt>
              </c:numCache>
            </c:numRef>
          </c:val>
          <c:extLst>
            <c:ext xmlns:c16="http://schemas.microsoft.com/office/drawing/2014/chart" uri="{C3380CC4-5D6E-409C-BE32-E72D297353CC}">
              <c16:uniqueId val="{00000000-9EDC-4472-AF68-43440579B900}"/>
            </c:ext>
          </c:extLst>
        </c:ser>
        <c:ser>
          <c:idx val="1"/>
          <c:order val="1"/>
          <c:tx>
            <c:strRef>
              <c:f>Anual!$A$46</c:f>
              <c:strCache>
                <c:ptCount val="1"/>
                <c:pt idx="0">
                  <c:v>Cobertura Efectiva</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Anual!$B$46:$F$46</c:f>
              <c:numCache>
                <c:formatCode>#,##0.00</c:formatCode>
                <c:ptCount val="5"/>
                <c:pt idx="0">
                  <c:v>1.0125872100914857</c:v>
                </c:pt>
                <c:pt idx="1">
                  <c:v>0.37101050593164359</c:v>
                </c:pt>
                <c:pt idx="2">
                  <c:v>3.6196146920160349E-2</c:v>
                </c:pt>
                <c:pt idx="3">
                  <c:v>0.52574903401532913</c:v>
                </c:pt>
                <c:pt idx="4">
                  <c:v>7.9631523224352768E-2</c:v>
                </c:pt>
              </c:numCache>
            </c:numRef>
          </c:val>
          <c:extLst>
            <c:ext xmlns:c16="http://schemas.microsoft.com/office/drawing/2014/chart" uri="{C3380CC4-5D6E-409C-BE32-E72D297353CC}">
              <c16:uniqueId val="{00000001-9EDC-4472-AF68-43440579B900}"/>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1"/>
      </c:valAx>
    </c:plotArea>
    <c:legend>
      <c:legendPos val="b"/>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PRONAMYPE: Indicadores de resultado 2020</a:t>
            </a:r>
          </a:p>
        </c:rich>
      </c:tx>
      <c:layout/>
      <c:overlay val="0"/>
      <c:spPr>
        <a:noFill/>
        <a:ln>
          <a:noFill/>
        </a:ln>
        <a:effectLst/>
      </c:spPr>
    </c:title>
    <c:autoTitleDeleted val="0"/>
    <c:view3D>
      <c:rotX val="5"/>
      <c:rotY val="0"/>
      <c:rAngAx val="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Anual!$A$49</c:f>
              <c:strCache>
                <c:ptCount val="1"/>
                <c:pt idx="0">
                  <c:v>Índice efectividad en beneficiarios (IEB)</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Anual!$B$49:$F$49</c:f>
              <c:numCache>
                <c:formatCode>#,##0.00</c:formatCode>
                <c:ptCount val="5"/>
                <c:pt idx="0">
                  <c:v>95.969125214408237</c:v>
                </c:pt>
                <c:pt idx="1">
                  <c:v>77.946768060836504</c:v>
                </c:pt>
                <c:pt idx="2">
                  <c:v>13.333333333333334</c:v>
                </c:pt>
                <c:pt idx="3">
                  <c:v>242.08333333333334</c:v>
                </c:pt>
                <c:pt idx="4">
                  <c:v>88</c:v>
                </c:pt>
              </c:numCache>
            </c:numRef>
          </c:val>
          <c:extLst>
            <c:ext xmlns:c16="http://schemas.microsoft.com/office/drawing/2014/chart" uri="{C3380CC4-5D6E-409C-BE32-E72D297353CC}">
              <c16:uniqueId val="{00000000-69CD-4032-AE3A-431E302DDE64}"/>
            </c:ext>
          </c:extLst>
        </c:ser>
        <c:ser>
          <c:idx val="1"/>
          <c:order val="1"/>
          <c:tx>
            <c:strRef>
              <c:f>Anual!$A$50</c:f>
              <c:strCache>
                <c:ptCount val="1"/>
                <c:pt idx="0">
                  <c:v>Índice efectividad en gasto (IEG)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
                  <c:y val="-4.07124747189957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C38-4B5D-9200-34438057A997}"/>
                </c:ext>
              </c:extLst>
            </c:dLbl>
            <c:dLbl>
              <c:idx val="1"/>
              <c:layout>
                <c:manualLayout>
                  <c:x val="0"/>
                  <c:y val="-4.07124747189957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C38-4B5D-9200-34438057A997}"/>
                </c:ext>
              </c:extLst>
            </c:dLbl>
            <c:dLbl>
              <c:idx val="2"/>
              <c:layout>
                <c:manualLayout>
                  <c:x val="-5.6727795813116174E-17"/>
                  <c:y val="-3.25699797751965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C38-4B5D-9200-34438057A997}"/>
                </c:ext>
              </c:extLst>
            </c:dLbl>
            <c:dLbl>
              <c:idx val="4"/>
              <c:layout>
                <c:manualLayout>
                  <c:x val="-1.1345559162623235E-16"/>
                  <c:y val="-5.292621713469457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C38-4B5D-9200-34438057A99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Anual!$B$50:$F$50</c:f>
              <c:numCache>
                <c:formatCode>#,##0.00</c:formatCode>
                <c:ptCount val="5"/>
                <c:pt idx="0">
                  <c:v>82.629563975054722</c:v>
                </c:pt>
                <c:pt idx="1">
                  <c:v>83.943152353003399</c:v>
                </c:pt>
                <c:pt idx="2">
                  <c:v>16.578371199999999</c:v>
                </c:pt>
                <c:pt idx="3">
                  <c:v>98.365003333333334</c:v>
                </c:pt>
                <c:pt idx="4">
                  <c:v>83.907173064999995</c:v>
                </c:pt>
              </c:numCache>
            </c:numRef>
          </c:val>
          <c:extLst>
            <c:ext xmlns:c16="http://schemas.microsoft.com/office/drawing/2014/chart" uri="{C3380CC4-5D6E-409C-BE32-E72D297353CC}">
              <c16:uniqueId val="{00000001-69CD-4032-AE3A-431E302DDE64}"/>
            </c:ext>
          </c:extLst>
        </c:ser>
        <c:ser>
          <c:idx val="2"/>
          <c:order val="2"/>
          <c:tx>
            <c:strRef>
              <c:f>Anual!$A$51</c:f>
              <c:strCache>
                <c:ptCount val="1"/>
                <c:pt idx="0">
                  <c:v>Índice efectividad total (IET)</c:v>
                </c:pt>
              </c:strCache>
            </c:strRef>
          </c:tx>
          <c:spPr>
            <a:solidFill>
              <a:srgbClr val="A2BFE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Anual!$B$51:$F$51</c:f>
              <c:numCache>
                <c:formatCode>#,##0.00</c:formatCode>
                <c:ptCount val="5"/>
                <c:pt idx="0">
                  <c:v>89.29934459473148</c:v>
                </c:pt>
                <c:pt idx="1">
                  <c:v>80.944960206919944</c:v>
                </c:pt>
                <c:pt idx="2">
                  <c:v>14.955852266666668</c:v>
                </c:pt>
                <c:pt idx="3">
                  <c:v>170.22416833333335</c:v>
                </c:pt>
                <c:pt idx="4">
                  <c:v>85.953586532499997</c:v>
                </c:pt>
              </c:numCache>
            </c:numRef>
          </c:val>
          <c:extLst>
            <c:ext xmlns:c16="http://schemas.microsoft.com/office/drawing/2014/chart" uri="{C3380CC4-5D6E-409C-BE32-E72D297353CC}">
              <c16:uniqueId val="{00000002-69CD-4032-AE3A-431E302DDE64}"/>
            </c:ext>
          </c:extLst>
        </c:ser>
        <c:dLbls>
          <c:showLegendKey val="0"/>
          <c:showVal val="1"/>
          <c:showCatName val="0"/>
          <c:showSerName val="0"/>
          <c:showPercent val="0"/>
          <c:showBubbleSize val="0"/>
        </c:dLbls>
        <c:gapWidth val="100"/>
        <c:shape val="box"/>
        <c:axId val="51778304"/>
        <c:axId val="51779840"/>
        <c:axId val="0"/>
      </c:bar3DChart>
      <c:catAx>
        <c:axId val="517783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1779840"/>
        <c:crosses val="autoZero"/>
        <c:auto val="1"/>
        <c:lblAlgn val="ctr"/>
        <c:lblOffset val="100"/>
        <c:noMultiLvlLbl val="0"/>
      </c:catAx>
      <c:valAx>
        <c:axId val="51779840"/>
        <c:scaling>
          <c:orientation val="minMax"/>
          <c:max val="3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778304"/>
        <c:crosses val="autoZero"/>
        <c:crossBetween val="between"/>
        <c:majorUnit val="50"/>
      </c:valAx>
    </c:plotArea>
    <c:legend>
      <c:legendPos val="b"/>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PRONAMYPE: Indicadores de avance 2020</a:t>
            </a:r>
          </a:p>
        </c:rich>
      </c:tx>
      <c:layout/>
      <c:overlay val="0"/>
      <c:spPr>
        <a:noFill/>
        <a:ln>
          <a:noFill/>
        </a:ln>
        <a:effectLst/>
      </c:spPr>
    </c:title>
    <c:autoTitleDeleted val="0"/>
    <c:view3D>
      <c:rotX val="5"/>
      <c:rotY val="0"/>
      <c:rAngAx val="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Anual!$A$54</c:f>
              <c:strCache>
                <c:ptCount val="1"/>
                <c:pt idx="0">
                  <c:v>Índice avance beneficiarios (IAB)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Anual!$B$54:$F$54</c:f>
              <c:numCache>
                <c:formatCode>#,##0.00</c:formatCode>
                <c:ptCount val="5"/>
                <c:pt idx="0">
                  <c:v>95.969125214408237</c:v>
                </c:pt>
                <c:pt idx="1">
                  <c:v>77.946768060836504</c:v>
                </c:pt>
                <c:pt idx="2">
                  <c:v>13.333333333333334</c:v>
                </c:pt>
                <c:pt idx="3">
                  <c:v>242.08333333333334</c:v>
                </c:pt>
                <c:pt idx="4">
                  <c:v>88</c:v>
                </c:pt>
              </c:numCache>
            </c:numRef>
          </c:val>
          <c:extLst>
            <c:ext xmlns:c16="http://schemas.microsoft.com/office/drawing/2014/chart" uri="{C3380CC4-5D6E-409C-BE32-E72D297353CC}">
              <c16:uniqueId val="{00000000-1D8B-46DF-8627-C06AC69C4ABD}"/>
            </c:ext>
          </c:extLst>
        </c:ser>
        <c:ser>
          <c:idx val="1"/>
          <c:order val="1"/>
          <c:tx>
            <c:strRef>
              <c:f>Anual!$A$55</c:f>
              <c:strCache>
                <c:ptCount val="1"/>
                <c:pt idx="0">
                  <c:v>Índice avance gasto (IAG)</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0"/>
                  <c:y val="-6.04077283840219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67-485C-BC3B-D7A73F86581D}"/>
                </c:ext>
              </c:extLst>
            </c:dLbl>
            <c:dLbl>
              <c:idx val="1"/>
              <c:layout>
                <c:manualLayout>
                  <c:x val="1.9188490048652643E-3"/>
                  <c:y val="-4.83261827072176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367-485C-BC3B-D7A73F86581D}"/>
                </c:ext>
              </c:extLst>
            </c:dLbl>
            <c:dLbl>
              <c:idx val="2"/>
              <c:layout>
                <c:manualLayout>
                  <c:x val="3.8376980097305285E-3"/>
                  <c:y val="-6.04077283840220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367-485C-BC3B-D7A73F86581D}"/>
                </c:ext>
              </c:extLst>
            </c:dLbl>
            <c:dLbl>
              <c:idx val="4"/>
              <c:layout>
                <c:manualLayout>
                  <c:x val="0"/>
                  <c:y val="-5.6380546491753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367-485C-BC3B-D7A73F86581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Anual!$B$55:$F$55</c:f>
              <c:numCache>
                <c:formatCode>#,##0.00</c:formatCode>
                <c:ptCount val="5"/>
                <c:pt idx="0">
                  <c:v>82.629563975054722</c:v>
                </c:pt>
                <c:pt idx="1">
                  <c:v>83.943152353003399</c:v>
                </c:pt>
                <c:pt idx="2">
                  <c:v>16.578371199999999</c:v>
                </c:pt>
                <c:pt idx="3">
                  <c:v>98.365003333333334</c:v>
                </c:pt>
                <c:pt idx="4">
                  <c:v>83.907173064999995</c:v>
                </c:pt>
              </c:numCache>
            </c:numRef>
          </c:val>
          <c:extLst>
            <c:ext xmlns:c16="http://schemas.microsoft.com/office/drawing/2014/chart" uri="{C3380CC4-5D6E-409C-BE32-E72D297353CC}">
              <c16:uniqueId val="{00000001-1D8B-46DF-8627-C06AC69C4ABD}"/>
            </c:ext>
          </c:extLst>
        </c:ser>
        <c:ser>
          <c:idx val="2"/>
          <c:order val="2"/>
          <c:tx>
            <c:strRef>
              <c:f>Anual!$A$56</c:f>
              <c:strCache>
                <c:ptCount val="1"/>
                <c:pt idx="0">
                  <c:v>Índice avance total (IAT) </c:v>
                </c:pt>
              </c:strCache>
            </c:strRef>
          </c:tx>
          <c:spPr>
            <a:solidFill>
              <a:srgbClr val="A2BFE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Anual!$B$56:$F$56</c:f>
              <c:numCache>
                <c:formatCode>#,##0.00</c:formatCode>
                <c:ptCount val="5"/>
                <c:pt idx="0">
                  <c:v>89.29934459473148</c:v>
                </c:pt>
                <c:pt idx="1">
                  <c:v>80.944960206919944</c:v>
                </c:pt>
                <c:pt idx="2">
                  <c:v>14.955852266666668</c:v>
                </c:pt>
                <c:pt idx="3">
                  <c:v>170.22416833333335</c:v>
                </c:pt>
                <c:pt idx="4">
                  <c:v>85.953586532499997</c:v>
                </c:pt>
              </c:numCache>
            </c:numRef>
          </c:val>
          <c:extLst>
            <c:ext xmlns:c16="http://schemas.microsoft.com/office/drawing/2014/chart" uri="{C3380CC4-5D6E-409C-BE32-E72D297353CC}">
              <c16:uniqueId val="{00000002-1D8B-46DF-8627-C06AC69C4ABD}"/>
            </c:ext>
          </c:extLst>
        </c:ser>
        <c:dLbls>
          <c:showLegendKey val="0"/>
          <c:showVal val="1"/>
          <c:showCatName val="0"/>
          <c:showSerName val="0"/>
          <c:showPercent val="0"/>
          <c:showBubbleSize val="0"/>
        </c:dLbls>
        <c:gapWidth val="100"/>
        <c:shape val="box"/>
        <c:axId val="51835648"/>
        <c:axId val="51837184"/>
        <c:axId val="0"/>
      </c:bar3DChart>
      <c:catAx>
        <c:axId val="5183564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1837184"/>
        <c:crosses val="autoZero"/>
        <c:auto val="1"/>
        <c:lblAlgn val="ctr"/>
        <c:lblOffset val="100"/>
        <c:noMultiLvlLbl val="0"/>
      </c:catAx>
      <c:valAx>
        <c:axId val="51837184"/>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835648"/>
        <c:crosses val="autoZero"/>
        <c:crossBetween val="between"/>
      </c:valAx>
    </c:plotArea>
    <c:legend>
      <c:legendPos val="b"/>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PRONAMYPE: Indicadores de expansión 2020</a:t>
            </a:r>
          </a:p>
        </c:rich>
      </c:tx>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Anual!$A$61</c:f>
              <c:strCache>
                <c:ptCount val="1"/>
                <c:pt idx="0">
                  <c:v>Índice de crecimiento beneficiarios (ICB)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Anual!$B$61:$F$61</c:f>
              <c:numCache>
                <c:formatCode>#,##0.00</c:formatCode>
                <c:ptCount val="5"/>
                <c:pt idx="0">
                  <c:v>-38.1767955801105</c:v>
                </c:pt>
                <c:pt idx="1">
                  <c:v>-35.331230283911673</c:v>
                </c:pt>
                <c:pt idx="2">
                  <c:v>-92.395437262357419</c:v>
                </c:pt>
                <c:pt idx="3">
                  <c:v>33.563218390804607</c:v>
                </c:pt>
                <c:pt idx="4">
                  <c:v>-59.069767441860463</c:v>
                </c:pt>
              </c:numCache>
            </c:numRef>
          </c:val>
          <c:extLst>
            <c:ext xmlns:c16="http://schemas.microsoft.com/office/drawing/2014/chart" uri="{C3380CC4-5D6E-409C-BE32-E72D297353CC}">
              <c16:uniqueId val="{00000000-3D07-4E18-B090-7EF1900F6FA5}"/>
            </c:ext>
          </c:extLst>
        </c:ser>
        <c:ser>
          <c:idx val="1"/>
          <c:order val="1"/>
          <c:tx>
            <c:strRef>
              <c:f>Anual!$A$62</c:f>
              <c:strCache>
                <c:ptCount val="1"/>
                <c:pt idx="0">
                  <c:v>Índice de crecimiento del gasto real (ICGR)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Anual!$B$62:$F$62</c:f>
              <c:numCache>
                <c:formatCode>#,##0.00</c:formatCode>
                <c:ptCount val="5"/>
                <c:pt idx="0">
                  <c:v>-34.187946083711985</c:v>
                </c:pt>
                <c:pt idx="1">
                  <c:v>-34.225170885250776</c:v>
                </c:pt>
                <c:pt idx="2">
                  <c:v>-51.006516039685977</c:v>
                </c:pt>
                <c:pt idx="3">
                  <c:v>-9.4979597395754354</c:v>
                </c:pt>
                <c:pt idx="4">
                  <c:v>-38.472849775072426</c:v>
                </c:pt>
              </c:numCache>
            </c:numRef>
          </c:val>
          <c:extLst>
            <c:ext xmlns:c16="http://schemas.microsoft.com/office/drawing/2014/chart" uri="{C3380CC4-5D6E-409C-BE32-E72D297353CC}">
              <c16:uniqueId val="{00000001-3D07-4E18-B090-7EF1900F6FA5}"/>
            </c:ext>
          </c:extLst>
        </c:ser>
        <c:ser>
          <c:idx val="2"/>
          <c:order val="2"/>
          <c:tx>
            <c:strRef>
              <c:f>Anual!$A$63</c:f>
              <c:strCache>
                <c:ptCount val="1"/>
                <c:pt idx="0">
                  <c:v>Índice de crecimiento del gasto real por beneficiario (ICGRB) </c:v>
                </c:pt>
              </c:strCache>
            </c:strRef>
          </c:tx>
          <c:spPr>
            <a:solidFill>
              <a:srgbClr val="A2BFE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Anual!$B$63:$F$63</c:f>
              <c:numCache>
                <c:formatCode>#,##0.00</c:formatCode>
                <c:ptCount val="5"/>
                <c:pt idx="0">
                  <c:v>6.4520264418957085</c:v>
                </c:pt>
                <c:pt idx="1">
                  <c:v>1.7103455091487918</c:v>
                </c:pt>
                <c:pt idx="2">
                  <c:v>544.26431407812936</c:v>
                </c:pt>
                <c:pt idx="3">
                  <c:v>-32.240296879028087</c:v>
                </c:pt>
                <c:pt idx="4">
                  <c:v>50.322014754084442</c:v>
                </c:pt>
              </c:numCache>
            </c:numRef>
          </c:val>
          <c:extLst>
            <c:ext xmlns:c16="http://schemas.microsoft.com/office/drawing/2014/chart" uri="{C3380CC4-5D6E-409C-BE32-E72D297353CC}">
              <c16:uniqueId val="{00000002-3D07-4E18-B090-7EF1900F6FA5}"/>
            </c:ext>
          </c:extLst>
        </c:ser>
        <c:dLbls>
          <c:showLegendKey val="0"/>
          <c:showVal val="1"/>
          <c:showCatName val="0"/>
          <c:showSerName val="0"/>
          <c:showPercent val="0"/>
          <c:showBubbleSize val="0"/>
        </c:dLbls>
        <c:gapWidth val="100"/>
        <c:shape val="box"/>
        <c:axId val="55408512"/>
        <c:axId val="55410048"/>
        <c:axId val="0"/>
      </c:bar3DChart>
      <c:catAx>
        <c:axId val="5540851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vert="horz"/>
          <a:lstStyle/>
          <a:p>
            <a:pPr>
              <a:defRPr/>
            </a:pPr>
            <a:endParaRPr lang="es-CR"/>
          </a:p>
        </c:txPr>
        <c:crossAx val="55410048"/>
        <c:crosses val="autoZero"/>
        <c:auto val="1"/>
        <c:lblAlgn val="ctr"/>
        <c:lblOffset val="100"/>
        <c:noMultiLvlLbl val="0"/>
      </c:catAx>
      <c:valAx>
        <c:axId val="55410048"/>
        <c:scaling>
          <c:orientation val="minMax"/>
          <c:max val="800"/>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5408512"/>
        <c:crosses val="autoZero"/>
        <c:crossBetween val="between"/>
      </c:valAx>
    </c:plotArea>
    <c:legend>
      <c:legendPos val="b"/>
      <c:layout>
        <c:manualLayout>
          <c:xMode val="edge"/>
          <c:yMode val="edge"/>
          <c:x val="4.9037877495493364E-3"/>
          <c:y val="0.8525935661441667"/>
          <c:w val="0.98589640363544562"/>
          <c:h val="9.8009888502414821E-2"/>
        </c:manualLayout>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PRONAMYPE: Indicadores de gasto medio 2020</a:t>
            </a:r>
          </a:p>
        </c:rich>
      </c:tx>
      <c:layout>
        <c:manualLayout>
          <c:xMode val="edge"/>
          <c:yMode val="edge"/>
          <c:x val="0.43248620441392055"/>
          <c:y val="4.0491122241741562E-2"/>
        </c:manualLayout>
      </c:layout>
      <c:overlay val="0"/>
      <c:spPr>
        <a:noFill/>
        <a:ln>
          <a:noFill/>
        </a:ln>
        <a:effectLst/>
      </c:spPr>
    </c:title>
    <c:autoTitleDeleted val="0"/>
    <c:plotArea>
      <c:layout/>
      <c:barChart>
        <c:barDir val="col"/>
        <c:grouping val="clustered"/>
        <c:varyColors val="0"/>
        <c:ser>
          <c:idx val="0"/>
          <c:order val="0"/>
          <c:tx>
            <c:strRef>
              <c:f>Anual!$A$66</c:f>
              <c:strCache>
                <c:ptCount val="1"/>
                <c:pt idx="0">
                  <c:v>Gasto programado por beneficiario (GPB)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Anual!$B$66:$F$66</c:f>
              <c:numCache>
                <c:formatCode>#,##0.00</c:formatCode>
                <c:ptCount val="5"/>
                <c:pt idx="0">
                  <c:v>2078662.905188679</c:v>
                </c:pt>
                <c:pt idx="1">
                  <c:v>3999469.4818441067</c:v>
                </c:pt>
                <c:pt idx="2">
                  <c:v>200000</c:v>
                </c:pt>
                <c:pt idx="3">
                  <c:v>250000</c:v>
                </c:pt>
                <c:pt idx="4">
                  <c:v>2000000</c:v>
                </c:pt>
              </c:numCache>
            </c:numRef>
          </c:val>
          <c:extLst>
            <c:ext xmlns:c16="http://schemas.microsoft.com/office/drawing/2014/chart" uri="{C3380CC4-5D6E-409C-BE32-E72D297353CC}">
              <c16:uniqueId val="{00000000-E5F2-43FA-B210-0AFF454B204D}"/>
            </c:ext>
          </c:extLst>
        </c:ser>
        <c:ser>
          <c:idx val="1"/>
          <c:order val="1"/>
          <c:tx>
            <c:strRef>
              <c:f>Anual!$A$67</c:f>
              <c:strCache>
                <c:ptCount val="1"/>
                <c:pt idx="0">
                  <c:v>Gasto efectivo por beneficiario (GEB)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Anual!$B$67:$F$67</c:f>
              <c:numCache>
                <c:formatCode>#,##0.00</c:formatCode>
                <c:ptCount val="5"/>
                <c:pt idx="0">
                  <c:v>1789731.9489276139</c:v>
                </c:pt>
                <c:pt idx="1">
                  <c:v>4307145.5609756093</c:v>
                </c:pt>
                <c:pt idx="2">
                  <c:v>248675.56800000003</c:v>
                </c:pt>
                <c:pt idx="3">
                  <c:v>101581.75903614458</c:v>
                </c:pt>
                <c:pt idx="4">
                  <c:v>1906981.2060227273</c:v>
                </c:pt>
              </c:numCache>
            </c:numRef>
          </c:val>
          <c:extLst>
            <c:ext xmlns:c16="http://schemas.microsoft.com/office/drawing/2014/chart" uri="{C3380CC4-5D6E-409C-BE32-E72D297353CC}">
              <c16:uniqueId val="{00000001-E5F2-43FA-B210-0AFF454B204D}"/>
            </c:ext>
          </c:extLst>
        </c:ser>
        <c:dLbls>
          <c:showLegendKey val="0"/>
          <c:showVal val="0"/>
          <c:showCatName val="0"/>
          <c:showSerName val="0"/>
          <c:showPercent val="0"/>
          <c:showBubbleSize val="0"/>
        </c:dLbls>
        <c:gapWidth val="150"/>
        <c:axId val="55452416"/>
        <c:axId val="55453952"/>
      </c:barChart>
      <c:catAx>
        <c:axId val="554524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5453952"/>
        <c:crosses val="autoZero"/>
        <c:auto val="1"/>
        <c:lblAlgn val="ctr"/>
        <c:lblOffset val="100"/>
        <c:noMultiLvlLbl val="0"/>
      </c:catAx>
      <c:valAx>
        <c:axId val="55453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effectLst/>
        </c:spPr>
        <c:txPr>
          <a:bodyPr rot="-60000000" vert="horz"/>
          <a:lstStyle/>
          <a:p>
            <a:pPr>
              <a:defRPr/>
            </a:pPr>
            <a:endParaRPr lang="es-CR"/>
          </a:p>
        </c:txPr>
        <c:crossAx val="55452416"/>
        <c:crosses val="autoZero"/>
        <c:crossBetween val="between"/>
        <c:majorUnit val="1000000"/>
      </c:valAx>
      <c:dTable>
        <c:showHorzBorder val="1"/>
        <c:showVertBorder val="1"/>
        <c:showOutline val="1"/>
        <c:showKeys val="1"/>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PRONAMYPE: Índice de eficiencia (IE) 2020 </a:t>
            </a:r>
          </a:p>
        </c:rich>
      </c:tx>
      <c:layout/>
      <c:overlay val="0"/>
      <c:spPr>
        <a:noFill/>
        <a:ln>
          <a:noFill/>
        </a:ln>
        <a:effectLst/>
      </c:spPr>
    </c:title>
    <c:autoTitleDeleted val="0"/>
    <c:view3D>
      <c:rotX val="5"/>
      <c:rotY val="0"/>
      <c:rAngAx val="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Anual!$A$68</c:f>
              <c:strCache>
                <c:ptCount val="1"/>
                <c:pt idx="0">
                  <c:v>Índice de eficiencia (IE)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(Anual!$B$9,Anual!$C$10,Anual!$D$10,Anual!$E$10,Anual!$F$10)</c:f>
              <c:strCache>
                <c:ptCount val="5"/>
                <c:pt idx="0">
                  <c:v>Total Programa</c:v>
                </c:pt>
                <c:pt idx="1">
                  <c:v>Créditos </c:v>
                </c:pt>
                <c:pt idx="2">
                  <c:v>Capacitación </c:v>
                </c:pt>
                <c:pt idx="3">
                  <c:v>Asistencia Técnica </c:v>
                </c:pt>
                <c:pt idx="4">
                  <c:v>Capital Semilla </c:v>
                </c:pt>
              </c:strCache>
            </c:strRef>
          </c:cat>
          <c:val>
            <c:numRef>
              <c:f>(Anual!$B$68,Anual!$C$68,Anual!$D$68,Anual!$E$68,Anual!$F$68)</c:f>
              <c:numCache>
                <c:formatCode>#,##0.00</c:formatCode>
                <c:ptCount val="5"/>
                <c:pt idx="0">
                  <c:v>76.886872633627149</c:v>
                </c:pt>
                <c:pt idx="1">
                  <c:v>87.171993090900671</c:v>
                </c:pt>
                <c:pt idx="2">
                  <c:v>18.595775286687108</c:v>
                </c:pt>
                <c:pt idx="3">
                  <c:v>69.16668179905912</c:v>
                </c:pt>
                <c:pt idx="4">
                  <c:v>81.955937053862854</c:v>
                </c:pt>
              </c:numCache>
            </c:numRef>
          </c:val>
          <c:extLst>
            <c:ext xmlns:c16="http://schemas.microsoft.com/office/drawing/2014/chart" uri="{C3380CC4-5D6E-409C-BE32-E72D297353CC}">
              <c16:uniqueId val="{00000000-B8C7-4E41-A560-B7460EB81BDA}"/>
            </c:ext>
          </c:extLst>
        </c:ser>
        <c:dLbls>
          <c:showLegendKey val="0"/>
          <c:showVal val="1"/>
          <c:showCatName val="0"/>
          <c:showSerName val="0"/>
          <c:showPercent val="0"/>
          <c:showBubbleSize val="0"/>
        </c:dLbls>
        <c:gapWidth val="100"/>
        <c:shape val="box"/>
        <c:axId val="55503872"/>
        <c:axId val="55505664"/>
        <c:axId val="0"/>
      </c:bar3DChart>
      <c:catAx>
        <c:axId val="555038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5505664"/>
        <c:crosses val="autoZero"/>
        <c:auto val="1"/>
        <c:lblAlgn val="ctr"/>
        <c:lblOffset val="100"/>
        <c:noMultiLvlLbl val="0"/>
      </c:catAx>
      <c:valAx>
        <c:axId val="55505664"/>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5503872"/>
        <c:crosses val="autoZero"/>
        <c:crossBetween val="between"/>
        <c:majorUnit val="30"/>
      </c:valAx>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PRONAMYPE: Indicadores de giro de recursos 2020</a:t>
            </a:r>
          </a:p>
        </c:rich>
      </c:tx>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Anual!$A$71</c:f>
              <c:strCache>
                <c:ptCount val="1"/>
                <c:pt idx="0">
                  <c:v>Índice de giro efectivo (IGE)</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c:f>
              <c:strCache>
                <c:ptCount val="1"/>
                <c:pt idx="0">
                  <c:v>Total Programa</c:v>
                </c:pt>
              </c:strCache>
            </c:strRef>
          </c:cat>
          <c:val>
            <c:numRef>
              <c:f>Anual!$B$71</c:f>
              <c:numCache>
                <c:formatCode>#,##0.00</c:formatCode>
                <c:ptCount val="1"/>
                <c:pt idx="0">
                  <c:v>90.187884382061029</c:v>
                </c:pt>
              </c:numCache>
            </c:numRef>
          </c:val>
          <c:extLst>
            <c:ext xmlns:c16="http://schemas.microsoft.com/office/drawing/2014/chart" uri="{C3380CC4-5D6E-409C-BE32-E72D297353CC}">
              <c16:uniqueId val="{00000000-85AB-4A15-873A-1877C79D6C83}"/>
            </c:ext>
          </c:extLst>
        </c:ser>
        <c:ser>
          <c:idx val="1"/>
          <c:order val="1"/>
          <c:tx>
            <c:strRef>
              <c:f>Anual!$A$72</c:f>
              <c:strCache>
                <c:ptCount val="1"/>
                <c:pt idx="0">
                  <c:v>Índice de uso de recursos (IUR)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Anual!$B$9</c:f>
              <c:strCache>
                <c:ptCount val="1"/>
                <c:pt idx="0">
                  <c:v>Total Programa</c:v>
                </c:pt>
              </c:strCache>
            </c:strRef>
          </c:cat>
          <c:val>
            <c:numRef>
              <c:f>Anual!$B$72</c:f>
              <c:numCache>
                <c:formatCode>#,##0.00</c:formatCode>
                <c:ptCount val="1"/>
                <c:pt idx="0">
                  <c:v>91.619361670590749</c:v>
                </c:pt>
              </c:numCache>
            </c:numRef>
          </c:val>
          <c:extLst>
            <c:ext xmlns:c16="http://schemas.microsoft.com/office/drawing/2014/chart" uri="{C3380CC4-5D6E-409C-BE32-E72D297353CC}">
              <c16:uniqueId val="{00000001-85AB-4A15-873A-1877C79D6C83}"/>
            </c:ext>
          </c:extLst>
        </c:ser>
        <c:dLbls>
          <c:showLegendKey val="0"/>
          <c:showVal val="0"/>
          <c:showCatName val="0"/>
          <c:showSerName val="0"/>
          <c:showPercent val="0"/>
          <c:showBubbleSize val="0"/>
        </c:dLbls>
        <c:gapWidth val="100"/>
        <c:shape val="box"/>
        <c:axId val="55737344"/>
        <c:axId val="55747328"/>
        <c:axId val="0"/>
      </c:bar3DChart>
      <c:catAx>
        <c:axId val="5573734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5747328"/>
        <c:crosses val="autoZero"/>
        <c:auto val="1"/>
        <c:lblAlgn val="ctr"/>
        <c:lblOffset val="100"/>
        <c:noMultiLvlLbl val="0"/>
      </c:catAx>
      <c:valAx>
        <c:axId val="55747328"/>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5737344"/>
        <c:crosses val="autoZero"/>
        <c:crossBetween val="between"/>
        <c:majorUnit val="30"/>
      </c:valAx>
    </c:plotArea>
    <c:legend>
      <c:legendPos val="b"/>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179845" cy="976312"/>
    <xdr:pic>
      <xdr:nvPicPr>
        <xdr:cNvPr id="5" name="Imagen 4"/>
        <xdr:cNvPicPr>
          <a:picLocks noChangeAspect="1"/>
        </xdr:cNvPicPr>
      </xdr:nvPicPr>
      <xdr:blipFill>
        <a:blip xmlns:r="http://schemas.openxmlformats.org/officeDocument/2006/relationships" r:embed="rId1"/>
        <a:stretch>
          <a:fillRect/>
        </a:stretch>
      </xdr:blipFill>
      <xdr:spPr>
        <a:xfrm>
          <a:off x="0" y="0"/>
          <a:ext cx="10179845" cy="976312"/>
        </a:xfrm>
        <a:prstGeom prst="rect">
          <a:avLst/>
        </a:prstGeom>
      </xdr:spPr>
    </xdr:pic>
    <xdr:clientData/>
  </xdr:oneCellAnchor>
  <xdr:oneCellAnchor>
    <xdr:from>
      <xdr:col>0</xdr:col>
      <xdr:colOff>0</xdr:colOff>
      <xdr:row>5</xdr:row>
      <xdr:rowOff>0</xdr:rowOff>
    </xdr:from>
    <xdr:ext cx="10167697" cy="654843"/>
    <xdr:pic>
      <xdr:nvPicPr>
        <xdr:cNvPr id="6" name="Imagen 5"/>
        <xdr:cNvPicPr>
          <a:picLocks noChangeAspect="1"/>
        </xdr:cNvPicPr>
      </xdr:nvPicPr>
      <xdr:blipFill>
        <a:blip xmlns:r="http://schemas.openxmlformats.org/officeDocument/2006/relationships" r:embed="rId2"/>
        <a:stretch>
          <a:fillRect/>
        </a:stretch>
      </xdr:blipFill>
      <xdr:spPr>
        <a:xfrm>
          <a:off x="0" y="952500"/>
          <a:ext cx="10167697" cy="654843"/>
        </a:xfrm>
        <a:prstGeom prst="rect">
          <a:avLst/>
        </a:prstGeom>
      </xdr:spPr>
    </xdr:pic>
    <xdr:clientData/>
  </xdr:oneCellAnchor>
  <xdr:twoCellAnchor>
    <xdr:from>
      <xdr:col>0</xdr:col>
      <xdr:colOff>11905</xdr:colOff>
      <xdr:row>5</xdr:row>
      <xdr:rowOff>71438</xdr:rowOff>
    </xdr:from>
    <xdr:to>
      <xdr:col>5</xdr:col>
      <xdr:colOff>1107280</xdr:colOff>
      <xdr:row>7</xdr:row>
      <xdr:rowOff>250031</xdr:rowOff>
    </xdr:to>
    <xdr:sp macro="" textlink="">
      <xdr:nvSpPr>
        <xdr:cNvPr id="7" name="CuadroTexto 6"/>
        <xdr:cNvSpPr txBox="1"/>
      </xdr:nvSpPr>
      <xdr:spPr>
        <a:xfrm>
          <a:off x="11905" y="1023938"/>
          <a:ext cx="9867900"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2020</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26-08-2020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179845" cy="976312"/>
    <xdr:pic>
      <xdr:nvPicPr>
        <xdr:cNvPr id="5" name="Imagen 4"/>
        <xdr:cNvPicPr>
          <a:picLocks noChangeAspect="1"/>
        </xdr:cNvPicPr>
      </xdr:nvPicPr>
      <xdr:blipFill>
        <a:blip xmlns:r="http://schemas.openxmlformats.org/officeDocument/2006/relationships" r:embed="rId1"/>
        <a:stretch>
          <a:fillRect/>
        </a:stretch>
      </xdr:blipFill>
      <xdr:spPr>
        <a:xfrm>
          <a:off x="0" y="0"/>
          <a:ext cx="10179845" cy="976312"/>
        </a:xfrm>
        <a:prstGeom prst="rect">
          <a:avLst/>
        </a:prstGeom>
      </xdr:spPr>
    </xdr:pic>
    <xdr:clientData/>
  </xdr:oneCellAnchor>
  <xdr:oneCellAnchor>
    <xdr:from>
      <xdr:col>0</xdr:col>
      <xdr:colOff>0</xdr:colOff>
      <xdr:row>5</xdr:row>
      <xdr:rowOff>0</xdr:rowOff>
    </xdr:from>
    <xdr:ext cx="10167697" cy="654843"/>
    <xdr:pic>
      <xdr:nvPicPr>
        <xdr:cNvPr id="6" name="Imagen 5"/>
        <xdr:cNvPicPr>
          <a:picLocks noChangeAspect="1"/>
        </xdr:cNvPicPr>
      </xdr:nvPicPr>
      <xdr:blipFill>
        <a:blip xmlns:r="http://schemas.openxmlformats.org/officeDocument/2006/relationships" r:embed="rId2"/>
        <a:stretch>
          <a:fillRect/>
        </a:stretch>
      </xdr:blipFill>
      <xdr:spPr>
        <a:xfrm>
          <a:off x="0" y="952500"/>
          <a:ext cx="10167697" cy="654843"/>
        </a:xfrm>
        <a:prstGeom prst="rect">
          <a:avLst/>
        </a:prstGeom>
      </xdr:spPr>
    </xdr:pic>
    <xdr:clientData/>
  </xdr:oneCellAnchor>
  <xdr:twoCellAnchor>
    <xdr:from>
      <xdr:col>0</xdr:col>
      <xdr:colOff>11904</xdr:colOff>
      <xdr:row>5</xdr:row>
      <xdr:rowOff>47625</xdr:rowOff>
    </xdr:from>
    <xdr:to>
      <xdr:col>5</xdr:col>
      <xdr:colOff>1142999</xdr:colOff>
      <xdr:row>7</xdr:row>
      <xdr:rowOff>226219</xdr:rowOff>
    </xdr:to>
    <xdr:sp macro="" textlink="">
      <xdr:nvSpPr>
        <xdr:cNvPr id="7" name="CuadroTexto 6"/>
        <xdr:cNvSpPr txBox="1"/>
      </xdr:nvSpPr>
      <xdr:spPr>
        <a:xfrm>
          <a:off x="11904" y="1000125"/>
          <a:ext cx="9903620" cy="559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mn-lt"/>
              <a:ea typeface="+mn-ea"/>
              <a:cs typeface="+mn-cs"/>
            </a:rPr>
            <a:t>              </a:t>
          </a:r>
          <a:r>
            <a:rPr lang="es-CR" sz="1100" b="1">
              <a:solidFill>
                <a:schemeClr val="bg1"/>
              </a:solidFill>
              <a:effectLst/>
              <a:latin typeface="Palatino Linotype" panose="02040502050505030304" pitchFamily="18" charset="0"/>
              <a:ea typeface="+mn-ea"/>
              <a:cs typeface="+mn-cs"/>
            </a:rPr>
            <a:t>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2020</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26-08-2020</a:t>
          </a:r>
        </a:p>
        <a:p>
          <a:pPr marL="0" marR="0" indent="0" algn="ctr"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0179844" cy="976312"/>
    <xdr:pic>
      <xdr:nvPicPr>
        <xdr:cNvPr id="5" name="Imagen 4"/>
        <xdr:cNvPicPr>
          <a:picLocks noChangeAspect="1"/>
        </xdr:cNvPicPr>
      </xdr:nvPicPr>
      <xdr:blipFill>
        <a:blip xmlns:r="http://schemas.openxmlformats.org/officeDocument/2006/relationships" r:embed="rId1"/>
        <a:stretch>
          <a:fillRect/>
        </a:stretch>
      </xdr:blipFill>
      <xdr:spPr>
        <a:xfrm>
          <a:off x="0" y="0"/>
          <a:ext cx="10179844" cy="976312"/>
        </a:xfrm>
        <a:prstGeom prst="rect">
          <a:avLst/>
        </a:prstGeom>
      </xdr:spPr>
    </xdr:pic>
    <xdr:clientData/>
  </xdr:oneCellAnchor>
  <xdr:oneCellAnchor>
    <xdr:from>
      <xdr:col>0</xdr:col>
      <xdr:colOff>0</xdr:colOff>
      <xdr:row>5</xdr:row>
      <xdr:rowOff>0</xdr:rowOff>
    </xdr:from>
    <xdr:ext cx="10167696" cy="654843"/>
    <xdr:pic>
      <xdr:nvPicPr>
        <xdr:cNvPr id="6" name="Imagen 5"/>
        <xdr:cNvPicPr>
          <a:picLocks noChangeAspect="1"/>
        </xdr:cNvPicPr>
      </xdr:nvPicPr>
      <xdr:blipFill>
        <a:blip xmlns:r="http://schemas.openxmlformats.org/officeDocument/2006/relationships" r:embed="rId2"/>
        <a:stretch>
          <a:fillRect/>
        </a:stretch>
      </xdr:blipFill>
      <xdr:spPr>
        <a:xfrm>
          <a:off x="0" y="952500"/>
          <a:ext cx="10167696" cy="654843"/>
        </a:xfrm>
        <a:prstGeom prst="rect">
          <a:avLst/>
        </a:prstGeom>
      </xdr:spPr>
    </xdr:pic>
    <xdr:clientData/>
  </xdr:oneCellAnchor>
  <xdr:twoCellAnchor>
    <xdr:from>
      <xdr:col>0</xdr:col>
      <xdr:colOff>11905</xdr:colOff>
      <xdr:row>5</xdr:row>
      <xdr:rowOff>71438</xdr:rowOff>
    </xdr:from>
    <xdr:to>
      <xdr:col>5</xdr:col>
      <xdr:colOff>1142999</xdr:colOff>
      <xdr:row>8</xdr:row>
      <xdr:rowOff>23812</xdr:rowOff>
    </xdr:to>
    <xdr:sp macro="" textlink="">
      <xdr:nvSpPr>
        <xdr:cNvPr id="7" name="CuadroTexto 6"/>
        <xdr:cNvSpPr txBox="1"/>
      </xdr:nvSpPr>
      <xdr:spPr>
        <a:xfrm>
          <a:off x="11905" y="1023938"/>
          <a:ext cx="10096500" cy="595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mn-lt"/>
              <a:ea typeface="+mn-ea"/>
              <a:cs typeface="+mn-cs"/>
            </a:rPr>
            <a:t>              </a:t>
          </a:r>
          <a:r>
            <a:rPr lang="es-CR" sz="1100" b="1">
              <a:solidFill>
                <a:schemeClr val="bg1"/>
              </a:solidFill>
              <a:effectLst/>
              <a:latin typeface="Palatino Linotype" panose="02040502050505030304" pitchFamily="18" charset="0"/>
              <a:ea typeface="+mn-ea"/>
              <a:cs typeface="+mn-cs"/>
            </a:rPr>
            <a:t>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2020</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26-08-2020</a:t>
          </a:r>
        </a:p>
        <a:p>
          <a:pPr marL="0" marR="0" indent="0" algn="ctr"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0179845" cy="976312"/>
    <xdr:pic>
      <xdr:nvPicPr>
        <xdr:cNvPr id="5" name="Imagen 4"/>
        <xdr:cNvPicPr>
          <a:picLocks noChangeAspect="1"/>
        </xdr:cNvPicPr>
      </xdr:nvPicPr>
      <xdr:blipFill>
        <a:blip xmlns:r="http://schemas.openxmlformats.org/officeDocument/2006/relationships" r:embed="rId1"/>
        <a:stretch>
          <a:fillRect/>
        </a:stretch>
      </xdr:blipFill>
      <xdr:spPr>
        <a:xfrm>
          <a:off x="0" y="0"/>
          <a:ext cx="10179845" cy="976312"/>
        </a:xfrm>
        <a:prstGeom prst="rect">
          <a:avLst/>
        </a:prstGeom>
      </xdr:spPr>
    </xdr:pic>
    <xdr:clientData/>
  </xdr:oneCellAnchor>
  <xdr:oneCellAnchor>
    <xdr:from>
      <xdr:col>0</xdr:col>
      <xdr:colOff>0</xdr:colOff>
      <xdr:row>5</xdr:row>
      <xdr:rowOff>0</xdr:rowOff>
    </xdr:from>
    <xdr:ext cx="10167697" cy="654843"/>
    <xdr:pic>
      <xdr:nvPicPr>
        <xdr:cNvPr id="6" name="Imagen 5"/>
        <xdr:cNvPicPr>
          <a:picLocks noChangeAspect="1"/>
        </xdr:cNvPicPr>
      </xdr:nvPicPr>
      <xdr:blipFill>
        <a:blip xmlns:r="http://schemas.openxmlformats.org/officeDocument/2006/relationships" r:embed="rId2"/>
        <a:stretch>
          <a:fillRect/>
        </a:stretch>
      </xdr:blipFill>
      <xdr:spPr>
        <a:xfrm>
          <a:off x="0" y="952500"/>
          <a:ext cx="10167697" cy="654843"/>
        </a:xfrm>
        <a:prstGeom prst="rect">
          <a:avLst/>
        </a:prstGeom>
      </xdr:spPr>
    </xdr:pic>
    <xdr:clientData/>
  </xdr:oneCellAnchor>
  <xdr:twoCellAnchor>
    <xdr:from>
      <xdr:col>0</xdr:col>
      <xdr:colOff>11905</xdr:colOff>
      <xdr:row>5</xdr:row>
      <xdr:rowOff>71439</xdr:rowOff>
    </xdr:from>
    <xdr:to>
      <xdr:col>5</xdr:col>
      <xdr:colOff>1131093</xdr:colOff>
      <xdr:row>7</xdr:row>
      <xdr:rowOff>261937</xdr:rowOff>
    </xdr:to>
    <xdr:sp macro="" textlink="">
      <xdr:nvSpPr>
        <xdr:cNvPr id="7" name="CuadroTexto 6"/>
        <xdr:cNvSpPr txBox="1"/>
      </xdr:nvSpPr>
      <xdr:spPr>
        <a:xfrm>
          <a:off x="11905" y="1023939"/>
          <a:ext cx="10084594" cy="571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2020</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08-12-2020</a:t>
          </a:r>
        </a:p>
        <a:p>
          <a:pPr marL="0" marR="0" indent="0" algn="ctr"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0191750" cy="976312"/>
    <xdr:pic>
      <xdr:nvPicPr>
        <xdr:cNvPr id="5" name="Imagen 4"/>
        <xdr:cNvPicPr>
          <a:picLocks noChangeAspect="1"/>
        </xdr:cNvPicPr>
      </xdr:nvPicPr>
      <xdr:blipFill>
        <a:blip xmlns:r="http://schemas.openxmlformats.org/officeDocument/2006/relationships" r:embed="rId1"/>
        <a:stretch>
          <a:fillRect/>
        </a:stretch>
      </xdr:blipFill>
      <xdr:spPr>
        <a:xfrm>
          <a:off x="0" y="0"/>
          <a:ext cx="10191750" cy="976312"/>
        </a:xfrm>
        <a:prstGeom prst="rect">
          <a:avLst/>
        </a:prstGeom>
      </xdr:spPr>
    </xdr:pic>
    <xdr:clientData/>
  </xdr:oneCellAnchor>
  <xdr:oneCellAnchor>
    <xdr:from>
      <xdr:col>0</xdr:col>
      <xdr:colOff>0</xdr:colOff>
      <xdr:row>5</xdr:row>
      <xdr:rowOff>0</xdr:rowOff>
    </xdr:from>
    <xdr:ext cx="10179588" cy="654843"/>
    <xdr:pic>
      <xdr:nvPicPr>
        <xdr:cNvPr id="6" name="Imagen 5"/>
        <xdr:cNvPicPr>
          <a:picLocks noChangeAspect="1"/>
        </xdr:cNvPicPr>
      </xdr:nvPicPr>
      <xdr:blipFill>
        <a:blip xmlns:r="http://schemas.openxmlformats.org/officeDocument/2006/relationships" r:embed="rId2"/>
        <a:stretch>
          <a:fillRect/>
        </a:stretch>
      </xdr:blipFill>
      <xdr:spPr>
        <a:xfrm>
          <a:off x="0" y="952500"/>
          <a:ext cx="10179588" cy="654843"/>
        </a:xfrm>
        <a:prstGeom prst="rect">
          <a:avLst/>
        </a:prstGeom>
      </xdr:spPr>
    </xdr:pic>
    <xdr:clientData/>
  </xdr:oneCellAnchor>
  <xdr:twoCellAnchor>
    <xdr:from>
      <xdr:col>0</xdr:col>
      <xdr:colOff>11905</xdr:colOff>
      <xdr:row>5</xdr:row>
      <xdr:rowOff>71438</xdr:rowOff>
    </xdr:from>
    <xdr:to>
      <xdr:col>5</xdr:col>
      <xdr:colOff>1154905</xdr:colOff>
      <xdr:row>8</xdr:row>
      <xdr:rowOff>47625</xdr:rowOff>
    </xdr:to>
    <xdr:sp macro="" textlink="">
      <xdr:nvSpPr>
        <xdr:cNvPr id="7" name="CuadroTexto 6"/>
        <xdr:cNvSpPr txBox="1"/>
      </xdr:nvSpPr>
      <xdr:spPr>
        <a:xfrm>
          <a:off x="11905" y="1023938"/>
          <a:ext cx="9915525" cy="63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2020</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08-12-2020</a:t>
          </a:r>
        </a:p>
        <a:p>
          <a:pPr marL="0" marR="0" indent="0" algn="ctr"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0191750" cy="976312"/>
    <xdr:pic>
      <xdr:nvPicPr>
        <xdr:cNvPr id="2" name="Imagen 1"/>
        <xdr:cNvPicPr>
          <a:picLocks noChangeAspect="1"/>
        </xdr:cNvPicPr>
      </xdr:nvPicPr>
      <xdr:blipFill>
        <a:blip xmlns:r="http://schemas.openxmlformats.org/officeDocument/2006/relationships" r:embed="rId1"/>
        <a:stretch>
          <a:fillRect/>
        </a:stretch>
      </xdr:blipFill>
      <xdr:spPr>
        <a:xfrm>
          <a:off x="0" y="0"/>
          <a:ext cx="10191750" cy="976312"/>
        </a:xfrm>
        <a:prstGeom prst="rect">
          <a:avLst/>
        </a:prstGeom>
      </xdr:spPr>
    </xdr:pic>
    <xdr:clientData/>
  </xdr:oneCellAnchor>
  <xdr:oneCellAnchor>
    <xdr:from>
      <xdr:col>0</xdr:col>
      <xdr:colOff>0</xdr:colOff>
      <xdr:row>5</xdr:row>
      <xdr:rowOff>0</xdr:rowOff>
    </xdr:from>
    <xdr:ext cx="10179574" cy="654843"/>
    <xdr:pic>
      <xdr:nvPicPr>
        <xdr:cNvPr id="3" name="Imagen 2"/>
        <xdr:cNvPicPr>
          <a:picLocks noChangeAspect="1"/>
        </xdr:cNvPicPr>
      </xdr:nvPicPr>
      <xdr:blipFill>
        <a:blip xmlns:r="http://schemas.openxmlformats.org/officeDocument/2006/relationships" r:embed="rId2"/>
        <a:stretch>
          <a:fillRect/>
        </a:stretch>
      </xdr:blipFill>
      <xdr:spPr>
        <a:xfrm>
          <a:off x="0" y="952500"/>
          <a:ext cx="10179574" cy="654843"/>
        </a:xfrm>
        <a:prstGeom prst="rect">
          <a:avLst/>
        </a:prstGeom>
      </xdr:spPr>
    </xdr:pic>
    <xdr:clientData/>
  </xdr:oneCellAnchor>
  <xdr:twoCellAnchor>
    <xdr:from>
      <xdr:col>0</xdr:col>
      <xdr:colOff>11905</xdr:colOff>
      <xdr:row>5</xdr:row>
      <xdr:rowOff>71438</xdr:rowOff>
    </xdr:from>
    <xdr:to>
      <xdr:col>5</xdr:col>
      <xdr:colOff>1142999</xdr:colOff>
      <xdr:row>8</xdr:row>
      <xdr:rowOff>23811</xdr:rowOff>
    </xdr:to>
    <xdr:sp macro="" textlink="">
      <xdr:nvSpPr>
        <xdr:cNvPr id="4" name="CuadroTexto 3"/>
        <xdr:cNvSpPr txBox="1"/>
      </xdr:nvSpPr>
      <xdr:spPr>
        <a:xfrm>
          <a:off x="11905" y="1023938"/>
          <a:ext cx="10108407" cy="595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2020 </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07-05-2021</a:t>
          </a:r>
        </a:p>
        <a:p>
          <a:pPr marL="0" marR="0" indent="0" algn="ctr"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570177</xdr:colOff>
      <xdr:row>15</xdr:row>
      <xdr:rowOff>180182</xdr:rowOff>
    </xdr:from>
    <xdr:to>
      <xdr:col>15</xdr:col>
      <xdr:colOff>321469</xdr:colOff>
      <xdr:row>30</xdr:row>
      <xdr:rowOff>107157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482864</xdr:colOff>
      <xdr:row>15</xdr:row>
      <xdr:rowOff>190500</xdr:rowOff>
    </xdr:from>
    <xdr:to>
      <xdr:col>26</xdr:col>
      <xdr:colOff>309561</xdr:colOff>
      <xdr:row>30</xdr:row>
      <xdr:rowOff>95250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584730</xdr:colOff>
      <xdr:row>31</xdr:row>
      <xdr:rowOff>5555</xdr:rowOff>
    </xdr:from>
    <xdr:to>
      <xdr:col>15</xdr:col>
      <xdr:colOff>345281</xdr:colOff>
      <xdr:row>45</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504030</xdr:colOff>
      <xdr:row>30</xdr:row>
      <xdr:rowOff>196054</xdr:rowOff>
    </xdr:from>
    <xdr:to>
      <xdr:col>27</xdr:col>
      <xdr:colOff>476249</xdr:colOff>
      <xdr:row>45</xdr:row>
      <xdr:rowOff>166687</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488155</xdr:colOff>
      <xdr:row>46</xdr:row>
      <xdr:rowOff>26721</xdr:rowOff>
    </xdr:from>
    <xdr:to>
      <xdr:col>27</xdr:col>
      <xdr:colOff>535781</xdr:colOff>
      <xdr:row>60</xdr:row>
      <xdr:rowOff>206375</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640290</xdr:colOff>
      <xdr:row>46</xdr:row>
      <xdr:rowOff>24075</xdr:rowOff>
    </xdr:from>
    <xdr:to>
      <xdr:col>15</xdr:col>
      <xdr:colOff>357187</xdr:colOff>
      <xdr:row>60</xdr:row>
      <xdr:rowOff>210344</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51593</xdr:colOff>
      <xdr:row>62</xdr:row>
      <xdr:rowOff>69055</xdr:rowOff>
    </xdr:from>
    <xdr:to>
      <xdr:col>20</xdr:col>
      <xdr:colOff>381000</xdr:colOff>
      <xdr:row>77</xdr:row>
      <xdr:rowOff>95250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0</xdr:colOff>
      <xdr:row>0</xdr:row>
      <xdr:rowOff>0</xdr:rowOff>
    </xdr:from>
    <xdr:ext cx="10179844" cy="976312"/>
    <xdr:pic>
      <xdr:nvPicPr>
        <xdr:cNvPr id="13" name="Imagen 12"/>
        <xdr:cNvPicPr>
          <a:picLocks noChangeAspect="1"/>
        </xdr:cNvPicPr>
      </xdr:nvPicPr>
      <xdr:blipFill>
        <a:blip xmlns:r="http://schemas.openxmlformats.org/officeDocument/2006/relationships" r:embed="rId8"/>
        <a:stretch>
          <a:fillRect/>
        </a:stretch>
      </xdr:blipFill>
      <xdr:spPr>
        <a:xfrm>
          <a:off x="0" y="0"/>
          <a:ext cx="10179844" cy="976312"/>
        </a:xfrm>
        <a:prstGeom prst="rect">
          <a:avLst/>
        </a:prstGeom>
      </xdr:spPr>
    </xdr:pic>
    <xdr:clientData/>
  </xdr:oneCellAnchor>
  <xdr:oneCellAnchor>
    <xdr:from>
      <xdr:col>0</xdr:col>
      <xdr:colOff>0</xdr:colOff>
      <xdr:row>5</xdr:row>
      <xdr:rowOff>0</xdr:rowOff>
    </xdr:from>
    <xdr:ext cx="10167682" cy="654843"/>
    <xdr:pic>
      <xdr:nvPicPr>
        <xdr:cNvPr id="14" name="Imagen 13"/>
        <xdr:cNvPicPr>
          <a:picLocks noChangeAspect="1"/>
        </xdr:cNvPicPr>
      </xdr:nvPicPr>
      <xdr:blipFill>
        <a:blip xmlns:r="http://schemas.openxmlformats.org/officeDocument/2006/relationships" r:embed="rId9"/>
        <a:stretch>
          <a:fillRect/>
        </a:stretch>
      </xdr:blipFill>
      <xdr:spPr>
        <a:xfrm>
          <a:off x="0" y="952500"/>
          <a:ext cx="10167682" cy="654843"/>
        </a:xfrm>
        <a:prstGeom prst="rect">
          <a:avLst/>
        </a:prstGeom>
      </xdr:spPr>
    </xdr:pic>
    <xdr:clientData/>
  </xdr:oneCellAnchor>
  <xdr:twoCellAnchor>
    <xdr:from>
      <xdr:col>0</xdr:col>
      <xdr:colOff>11905</xdr:colOff>
      <xdr:row>5</xdr:row>
      <xdr:rowOff>71438</xdr:rowOff>
    </xdr:from>
    <xdr:to>
      <xdr:col>5</xdr:col>
      <xdr:colOff>1131093</xdr:colOff>
      <xdr:row>8</xdr:row>
      <xdr:rowOff>23811</xdr:rowOff>
    </xdr:to>
    <xdr:sp macro="" textlink="">
      <xdr:nvSpPr>
        <xdr:cNvPr id="15" name="CuadroTexto 14"/>
        <xdr:cNvSpPr txBox="1"/>
      </xdr:nvSpPr>
      <xdr:spPr>
        <a:xfrm>
          <a:off x="11905" y="1023938"/>
          <a:ext cx="10084594" cy="607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2020</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07-05-2021</a:t>
          </a:r>
        </a:p>
        <a:p>
          <a:pPr marL="0" marR="0" indent="0" algn="ctr"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F76"/>
  <sheetViews>
    <sheetView showGridLines="0" tabSelected="1" zoomScale="80" zoomScaleNormal="80" workbookViewId="0">
      <pane ySplit="10" topLeftCell="A11" activePane="bottomLeft" state="frozen"/>
      <selection pane="bottomLeft" activeCell="A9" sqref="A9:A10"/>
    </sheetView>
  </sheetViews>
  <sheetFormatPr baseColWidth="10" defaultColWidth="11.42578125" defaultRowHeight="15" x14ac:dyDescent="0.25"/>
  <cols>
    <col min="1" max="1" width="63.7109375" style="33" customWidth="1"/>
    <col min="2" max="6" width="17.7109375" style="33" customWidth="1"/>
    <col min="7" max="16384" width="11.42578125" style="33"/>
  </cols>
  <sheetData>
    <row r="1" spans="1:6" s="34" customFormat="1" x14ac:dyDescent="0.25">
      <c r="A1" s="33"/>
      <c r="B1" s="33"/>
      <c r="C1" s="33"/>
      <c r="D1" s="33"/>
      <c r="E1" s="33"/>
      <c r="F1" s="33"/>
    </row>
    <row r="2" spans="1:6" s="34" customFormat="1" x14ac:dyDescent="0.25">
      <c r="A2" s="33"/>
      <c r="B2" s="33"/>
      <c r="C2" s="33"/>
      <c r="D2" s="33"/>
      <c r="E2" s="33"/>
      <c r="F2" s="33"/>
    </row>
    <row r="3" spans="1:6" s="34" customFormat="1" x14ac:dyDescent="0.25">
      <c r="A3" s="33"/>
      <c r="B3" s="33"/>
      <c r="C3" s="33"/>
      <c r="D3" s="33"/>
      <c r="E3" s="33"/>
      <c r="F3" s="33"/>
    </row>
    <row r="4" spans="1:6" s="34" customFormat="1" x14ac:dyDescent="0.25">
      <c r="A4" s="33"/>
      <c r="B4" s="33"/>
      <c r="C4" s="33"/>
      <c r="D4" s="33"/>
      <c r="E4" s="33"/>
      <c r="F4" s="33"/>
    </row>
    <row r="5" spans="1:6" s="34" customFormat="1" x14ac:dyDescent="0.25">
      <c r="A5" s="33"/>
      <c r="B5" s="33"/>
      <c r="C5" s="33"/>
      <c r="D5" s="33"/>
      <c r="E5" s="33"/>
      <c r="F5" s="33"/>
    </row>
    <row r="6" spans="1:6" s="34" customFormat="1" x14ac:dyDescent="0.25">
      <c r="A6" s="33"/>
      <c r="B6" s="33"/>
      <c r="C6" s="33"/>
      <c r="D6" s="33"/>
      <c r="E6" s="33"/>
      <c r="F6" s="33"/>
    </row>
    <row r="7" spans="1:6" s="34" customFormat="1" x14ac:dyDescent="0.25">
      <c r="A7" s="33"/>
      <c r="B7" s="33"/>
      <c r="C7" s="33"/>
      <c r="D7" s="33"/>
      <c r="E7" s="33"/>
      <c r="F7" s="33"/>
    </row>
    <row r="8" spans="1:6" s="34" customFormat="1" ht="21.75" customHeight="1" x14ac:dyDescent="0.25">
      <c r="A8" s="33"/>
      <c r="B8" s="33"/>
      <c r="C8" s="33"/>
      <c r="D8" s="33"/>
      <c r="E8" s="33"/>
      <c r="F8" s="33"/>
    </row>
    <row r="9" spans="1:6" s="34" customFormat="1" ht="17.25" x14ac:dyDescent="0.25">
      <c r="A9" s="57" t="s">
        <v>0</v>
      </c>
      <c r="B9" s="57" t="s">
        <v>35</v>
      </c>
      <c r="C9" s="59" t="s">
        <v>2</v>
      </c>
      <c r="D9" s="59"/>
      <c r="E9" s="59"/>
      <c r="F9" s="59"/>
    </row>
    <row r="10" spans="1:6" s="34" customFormat="1" ht="18" thickBot="1" x14ac:dyDescent="0.3">
      <c r="A10" s="58"/>
      <c r="B10" s="58"/>
      <c r="C10" s="36" t="s">
        <v>72</v>
      </c>
      <c r="D10" s="36" t="s">
        <v>37</v>
      </c>
      <c r="E10" s="36" t="s">
        <v>71</v>
      </c>
      <c r="F10" s="36" t="s">
        <v>70</v>
      </c>
    </row>
    <row r="11" spans="1:6" ht="18" thickTop="1" x14ac:dyDescent="0.3">
      <c r="A11" s="37"/>
      <c r="B11" s="38"/>
      <c r="C11" s="39"/>
      <c r="D11" s="39"/>
      <c r="E11" s="39"/>
      <c r="F11" s="39"/>
    </row>
    <row r="12" spans="1:6" ht="17.25" x14ac:dyDescent="0.35">
      <c r="A12" s="40" t="s">
        <v>4</v>
      </c>
      <c r="B12" s="41"/>
      <c r="C12" s="41"/>
      <c r="D12" s="41"/>
      <c r="E12" s="41"/>
      <c r="F12" s="41"/>
    </row>
    <row r="13" spans="1:6" ht="17.25" x14ac:dyDescent="0.35">
      <c r="A13" s="40"/>
      <c r="B13" s="41"/>
      <c r="C13" s="41"/>
      <c r="D13" s="41"/>
      <c r="E13" s="41"/>
      <c r="F13" s="41"/>
    </row>
    <row r="14" spans="1:6" ht="17.25" x14ac:dyDescent="0.35">
      <c r="A14" s="40" t="s">
        <v>5</v>
      </c>
      <c r="B14" s="41"/>
      <c r="C14" s="41"/>
      <c r="D14" s="41"/>
      <c r="E14" s="41"/>
      <c r="F14" s="41"/>
    </row>
    <row r="15" spans="1:6" ht="16.5" x14ac:dyDescent="0.3">
      <c r="A15" s="41" t="s">
        <v>73</v>
      </c>
      <c r="B15" s="42">
        <f>+C15+D15+E15+F15</f>
        <v>177</v>
      </c>
      <c r="C15" s="42">
        <v>111</v>
      </c>
      <c r="D15" s="42">
        <v>0</v>
      </c>
      <c r="E15" s="42">
        <v>66</v>
      </c>
      <c r="F15" s="42">
        <v>0</v>
      </c>
    </row>
    <row r="16" spans="1:6" ht="16.5" x14ac:dyDescent="0.3">
      <c r="A16" s="41" t="s">
        <v>101</v>
      </c>
      <c r="B16" s="42">
        <f t="shared" ref="B16:B18" si="0">+C16+D16+E16+F16</f>
        <v>672</v>
      </c>
      <c r="C16" s="42">
        <v>82</v>
      </c>
      <c r="D16" s="42">
        <v>300</v>
      </c>
      <c r="E16" s="42">
        <v>240</v>
      </c>
      <c r="F16" s="42">
        <v>50</v>
      </c>
    </row>
    <row r="17" spans="1:6" ht="16.5" x14ac:dyDescent="0.3">
      <c r="A17" s="41" t="s">
        <v>102</v>
      </c>
      <c r="B17" s="42">
        <f t="shared" si="0"/>
        <v>112</v>
      </c>
      <c r="C17" s="42">
        <v>112</v>
      </c>
      <c r="D17" s="42">
        <v>0</v>
      </c>
      <c r="E17" s="42">
        <v>0</v>
      </c>
      <c r="F17" s="42">
        <v>0</v>
      </c>
    </row>
    <row r="18" spans="1:6" ht="16.5" x14ac:dyDescent="0.3">
      <c r="A18" s="41" t="s">
        <v>103</v>
      </c>
      <c r="B18" s="42">
        <f t="shared" si="0"/>
        <v>1166</v>
      </c>
      <c r="C18" s="42">
        <v>526</v>
      </c>
      <c r="D18" s="42">
        <v>300</v>
      </c>
      <c r="E18" s="42">
        <v>240</v>
      </c>
      <c r="F18" s="42">
        <v>100</v>
      </c>
    </row>
    <row r="19" spans="1:6" ht="16.5" x14ac:dyDescent="0.3">
      <c r="A19" s="41"/>
      <c r="B19" s="42"/>
      <c r="C19" s="42"/>
      <c r="D19" s="42"/>
      <c r="E19" s="42"/>
      <c r="F19" s="42"/>
    </row>
    <row r="20" spans="1:6" ht="17.25" x14ac:dyDescent="0.35">
      <c r="A20" s="40" t="s">
        <v>74</v>
      </c>
      <c r="B20" s="42"/>
      <c r="C20" s="42"/>
      <c r="D20" s="42"/>
      <c r="E20" s="42"/>
      <c r="F20" s="42"/>
    </row>
    <row r="21" spans="1:6" ht="16.5" x14ac:dyDescent="0.3">
      <c r="A21" s="41" t="s">
        <v>73</v>
      </c>
      <c r="B21" s="42">
        <f>+C21+D21+E21+F21</f>
        <v>445552172.19999999</v>
      </c>
      <c r="C21" s="42">
        <v>435055000</v>
      </c>
      <c r="D21" s="42">
        <v>0</v>
      </c>
      <c r="E21" s="42">
        <v>10497172.199999999</v>
      </c>
      <c r="F21" s="42">
        <v>0</v>
      </c>
    </row>
    <row r="22" spans="1:6" ht="16.5" x14ac:dyDescent="0.3">
      <c r="A22" s="41" t="s">
        <v>101</v>
      </c>
      <c r="B22" s="42">
        <f t="shared" ref="B22:B24" si="1">+C22+D22+E22+F22</f>
        <v>548000000</v>
      </c>
      <c r="C22" s="42">
        <v>328000000</v>
      </c>
      <c r="D22" s="42">
        <v>60000000</v>
      </c>
      <c r="E22" s="42">
        <v>60000000</v>
      </c>
      <c r="F22" s="42">
        <v>100000000</v>
      </c>
    </row>
    <row r="23" spans="1:6" ht="16.5" x14ac:dyDescent="0.3">
      <c r="A23" s="41" t="s">
        <v>102</v>
      </c>
      <c r="B23" s="42">
        <f t="shared" si="1"/>
        <v>548520999</v>
      </c>
      <c r="C23" s="42">
        <v>538905000</v>
      </c>
      <c r="D23" s="42">
        <v>847339</v>
      </c>
      <c r="E23" s="42">
        <v>7976038.5999999996</v>
      </c>
      <c r="F23" s="42">
        <v>792621.4</v>
      </c>
    </row>
    <row r="24" spans="1:6" ht="16.5" x14ac:dyDescent="0.3">
      <c r="A24" s="41" t="s">
        <v>103</v>
      </c>
      <c r="B24" s="42">
        <f t="shared" si="1"/>
        <v>2423720947.4499998</v>
      </c>
      <c r="C24" s="42">
        <v>2103720947.45</v>
      </c>
      <c r="D24" s="42">
        <v>60000000</v>
      </c>
      <c r="E24" s="42">
        <v>60000000</v>
      </c>
      <c r="F24" s="42">
        <v>200000000</v>
      </c>
    </row>
    <row r="25" spans="1:6" ht="16.5" x14ac:dyDescent="0.3">
      <c r="A25" s="41" t="s">
        <v>104</v>
      </c>
      <c r="B25" s="42">
        <f>+B23</f>
        <v>548520999</v>
      </c>
      <c r="C25" s="42">
        <f>+C23</f>
        <v>538905000</v>
      </c>
      <c r="D25" s="42">
        <f t="shared" ref="D25:F25" si="2">+D23</f>
        <v>847339</v>
      </c>
      <c r="E25" s="42">
        <f t="shared" si="2"/>
        <v>7976038.5999999996</v>
      </c>
      <c r="F25" s="42">
        <f t="shared" si="2"/>
        <v>792621.4</v>
      </c>
    </row>
    <row r="26" spans="1:6" ht="16.5" x14ac:dyDescent="0.3">
      <c r="A26" s="41"/>
      <c r="B26" s="43"/>
      <c r="C26" s="43"/>
      <c r="D26" s="43"/>
      <c r="E26" s="43"/>
      <c r="F26" s="43"/>
    </row>
    <row r="27" spans="1:6" ht="17.25" x14ac:dyDescent="0.35">
      <c r="A27" s="40" t="s">
        <v>75</v>
      </c>
      <c r="B27" s="42"/>
      <c r="C27" s="42"/>
      <c r="D27" s="42"/>
      <c r="E27" s="42"/>
      <c r="F27" s="42"/>
    </row>
    <row r="28" spans="1:6" ht="16.5" x14ac:dyDescent="0.3">
      <c r="A28" s="41" t="s">
        <v>101</v>
      </c>
      <c r="B28" s="42">
        <f>B22</f>
        <v>548000000</v>
      </c>
      <c r="C28" s="42"/>
      <c r="D28" s="42"/>
      <c r="E28" s="42"/>
      <c r="F28" s="42"/>
    </row>
    <row r="29" spans="1:6" ht="16.5" x14ac:dyDescent="0.3">
      <c r="A29" s="41" t="s">
        <v>102</v>
      </c>
      <c r="B29" s="42">
        <v>474670000</v>
      </c>
      <c r="C29" s="42"/>
      <c r="D29" s="42"/>
      <c r="E29" s="42"/>
      <c r="F29" s="42"/>
    </row>
    <row r="30" spans="1:6" ht="16.5" x14ac:dyDescent="0.3">
      <c r="A30" s="41"/>
      <c r="B30" s="44"/>
      <c r="C30" s="44"/>
      <c r="D30" s="44"/>
      <c r="E30" s="44"/>
      <c r="F30" s="44"/>
    </row>
    <row r="31" spans="1:6" ht="17.25" x14ac:dyDescent="0.35">
      <c r="A31" s="40" t="s">
        <v>8</v>
      </c>
      <c r="B31" s="41"/>
      <c r="C31" s="41"/>
      <c r="D31" s="41"/>
      <c r="E31" s="41"/>
      <c r="F31" s="41"/>
    </row>
    <row r="32" spans="1:6" ht="16.5" x14ac:dyDescent="0.3">
      <c r="A32" s="41" t="s">
        <v>105</v>
      </c>
      <c r="B32" s="44">
        <v>1.0451016243</v>
      </c>
      <c r="C32" s="44">
        <v>1.0451016243</v>
      </c>
      <c r="D32" s="44">
        <v>1.0451016243</v>
      </c>
      <c r="E32" s="44">
        <v>1.0451016243</v>
      </c>
      <c r="F32" s="44">
        <v>1.0451016243</v>
      </c>
    </row>
    <row r="33" spans="1:6" ht="16.5" x14ac:dyDescent="0.3">
      <c r="A33" s="41" t="s">
        <v>105</v>
      </c>
      <c r="B33" s="44">
        <v>1.0649999999999999</v>
      </c>
      <c r="C33" s="44">
        <v>1.0649999999999999</v>
      </c>
      <c r="D33" s="44">
        <v>1.0649999999999999</v>
      </c>
      <c r="E33" s="44">
        <v>1.0649999999999999</v>
      </c>
      <c r="F33" s="44">
        <v>1.0649999999999999</v>
      </c>
    </row>
    <row r="34" spans="1:6" ht="16.5" x14ac:dyDescent="0.3">
      <c r="A34" s="41" t="s">
        <v>9</v>
      </c>
      <c r="B34" s="42">
        <v>110509</v>
      </c>
      <c r="C34" s="42">
        <v>110509</v>
      </c>
      <c r="D34" s="42">
        <v>110509</v>
      </c>
      <c r="E34" s="42">
        <v>110509</v>
      </c>
      <c r="F34" s="42">
        <v>110509</v>
      </c>
    </row>
    <row r="35" spans="1:6" ht="16.5" x14ac:dyDescent="0.3">
      <c r="A35" s="41"/>
      <c r="B35" s="42"/>
      <c r="C35" s="42"/>
      <c r="D35" s="42"/>
      <c r="E35" s="42"/>
      <c r="F35" s="42"/>
    </row>
    <row r="36" spans="1:6" ht="17.25" x14ac:dyDescent="0.35">
      <c r="A36" s="40" t="s">
        <v>10</v>
      </c>
      <c r="B36" s="45"/>
      <c r="C36" s="45"/>
      <c r="D36" s="45"/>
      <c r="E36" s="45"/>
      <c r="F36" s="45"/>
    </row>
    <row r="37" spans="1:6" ht="16.5" x14ac:dyDescent="0.3">
      <c r="A37" s="41" t="s">
        <v>76</v>
      </c>
      <c r="B37" s="45">
        <f t="shared" ref="B37:F37" si="3">B21/B32</f>
        <v>426324255.78558159</v>
      </c>
      <c r="C37" s="45">
        <f t="shared" si="3"/>
        <v>416280091.70055217</v>
      </c>
      <c r="D37" s="45">
        <f t="shared" si="3"/>
        <v>0</v>
      </c>
      <c r="E37" s="45">
        <f t="shared" si="3"/>
        <v>10044164.085029447</v>
      </c>
      <c r="F37" s="45">
        <f t="shared" si="3"/>
        <v>0</v>
      </c>
    </row>
    <row r="38" spans="1:6" ht="16.5" x14ac:dyDescent="0.3">
      <c r="A38" s="41" t="s">
        <v>106</v>
      </c>
      <c r="B38" s="45">
        <f t="shared" ref="B38:F38" si="4">B23/B33</f>
        <v>515043191.54929578</v>
      </c>
      <c r="C38" s="45">
        <f t="shared" si="4"/>
        <v>506014084.50704229</v>
      </c>
      <c r="D38" s="45">
        <f t="shared" si="4"/>
        <v>795623.47417840385</v>
      </c>
      <c r="E38" s="45">
        <f t="shared" si="4"/>
        <v>7489238.1220657276</v>
      </c>
      <c r="F38" s="45">
        <f t="shared" si="4"/>
        <v>744245.44600938971</v>
      </c>
    </row>
    <row r="39" spans="1:6" ht="16.5" x14ac:dyDescent="0.3">
      <c r="A39" s="41" t="s">
        <v>77</v>
      </c>
      <c r="B39" s="45">
        <f t="shared" ref="B39:E39" si="5">B37/B15</f>
        <v>2408611.6146078054</v>
      </c>
      <c r="C39" s="45">
        <f t="shared" si="5"/>
        <v>3750271.0964013711</v>
      </c>
      <c r="D39" s="45" t="s">
        <v>100</v>
      </c>
      <c r="E39" s="45">
        <f t="shared" si="5"/>
        <v>152184.30431862798</v>
      </c>
      <c r="F39" s="45" t="s">
        <v>100</v>
      </c>
    </row>
    <row r="40" spans="1:6" ht="16.5" x14ac:dyDescent="0.3">
      <c r="A40" s="41" t="s">
        <v>107</v>
      </c>
      <c r="B40" s="45">
        <f t="shared" ref="B40:C40" si="6">B38/B17</f>
        <v>4598599.9245472839</v>
      </c>
      <c r="C40" s="45">
        <f t="shared" si="6"/>
        <v>4517982.8973843064</v>
      </c>
      <c r="D40" s="45" t="s">
        <v>100</v>
      </c>
      <c r="E40" s="45" t="s">
        <v>100</v>
      </c>
      <c r="F40" s="45" t="s">
        <v>100</v>
      </c>
    </row>
    <row r="41" spans="1:6" ht="16.5" x14ac:dyDescent="0.3">
      <c r="A41" s="41"/>
      <c r="B41" s="46"/>
      <c r="C41" s="46"/>
      <c r="D41" s="46"/>
      <c r="E41" s="46"/>
      <c r="F41" s="46"/>
    </row>
    <row r="42" spans="1:6" ht="17.25" x14ac:dyDescent="0.35">
      <c r="A42" s="40" t="s">
        <v>11</v>
      </c>
      <c r="B42" s="46"/>
      <c r="C42" s="46"/>
      <c r="D42" s="46"/>
      <c r="E42" s="46"/>
      <c r="F42" s="46"/>
    </row>
    <row r="43" spans="1:6" ht="16.5" x14ac:dyDescent="0.3">
      <c r="A43" s="41"/>
      <c r="B43" s="47"/>
      <c r="C43" s="47"/>
      <c r="D43" s="47"/>
      <c r="E43" s="47"/>
      <c r="F43" s="47"/>
    </row>
    <row r="44" spans="1:6" ht="17.25" x14ac:dyDescent="0.35">
      <c r="A44" s="40" t="s">
        <v>12</v>
      </c>
      <c r="B44" s="46"/>
      <c r="C44" s="46"/>
      <c r="D44" s="46"/>
      <c r="E44" s="46"/>
      <c r="F44" s="46"/>
    </row>
    <row r="45" spans="1:6" ht="16.5" x14ac:dyDescent="0.3">
      <c r="A45" s="41" t="s">
        <v>13</v>
      </c>
      <c r="B45" s="46">
        <f>B16/B34*100</f>
        <v>0.60809526825869387</v>
      </c>
      <c r="C45" s="46">
        <f t="shared" ref="C45:F45" si="7">C16/C34*100</f>
        <v>7.4202101186328723E-2</v>
      </c>
      <c r="D45" s="46">
        <f t="shared" si="7"/>
        <v>0.2714711019012026</v>
      </c>
      <c r="E45" s="46">
        <f t="shared" si="7"/>
        <v>0.2171768815209621</v>
      </c>
      <c r="F45" s="46">
        <f t="shared" si="7"/>
        <v>4.5245183650200436E-2</v>
      </c>
    </row>
    <row r="46" spans="1:6" ht="16.5" x14ac:dyDescent="0.3">
      <c r="A46" s="41" t="s">
        <v>14</v>
      </c>
      <c r="B46" s="46">
        <f t="shared" ref="B46:F46" si="8">B17/B34*100</f>
        <v>0.10134921137644898</v>
      </c>
      <c r="C46" s="46">
        <f t="shared" si="8"/>
        <v>0.10134921137644898</v>
      </c>
      <c r="D46" s="46">
        <f t="shared" si="8"/>
        <v>0</v>
      </c>
      <c r="E46" s="46">
        <f t="shared" si="8"/>
        <v>0</v>
      </c>
      <c r="F46" s="46">
        <f t="shared" si="8"/>
        <v>0</v>
      </c>
    </row>
    <row r="47" spans="1:6" ht="16.5" x14ac:dyDescent="0.3">
      <c r="A47" s="41"/>
      <c r="B47" s="46"/>
      <c r="C47" s="46"/>
      <c r="D47" s="46"/>
      <c r="E47" s="46"/>
      <c r="F47" s="46"/>
    </row>
    <row r="48" spans="1:6" ht="17.25" x14ac:dyDescent="0.35">
      <c r="A48" s="40" t="s">
        <v>15</v>
      </c>
      <c r="B48" s="46"/>
      <c r="C48" s="46"/>
      <c r="D48" s="46"/>
      <c r="E48" s="46"/>
      <c r="F48" s="46"/>
    </row>
    <row r="49" spans="1:6" ht="16.5" x14ac:dyDescent="0.3">
      <c r="A49" s="41" t="s">
        <v>16</v>
      </c>
      <c r="B49" s="46">
        <f t="shared" ref="B49:F49" si="9">B17/B16*100</f>
        <v>16.666666666666664</v>
      </c>
      <c r="C49" s="46">
        <f t="shared" si="9"/>
        <v>136.58536585365854</v>
      </c>
      <c r="D49" s="46">
        <f t="shared" si="9"/>
        <v>0</v>
      </c>
      <c r="E49" s="46">
        <f t="shared" si="9"/>
        <v>0</v>
      </c>
      <c r="F49" s="46">
        <f t="shared" si="9"/>
        <v>0</v>
      </c>
    </row>
    <row r="50" spans="1:6" ht="16.5" x14ac:dyDescent="0.3">
      <c r="A50" s="41" t="s">
        <v>17</v>
      </c>
      <c r="B50" s="46">
        <f t="shared" ref="B50:F50" si="10">B23/B22*100</f>
        <v>100.09507281021899</v>
      </c>
      <c r="C50" s="46">
        <f t="shared" si="10"/>
        <v>164.30030487804879</v>
      </c>
      <c r="D50" s="46">
        <f t="shared" si="10"/>
        <v>1.4122316666666668</v>
      </c>
      <c r="E50" s="46">
        <f t="shared" si="10"/>
        <v>13.293397666666666</v>
      </c>
      <c r="F50" s="46">
        <f t="shared" si="10"/>
        <v>0.79262140000000003</v>
      </c>
    </row>
    <row r="51" spans="1:6" ht="16.5" x14ac:dyDescent="0.3">
      <c r="A51" s="41" t="s">
        <v>18</v>
      </c>
      <c r="B51" s="46">
        <f t="shared" ref="B51:F51" si="11">AVERAGE(B49:B50)</f>
        <v>58.380869738442826</v>
      </c>
      <c r="C51" s="46">
        <f t="shared" si="11"/>
        <v>150.44283536585368</v>
      </c>
      <c r="D51" s="46">
        <f t="shared" si="11"/>
        <v>0.70611583333333339</v>
      </c>
      <c r="E51" s="46">
        <f t="shared" si="11"/>
        <v>6.6466988333333328</v>
      </c>
      <c r="F51" s="46">
        <f t="shared" si="11"/>
        <v>0.39631070000000002</v>
      </c>
    </row>
    <row r="52" spans="1:6" ht="16.5" x14ac:dyDescent="0.3">
      <c r="A52" s="41"/>
      <c r="B52" s="46"/>
      <c r="C52" s="46"/>
      <c r="D52" s="46"/>
      <c r="E52" s="46"/>
      <c r="F52" s="46"/>
    </row>
    <row r="53" spans="1:6" ht="17.25" x14ac:dyDescent="0.35">
      <c r="A53" s="40" t="s">
        <v>19</v>
      </c>
      <c r="B53" s="46"/>
      <c r="C53" s="46"/>
      <c r="D53" s="46"/>
      <c r="E53" s="46"/>
      <c r="F53" s="46"/>
    </row>
    <row r="54" spans="1:6" ht="16.5" x14ac:dyDescent="0.3">
      <c r="A54" s="41" t="s">
        <v>20</v>
      </c>
      <c r="B54" s="46">
        <f t="shared" ref="B54" si="12">B17/B18*100</f>
        <v>9.6054888507718683</v>
      </c>
      <c r="C54" s="46">
        <f t="shared" ref="C54:F54" si="13">C17/C18*100</f>
        <v>21.292775665399237</v>
      </c>
      <c r="D54" s="46">
        <f t="shared" si="13"/>
        <v>0</v>
      </c>
      <c r="E54" s="46">
        <f t="shared" si="13"/>
        <v>0</v>
      </c>
      <c r="F54" s="46">
        <f t="shared" si="13"/>
        <v>0</v>
      </c>
    </row>
    <row r="55" spans="1:6" ht="16.5" x14ac:dyDescent="0.3">
      <c r="A55" s="41" t="s">
        <v>21</v>
      </c>
      <c r="B55" s="46">
        <f t="shared" ref="B55" si="14">B23/B24*100</f>
        <v>22.631359421846795</v>
      </c>
      <c r="C55" s="46">
        <f t="shared" ref="C55:F55" si="15">C23/C24*100</f>
        <v>25.616753051455195</v>
      </c>
      <c r="D55" s="46">
        <f t="shared" si="15"/>
        <v>1.4122316666666668</v>
      </c>
      <c r="E55" s="46">
        <f t="shared" si="15"/>
        <v>13.293397666666666</v>
      </c>
      <c r="F55" s="46">
        <f t="shared" si="15"/>
        <v>0.39631070000000002</v>
      </c>
    </row>
    <row r="56" spans="1:6" ht="16.5" x14ac:dyDescent="0.3">
      <c r="A56" s="41" t="s">
        <v>22</v>
      </c>
      <c r="B56" s="46">
        <f t="shared" ref="B56" si="16">(B54+B55)/2</f>
        <v>16.118424136309333</v>
      </c>
      <c r="C56" s="46">
        <f t="shared" ref="C56:F56" si="17">(C54+C55)/2</f>
        <v>23.454764358427216</v>
      </c>
      <c r="D56" s="46">
        <f t="shared" si="17"/>
        <v>0.70611583333333339</v>
      </c>
      <c r="E56" s="46">
        <f t="shared" si="17"/>
        <v>6.6466988333333328</v>
      </c>
      <c r="F56" s="46">
        <f t="shared" si="17"/>
        <v>0.19815535000000001</v>
      </c>
    </row>
    <row r="57" spans="1:6" ht="16.5" x14ac:dyDescent="0.3">
      <c r="A57" s="41"/>
      <c r="B57" s="46"/>
      <c r="C57" s="46"/>
      <c r="D57" s="46"/>
      <c r="E57" s="46"/>
      <c r="F57" s="46"/>
    </row>
    <row r="58" spans="1:6" ht="17.25" x14ac:dyDescent="0.35">
      <c r="A58" s="40" t="s">
        <v>23</v>
      </c>
      <c r="B58" s="46">
        <f t="shared" ref="B58" si="18">B25/B23*100</f>
        <v>100</v>
      </c>
      <c r="C58" s="46"/>
      <c r="D58" s="46"/>
      <c r="E58" s="46"/>
      <c r="F58" s="46"/>
    </row>
    <row r="59" spans="1:6" ht="16.5" x14ac:dyDescent="0.3">
      <c r="A59" s="41"/>
      <c r="B59" s="46"/>
      <c r="C59" s="46"/>
      <c r="D59" s="46"/>
      <c r="E59" s="46"/>
      <c r="F59" s="46"/>
    </row>
    <row r="60" spans="1:6" ht="17.25" x14ac:dyDescent="0.35">
      <c r="A60" s="40" t="s">
        <v>24</v>
      </c>
      <c r="B60" s="46"/>
      <c r="C60" s="46"/>
      <c r="D60" s="46"/>
      <c r="E60" s="46"/>
      <c r="F60" s="46"/>
    </row>
    <row r="61" spans="1:6" ht="16.5" x14ac:dyDescent="0.3">
      <c r="A61" s="41" t="s">
        <v>25</v>
      </c>
      <c r="B61" s="46">
        <f t="shared" ref="B61:E61" si="19">((B17/B15)-1)*100</f>
        <v>-36.723163841807903</v>
      </c>
      <c r="C61" s="46">
        <f t="shared" si="19"/>
        <v>0.9009009009008917</v>
      </c>
      <c r="D61" s="45" t="s">
        <v>100</v>
      </c>
      <c r="E61" s="46">
        <f t="shared" si="19"/>
        <v>-100</v>
      </c>
      <c r="F61" s="45" t="s">
        <v>100</v>
      </c>
    </row>
    <row r="62" spans="1:6" ht="16.5" x14ac:dyDescent="0.3">
      <c r="A62" s="41" t="s">
        <v>26</v>
      </c>
      <c r="B62" s="46">
        <f t="shared" ref="B62:E62" si="20">((B38/B37)-1)*100</f>
        <v>20.810201286866281</v>
      </c>
      <c r="C62" s="46">
        <f t="shared" si="20"/>
        <v>21.55615764374328</v>
      </c>
      <c r="D62" s="45" t="s">
        <v>100</v>
      </c>
      <c r="E62" s="46">
        <f t="shared" si="20"/>
        <v>-25.436919800740487</v>
      </c>
      <c r="F62" s="45" t="s">
        <v>100</v>
      </c>
    </row>
    <row r="63" spans="1:6" ht="16.5" x14ac:dyDescent="0.3">
      <c r="A63" s="41" t="s">
        <v>27</v>
      </c>
      <c r="B63" s="46">
        <f t="shared" ref="B63:C63" si="21">((B40/B39)-1)*100</f>
        <v>90.923264533708334</v>
      </c>
      <c r="C63" s="46">
        <f t="shared" si="21"/>
        <v>20.470834807638425</v>
      </c>
      <c r="D63" s="45" t="s">
        <v>100</v>
      </c>
      <c r="E63" s="45" t="s">
        <v>100</v>
      </c>
      <c r="F63" s="45" t="s">
        <v>100</v>
      </c>
    </row>
    <row r="64" spans="1:6" ht="16.5" x14ac:dyDescent="0.3">
      <c r="A64" s="41"/>
      <c r="B64" s="46"/>
      <c r="C64" s="46"/>
      <c r="D64" s="46"/>
      <c r="E64" s="46"/>
      <c r="F64" s="46"/>
    </row>
    <row r="65" spans="1:6" ht="17.25" x14ac:dyDescent="0.35">
      <c r="A65" s="40" t="s">
        <v>28</v>
      </c>
      <c r="B65" s="46"/>
      <c r="C65" s="46"/>
      <c r="D65" s="46"/>
      <c r="E65" s="46"/>
      <c r="F65" s="46"/>
    </row>
    <row r="66" spans="1:6" ht="16.5" x14ac:dyDescent="0.3">
      <c r="A66" s="41" t="s">
        <v>29</v>
      </c>
      <c r="B66" s="46">
        <f t="shared" ref="B66:F67" si="22">B22/B16</f>
        <v>815476.19047619053</v>
      </c>
      <c r="C66" s="46">
        <f t="shared" si="22"/>
        <v>4000000</v>
      </c>
      <c r="D66" s="46">
        <f t="shared" si="22"/>
        <v>200000</v>
      </c>
      <c r="E66" s="46">
        <f t="shared" si="22"/>
        <v>250000</v>
      </c>
      <c r="F66" s="46">
        <f t="shared" si="22"/>
        <v>2000000</v>
      </c>
    </row>
    <row r="67" spans="1:6" ht="16.5" x14ac:dyDescent="0.3">
      <c r="A67" s="41" t="s">
        <v>30</v>
      </c>
      <c r="B67" s="46">
        <f t="shared" si="22"/>
        <v>4897508.9196428573</v>
      </c>
      <c r="C67" s="46">
        <f t="shared" si="22"/>
        <v>4811651.7857142854</v>
      </c>
      <c r="D67" s="45" t="s">
        <v>100</v>
      </c>
      <c r="E67" s="45" t="s">
        <v>100</v>
      </c>
      <c r="F67" s="45" t="s">
        <v>100</v>
      </c>
    </row>
    <row r="68" spans="1:6" ht="16.5" x14ac:dyDescent="0.3">
      <c r="A68" s="41" t="s">
        <v>31</v>
      </c>
      <c r="B68" s="46">
        <f>(B67/B66)*B51</f>
        <v>350.61824443160066</v>
      </c>
      <c r="C68" s="46">
        <f t="shared" ref="C68" si="23">(C67/C66)*C51</f>
        <v>180.96963435900753</v>
      </c>
      <c r="D68" s="45" t="s">
        <v>100</v>
      </c>
      <c r="E68" s="45" t="s">
        <v>100</v>
      </c>
      <c r="F68" s="45" t="s">
        <v>100</v>
      </c>
    </row>
    <row r="69" spans="1:6" ht="16.5" x14ac:dyDescent="0.3">
      <c r="A69" s="41"/>
      <c r="B69" s="48"/>
      <c r="C69" s="48"/>
      <c r="D69" s="48"/>
      <c r="E69" s="48"/>
      <c r="F69" s="48"/>
    </row>
    <row r="70" spans="1:6" ht="17.25" x14ac:dyDescent="0.35">
      <c r="A70" s="40" t="s">
        <v>32</v>
      </c>
      <c r="B70" s="46"/>
      <c r="C70" s="46"/>
      <c r="D70" s="46"/>
      <c r="E70" s="46"/>
      <c r="F70" s="46"/>
    </row>
    <row r="71" spans="1:6" ht="16.5" x14ac:dyDescent="0.3">
      <c r="A71" s="41" t="s">
        <v>33</v>
      </c>
      <c r="B71" s="46">
        <f>(B29/B28)*100</f>
        <v>86.618613138686129</v>
      </c>
      <c r="C71" s="46"/>
      <c r="D71" s="46"/>
      <c r="E71" s="46"/>
      <c r="F71" s="46"/>
    </row>
    <row r="72" spans="1:6" ht="16.5" x14ac:dyDescent="0.3">
      <c r="A72" s="41" t="s">
        <v>34</v>
      </c>
      <c r="B72" s="44">
        <f>(B23/B29)*100</f>
        <v>115.55838772199634</v>
      </c>
      <c r="C72" s="44"/>
      <c r="D72" s="44"/>
      <c r="E72" s="44"/>
      <c r="F72" s="44"/>
    </row>
    <row r="73" spans="1:6" s="34" customFormat="1" ht="17.25" thickBot="1" x14ac:dyDescent="0.35">
      <c r="A73" s="49"/>
      <c r="B73" s="50"/>
      <c r="C73" s="50"/>
      <c r="D73" s="50"/>
      <c r="E73" s="50"/>
      <c r="F73" s="50"/>
    </row>
    <row r="74" spans="1:6" s="34" customFormat="1" ht="18" thickTop="1" x14ac:dyDescent="0.35">
      <c r="A74" s="51" t="s">
        <v>134</v>
      </c>
      <c r="B74" s="51"/>
      <c r="C74" s="51"/>
      <c r="D74" s="51"/>
      <c r="E74" s="51"/>
      <c r="F74" s="51"/>
    </row>
    <row r="75" spans="1:6" ht="16.5" x14ac:dyDescent="0.3">
      <c r="A75" s="41"/>
      <c r="B75" s="51"/>
      <c r="C75" s="51"/>
      <c r="D75" s="51"/>
      <c r="E75" s="51"/>
      <c r="F75" s="41"/>
    </row>
    <row r="76" spans="1:6" ht="16.5" x14ac:dyDescent="0.3">
      <c r="A76" s="41"/>
      <c r="B76" s="41"/>
      <c r="C76" s="41"/>
      <c r="D76" s="41"/>
      <c r="E76" s="41"/>
      <c r="F76" s="41"/>
    </row>
  </sheetData>
  <mergeCells count="3">
    <mergeCell ref="B9:B10"/>
    <mergeCell ref="A9:A10"/>
    <mergeCell ref="C9:F9"/>
  </mergeCells>
  <pageMargins left="0.7" right="0.7" top="0.75" bottom="0.75" header="0.3" footer="0.3"/>
  <pageSetup orientation="portrait" r:id="rId1"/>
  <ignoredErrors>
    <ignoredError sqref="F19"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8:F82"/>
  <sheetViews>
    <sheetView showGridLines="0" zoomScale="80" zoomScaleNormal="80" workbookViewId="0">
      <pane ySplit="10" topLeftCell="A11" activePane="bottomLeft" state="frozen"/>
      <selection pane="bottomLeft" activeCell="A9" sqref="A9:A10"/>
    </sheetView>
  </sheetViews>
  <sheetFormatPr baseColWidth="10" defaultColWidth="11.42578125" defaultRowHeight="15" x14ac:dyDescent="0.25"/>
  <cols>
    <col min="1" max="1" width="63.7109375" style="33" customWidth="1"/>
    <col min="2" max="6" width="17.7109375" style="33" customWidth="1"/>
    <col min="7" max="16384" width="11.42578125" style="33"/>
  </cols>
  <sheetData>
    <row r="8" spans="1:6" ht="21" customHeight="1" x14ac:dyDescent="0.25"/>
    <row r="9" spans="1:6" ht="17.25" x14ac:dyDescent="0.25">
      <c r="A9" s="57" t="s">
        <v>0</v>
      </c>
      <c r="B9" s="57" t="s">
        <v>35</v>
      </c>
      <c r="C9" s="59" t="s">
        <v>2</v>
      </c>
      <c r="D9" s="59"/>
      <c r="E9" s="59"/>
      <c r="F9" s="59"/>
    </row>
    <row r="10" spans="1:6" ht="18" thickBot="1" x14ac:dyDescent="0.3">
      <c r="A10" s="58"/>
      <c r="B10" s="58"/>
      <c r="C10" s="36" t="s">
        <v>72</v>
      </c>
      <c r="D10" s="36" t="s">
        <v>37</v>
      </c>
      <c r="E10" s="36" t="s">
        <v>71</v>
      </c>
      <c r="F10" s="36" t="s">
        <v>70</v>
      </c>
    </row>
    <row r="11" spans="1:6" ht="18" thickTop="1" x14ac:dyDescent="0.3">
      <c r="A11" s="37"/>
      <c r="B11" s="38"/>
      <c r="C11" s="39"/>
      <c r="D11" s="39"/>
      <c r="E11" s="39"/>
      <c r="F11" s="39"/>
    </row>
    <row r="12" spans="1:6" ht="17.25" x14ac:dyDescent="0.35">
      <c r="A12" s="40" t="s">
        <v>4</v>
      </c>
      <c r="B12" s="38"/>
      <c r="C12" s="39"/>
      <c r="D12" s="39"/>
      <c r="E12" s="39"/>
      <c r="F12" s="39"/>
    </row>
    <row r="13" spans="1:6" ht="17.25" x14ac:dyDescent="0.35">
      <c r="A13" s="40"/>
      <c r="B13" s="41"/>
      <c r="C13" s="41"/>
      <c r="D13" s="41"/>
      <c r="E13" s="41"/>
      <c r="F13" s="41"/>
    </row>
    <row r="14" spans="1:6" ht="17.25" x14ac:dyDescent="0.35">
      <c r="A14" s="40" t="s">
        <v>5</v>
      </c>
      <c r="B14" s="41"/>
      <c r="C14" s="41"/>
      <c r="D14" s="41"/>
      <c r="E14" s="41"/>
      <c r="F14" s="41"/>
    </row>
    <row r="15" spans="1:6" ht="16.5" x14ac:dyDescent="0.3">
      <c r="A15" s="41" t="s">
        <v>78</v>
      </c>
      <c r="B15" s="42">
        <f>+C15+D15+E15+F15</f>
        <v>305</v>
      </c>
      <c r="C15" s="42">
        <v>150</v>
      </c>
      <c r="D15" s="42">
        <v>0</v>
      </c>
      <c r="E15" s="42">
        <v>155</v>
      </c>
      <c r="F15" s="42">
        <v>0</v>
      </c>
    </row>
    <row r="16" spans="1:6" ht="16.5" x14ac:dyDescent="0.3">
      <c r="A16" s="41" t="s">
        <v>108</v>
      </c>
      <c r="B16" s="42">
        <f t="shared" ref="B16:B18" si="0">+C16+D16+E16+F16</f>
        <v>171</v>
      </c>
      <c r="C16" s="42">
        <v>121</v>
      </c>
      <c r="D16" s="42">
        <v>0</v>
      </c>
      <c r="E16" s="42">
        <v>0</v>
      </c>
      <c r="F16" s="42">
        <v>50</v>
      </c>
    </row>
    <row r="17" spans="1:6" ht="16.5" x14ac:dyDescent="0.3">
      <c r="A17" s="41" t="s">
        <v>109</v>
      </c>
      <c r="B17" s="42">
        <f t="shared" si="0"/>
        <v>286</v>
      </c>
      <c r="C17" s="42">
        <v>72</v>
      </c>
      <c r="D17" s="42">
        <v>0</v>
      </c>
      <c r="E17" s="42">
        <v>214</v>
      </c>
      <c r="F17" s="42">
        <v>0</v>
      </c>
    </row>
    <row r="18" spans="1:6" ht="16.5" x14ac:dyDescent="0.3">
      <c r="A18" s="41" t="s">
        <v>103</v>
      </c>
      <c r="B18" s="42">
        <f t="shared" si="0"/>
        <v>1166</v>
      </c>
      <c r="C18" s="42">
        <v>526</v>
      </c>
      <c r="D18" s="42">
        <v>300</v>
      </c>
      <c r="E18" s="42">
        <v>240</v>
      </c>
      <c r="F18" s="42">
        <v>100</v>
      </c>
    </row>
    <row r="19" spans="1:6" ht="16.5" x14ac:dyDescent="0.3">
      <c r="A19" s="41"/>
      <c r="B19" s="42"/>
      <c r="C19" s="42"/>
      <c r="D19" s="42"/>
      <c r="E19" s="42"/>
      <c r="F19" s="42"/>
    </row>
    <row r="20" spans="1:6" ht="17.25" x14ac:dyDescent="0.35">
      <c r="A20" s="40" t="s">
        <v>74</v>
      </c>
      <c r="B20" s="42"/>
      <c r="C20" s="42"/>
      <c r="D20" s="42"/>
      <c r="E20" s="42"/>
      <c r="F20" s="42"/>
    </row>
    <row r="21" spans="1:6" ht="16.5" x14ac:dyDescent="0.3">
      <c r="A21" s="41" t="s">
        <v>78</v>
      </c>
      <c r="B21" s="42">
        <f>+C21+D21+E21+F21</f>
        <v>647871984.5</v>
      </c>
      <c r="C21" s="42">
        <v>621239000</v>
      </c>
      <c r="D21" s="42">
        <v>8444047.5</v>
      </c>
      <c r="E21" s="42">
        <v>18188937</v>
      </c>
      <c r="F21" s="42">
        <v>0</v>
      </c>
    </row>
    <row r="22" spans="1:6" ht="16.5" x14ac:dyDescent="0.3">
      <c r="A22" s="41" t="s">
        <v>108</v>
      </c>
      <c r="B22" s="42">
        <f t="shared" ref="B22:B24" si="1">+C22+D22+E22+F22</f>
        <v>584000000</v>
      </c>
      <c r="C22" s="42">
        <v>484000000</v>
      </c>
      <c r="D22" s="42">
        <v>0</v>
      </c>
      <c r="E22" s="42">
        <v>0</v>
      </c>
      <c r="F22" s="42">
        <v>100000000</v>
      </c>
    </row>
    <row r="23" spans="1:6" ht="16.5" x14ac:dyDescent="0.3">
      <c r="A23" s="41" t="s">
        <v>109</v>
      </c>
      <c r="B23" s="42">
        <f t="shared" si="1"/>
        <v>346678227.5</v>
      </c>
      <c r="C23" s="42">
        <v>335479000</v>
      </c>
      <c r="D23" s="42">
        <v>0</v>
      </c>
      <c r="E23" s="42">
        <v>9571246.3000000007</v>
      </c>
      <c r="F23" s="42">
        <v>1627981.2</v>
      </c>
    </row>
    <row r="24" spans="1:6" ht="16.5" x14ac:dyDescent="0.3">
      <c r="A24" s="41" t="s">
        <v>103</v>
      </c>
      <c r="B24" s="42">
        <f t="shared" si="1"/>
        <v>2423720947.4499998</v>
      </c>
      <c r="C24" s="42">
        <v>2103720947.45</v>
      </c>
      <c r="D24" s="42">
        <v>60000000</v>
      </c>
      <c r="E24" s="42">
        <v>60000000</v>
      </c>
      <c r="F24" s="42">
        <v>200000000</v>
      </c>
    </row>
    <row r="25" spans="1:6" ht="16.5" x14ac:dyDescent="0.3">
      <c r="A25" s="41" t="s">
        <v>110</v>
      </c>
      <c r="B25" s="42">
        <f>+B23</f>
        <v>346678227.5</v>
      </c>
      <c r="C25" s="42">
        <f>+C23</f>
        <v>335479000</v>
      </c>
      <c r="D25" s="42">
        <f t="shared" ref="D25:F25" si="2">+D23</f>
        <v>0</v>
      </c>
      <c r="E25" s="42">
        <f t="shared" si="2"/>
        <v>9571246.3000000007</v>
      </c>
      <c r="F25" s="42">
        <f t="shared" si="2"/>
        <v>1627981.2</v>
      </c>
    </row>
    <row r="26" spans="1:6" ht="16.5" x14ac:dyDescent="0.3">
      <c r="A26" s="41"/>
      <c r="B26" s="42"/>
      <c r="C26" s="42"/>
      <c r="D26" s="42"/>
      <c r="E26" s="42"/>
      <c r="F26" s="42"/>
    </row>
    <row r="27" spans="1:6" ht="17.25" x14ac:dyDescent="0.35">
      <c r="A27" s="40" t="s">
        <v>75</v>
      </c>
      <c r="B27" s="43"/>
      <c r="C27" s="43"/>
      <c r="D27" s="43"/>
      <c r="E27" s="43"/>
      <c r="F27" s="43"/>
    </row>
    <row r="28" spans="1:6" ht="16.5" x14ac:dyDescent="0.3">
      <c r="A28" s="41" t="s">
        <v>108</v>
      </c>
      <c r="B28" s="42">
        <f>B22</f>
        <v>584000000</v>
      </c>
      <c r="C28" s="42"/>
      <c r="D28" s="42"/>
      <c r="E28" s="42"/>
      <c r="F28" s="42"/>
    </row>
    <row r="29" spans="1:6" ht="16.5" x14ac:dyDescent="0.3">
      <c r="A29" s="41" t="s">
        <v>109</v>
      </c>
      <c r="B29" s="42">
        <v>512647192.44999999</v>
      </c>
      <c r="C29" s="42"/>
      <c r="D29" s="42"/>
      <c r="E29" s="42"/>
      <c r="F29" s="42"/>
    </row>
    <row r="30" spans="1:6" ht="16.5" x14ac:dyDescent="0.3">
      <c r="A30" s="41"/>
      <c r="B30" s="44"/>
      <c r="C30" s="44"/>
      <c r="D30" s="44"/>
      <c r="E30" s="44"/>
      <c r="F30" s="44"/>
    </row>
    <row r="31" spans="1:6" ht="17.25" x14ac:dyDescent="0.35">
      <c r="A31" s="40" t="s">
        <v>8</v>
      </c>
      <c r="B31" s="44"/>
      <c r="C31" s="44"/>
      <c r="D31" s="44"/>
      <c r="E31" s="44"/>
      <c r="F31" s="44"/>
    </row>
    <row r="32" spans="1:6" ht="16.5" x14ac:dyDescent="0.3">
      <c r="A32" s="41" t="s">
        <v>79</v>
      </c>
      <c r="B32" s="44">
        <v>1.0552807376</v>
      </c>
      <c r="C32" s="44">
        <v>1.0552807376</v>
      </c>
      <c r="D32" s="44">
        <v>1.0552807376</v>
      </c>
      <c r="E32" s="44">
        <v>1.0552807376</v>
      </c>
      <c r="F32" s="44">
        <v>1.0552807376</v>
      </c>
    </row>
    <row r="33" spans="1:6" ht="16.5" x14ac:dyDescent="0.3">
      <c r="A33" s="41" t="s">
        <v>111</v>
      </c>
      <c r="B33" s="44">
        <v>1.0586</v>
      </c>
      <c r="C33" s="44">
        <v>1.0586</v>
      </c>
      <c r="D33" s="44">
        <v>1.0586</v>
      </c>
      <c r="E33" s="44">
        <v>1.0586</v>
      </c>
      <c r="F33" s="44">
        <v>1.0586</v>
      </c>
    </row>
    <row r="34" spans="1:6" ht="16.5" x14ac:dyDescent="0.3">
      <c r="A34" s="41" t="s">
        <v>9</v>
      </c>
      <c r="B34" s="42">
        <v>110509</v>
      </c>
      <c r="C34" s="42">
        <v>110509</v>
      </c>
      <c r="D34" s="42">
        <v>110509</v>
      </c>
      <c r="E34" s="42">
        <v>110509</v>
      </c>
      <c r="F34" s="42">
        <v>110509</v>
      </c>
    </row>
    <row r="35" spans="1:6" ht="16.5" x14ac:dyDescent="0.3">
      <c r="A35" s="41"/>
      <c r="B35" s="42"/>
      <c r="C35" s="42"/>
      <c r="D35" s="42"/>
      <c r="E35" s="42"/>
      <c r="F35" s="42"/>
    </row>
    <row r="36" spans="1:6" ht="17.25" x14ac:dyDescent="0.35">
      <c r="A36" s="40" t="s">
        <v>10</v>
      </c>
      <c r="B36" s="42"/>
      <c r="C36" s="42"/>
      <c r="D36" s="42"/>
      <c r="E36" s="42"/>
      <c r="F36" s="42"/>
    </row>
    <row r="37" spans="1:6" ht="16.5" x14ac:dyDescent="0.3">
      <c r="A37" s="41" t="s">
        <v>80</v>
      </c>
      <c r="B37" s="45">
        <f>B21/B32</f>
        <v>613933298.89962733</v>
      </c>
      <c r="C37" s="45">
        <f t="shared" ref="C37:F37" si="3">C21/C32</f>
        <v>588695479.66247272</v>
      </c>
      <c r="D37" s="45">
        <f t="shared" si="3"/>
        <v>8001707.2226714734</v>
      </c>
      <c r="E37" s="45">
        <f t="shared" si="3"/>
        <v>17236112.01448315</v>
      </c>
      <c r="F37" s="45">
        <f t="shared" si="3"/>
        <v>0</v>
      </c>
    </row>
    <row r="38" spans="1:6" ht="16.5" x14ac:dyDescent="0.3">
      <c r="A38" s="41" t="s">
        <v>112</v>
      </c>
      <c r="B38" s="45">
        <f>B23/B33</f>
        <v>327487462.21424526</v>
      </c>
      <c r="C38" s="45">
        <f t="shared" ref="C38:F38" si="4">C23/C33</f>
        <v>316908180.61590779</v>
      </c>
      <c r="D38" s="45">
        <f t="shared" si="4"/>
        <v>0</v>
      </c>
      <c r="E38" s="45">
        <f t="shared" si="4"/>
        <v>9041419.1384847928</v>
      </c>
      <c r="F38" s="45">
        <f t="shared" si="4"/>
        <v>1537862.4598526356</v>
      </c>
    </row>
    <row r="39" spans="1:6" ht="16.5" x14ac:dyDescent="0.3">
      <c r="A39" s="41" t="s">
        <v>81</v>
      </c>
      <c r="B39" s="45">
        <f>B37/B15</f>
        <v>2012896.0619659913</v>
      </c>
      <c r="C39" s="45">
        <f t="shared" ref="C39:E39" si="5">C37/C15</f>
        <v>3924636.5310831517</v>
      </c>
      <c r="D39" s="45" t="s">
        <v>100</v>
      </c>
      <c r="E39" s="45">
        <f t="shared" si="5"/>
        <v>111200.72267408484</v>
      </c>
      <c r="F39" s="45" t="s">
        <v>100</v>
      </c>
    </row>
    <row r="40" spans="1:6" ht="16.5" x14ac:dyDescent="0.3">
      <c r="A40" s="41" t="s">
        <v>113</v>
      </c>
      <c r="B40" s="45">
        <f>B38/B17</f>
        <v>1145061.0566931653</v>
      </c>
      <c r="C40" s="45">
        <f t="shared" ref="C40:E40" si="6">C38/C17</f>
        <v>4401502.5085542751</v>
      </c>
      <c r="D40" s="45" t="s">
        <v>100</v>
      </c>
      <c r="E40" s="45">
        <f t="shared" si="6"/>
        <v>42249.622142452303</v>
      </c>
      <c r="F40" s="45" t="s">
        <v>100</v>
      </c>
    </row>
    <row r="41" spans="1:6" ht="16.5" x14ac:dyDescent="0.3">
      <c r="A41" s="41"/>
      <c r="B41" s="46"/>
      <c r="C41" s="46"/>
      <c r="D41" s="46"/>
      <c r="E41" s="46"/>
      <c r="F41" s="46"/>
    </row>
    <row r="42" spans="1:6" ht="17.25" x14ac:dyDescent="0.35">
      <c r="A42" s="40" t="s">
        <v>11</v>
      </c>
      <c r="B42" s="46"/>
      <c r="C42" s="46"/>
      <c r="D42" s="46"/>
      <c r="E42" s="46"/>
      <c r="F42" s="46"/>
    </row>
    <row r="43" spans="1:6" ht="16.5" x14ac:dyDescent="0.3">
      <c r="A43" s="41"/>
      <c r="B43" s="46"/>
      <c r="C43" s="46"/>
      <c r="D43" s="46"/>
      <c r="E43" s="46"/>
      <c r="F43" s="46"/>
    </row>
    <row r="44" spans="1:6" ht="17.25" x14ac:dyDescent="0.35">
      <c r="A44" s="40" t="s">
        <v>12</v>
      </c>
      <c r="B44" s="46"/>
      <c r="C44" s="46"/>
      <c r="D44" s="46"/>
      <c r="E44" s="46"/>
      <c r="F44" s="46"/>
    </row>
    <row r="45" spans="1:6" ht="16.5" x14ac:dyDescent="0.3">
      <c r="A45" s="41" t="s">
        <v>13</v>
      </c>
      <c r="B45" s="46">
        <f>B16/B34*100</f>
        <v>0.15473852808368549</v>
      </c>
      <c r="C45" s="46">
        <f t="shared" ref="C45:F45" si="7">C16/C34*100</f>
        <v>0.10949334443348506</v>
      </c>
      <c r="D45" s="46">
        <f t="shared" si="7"/>
        <v>0</v>
      </c>
      <c r="E45" s="46">
        <f t="shared" si="7"/>
        <v>0</v>
      </c>
      <c r="F45" s="46">
        <f t="shared" si="7"/>
        <v>4.5245183650200436E-2</v>
      </c>
    </row>
    <row r="46" spans="1:6" ht="16.5" x14ac:dyDescent="0.3">
      <c r="A46" s="41" t="s">
        <v>14</v>
      </c>
      <c r="B46" s="46">
        <f>B17/B34*100</f>
        <v>0.25880245047914652</v>
      </c>
      <c r="C46" s="46">
        <f t="shared" ref="C46:F46" si="8">C17/C34*100</f>
        <v>6.5153064456288629E-2</v>
      </c>
      <c r="D46" s="46">
        <f t="shared" si="8"/>
        <v>0</v>
      </c>
      <c r="E46" s="46">
        <f t="shared" si="8"/>
        <v>0.19364938602285789</v>
      </c>
      <c r="F46" s="46">
        <f t="shared" si="8"/>
        <v>0</v>
      </c>
    </row>
    <row r="47" spans="1:6" ht="16.5" x14ac:dyDescent="0.3">
      <c r="A47" s="41"/>
      <c r="B47" s="46"/>
      <c r="C47" s="46"/>
      <c r="D47" s="46"/>
      <c r="E47" s="46"/>
      <c r="F47" s="46"/>
    </row>
    <row r="48" spans="1:6" ht="17.25" x14ac:dyDescent="0.35">
      <c r="A48" s="40" t="s">
        <v>15</v>
      </c>
      <c r="B48" s="46"/>
      <c r="C48" s="46"/>
      <c r="D48" s="46"/>
      <c r="E48" s="46"/>
      <c r="F48" s="46"/>
    </row>
    <row r="49" spans="1:6" ht="16.5" x14ac:dyDescent="0.3">
      <c r="A49" s="41" t="s">
        <v>16</v>
      </c>
      <c r="B49" s="46">
        <f>B17/B16*100</f>
        <v>167.2514619883041</v>
      </c>
      <c r="C49" s="46">
        <f t="shared" ref="C49:F49" si="9">C17/C16*100</f>
        <v>59.504132231404959</v>
      </c>
      <c r="D49" s="45" t="s">
        <v>100</v>
      </c>
      <c r="E49" s="45" t="s">
        <v>100</v>
      </c>
      <c r="F49" s="46">
        <f t="shared" si="9"/>
        <v>0</v>
      </c>
    </row>
    <row r="50" spans="1:6" ht="16.5" x14ac:dyDescent="0.3">
      <c r="A50" s="41" t="s">
        <v>17</v>
      </c>
      <c r="B50" s="46">
        <f>B23/B22*100</f>
        <v>59.362710188356161</v>
      </c>
      <c r="C50" s="46">
        <f t="shared" ref="C50:F50" si="10">C23/C22*100</f>
        <v>69.313842975206612</v>
      </c>
      <c r="D50" s="45" t="s">
        <v>100</v>
      </c>
      <c r="E50" s="45" t="s">
        <v>100</v>
      </c>
      <c r="F50" s="46">
        <f t="shared" si="10"/>
        <v>1.6279812</v>
      </c>
    </row>
    <row r="51" spans="1:6" ht="16.5" x14ac:dyDescent="0.3">
      <c r="A51" s="41" t="s">
        <v>18</v>
      </c>
      <c r="B51" s="46">
        <f>AVERAGE(B49:B50)</f>
        <v>113.30708608833012</v>
      </c>
      <c r="C51" s="46">
        <f t="shared" ref="C51:F51" si="11">AVERAGE(C49:C50)</f>
        <v>64.408987603305789</v>
      </c>
      <c r="D51" s="45" t="s">
        <v>100</v>
      </c>
      <c r="E51" s="45" t="s">
        <v>100</v>
      </c>
      <c r="F51" s="46">
        <f t="shared" si="11"/>
        <v>0.81399060000000001</v>
      </c>
    </row>
    <row r="52" spans="1:6" ht="16.5" x14ac:dyDescent="0.3">
      <c r="A52" s="41"/>
      <c r="B52" s="46"/>
      <c r="C52" s="46"/>
      <c r="D52" s="46"/>
      <c r="E52" s="46"/>
      <c r="F52" s="46"/>
    </row>
    <row r="53" spans="1:6" ht="17.25" x14ac:dyDescent="0.35">
      <c r="A53" s="40" t="s">
        <v>19</v>
      </c>
      <c r="B53" s="46"/>
      <c r="C53" s="46"/>
      <c r="D53" s="46"/>
      <c r="E53" s="46"/>
      <c r="F53" s="46"/>
    </row>
    <row r="54" spans="1:6" ht="16.5" x14ac:dyDescent="0.3">
      <c r="A54" s="41" t="s">
        <v>20</v>
      </c>
      <c r="B54" s="46">
        <f>B17/B18*100</f>
        <v>24.528301886792452</v>
      </c>
      <c r="C54" s="46">
        <f t="shared" ref="C54:F54" si="12">C17/C18*100</f>
        <v>13.688212927756654</v>
      </c>
      <c r="D54" s="46">
        <f t="shared" si="12"/>
        <v>0</v>
      </c>
      <c r="E54" s="46">
        <f t="shared" si="12"/>
        <v>89.166666666666671</v>
      </c>
      <c r="F54" s="46">
        <f t="shared" si="12"/>
        <v>0</v>
      </c>
    </row>
    <row r="55" spans="1:6" ht="16.5" x14ac:dyDescent="0.3">
      <c r="A55" s="41" t="s">
        <v>21</v>
      </c>
      <c r="B55" s="46">
        <f>B23/B24*100</f>
        <v>14.303553710039955</v>
      </c>
      <c r="C55" s="46">
        <f t="shared" ref="C55:F55" si="13">C23/C24*100</f>
        <v>15.946934426195966</v>
      </c>
      <c r="D55" s="46">
        <f t="shared" si="13"/>
        <v>0</v>
      </c>
      <c r="E55" s="46">
        <f t="shared" si="13"/>
        <v>15.952077166666667</v>
      </c>
      <c r="F55" s="46">
        <f t="shared" si="13"/>
        <v>0.81399060000000001</v>
      </c>
    </row>
    <row r="56" spans="1:6" ht="16.5" x14ac:dyDescent="0.3">
      <c r="A56" s="41" t="s">
        <v>22</v>
      </c>
      <c r="B56" s="46">
        <f>AVERAGE(B54:B55)</f>
        <v>19.415927798416202</v>
      </c>
      <c r="C56" s="46">
        <f t="shared" ref="C56:F56" si="14">AVERAGE(C54:C55)</f>
        <v>14.817573676976309</v>
      </c>
      <c r="D56" s="46">
        <f t="shared" si="14"/>
        <v>0</v>
      </c>
      <c r="E56" s="46">
        <f t="shared" si="14"/>
        <v>52.55937191666667</v>
      </c>
      <c r="F56" s="46">
        <f t="shared" si="14"/>
        <v>0.4069953</v>
      </c>
    </row>
    <row r="57" spans="1:6" ht="16.5" x14ac:dyDescent="0.3">
      <c r="A57" s="41"/>
      <c r="B57" s="46"/>
      <c r="C57" s="46"/>
      <c r="D57" s="46"/>
      <c r="E57" s="46"/>
      <c r="F57" s="46"/>
    </row>
    <row r="58" spans="1:6" ht="17.25" x14ac:dyDescent="0.35">
      <c r="A58" s="40" t="s">
        <v>23</v>
      </c>
      <c r="B58" s="46">
        <f t="shared" ref="B58" si="15">B25/B23*100</f>
        <v>100</v>
      </c>
      <c r="C58" s="46"/>
      <c r="D58" s="46"/>
      <c r="E58" s="46"/>
      <c r="F58" s="46"/>
    </row>
    <row r="59" spans="1:6" ht="16.5" x14ac:dyDescent="0.3">
      <c r="A59" s="41"/>
      <c r="B59" s="46"/>
      <c r="C59" s="46"/>
      <c r="D59" s="46"/>
      <c r="E59" s="46"/>
      <c r="F59" s="46"/>
    </row>
    <row r="60" spans="1:6" ht="17.25" x14ac:dyDescent="0.35">
      <c r="A60" s="40" t="s">
        <v>24</v>
      </c>
      <c r="B60" s="46"/>
      <c r="C60" s="46"/>
      <c r="D60" s="46"/>
      <c r="E60" s="46"/>
      <c r="F60" s="46"/>
    </row>
    <row r="61" spans="1:6" ht="16.5" x14ac:dyDescent="0.3">
      <c r="A61" s="41" t="s">
        <v>25</v>
      </c>
      <c r="B61" s="46">
        <f>((B17/B15)-1)*100</f>
        <v>-6.2295081967213122</v>
      </c>
      <c r="C61" s="46">
        <f t="shared" ref="C61:E61" si="16">((C17/C15)-1)*100</f>
        <v>-52</v>
      </c>
      <c r="D61" s="45" t="s">
        <v>100</v>
      </c>
      <c r="E61" s="46">
        <f t="shared" si="16"/>
        <v>38.064516129032256</v>
      </c>
      <c r="F61" s="45" t="s">
        <v>100</v>
      </c>
    </row>
    <row r="62" spans="1:6" ht="16.5" x14ac:dyDescent="0.3">
      <c r="A62" s="41" t="s">
        <v>26</v>
      </c>
      <c r="B62" s="46">
        <f>((B38/B37)-1)*100</f>
        <v>-46.657484974147565</v>
      </c>
      <c r="C62" s="46">
        <f t="shared" ref="C62:E62" si="17">((C38/C37)-1)*100</f>
        <v>-46.167723115929746</v>
      </c>
      <c r="D62" s="46">
        <f t="shared" si="17"/>
        <v>-100</v>
      </c>
      <c r="E62" s="46">
        <f t="shared" si="17"/>
        <v>-47.543743444649969</v>
      </c>
      <c r="F62" s="45" t="s">
        <v>100</v>
      </c>
    </row>
    <row r="63" spans="1:6" ht="16.5" x14ac:dyDescent="0.3">
      <c r="A63" s="41" t="s">
        <v>27</v>
      </c>
      <c r="B63" s="46">
        <f>((B40/B39)-1)*100</f>
        <v>-43.113751458444071</v>
      </c>
      <c r="C63" s="46">
        <f t="shared" ref="C63:E63" si="18">((C40/C39)-1)*100</f>
        <v>12.15057684181302</v>
      </c>
      <c r="D63" s="45" t="s">
        <v>100</v>
      </c>
      <c r="E63" s="46">
        <f t="shared" si="18"/>
        <v>-62.005982401498805</v>
      </c>
      <c r="F63" s="45" t="s">
        <v>100</v>
      </c>
    </row>
    <row r="64" spans="1:6" ht="16.5" x14ac:dyDescent="0.3">
      <c r="A64" s="41"/>
      <c r="B64" s="46"/>
      <c r="C64" s="46"/>
      <c r="D64" s="46"/>
      <c r="E64" s="46"/>
      <c r="F64" s="46"/>
    </row>
    <row r="65" spans="1:6" ht="17.25" x14ac:dyDescent="0.35">
      <c r="A65" s="40" t="s">
        <v>28</v>
      </c>
      <c r="B65" s="46"/>
      <c r="C65" s="46"/>
      <c r="D65" s="46"/>
      <c r="E65" s="46"/>
      <c r="F65" s="46"/>
    </row>
    <row r="66" spans="1:6" ht="16.5" x14ac:dyDescent="0.3">
      <c r="A66" s="41" t="s">
        <v>29</v>
      </c>
      <c r="B66" s="46">
        <f>B22/B16</f>
        <v>3415204.678362573</v>
      </c>
      <c r="C66" s="46">
        <f t="shared" ref="C66:F66" si="19">C22/C16</f>
        <v>4000000</v>
      </c>
      <c r="D66" s="45" t="s">
        <v>100</v>
      </c>
      <c r="E66" s="45" t="s">
        <v>100</v>
      </c>
      <c r="F66" s="46">
        <f t="shared" si="19"/>
        <v>2000000</v>
      </c>
    </row>
    <row r="67" spans="1:6" ht="16.5" x14ac:dyDescent="0.3">
      <c r="A67" s="41" t="s">
        <v>30</v>
      </c>
      <c r="B67" s="46">
        <f t="shared" ref="B67:E67" si="20">B23/B17</f>
        <v>1212161.6346153845</v>
      </c>
      <c r="C67" s="46">
        <f t="shared" si="20"/>
        <v>4659430.555555556</v>
      </c>
      <c r="D67" s="45" t="s">
        <v>100</v>
      </c>
      <c r="E67" s="46">
        <f t="shared" si="20"/>
        <v>44725.450000000004</v>
      </c>
      <c r="F67" s="45" t="s">
        <v>100</v>
      </c>
    </row>
    <row r="68" spans="1:6" ht="16.5" x14ac:dyDescent="0.3">
      <c r="A68" s="41" t="s">
        <v>31</v>
      </c>
      <c r="B68" s="46">
        <f>(B67/B66)*B51</f>
        <v>40.216184861923828</v>
      </c>
      <c r="C68" s="46">
        <f t="shared" ref="C68" si="21">(C67/C66)*C51</f>
        <v>75.027301222810493</v>
      </c>
      <c r="D68" s="45" t="s">
        <v>100</v>
      </c>
      <c r="E68" s="45" t="s">
        <v>100</v>
      </c>
      <c r="F68" s="45" t="s">
        <v>100</v>
      </c>
    </row>
    <row r="69" spans="1:6" ht="16.5" x14ac:dyDescent="0.3">
      <c r="A69" s="41"/>
      <c r="B69" s="46"/>
      <c r="C69" s="46"/>
      <c r="D69" s="46"/>
      <c r="E69" s="46"/>
      <c r="F69" s="46"/>
    </row>
    <row r="70" spans="1:6" ht="17.25" x14ac:dyDescent="0.35">
      <c r="A70" s="40" t="s">
        <v>32</v>
      </c>
      <c r="B70" s="48"/>
      <c r="C70" s="48"/>
      <c r="D70" s="48"/>
      <c r="E70" s="48"/>
      <c r="F70" s="48"/>
    </row>
    <row r="71" spans="1:6" ht="16.5" x14ac:dyDescent="0.3">
      <c r="A71" s="41" t="s">
        <v>33</v>
      </c>
      <c r="B71" s="46">
        <f>B29/B28*100</f>
        <v>87.782053501712326</v>
      </c>
      <c r="C71" s="46"/>
      <c r="D71" s="46"/>
      <c r="E71" s="46"/>
      <c r="F71" s="46"/>
    </row>
    <row r="72" spans="1:6" ht="16.5" x14ac:dyDescent="0.3">
      <c r="A72" s="41" t="s">
        <v>34</v>
      </c>
      <c r="B72" s="46">
        <f>B23/B29*100</f>
        <v>67.6251099402661</v>
      </c>
      <c r="C72" s="46"/>
      <c r="D72" s="46"/>
      <c r="E72" s="46"/>
      <c r="F72" s="46"/>
    </row>
    <row r="73" spans="1:6" ht="17.25" thickBot="1" x14ac:dyDescent="0.35">
      <c r="A73" s="49"/>
      <c r="B73" s="50"/>
      <c r="C73" s="50"/>
      <c r="D73" s="50"/>
      <c r="E73" s="50"/>
      <c r="F73" s="50"/>
    </row>
    <row r="74" spans="1:6" ht="18" thickTop="1" x14ac:dyDescent="0.35">
      <c r="A74" s="51" t="s">
        <v>134</v>
      </c>
      <c r="B74" s="51"/>
      <c r="C74" s="51"/>
      <c r="D74" s="51"/>
      <c r="E74" s="51"/>
      <c r="F74" s="51"/>
    </row>
    <row r="75" spans="1:6" ht="41.25" customHeight="1" x14ac:dyDescent="0.25">
      <c r="A75" s="60" t="s">
        <v>135</v>
      </c>
      <c r="B75" s="60"/>
      <c r="C75" s="60"/>
      <c r="D75" s="60"/>
      <c r="E75" s="60"/>
      <c r="F75" s="60"/>
    </row>
    <row r="76" spans="1:6" ht="16.5" x14ac:dyDescent="0.3">
      <c r="A76" s="52"/>
      <c r="B76" s="41"/>
      <c r="C76" s="41"/>
      <c r="D76" s="41"/>
      <c r="E76" s="41"/>
      <c r="F76" s="41"/>
    </row>
    <row r="77" spans="1:6" ht="16.5" x14ac:dyDescent="0.3">
      <c r="A77" s="41"/>
      <c r="B77" s="41"/>
      <c r="C77" s="41"/>
      <c r="D77" s="41"/>
      <c r="E77" s="41"/>
      <c r="F77" s="41"/>
    </row>
    <row r="78" spans="1:6" ht="16.5" x14ac:dyDescent="0.3">
      <c r="A78" s="41"/>
      <c r="B78" s="41"/>
      <c r="C78" s="41"/>
      <c r="D78" s="41"/>
      <c r="E78" s="41"/>
      <c r="F78" s="41"/>
    </row>
    <row r="79" spans="1:6" ht="16.5" x14ac:dyDescent="0.3">
      <c r="A79" s="41"/>
      <c r="B79" s="41"/>
      <c r="C79" s="41"/>
      <c r="D79" s="41"/>
      <c r="E79" s="41"/>
      <c r="F79" s="41"/>
    </row>
    <row r="80" spans="1:6" ht="16.5" x14ac:dyDescent="0.3">
      <c r="A80" s="41"/>
      <c r="B80" s="41"/>
      <c r="C80" s="41"/>
      <c r="D80" s="41"/>
      <c r="E80" s="41"/>
      <c r="F80" s="41"/>
    </row>
    <row r="81" spans="1:6" ht="16.5" x14ac:dyDescent="0.3">
      <c r="A81" s="41"/>
      <c r="B81" s="41"/>
      <c r="C81" s="41"/>
      <c r="D81" s="41"/>
      <c r="E81" s="41"/>
      <c r="F81" s="41"/>
    </row>
    <row r="82" spans="1:6" ht="16.5" x14ac:dyDescent="0.3">
      <c r="A82" s="41"/>
      <c r="B82" s="41"/>
      <c r="C82" s="41"/>
      <c r="D82" s="41"/>
      <c r="E82" s="41"/>
      <c r="F82" s="41"/>
    </row>
  </sheetData>
  <mergeCells count="4">
    <mergeCell ref="A9:A10"/>
    <mergeCell ref="B9:B10"/>
    <mergeCell ref="C9:F9"/>
    <mergeCell ref="A75:F7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8:G77"/>
  <sheetViews>
    <sheetView showGridLines="0" zoomScale="80" zoomScaleNormal="80" workbookViewId="0">
      <pane ySplit="10" topLeftCell="A11" activePane="bottomLeft" state="frozen"/>
      <selection pane="bottomLeft" activeCell="A9" sqref="A9:A10"/>
    </sheetView>
  </sheetViews>
  <sheetFormatPr baseColWidth="10" defaultColWidth="11.42578125" defaultRowHeight="15" x14ac:dyDescent="0.25"/>
  <cols>
    <col min="1" max="1" width="63.7109375" style="33" customWidth="1"/>
    <col min="2" max="6" width="17.7109375" style="33" customWidth="1"/>
    <col min="7" max="16384" width="11.42578125" style="33"/>
  </cols>
  <sheetData>
    <row r="8" spans="1:6" ht="21" customHeight="1" x14ac:dyDescent="0.25"/>
    <row r="9" spans="1:6" ht="17.25" x14ac:dyDescent="0.25">
      <c r="A9" s="57" t="s">
        <v>0</v>
      </c>
      <c r="B9" s="57" t="s">
        <v>35</v>
      </c>
      <c r="C9" s="59" t="s">
        <v>2</v>
      </c>
      <c r="D9" s="59"/>
      <c r="E9" s="59"/>
      <c r="F9" s="59"/>
    </row>
    <row r="10" spans="1:6" ht="18" thickBot="1" x14ac:dyDescent="0.3">
      <c r="A10" s="58"/>
      <c r="B10" s="58"/>
      <c r="C10" s="36" t="s">
        <v>72</v>
      </c>
      <c r="D10" s="36" t="s">
        <v>37</v>
      </c>
      <c r="E10" s="36" t="s">
        <v>71</v>
      </c>
      <c r="F10" s="36" t="s">
        <v>70</v>
      </c>
    </row>
    <row r="11" spans="1:6" ht="18" thickTop="1" x14ac:dyDescent="0.3">
      <c r="A11" s="37"/>
      <c r="B11" s="38"/>
      <c r="C11" s="39"/>
      <c r="D11" s="39"/>
      <c r="E11" s="39"/>
      <c r="F11" s="39"/>
    </row>
    <row r="12" spans="1:6" ht="17.25" x14ac:dyDescent="0.35">
      <c r="A12" s="40" t="s">
        <v>4</v>
      </c>
      <c r="B12" s="38"/>
      <c r="C12" s="39"/>
      <c r="D12" s="39"/>
      <c r="E12" s="39"/>
      <c r="F12" s="39"/>
    </row>
    <row r="13" spans="1:6" ht="17.25" x14ac:dyDescent="0.35">
      <c r="A13" s="40"/>
      <c r="B13" s="41"/>
      <c r="C13" s="41"/>
      <c r="D13" s="41"/>
      <c r="E13" s="41"/>
      <c r="F13" s="41"/>
    </row>
    <row r="14" spans="1:6" ht="17.25" x14ac:dyDescent="0.35">
      <c r="A14" s="40" t="s">
        <v>5</v>
      </c>
      <c r="B14" s="41"/>
      <c r="C14" s="41"/>
      <c r="D14" s="41"/>
      <c r="E14" s="41"/>
      <c r="F14" s="41"/>
    </row>
    <row r="15" spans="1:6" ht="16.5" x14ac:dyDescent="0.3">
      <c r="A15" s="41" t="s">
        <v>86</v>
      </c>
      <c r="B15" s="45">
        <f>+C15+D15+E15+F15</f>
        <v>482</v>
      </c>
      <c r="C15" s="45">
        <f>+'I trimestre'!C15+'II Trimestre'!C15</f>
        <v>261</v>
      </c>
      <c r="D15" s="45">
        <f>+'I trimestre'!D15+'II Trimestre'!D15</f>
        <v>0</v>
      </c>
      <c r="E15" s="45">
        <f>+'I trimestre'!E15+'II Trimestre'!E15</f>
        <v>221</v>
      </c>
      <c r="F15" s="45">
        <f>+'I trimestre'!F15+'II Trimestre'!F15</f>
        <v>0</v>
      </c>
    </row>
    <row r="16" spans="1:6" ht="16.5" x14ac:dyDescent="0.3">
      <c r="A16" s="41" t="s">
        <v>114</v>
      </c>
      <c r="B16" s="45">
        <f t="shared" ref="B16:B18" si="0">+C16+D16+E16+F16</f>
        <v>843</v>
      </c>
      <c r="C16" s="45">
        <f>+'I trimestre'!C16+'II Trimestre'!C16</f>
        <v>203</v>
      </c>
      <c r="D16" s="45">
        <f>+'I trimestre'!D16+'II Trimestre'!D16</f>
        <v>300</v>
      </c>
      <c r="E16" s="45">
        <f>+'I trimestre'!E16+'II Trimestre'!E16</f>
        <v>240</v>
      </c>
      <c r="F16" s="45">
        <f>+'I trimestre'!F16+'II Trimestre'!F16</f>
        <v>100</v>
      </c>
    </row>
    <row r="17" spans="1:6" ht="16.5" x14ac:dyDescent="0.3">
      <c r="A17" s="41" t="s">
        <v>115</v>
      </c>
      <c r="B17" s="45">
        <f t="shared" si="0"/>
        <v>398</v>
      </c>
      <c r="C17" s="45">
        <f>+'I trimestre'!C17+'II Trimestre'!C17</f>
        <v>184</v>
      </c>
      <c r="D17" s="45">
        <f>+'I trimestre'!D17+'II Trimestre'!D17</f>
        <v>0</v>
      </c>
      <c r="E17" s="45">
        <f>+'I trimestre'!E17+'II Trimestre'!E17</f>
        <v>214</v>
      </c>
      <c r="F17" s="45">
        <f>+'I trimestre'!F17+'II Trimestre'!F17</f>
        <v>0</v>
      </c>
    </row>
    <row r="18" spans="1:6" ht="16.5" x14ac:dyDescent="0.3">
      <c r="A18" s="41" t="s">
        <v>103</v>
      </c>
      <c r="B18" s="45">
        <f t="shared" si="0"/>
        <v>1166</v>
      </c>
      <c r="C18" s="45">
        <f>+'II Trimestre'!C18</f>
        <v>526</v>
      </c>
      <c r="D18" s="45">
        <f>+'II Trimestre'!D18</f>
        <v>300</v>
      </c>
      <c r="E18" s="45">
        <f>+'II Trimestre'!E18</f>
        <v>240</v>
      </c>
      <c r="F18" s="45">
        <f>+'II Trimestre'!F18</f>
        <v>100</v>
      </c>
    </row>
    <row r="19" spans="1:6" ht="16.5" x14ac:dyDescent="0.3">
      <c r="A19" s="41"/>
      <c r="B19" s="45"/>
      <c r="C19" s="45"/>
      <c r="D19" s="45"/>
      <c r="E19" s="45"/>
      <c r="F19" s="45"/>
    </row>
    <row r="20" spans="1:6" ht="17.25" x14ac:dyDescent="0.35">
      <c r="A20" s="40" t="s">
        <v>6</v>
      </c>
      <c r="B20" s="45"/>
      <c r="C20" s="45"/>
      <c r="D20" s="45"/>
      <c r="E20" s="45"/>
      <c r="F20" s="45"/>
    </row>
    <row r="21" spans="1:6" ht="16.5" x14ac:dyDescent="0.3">
      <c r="A21" s="41" t="s">
        <v>116</v>
      </c>
      <c r="B21" s="45">
        <f>+C21+D21+E21+F21</f>
        <v>1093424156.7</v>
      </c>
      <c r="C21" s="45">
        <f>+'I trimestre'!C21+'II Trimestre'!C21</f>
        <v>1056294000</v>
      </c>
      <c r="D21" s="45">
        <f>+'I trimestre'!D21+'II Trimestre'!D21</f>
        <v>8444047.5</v>
      </c>
      <c r="E21" s="45">
        <f>+'I trimestre'!E21+'II Trimestre'!E21</f>
        <v>28686109.199999999</v>
      </c>
      <c r="F21" s="45">
        <f>+'I trimestre'!F21+'II Trimestre'!F21</f>
        <v>0</v>
      </c>
    </row>
    <row r="22" spans="1:6" ht="16.5" x14ac:dyDescent="0.3">
      <c r="A22" s="41" t="s">
        <v>114</v>
      </c>
      <c r="B22" s="45">
        <f t="shared" ref="B22:B25" si="1">+C22+D22+E22+F22</f>
        <v>1132000000</v>
      </c>
      <c r="C22" s="45">
        <f>+'I trimestre'!C22+'II Trimestre'!C22</f>
        <v>812000000</v>
      </c>
      <c r="D22" s="45">
        <f>+'I trimestre'!D22+'II Trimestre'!D22</f>
        <v>60000000</v>
      </c>
      <c r="E22" s="45">
        <f>+'I trimestre'!E22+'II Trimestre'!E22</f>
        <v>60000000</v>
      </c>
      <c r="F22" s="45">
        <f>+'I trimestre'!F22+'II Trimestre'!F22</f>
        <v>200000000</v>
      </c>
    </row>
    <row r="23" spans="1:6" ht="16.5" x14ac:dyDescent="0.3">
      <c r="A23" s="41" t="s">
        <v>115</v>
      </c>
      <c r="B23" s="45">
        <f t="shared" si="1"/>
        <v>895199226.5</v>
      </c>
      <c r="C23" s="45">
        <f>+'I trimestre'!C23+'II Trimestre'!C23</f>
        <v>874384000</v>
      </c>
      <c r="D23" s="45">
        <f>+'I trimestre'!D23+'II Trimestre'!D23</f>
        <v>847339</v>
      </c>
      <c r="E23" s="45">
        <f>+'I trimestre'!E23+'II Trimestre'!E23</f>
        <v>17547284.899999999</v>
      </c>
      <c r="F23" s="45">
        <f>+'I trimestre'!F23+'II Trimestre'!F23</f>
        <v>2420602.6</v>
      </c>
    </row>
    <row r="24" spans="1:6" ht="16.5" x14ac:dyDescent="0.3">
      <c r="A24" s="41" t="s">
        <v>103</v>
      </c>
      <c r="B24" s="45">
        <f t="shared" si="1"/>
        <v>2423720947.4499998</v>
      </c>
      <c r="C24" s="45">
        <f>+'II Trimestre'!C24</f>
        <v>2103720947.45</v>
      </c>
      <c r="D24" s="45">
        <f>+'II Trimestre'!D24</f>
        <v>60000000</v>
      </c>
      <c r="E24" s="45">
        <f>+'II Trimestre'!E24</f>
        <v>60000000</v>
      </c>
      <c r="F24" s="45">
        <f>+'II Trimestre'!F24</f>
        <v>200000000</v>
      </c>
    </row>
    <row r="25" spans="1:6" ht="16.5" x14ac:dyDescent="0.3">
      <c r="A25" s="41" t="s">
        <v>117</v>
      </c>
      <c r="B25" s="45">
        <f t="shared" si="1"/>
        <v>895199226.5</v>
      </c>
      <c r="C25" s="45">
        <f>+C23</f>
        <v>874384000</v>
      </c>
      <c r="D25" s="45">
        <f t="shared" ref="D25:F25" si="2">+D23</f>
        <v>847339</v>
      </c>
      <c r="E25" s="45">
        <f t="shared" si="2"/>
        <v>17547284.899999999</v>
      </c>
      <c r="F25" s="45">
        <f t="shared" si="2"/>
        <v>2420602.6</v>
      </c>
    </row>
    <row r="26" spans="1:6" ht="16.5" x14ac:dyDescent="0.3">
      <c r="A26" s="41"/>
      <c r="B26" s="45"/>
      <c r="C26" s="45"/>
      <c r="D26" s="45"/>
      <c r="E26" s="45"/>
      <c r="F26" s="45"/>
    </row>
    <row r="27" spans="1:6" ht="17.25" x14ac:dyDescent="0.35">
      <c r="A27" s="40" t="s">
        <v>7</v>
      </c>
      <c r="B27" s="43"/>
      <c r="C27" s="43"/>
      <c r="D27" s="43"/>
      <c r="E27" s="43"/>
      <c r="F27" s="43"/>
    </row>
    <row r="28" spans="1:6" ht="16.5" x14ac:dyDescent="0.3">
      <c r="A28" s="41" t="s">
        <v>114</v>
      </c>
      <c r="B28" s="45">
        <f>B22</f>
        <v>1132000000</v>
      </c>
      <c r="C28" s="45"/>
      <c r="D28" s="45"/>
      <c r="E28" s="45"/>
      <c r="F28" s="45"/>
    </row>
    <row r="29" spans="1:6" ht="16.5" x14ac:dyDescent="0.3">
      <c r="A29" s="41" t="s">
        <v>115</v>
      </c>
      <c r="B29" s="45">
        <f>+'I trimestre'!B29+'II Trimestre'!B29</f>
        <v>987317192.45000005</v>
      </c>
      <c r="C29" s="45"/>
      <c r="D29" s="45"/>
      <c r="E29" s="45"/>
      <c r="F29" s="45"/>
    </row>
    <row r="30" spans="1:6" ht="16.5" x14ac:dyDescent="0.3">
      <c r="A30" s="41"/>
      <c r="B30" s="46"/>
      <c r="C30" s="46"/>
      <c r="D30" s="46"/>
      <c r="E30" s="46"/>
      <c r="F30" s="46"/>
    </row>
    <row r="31" spans="1:6" ht="17.25" x14ac:dyDescent="0.35">
      <c r="A31" s="40" t="s">
        <v>8</v>
      </c>
      <c r="B31" s="46"/>
      <c r="C31" s="46"/>
      <c r="D31" s="46"/>
      <c r="E31" s="46"/>
      <c r="F31" s="46"/>
    </row>
    <row r="32" spans="1:6" ht="16.5" x14ac:dyDescent="0.3">
      <c r="A32" s="41" t="s">
        <v>87</v>
      </c>
      <c r="B32" s="54">
        <v>1.0552807376</v>
      </c>
      <c r="C32" s="54">
        <v>1.0552807376</v>
      </c>
      <c r="D32" s="54">
        <v>1.0552807376</v>
      </c>
      <c r="E32" s="54">
        <v>1.0552807376</v>
      </c>
      <c r="F32" s="54">
        <v>1.0552807376</v>
      </c>
    </row>
    <row r="33" spans="1:7" ht="16.5" x14ac:dyDescent="0.3">
      <c r="A33" s="41" t="s">
        <v>118</v>
      </c>
      <c r="B33" s="54">
        <v>1.0586</v>
      </c>
      <c r="C33" s="54">
        <v>1.0586</v>
      </c>
      <c r="D33" s="54">
        <v>1.0586</v>
      </c>
      <c r="E33" s="54">
        <v>1.0586</v>
      </c>
      <c r="F33" s="54">
        <v>1.0586</v>
      </c>
    </row>
    <row r="34" spans="1:7" ht="16.5" x14ac:dyDescent="0.3">
      <c r="A34" s="41" t="s">
        <v>9</v>
      </c>
      <c r="B34" s="42">
        <v>110509</v>
      </c>
      <c r="C34" s="42">
        <v>110509</v>
      </c>
      <c r="D34" s="42">
        <v>110509</v>
      </c>
      <c r="E34" s="42">
        <v>110509</v>
      </c>
      <c r="F34" s="42">
        <v>110509</v>
      </c>
    </row>
    <row r="35" spans="1:7" ht="16.5" x14ac:dyDescent="0.3">
      <c r="A35" s="41"/>
      <c r="B35" s="45"/>
      <c r="C35" s="45"/>
      <c r="D35" s="45"/>
      <c r="E35" s="45"/>
      <c r="F35" s="45"/>
    </row>
    <row r="36" spans="1:7" ht="17.25" x14ac:dyDescent="0.35">
      <c r="A36" s="40" t="s">
        <v>10</v>
      </c>
      <c r="B36" s="45"/>
      <c r="C36" s="45"/>
      <c r="D36" s="45"/>
      <c r="E36" s="45"/>
      <c r="F36" s="45"/>
    </row>
    <row r="37" spans="1:7" ht="16.5" x14ac:dyDescent="0.3">
      <c r="A37" s="41" t="s">
        <v>88</v>
      </c>
      <c r="B37" s="45">
        <f>B21/B32</f>
        <v>1036145281.289554</v>
      </c>
      <c r="C37" s="45">
        <f t="shared" ref="C37:F37" si="3">C21/C32</f>
        <v>1000960182.787288</v>
      </c>
      <c r="D37" s="45">
        <f t="shared" si="3"/>
        <v>8001707.2226714734</v>
      </c>
      <c r="E37" s="45">
        <f t="shared" si="3"/>
        <v>27183391.279594604</v>
      </c>
      <c r="F37" s="45">
        <f t="shared" si="3"/>
        <v>0</v>
      </c>
      <c r="G37" s="35"/>
    </row>
    <row r="38" spans="1:7" ht="16.5" x14ac:dyDescent="0.3">
      <c r="A38" s="41" t="s">
        <v>119</v>
      </c>
      <c r="B38" s="45">
        <f>B23/B33</f>
        <v>845644461.08067262</v>
      </c>
      <c r="C38" s="45">
        <f t="shared" ref="C38:F38" si="4">C23/C33</f>
        <v>825981484.9801625</v>
      </c>
      <c r="D38" s="45">
        <f t="shared" si="4"/>
        <v>800433.59153599094</v>
      </c>
      <c r="E38" s="45">
        <f t="shared" si="4"/>
        <v>16575935.10296618</v>
      </c>
      <c r="F38" s="45">
        <f t="shared" si="4"/>
        <v>2286607.4060079353</v>
      </c>
      <c r="G38" s="35"/>
    </row>
    <row r="39" spans="1:7" ht="16.5" x14ac:dyDescent="0.3">
      <c r="A39" s="41" t="s">
        <v>89</v>
      </c>
      <c r="B39" s="45">
        <f>B37/B15</f>
        <v>2149679.0068248007</v>
      </c>
      <c r="C39" s="45">
        <f t="shared" ref="C39:E39" si="5">C37/C15</f>
        <v>3835096.4857750498</v>
      </c>
      <c r="D39" s="45" t="s">
        <v>100</v>
      </c>
      <c r="E39" s="45">
        <f t="shared" si="5"/>
        <v>123001.77049590318</v>
      </c>
      <c r="F39" s="45" t="s">
        <v>100</v>
      </c>
      <c r="G39" s="35"/>
    </row>
    <row r="40" spans="1:7" ht="16.5" x14ac:dyDescent="0.3">
      <c r="A40" s="41" t="s">
        <v>120</v>
      </c>
      <c r="B40" s="45">
        <f>B38/B17</f>
        <v>2124734.826835861</v>
      </c>
      <c r="C40" s="45">
        <f t="shared" ref="C40:E40" si="6">C38/C17</f>
        <v>4489029.8096747966</v>
      </c>
      <c r="D40" s="45" t="s">
        <v>100</v>
      </c>
      <c r="E40" s="45">
        <f t="shared" si="6"/>
        <v>77457.640668066262</v>
      </c>
      <c r="F40" s="45" t="s">
        <v>100</v>
      </c>
      <c r="G40" s="35"/>
    </row>
    <row r="41" spans="1:7" ht="16.5" x14ac:dyDescent="0.3">
      <c r="A41" s="41"/>
      <c r="B41" s="46"/>
      <c r="C41" s="46"/>
      <c r="D41" s="46"/>
      <c r="E41" s="46"/>
      <c r="F41" s="46"/>
    </row>
    <row r="42" spans="1:7" ht="17.25" x14ac:dyDescent="0.35">
      <c r="A42" s="40" t="s">
        <v>11</v>
      </c>
      <c r="B42" s="46"/>
      <c r="C42" s="46"/>
      <c r="D42" s="46"/>
      <c r="E42" s="46"/>
      <c r="F42" s="46"/>
    </row>
    <row r="43" spans="1:7" ht="16.5" x14ac:dyDescent="0.3">
      <c r="A43" s="41"/>
      <c r="B43" s="46"/>
      <c r="C43" s="46"/>
      <c r="D43" s="46"/>
      <c r="E43" s="46"/>
      <c r="F43" s="46"/>
    </row>
    <row r="44" spans="1:7" ht="17.25" x14ac:dyDescent="0.35">
      <c r="A44" s="40" t="s">
        <v>12</v>
      </c>
      <c r="B44" s="46"/>
      <c r="C44" s="46"/>
      <c r="D44" s="46"/>
      <c r="E44" s="46"/>
      <c r="F44" s="46"/>
    </row>
    <row r="45" spans="1:7" ht="16.5" x14ac:dyDescent="0.3">
      <c r="A45" s="41" t="s">
        <v>13</v>
      </c>
      <c r="B45" s="46">
        <f>B16/B34*100</f>
        <v>0.76283379634237936</v>
      </c>
      <c r="C45" s="46">
        <f t="shared" ref="C45:F45" si="7">C16/C34*100</f>
        <v>0.18369544561981377</v>
      </c>
      <c r="D45" s="46">
        <f t="shared" si="7"/>
        <v>0.2714711019012026</v>
      </c>
      <c r="E45" s="46">
        <f t="shared" si="7"/>
        <v>0.2171768815209621</v>
      </c>
      <c r="F45" s="46">
        <f t="shared" si="7"/>
        <v>9.0490367300400873E-2</v>
      </c>
    </row>
    <row r="46" spans="1:7" ht="16.5" x14ac:dyDescent="0.3">
      <c r="A46" s="41" t="s">
        <v>14</v>
      </c>
      <c r="B46" s="46">
        <f>B17/B34*100</f>
        <v>0.36015166185559544</v>
      </c>
      <c r="C46" s="46">
        <f t="shared" ref="C46:F46" si="8">C17/C34*100</f>
        <v>0.16650227583273761</v>
      </c>
      <c r="D46" s="46">
        <f t="shared" si="8"/>
        <v>0</v>
      </c>
      <c r="E46" s="46">
        <f t="shared" si="8"/>
        <v>0.19364938602285789</v>
      </c>
      <c r="F46" s="46">
        <f t="shared" si="8"/>
        <v>0</v>
      </c>
    </row>
    <row r="47" spans="1:7" ht="16.5" x14ac:dyDescent="0.3">
      <c r="A47" s="41"/>
      <c r="B47" s="46"/>
      <c r="C47" s="46"/>
      <c r="D47" s="46"/>
      <c r="E47" s="46"/>
      <c r="F47" s="46"/>
    </row>
    <row r="48" spans="1:7" ht="17.25" x14ac:dyDescent="0.35">
      <c r="A48" s="40" t="s">
        <v>15</v>
      </c>
      <c r="B48" s="46"/>
      <c r="C48" s="46"/>
      <c r="D48" s="46"/>
      <c r="E48" s="46"/>
      <c r="F48" s="46"/>
    </row>
    <row r="49" spans="1:6" ht="16.5" x14ac:dyDescent="0.3">
      <c r="A49" s="41" t="s">
        <v>16</v>
      </c>
      <c r="B49" s="46">
        <f>B17/B16*100</f>
        <v>47.212336892052193</v>
      </c>
      <c r="C49" s="46">
        <f t="shared" ref="C49:F49" si="9">C17/C16*100</f>
        <v>90.64039408866995</v>
      </c>
      <c r="D49" s="46">
        <f t="shared" si="9"/>
        <v>0</v>
      </c>
      <c r="E49" s="46">
        <f t="shared" si="9"/>
        <v>89.166666666666671</v>
      </c>
      <c r="F49" s="46">
        <f t="shared" si="9"/>
        <v>0</v>
      </c>
    </row>
    <row r="50" spans="1:6" ht="16.5" x14ac:dyDescent="0.3">
      <c r="A50" s="41" t="s">
        <v>17</v>
      </c>
      <c r="B50" s="46">
        <f>B23/B22*100</f>
        <v>79.081203754416961</v>
      </c>
      <c r="C50" s="46">
        <f t="shared" ref="C50:F50" si="10">C23/C22*100</f>
        <v>107.68275862068965</v>
      </c>
      <c r="D50" s="46">
        <f t="shared" si="10"/>
        <v>1.4122316666666668</v>
      </c>
      <c r="E50" s="46">
        <f t="shared" si="10"/>
        <v>29.245474833333329</v>
      </c>
      <c r="F50" s="46">
        <f t="shared" si="10"/>
        <v>1.2103013</v>
      </c>
    </row>
    <row r="51" spans="1:6" ht="16.5" x14ac:dyDescent="0.3">
      <c r="A51" s="41" t="s">
        <v>18</v>
      </c>
      <c r="B51" s="46">
        <f>AVERAGE(B49:B50)</f>
        <v>63.146770323234577</v>
      </c>
      <c r="C51" s="46">
        <f t="shared" ref="C51:F51" si="11">AVERAGE(C49:C50)</f>
        <v>99.161576354679795</v>
      </c>
      <c r="D51" s="46">
        <f t="shared" si="11"/>
        <v>0.70611583333333339</v>
      </c>
      <c r="E51" s="46">
        <f t="shared" si="11"/>
        <v>59.206070750000002</v>
      </c>
      <c r="F51" s="46">
        <f t="shared" si="11"/>
        <v>0.60515065000000001</v>
      </c>
    </row>
    <row r="52" spans="1:6" ht="16.5" x14ac:dyDescent="0.3">
      <c r="A52" s="41"/>
      <c r="B52" s="46"/>
      <c r="C52" s="46"/>
      <c r="D52" s="46"/>
      <c r="E52" s="46"/>
      <c r="F52" s="46"/>
    </row>
    <row r="53" spans="1:6" ht="17.25" x14ac:dyDescent="0.35">
      <c r="A53" s="40" t="s">
        <v>19</v>
      </c>
      <c r="B53" s="46"/>
      <c r="C53" s="46"/>
      <c r="D53" s="46"/>
      <c r="E53" s="46"/>
      <c r="F53" s="46"/>
    </row>
    <row r="54" spans="1:6" ht="16.5" x14ac:dyDescent="0.3">
      <c r="A54" s="41" t="s">
        <v>20</v>
      </c>
      <c r="B54" s="46">
        <f>B17/B18*100</f>
        <v>34.133790737564325</v>
      </c>
      <c r="C54" s="46">
        <f t="shared" ref="C54:F54" si="12">C17/C18*100</f>
        <v>34.980988593155892</v>
      </c>
      <c r="D54" s="46">
        <f t="shared" si="12"/>
        <v>0</v>
      </c>
      <c r="E54" s="46">
        <f t="shared" si="12"/>
        <v>89.166666666666671</v>
      </c>
      <c r="F54" s="46">
        <f t="shared" si="12"/>
        <v>0</v>
      </c>
    </row>
    <row r="55" spans="1:6" ht="16.5" x14ac:dyDescent="0.3">
      <c r="A55" s="41" t="s">
        <v>21</v>
      </c>
      <c r="B55" s="46">
        <f>B23/B24*100</f>
        <v>36.934913131886752</v>
      </c>
      <c r="C55" s="46">
        <f t="shared" ref="C55:F55" si="13">C23/C24*100</f>
        <v>41.563687477651165</v>
      </c>
      <c r="D55" s="46">
        <f t="shared" si="13"/>
        <v>1.4122316666666668</v>
      </c>
      <c r="E55" s="46">
        <f t="shared" si="13"/>
        <v>29.245474833333329</v>
      </c>
      <c r="F55" s="46">
        <f t="shared" si="13"/>
        <v>1.2103013</v>
      </c>
    </row>
    <row r="56" spans="1:6" ht="16.5" x14ac:dyDescent="0.3">
      <c r="A56" s="41" t="s">
        <v>22</v>
      </c>
      <c r="B56" s="46">
        <f>AVERAGE(B54:B55)</f>
        <v>35.534351934725535</v>
      </c>
      <c r="C56" s="46">
        <f t="shared" ref="C56:F56" si="14">AVERAGE(C54:C55)</f>
        <v>38.272338035403529</v>
      </c>
      <c r="D56" s="46">
        <f t="shared" si="14"/>
        <v>0.70611583333333339</v>
      </c>
      <c r="E56" s="46">
        <f t="shared" si="14"/>
        <v>59.206070750000002</v>
      </c>
      <c r="F56" s="46">
        <f t="shared" si="14"/>
        <v>0.60515065000000001</v>
      </c>
    </row>
    <row r="57" spans="1:6" ht="16.5" x14ac:dyDescent="0.3">
      <c r="A57" s="41"/>
      <c r="B57" s="46"/>
      <c r="C57" s="46"/>
      <c r="D57" s="46"/>
      <c r="E57" s="46"/>
      <c r="F57" s="46"/>
    </row>
    <row r="58" spans="1:6" ht="17.25" x14ac:dyDescent="0.35">
      <c r="A58" s="40" t="s">
        <v>23</v>
      </c>
      <c r="B58" s="46">
        <f>B25/B23*100</f>
        <v>100</v>
      </c>
      <c r="C58" s="46"/>
      <c r="D58" s="46"/>
      <c r="E58" s="46"/>
      <c r="F58" s="46"/>
    </row>
    <row r="59" spans="1:6" ht="16.5" x14ac:dyDescent="0.3">
      <c r="A59" s="41"/>
      <c r="B59" s="46"/>
      <c r="C59" s="46"/>
      <c r="D59" s="46"/>
      <c r="E59" s="46"/>
      <c r="F59" s="46"/>
    </row>
    <row r="60" spans="1:6" ht="17.25" x14ac:dyDescent="0.35">
      <c r="A60" s="40" t="s">
        <v>24</v>
      </c>
      <c r="B60" s="46"/>
      <c r="C60" s="46"/>
      <c r="D60" s="46"/>
      <c r="E60" s="46"/>
      <c r="F60" s="46"/>
    </row>
    <row r="61" spans="1:6" ht="16.5" x14ac:dyDescent="0.3">
      <c r="A61" s="41" t="s">
        <v>25</v>
      </c>
      <c r="B61" s="46">
        <f>((B17/B15)-1)*100</f>
        <v>-17.427385892116188</v>
      </c>
      <c r="C61" s="46">
        <f t="shared" ref="C61:E61" si="15">((C17/C15)-1)*100</f>
        <v>-29.501915708812266</v>
      </c>
      <c r="D61" s="45" t="s">
        <v>100</v>
      </c>
      <c r="E61" s="46">
        <f t="shared" si="15"/>
        <v>-3.1674208144796379</v>
      </c>
      <c r="F61" s="45" t="s">
        <v>100</v>
      </c>
    </row>
    <row r="62" spans="1:6" ht="16.5" x14ac:dyDescent="0.3">
      <c r="A62" s="41" t="s">
        <v>26</v>
      </c>
      <c r="B62" s="46">
        <f>((B38/B37)-1)*100</f>
        <v>-18.385531802238198</v>
      </c>
      <c r="C62" s="46">
        <f t="shared" ref="C62:E62" si="16">((C38/C37)-1)*100</f>
        <v>-17.481084744038199</v>
      </c>
      <c r="D62" s="46">
        <f t="shared" si="16"/>
        <v>-89.996714835202923</v>
      </c>
      <c r="E62" s="46">
        <f t="shared" si="16"/>
        <v>-39.021827951948673</v>
      </c>
      <c r="F62" s="45" t="s">
        <v>100</v>
      </c>
    </row>
    <row r="63" spans="1:6" ht="16.5" x14ac:dyDescent="0.3">
      <c r="A63" s="41" t="s">
        <v>27</v>
      </c>
      <c r="B63" s="46">
        <f>((B40/B39)-1)*100</f>
        <v>-1.1603676599970081</v>
      </c>
      <c r="C63" s="46">
        <f t="shared" ref="C63:E63" si="17">((C40/C39)-1)*100</f>
        <v>17.05128740111974</v>
      </c>
      <c r="D63" s="45" t="s">
        <v>100</v>
      </c>
      <c r="E63" s="46">
        <f t="shared" si="17"/>
        <v>-37.027214847573156</v>
      </c>
      <c r="F63" s="45" t="s">
        <v>100</v>
      </c>
    </row>
    <row r="64" spans="1:6" ht="16.5" x14ac:dyDescent="0.3">
      <c r="A64" s="41"/>
      <c r="B64" s="46"/>
      <c r="C64" s="46"/>
      <c r="D64" s="46"/>
      <c r="E64" s="46"/>
      <c r="F64" s="46"/>
    </row>
    <row r="65" spans="1:6" ht="17.25" x14ac:dyDescent="0.35">
      <c r="A65" s="40" t="s">
        <v>28</v>
      </c>
      <c r="B65" s="46"/>
      <c r="C65" s="46"/>
      <c r="D65" s="46"/>
      <c r="E65" s="46"/>
      <c r="F65" s="46"/>
    </row>
    <row r="66" spans="1:6" ht="16.5" x14ac:dyDescent="0.3">
      <c r="A66" s="41" t="s">
        <v>29</v>
      </c>
      <c r="B66" s="46">
        <f>B22/B16</f>
        <v>1342823.2502965599</v>
      </c>
      <c r="C66" s="46">
        <f t="shared" ref="C66:F66" si="18">C22/C16</f>
        <v>4000000</v>
      </c>
      <c r="D66" s="46">
        <f t="shared" si="18"/>
        <v>200000</v>
      </c>
      <c r="E66" s="46">
        <f t="shared" si="18"/>
        <v>250000</v>
      </c>
      <c r="F66" s="46">
        <f t="shared" si="18"/>
        <v>2000000</v>
      </c>
    </row>
    <row r="67" spans="1:6" ht="16.5" x14ac:dyDescent="0.3">
      <c r="A67" s="41" t="s">
        <v>30</v>
      </c>
      <c r="B67" s="46">
        <f>B23/B17</f>
        <v>2249244.287688442</v>
      </c>
      <c r="C67" s="46">
        <f t="shared" ref="C67:E67" si="19">C23/C17</f>
        <v>4752086.9565217393</v>
      </c>
      <c r="D67" s="45" t="s">
        <v>100</v>
      </c>
      <c r="E67" s="46">
        <f t="shared" si="19"/>
        <v>81996.658411214943</v>
      </c>
      <c r="F67" s="45" t="s">
        <v>100</v>
      </c>
    </row>
    <row r="68" spans="1:6" ht="16.5" x14ac:dyDescent="0.3">
      <c r="A68" s="41" t="s">
        <v>31</v>
      </c>
      <c r="B68" s="46">
        <f>(B67/B66)*B51</f>
        <v>105.77156182255692</v>
      </c>
      <c r="C68" s="46">
        <f t="shared" ref="C68:E68" si="20">(C67/C66)*C51</f>
        <v>117.8061083958021</v>
      </c>
      <c r="D68" s="45" t="s">
        <v>100</v>
      </c>
      <c r="E68" s="46">
        <f t="shared" si="20"/>
        <v>19.418799836631898</v>
      </c>
      <c r="F68" s="45" t="s">
        <v>100</v>
      </c>
    </row>
    <row r="69" spans="1:6" ht="16.5" x14ac:dyDescent="0.3">
      <c r="A69" s="41"/>
      <c r="B69" s="46"/>
      <c r="C69" s="46"/>
      <c r="D69" s="46"/>
      <c r="E69" s="46"/>
      <c r="F69" s="46"/>
    </row>
    <row r="70" spans="1:6" ht="17.25" x14ac:dyDescent="0.35">
      <c r="A70" s="40" t="s">
        <v>32</v>
      </c>
      <c r="B70" s="48"/>
      <c r="C70" s="48"/>
      <c r="D70" s="48"/>
      <c r="E70" s="48"/>
      <c r="F70" s="48"/>
    </row>
    <row r="71" spans="1:6" ht="16.5" x14ac:dyDescent="0.3">
      <c r="A71" s="41" t="s">
        <v>33</v>
      </c>
      <c r="B71" s="46">
        <f>B29/B28*100</f>
        <v>87.218833255300353</v>
      </c>
      <c r="C71" s="46"/>
      <c r="D71" s="46"/>
      <c r="E71" s="46"/>
      <c r="F71" s="46"/>
    </row>
    <row r="72" spans="1:6" ht="15.75" customHeight="1" x14ac:dyDescent="0.3">
      <c r="A72" s="41" t="s">
        <v>34</v>
      </c>
      <c r="B72" s="46">
        <f>B23/B29*100</f>
        <v>90.669871176717592</v>
      </c>
      <c r="C72" s="46"/>
      <c r="D72" s="46"/>
      <c r="E72" s="46"/>
      <c r="F72" s="46"/>
    </row>
    <row r="73" spans="1:6" ht="17.25" thickBot="1" x14ac:dyDescent="0.35">
      <c r="A73" s="49"/>
      <c r="B73" s="50"/>
      <c r="C73" s="50"/>
      <c r="D73" s="50"/>
      <c r="E73" s="50"/>
      <c r="F73" s="50"/>
    </row>
    <row r="74" spans="1:6" ht="18" thickTop="1" x14ac:dyDescent="0.35">
      <c r="A74" s="51" t="s">
        <v>134</v>
      </c>
      <c r="B74" s="51"/>
      <c r="C74" s="51"/>
      <c r="D74" s="51"/>
      <c r="E74" s="51"/>
      <c r="F74" s="51"/>
    </row>
    <row r="75" spans="1:6" ht="16.5" x14ac:dyDescent="0.3">
      <c r="A75" s="41"/>
      <c r="B75" s="41"/>
      <c r="C75" s="41"/>
      <c r="D75" s="41"/>
      <c r="E75" s="41"/>
      <c r="F75" s="41"/>
    </row>
    <row r="76" spans="1:6" ht="16.5" x14ac:dyDescent="0.3">
      <c r="A76" s="41"/>
      <c r="B76" s="41"/>
      <c r="C76" s="41"/>
      <c r="D76" s="41"/>
      <c r="E76" s="41"/>
      <c r="F76" s="41"/>
    </row>
    <row r="77" spans="1:6" x14ac:dyDescent="0.25">
      <c r="A77" s="32"/>
    </row>
  </sheetData>
  <mergeCells count="3">
    <mergeCell ref="A9:A10"/>
    <mergeCell ref="B9:B10"/>
    <mergeCell ref="C9:F9"/>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8:F77"/>
  <sheetViews>
    <sheetView showGridLines="0" zoomScale="80" zoomScaleNormal="80" workbookViewId="0">
      <pane ySplit="10" topLeftCell="A11" activePane="bottomLeft" state="frozen"/>
      <selection pane="bottomLeft" activeCell="A9" sqref="A9:A10"/>
    </sheetView>
  </sheetViews>
  <sheetFormatPr baseColWidth="10" defaultColWidth="11.42578125" defaultRowHeight="15" x14ac:dyDescent="0.25"/>
  <cols>
    <col min="1" max="1" width="63.7109375" style="33" customWidth="1"/>
    <col min="2" max="6" width="17.7109375" style="33" customWidth="1"/>
    <col min="7" max="16384" width="11.42578125" style="33"/>
  </cols>
  <sheetData>
    <row r="8" spans="1:6" ht="21.75" customHeight="1" x14ac:dyDescent="0.25"/>
    <row r="9" spans="1:6" ht="17.25" x14ac:dyDescent="0.25">
      <c r="A9" s="57" t="s">
        <v>0</v>
      </c>
      <c r="B9" s="57" t="s">
        <v>35</v>
      </c>
      <c r="C9" s="59" t="s">
        <v>2</v>
      </c>
      <c r="D9" s="59"/>
      <c r="E9" s="59"/>
      <c r="F9" s="59"/>
    </row>
    <row r="10" spans="1:6" ht="18" thickBot="1" x14ac:dyDescent="0.3">
      <c r="A10" s="58"/>
      <c r="B10" s="58"/>
      <c r="C10" s="36" t="s">
        <v>72</v>
      </c>
      <c r="D10" s="36" t="s">
        <v>37</v>
      </c>
      <c r="E10" s="36" t="s">
        <v>71</v>
      </c>
      <c r="F10" s="36" t="s">
        <v>70</v>
      </c>
    </row>
    <row r="11" spans="1:6" ht="18" thickTop="1" x14ac:dyDescent="0.25">
      <c r="A11" s="37"/>
      <c r="B11" s="38"/>
      <c r="C11" s="38"/>
      <c r="D11" s="38"/>
      <c r="E11" s="38"/>
      <c r="F11" s="38"/>
    </row>
    <row r="12" spans="1:6" ht="17.25" x14ac:dyDescent="0.35">
      <c r="A12" s="40" t="s">
        <v>4</v>
      </c>
      <c r="B12" s="38"/>
      <c r="C12" s="39"/>
      <c r="D12" s="39"/>
      <c r="E12" s="39"/>
      <c r="F12" s="39"/>
    </row>
    <row r="13" spans="1:6" ht="17.25" x14ac:dyDescent="0.35">
      <c r="A13" s="40"/>
      <c r="B13" s="41"/>
      <c r="C13" s="41"/>
      <c r="D13" s="41"/>
      <c r="E13" s="41"/>
      <c r="F13" s="41"/>
    </row>
    <row r="14" spans="1:6" ht="17.25" x14ac:dyDescent="0.35">
      <c r="A14" s="40" t="s">
        <v>5</v>
      </c>
      <c r="B14" s="41"/>
      <c r="C14" s="41"/>
      <c r="D14" s="41"/>
      <c r="E14" s="41"/>
      <c r="F14" s="41"/>
    </row>
    <row r="15" spans="1:6" ht="16.5" x14ac:dyDescent="0.3">
      <c r="A15" s="41" t="s">
        <v>82</v>
      </c>
      <c r="B15" s="42">
        <f>+C15+D15+E15+F15</f>
        <v>430</v>
      </c>
      <c r="C15" s="42">
        <v>202</v>
      </c>
      <c r="D15" s="42">
        <v>74</v>
      </c>
      <c r="E15" s="42">
        <v>45</v>
      </c>
      <c r="F15" s="42">
        <v>109</v>
      </c>
    </row>
    <row r="16" spans="1:6" ht="16.5" x14ac:dyDescent="0.3">
      <c r="A16" s="41" t="s">
        <v>121</v>
      </c>
      <c r="B16" s="42">
        <f t="shared" ref="B16:B18" si="0">+C16+D16+E16+F16</f>
        <v>166</v>
      </c>
      <c r="C16" s="42">
        <v>166</v>
      </c>
      <c r="D16" s="42">
        <v>0</v>
      </c>
      <c r="E16" s="42">
        <v>0</v>
      </c>
      <c r="F16" s="42">
        <v>0</v>
      </c>
    </row>
    <row r="17" spans="1:6" ht="16.5" x14ac:dyDescent="0.3">
      <c r="A17" s="41" t="s">
        <v>122</v>
      </c>
      <c r="B17" s="42">
        <f t="shared" si="0"/>
        <v>108</v>
      </c>
      <c r="C17" s="42">
        <v>108</v>
      </c>
      <c r="D17" s="42">
        <v>0</v>
      </c>
      <c r="E17" s="42">
        <v>0</v>
      </c>
      <c r="F17" s="42">
        <v>0</v>
      </c>
    </row>
    <row r="18" spans="1:6" ht="16.5" x14ac:dyDescent="0.3">
      <c r="A18" s="41" t="s">
        <v>103</v>
      </c>
      <c r="B18" s="42">
        <f t="shared" si="0"/>
        <v>1166</v>
      </c>
      <c r="C18" s="42">
        <v>526</v>
      </c>
      <c r="D18" s="42">
        <v>300</v>
      </c>
      <c r="E18" s="42">
        <v>240</v>
      </c>
      <c r="F18" s="42">
        <v>100</v>
      </c>
    </row>
    <row r="19" spans="1:6" ht="16.5" x14ac:dyDescent="0.3">
      <c r="A19" s="41"/>
      <c r="B19" s="42"/>
      <c r="C19" s="42"/>
      <c r="D19" s="42"/>
      <c r="E19" s="42"/>
      <c r="F19" s="42"/>
    </row>
    <row r="20" spans="1:6" ht="17.25" x14ac:dyDescent="0.35">
      <c r="A20" s="40" t="s">
        <v>6</v>
      </c>
      <c r="B20" s="42"/>
      <c r="C20" s="42"/>
      <c r="D20" s="42"/>
      <c r="E20" s="42"/>
      <c r="F20" s="42"/>
    </row>
    <row r="21" spans="1:6" ht="16.5" x14ac:dyDescent="0.3">
      <c r="A21" s="41" t="s">
        <v>82</v>
      </c>
      <c r="B21" s="42">
        <f>+C21+D21+E21+F21</f>
        <v>1041089344.27</v>
      </c>
      <c r="C21" s="42">
        <v>926599000</v>
      </c>
      <c r="D21" s="42">
        <v>10831202.530000001</v>
      </c>
      <c r="E21" s="42">
        <v>14595176.34</v>
      </c>
      <c r="F21" s="42">
        <v>89063965.400000006</v>
      </c>
    </row>
    <row r="22" spans="1:6" ht="16.5" x14ac:dyDescent="0.3">
      <c r="A22" s="41" t="s">
        <v>121</v>
      </c>
      <c r="B22" s="42">
        <f t="shared" ref="B22:B24" si="1">+C22+D22+E22+F22</f>
        <v>663404921.75999999</v>
      </c>
      <c r="C22" s="42">
        <v>663404921.75999999</v>
      </c>
      <c r="D22" s="42">
        <v>0</v>
      </c>
      <c r="E22" s="42">
        <v>0</v>
      </c>
      <c r="F22" s="42">
        <v>0</v>
      </c>
    </row>
    <row r="23" spans="1:6" ht="16.5" x14ac:dyDescent="0.3">
      <c r="A23" s="41" t="s">
        <v>122</v>
      </c>
      <c r="B23" s="42">
        <f t="shared" si="1"/>
        <v>469937829.88</v>
      </c>
      <c r="C23" s="42">
        <v>446846000</v>
      </c>
      <c r="D23" s="42">
        <v>3978809.9</v>
      </c>
      <c r="E23" s="42">
        <v>19113019.98</v>
      </c>
      <c r="F23" s="42">
        <v>0</v>
      </c>
    </row>
    <row r="24" spans="1:6" ht="16.5" x14ac:dyDescent="0.3">
      <c r="A24" s="41" t="s">
        <v>103</v>
      </c>
      <c r="B24" s="42">
        <f t="shared" si="1"/>
        <v>2423720947.4499998</v>
      </c>
      <c r="C24" s="42">
        <v>2103720947.45</v>
      </c>
      <c r="D24" s="42">
        <v>60000000</v>
      </c>
      <c r="E24" s="42">
        <v>60000000</v>
      </c>
      <c r="F24" s="42">
        <v>200000000</v>
      </c>
    </row>
    <row r="25" spans="1:6" ht="16.5" x14ac:dyDescent="0.3">
      <c r="A25" s="41" t="s">
        <v>123</v>
      </c>
      <c r="B25" s="42">
        <f>+B23</f>
        <v>469937829.88</v>
      </c>
      <c r="C25" s="42">
        <f>+C23</f>
        <v>446846000</v>
      </c>
      <c r="D25" s="42">
        <f t="shared" ref="D25:F25" si="2">+D23</f>
        <v>3978809.9</v>
      </c>
      <c r="E25" s="42">
        <f t="shared" si="2"/>
        <v>19113019.98</v>
      </c>
      <c r="F25" s="42">
        <f t="shared" si="2"/>
        <v>0</v>
      </c>
    </row>
    <row r="26" spans="1:6" ht="16.5" x14ac:dyDescent="0.3">
      <c r="A26" s="41"/>
      <c r="B26" s="42"/>
      <c r="C26" s="42"/>
      <c r="D26" s="42"/>
      <c r="E26" s="42"/>
      <c r="F26" s="42"/>
    </row>
    <row r="27" spans="1:6" ht="17.25" x14ac:dyDescent="0.35">
      <c r="A27" s="40" t="s">
        <v>7</v>
      </c>
      <c r="B27" s="43"/>
      <c r="C27" s="43"/>
      <c r="D27" s="43"/>
      <c r="E27" s="43"/>
      <c r="F27" s="43"/>
    </row>
    <row r="28" spans="1:6" ht="16.5" x14ac:dyDescent="0.3">
      <c r="A28" s="41" t="s">
        <v>121</v>
      </c>
      <c r="B28" s="42">
        <f>B22</f>
        <v>663404921.75999999</v>
      </c>
      <c r="C28" s="42"/>
      <c r="D28" s="42"/>
      <c r="E28" s="42"/>
      <c r="F28" s="42"/>
    </row>
    <row r="29" spans="1:6" ht="16.5" x14ac:dyDescent="0.3">
      <c r="A29" s="41" t="s">
        <v>122</v>
      </c>
      <c r="B29" s="42">
        <v>491870895.97000003</v>
      </c>
      <c r="C29" s="42"/>
      <c r="D29" s="42"/>
      <c r="E29" s="42"/>
      <c r="F29" s="42"/>
    </row>
    <row r="30" spans="1:6" ht="16.5" x14ac:dyDescent="0.3">
      <c r="A30" s="41"/>
      <c r="B30" s="44"/>
      <c r="C30" s="44"/>
      <c r="D30" s="44"/>
      <c r="E30" s="44"/>
      <c r="F30" s="44"/>
    </row>
    <row r="31" spans="1:6" ht="17.25" x14ac:dyDescent="0.35">
      <c r="A31" s="40" t="s">
        <v>8</v>
      </c>
      <c r="B31" s="44"/>
      <c r="C31" s="44"/>
      <c r="D31" s="44"/>
      <c r="E31" s="44"/>
      <c r="F31" s="44"/>
    </row>
    <row r="32" spans="1:6" ht="16.5" x14ac:dyDescent="0.3">
      <c r="A32" s="41" t="s">
        <v>83</v>
      </c>
      <c r="B32" s="44">
        <v>1.060947463</v>
      </c>
      <c r="C32" s="44">
        <v>1.060947463</v>
      </c>
      <c r="D32" s="44">
        <v>1.060947463</v>
      </c>
      <c r="E32" s="44">
        <v>1.060947463</v>
      </c>
      <c r="F32" s="44">
        <v>1.060947463</v>
      </c>
    </row>
    <row r="33" spans="1:6" ht="16.5" x14ac:dyDescent="0.3">
      <c r="A33" s="41" t="s">
        <v>124</v>
      </c>
      <c r="B33" s="44">
        <v>1.0641</v>
      </c>
      <c r="C33" s="44">
        <v>1.0641</v>
      </c>
      <c r="D33" s="44">
        <v>1.0641</v>
      </c>
      <c r="E33" s="44">
        <v>1.0641</v>
      </c>
      <c r="F33" s="44">
        <v>1.0641</v>
      </c>
    </row>
    <row r="34" spans="1:6" ht="16.5" x14ac:dyDescent="0.3">
      <c r="A34" s="41" t="s">
        <v>9</v>
      </c>
      <c r="B34" s="42">
        <v>110509</v>
      </c>
      <c r="C34" s="42">
        <v>110509</v>
      </c>
      <c r="D34" s="42">
        <v>110509</v>
      </c>
      <c r="E34" s="42">
        <v>110509</v>
      </c>
      <c r="F34" s="42">
        <v>110509</v>
      </c>
    </row>
    <row r="35" spans="1:6" ht="16.5" x14ac:dyDescent="0.3">
      <c r="A35" s="41"/>
      <c r="B35" s="42"/>
      <c r="C35" s="42"/>
      <c r="D35" s="42"/>
      <c r="E35" s="42"/>
      <c r="F35" s="42"/>
    </row>
    <row r="36" spans="1:6" ht="17.25" x14ac:dyDescent="0.35">
      <c r="A36" s="40" t="s">
        <v>10</v>
      </c>
      <c r="B36" s="42"/>
      <c r="C36" s="42"/>
      <c r="D36" s="42"/>
      <c r="E36" s="42"/>
      <c r="F36" s="42"/>
    </row>
    <row r="37" spans="1:6" ht="16.5" x14ac:dyDescent="0.3">
      <c r="A37" s="41" t="s">
        <v>84</v>
      </c>
      <c r="B37" s="45">
        <f t="shared" ref="B37:F37" si="3">B21/B32</f>
        <v>981282655.9065913</v>
      </c>
      <c r="C37" s="45">
        <f t="shared" si="3"/>
        <v>873369353.63405454</v>
      </c>
      <c r="D37" s="45">
        <f t="shared" si="3"/>
        <v>10208990.46157576</v>
      </c>
      <c r="E37" s="45">
        <f t="shared" si="3"/>
        <v>13756738.056312218</v>
      </c>
      <c r="F37" s="45">
        <f t="shared" si="3"/>
        <v>83947573.754648775</v>
      </c>
    </row>
    <row r="38" spans="1:6" ht="16.5" x14ac:dyDescent="0.3">
      <c r="A38" s="41" t="s">
        <v>125</v>
      </c>
      <c r="B38" s="45">
        <f t="shared" ref="B38:F38" si="4">B23/B33</f>
        <v>441629386.22309929</v>
      </c>
      <c r="C38" s="45">
        <f t="shared" si="4"/>
        <v>419928578.14115214</v>
      </c>
      <c r="D38" s="45">
        <f t="shared" si="4"/>
        <v>3739131.5665820879</v>
      </c>
      <c r="E38" s="45">
        <f t="shared" si="4"/>
        <v>17961676.515365098</v>
      </c>
      <c r="F38" s="45">
        <f t="shared" si="4"/>
        <v>0</v>
      </c>
    </row>
    <row r="39" spans="1:6" ht="16.5" x14ac:dyDescent="0.3">
      <c r="A39" s="41" t="s">
        <v>85</v>
      </c>
      <c r="B39" s="45">
        <f t="shared" ref="B39:F39" si="5">B37/B15</f>
        <v>2282052.6881548637</v>
      </c>
      <c r="C39" s="45">
        <f t="shared" si="5"/>
        <v>4323610.6615547258</v>
      </c>
      <c r="D39" s="45">
        <f t="shared" si="5"/>
        <v>137959.33056183459</v>
      </c>
      <c r="E39" s="45">
        <f t="shared" si="5"/>
        <v>305705.29014027154</v>
      </c>
      <c r="F39" s="45">
        <f t="shared" si="5"/>
        <v>770161.22710686945</v>
      </c>
    </row>
    <row r="40" spans="1:6" ht="16.5" x14ac:dyDescent="0.3">
      <c r="A40" s="41" t="s">
        <v>126</v>
      </c>
      <c r="B40" s="45">
        <f t="shared" ref="B40:C40" si="6">B38/B17</f>
        <v>4089160.9835472158</v>
      </c>
      <c r="C40" s="45">
        <f t="shared" si="6"/>
        <v>3888227.5753810382</v>
      </c>
      <c r="D40" s="45" t="s">
        <v>100</v>
      </c>
      <c r="E40" s="45" t="s">
        <v>100</v>
      </c>
      <c r="F40" s="45" t="s">
        <v>100</v>
      </c>
    </row>
    <row r="41" spans="1:6" ht="16.5" x14ac:dyDescent="0.3">
      <c r="A41" s="41"/>
      <c r="B41" s="46"/>
      <c r="C41" s="46"/>
      <c r="D41" s="46"/>
      <c r="E41" s="46"/>
      <c r="F41" s="46"/>
    </row>
    <row r="42" spans="1:6" ht="17.25" x14ac:dyDescent="0.35">
      <c r="A42" s="40" t="s">
        <v>11</v>
      </c>
      <c r="B42" s="46"/>
      <c r="C42" s="46"/>
      <c r="D42" s="46"/>
      <c r="E42" s="46"/>
      <c r="F42" s="46"/>
    </row>
    <row r="43" spans="1:6" ht="16.5" x14ac:dyDescent="0.3">
      <c r="A43" s="41"/>
      <c r="B43" s="46"/>
      <c r="C43" s="46"/>
      <c r="D43" s="46"/>
      <c r="E43" s="46"/>
      <c r="F43" s="46"/>
    </row>
    <row r="44" spans="1:6" ht="17.25" x14ac:dyDescent="0.35">
      <c r="A44" s="40" t="s">
        <v>12</v>
      </c>
      <c r="B44" s="46"/>
      <c r="C44" s="46"/>
      <c r="D44" s="46"/>
      <c r="E44" s="46"/>
      <c r="F44" s="46"/>
    </row>
    <row r="45" spans="1:6" ht="16.5" x14ac:dyDescent="0.3">
      <c r="A45" s="41" t="s">
        <v>13</v>
      </c>
      <c r="B45" s="46">
        <f t="shared" ref="B45" si="7">B16/B34*100</f>
        <v>0.15021400971866544</v>
      </c>
      <c r="C45" s="46">
        <f t="shared" ref="C45:F45" si="8">C16/C34*100</f>
        <v>0.15021400971866544</v>
      </c>
      <c r="D45" s="46">
        <f t="shared" si="8"/>
        <v>0</v>
      </c>
      <c r="E45" s="46">
        <f t="shared" si="8"/>
        <v>0</v>
      </c>
      <c r="F45" s="46">
        <f t="shared" si="8"/>
        <v>0</v>
      </c>
    </row>
    <row r="46" spans="1:6" ht="16.5" x14ac:dyDescent="0.3">
      <c r="A46" s="41" t="s">
        <v>14</v>
      </c>
      <c r="B46" s="46">
        <f t="shared" ref="B46" si="9">B17/B34*100</f>
        <v>9.7729596684432943E-2</v>
      </c>
      <c r="C46" s="46">
        <f t="shared" ref="C46:F46" si="10">C17/C34*100</f>
        <v>9.7729596684432943E-2</v>
      </c>
      <c r="D46" s="46">
        <f t="shared" si="10"/>
        <v>0</v>
      </c>
      <c r="E46" s="46">
        <f t="shared" si="10"/>
        <v>0</v>
      </c>
      <c r="F46" s="46">
        <f t="shared" si="10"/>
        <v>0</v>
      </c>
    </row>
    <row r="47" spans="1:6" ht="16.5" x14ac:dyDescent="0.3">
      <c r="A47" s="41"/>
      <c r="B47" s="46"/>
      <c r="C47" s="46"/>
      <c r="D47" s="46"/>
      <c r="E47" s="46"/>
      <c r="F47" s="46"/>
    </row>
    <row r="48" spans="1:6" ht="17.25" x14ac:dyDescent="0.35">
      <c r="A48" s="40" t="s">
        <v>15</v>
      </c>
      <c r="B48" s="46"/>
      <c r="C48" s="46"/>
      <c r="D48" s="46"/>
      <c r="E48" s="46"/>
      <c r="F48" s="46"/>
    </row>
    <row r="49" spans="1:6" ht="16.5" x14ac:dyDescent="0.3">
      <c r="A49" s="41" t="s">
        <v>16</v>
      </c>
      <c r="B49" s="46">
        <f t="shared" ref="B49:C49" si="11">B17/B16*100</f>
        <v>65.060240963855421</v>
      </c>
      <c r="C49" s="46">
        <f t="shared" si="11"/>
        <v>65.060240963855421</v>
      </c>
      <c r="D49" s="45" t="s">
        <v>100</v>
      </c>
      <c r="E49" s="45" t="s">
        <v>100</v>
      </c>
      <c r="F49" s="45" t="s">
        <v>100</v>
      </c>
    </row>
    <row r="50" spans="1:6" ht="16.5" x14ac:dyDescent="0.3">
      <c r="A50" s="41" t="s">
        <v>17</v>
      </c>
      <c r="B50" s="46">
        <f t="shared" ref="B50:C50" si="12">B23/B22*100</f>
        <v>70.837254060953342</v>
      </c>
      <c r="C50" s="46">
        <f t="shared" si="12"/>
        <v>67.356449333316149</v>
      </c>
      <c r="D50" s="45" t="s">
        <v>100</v>
      </c>
      <c r="E50" s="45" t="s">
        <v>100</v>
      </c>
      <c r="F50" s="45" t="s">
        <v>100</v>
      </c>
    </row>
    <row r="51" spans="1:6" ht="16.5" x14ac:dyDescent="0.3">
      <c r="A51" s="41" t="s">
        <v>18</v>
      </c>
      <c r="B51" s="46">
        <f t="shared" ref="B51:C51" si="13">AVERAGE(B49:B50)</f>
        <v>67.948747512404381</v>
      </c>
      <c r="C51" s="46">
        <f t="shared" si="13"/>
        <v>66.208345148585778</v>
      </c>
      <c r="D51" s="45" t="s">
        <v>100</v>
      </c>
      <c r="E51" s="45" t="s">
        <v>100</v>
      </c>
      <c r="F51" s="45" t="s">
        <v>100</v>
      </c>
    </row>
    <row r="52" spans="1:6" ht="16.5" x14ac:dyDescent="0.3">
      <c r="A52" s="41"/>
      <c r="B52" s="46"/>
      <c r="C52" s="46"/>
      <c r="D52" s="46"/>
      <c r="E52" s="46"/>
      <c r="F52" s="46"/>
    </row>
    <row r="53" spans="1:6" ht="17.25" x14ac:dyDescent="0.35">
      <c r="A53" s="40" t="s">
        <v>19</v>
      </c>
      <c r="B53" s="46"/>
      <c r="C53" s="46"/>
      <c r="D53" s="46"/>
      <c r="E53" s="46"/>
      <c r="F53" s="46"/>
    </row>
    <row r="54" spans="1:6" ht="16.5" x14ac:dyDescent="0.3">
      <c r="A54" s="41" t="s">
        <v>20</v>
      </c>
      <c r="B54" s="46">
        <f t="shared" ref="B54:F54" si="14">B17/B18*100</f>
        <v>9.2624356775300178</v>
      </c>
      <c r="C54" s="46">
        <f t="shared" si="14"/>
        <v>20.532319391634982</v>
      </c>
      <c r="D54" s="46">
        <f t="shared" si="14"/>
        <v>0</v>
      </c>
      <c r="E54" s="46">
        <f t="shared" si="14"/>
        <v>0</v>
      </c>
      <c r="F54" s="46">
        <f t="shared" si="14"/>
        <v>0</v>
      </c>
    </row>
    <row r="55" spans="1:6" ht="16.5" x14ac:dyDescent="0.3">
      <c r="A55" s="41" t="s">
        <v>21</v>
      </c>
      <c r="B55" s="46">
        <f t="shared" ref="B55:F55" si="15">B23/B24*100</f>
        <v>19.389106257237337</v>
      </c>
      <c r="C55" s="46">
        <f t="shared" si="15"/>
        <v>21.240744906858438</v>
      </c>
      <c r="D55" s="46">
        <f t="shared" si="15"/>
        <v>6.6313498333333332</v>
      </c>
      <c r="E55" s="46">
        <f t="shared" si="15"/>
        <v>31.855033300000002</v>
      </c>
      <c r="F55" s="46">
        <f t="shared" si="15"/>
        <v>0</v>
      </c>
    </row>
    <row r="56" spans="1:6" ht="16.5" x14ac:dyDescent="0.3">
      <c r="A56" s="41" t="s">
        <v>22</v>
      </c>
      <c r="B56" s="46">
        <f t="shared" ref="B56:F56" si="16">AVERAGE(B54:B55)</f>
        <v>14.325770967383678</v>
      </c>
      <c r="C56" s="46">
        <f t="shared" si="16"/>
        <v>20.886532149246712</v>
      </c>
      <c r="D56" s="46">
        <f t="shared" si="16"/>
        <v>3.3156749166666666</v>
      </c>
      <c r="E56" s="46">
        <f t="shared" si="16"/>
        <v>15.927516650000001</v>
      </c>
      <c r="F56" s="46">
        <f t="shared" si="16"/>
        <v>0</v>
      </c>
    </row>
    <row r="57" spans="1:6" ht="16.5" x14ac:dyDescent="0.3">
      <c r="A57" s="41"/>
      <c r="B57" s="46"/>
      <c r="C57" s="46"/>
      <c r="D57" s="46"/>
      <c r="E57" s="46"/>
      <c r="F57" s="46"/>
    </row>
    <row r="58" spans="1:6" ht="17.25" x14ac:dyDescent="0.35">
      <c r="A58" s="40" t="s">
        <v>23</v>
      </c>
      <c r="B58" s="46">
        <f>B25/B23*100</f>
        <v>100</v>
      </c>
      <c r="C58" s="46"/>
      <c r="D58" s="46"/>
      <c r="E58" s="46"/>
      <c r="F58" s="46"/>
    </row>
    <row r="59" spans="1:6" ht="16.5" x14ac:dyDescent="0.3">
      <c r="A59" s="41"/>
      <c r="B59" s="46"/>
      <c r="C59" s="46"/>
      <c r="D59" s="46"/>
      <c r="E59" s="46"/>
      <c r="F59" s="46"/>
    </row>
    <row r="60" spans="1:6" ht="17.25" x14ac:dyDescent="0.35">
      <c r="A60" s="40" t="s">
        <v>24</v>
      </c>
      <c r="B60" s="46"/>
      <c r="C60" s="46"/>
      <c r="D60" s="46"/>
      <c r="E60" s="46"/>
      <c r="F60" s="46"/>
    </row>
    <row r="61" spans="1:6" ht="16.5" x14ac:dyDescent="0.3">
      <c r="A61" s="41" t="s">
        <v>25</v>
      </c>
      <c r="B61" s="46">
        <f t="shared" ref="B61:F61" si="17">((B17/B15)-1)*100</f>
        <v>-74.883720930232556</v>
      </c>
      <c r="C61" s="46">
        <f t="shared" si="17"/>
        <v>-46.53465346534653</v>
      </c>
      <c r="D61" s="46">
        <f t="shared" si="17"/>
        <v>-100</v>
      </c>
      <c r="E61" s="46">
        <f t="shared" si="17"/>
        <v>-100</v>
      </c>
      <c r="F61" s="46">
        <f t="shared" si="17"/>
        <v>-100</v>
      </c>
    </row>
    <row r="62" spans="1:6" ht="16.5" x14ac:dyDescent="0.3">
      <c r="A62" s="41" t="s">
        <v>26</v>
      </c>
      <c r="B62" s="46">
        <f>((B38/B37)-1)*100</f>
        <v>-54.994681342341153</v>
      </c>
      <c r="C62" s="46">
        <f t="shared" ref="C62:F62" si="18">((C38/C37)-1)*100</f>
        <v>-51.918558122763713</v>
      </c>
      <c r="D62" s="46">
        <f t="shared" si="18"/>
        <v>-63.374130080194504</v>
      </c>
      <c r="E62" s="46">
        <f t="shared" si="18"/>
        <v>30.566391842602989</v>
      </c>
      <c r="F62" s="46">
        <f t="shared" si="18"/>
        <v>-100</v>
      </c>
    </row>
    <row r="63" spans="1:6" ht="16.5" x14ac:dyDescent="0.3">
      <c r="A63" s="41" t="s">
        <v>27</v>
      </c>
      <c r="B63" s="46">
        <f t="shared" ref="B63:C63" si="19">((B40/B39)-1)*100</f>
        <v>79.187842803641658</v>
      </c>
      <c r="C63" s="46">
        <f t="shared" si="19"/>
        <v>-10.069895748132151</v>
      </c>
      <c r="D63" s="45" t="s">
        <v>100</v>
      </c>
      <c r="E63" s="45" t="s">
        <v>100</v>
      </c>
      <c r="F63" s="45" t="s">
        <v>100</v>
      </c>
    </row>
    <row r="64" spans="1:6" ht="16.5" x14ac:dyDescent="0.3">
      <c r="A64" s="41"/>
      <c r="B64" s="46"/>
      <c r="C64" s="46"/>
      <c r="D64" s="46"/>
      <c r="E64" s="46"/>
      <c r="F64" s="46"/>
    </row>
    <row r="65" spans="1:6" ht="17.25" x14ac:dyDescent="0.35">
      <c r="A65" s="40" t="s">
        <v>28</v>
      </c>
      <c r="B65" s="46"/>
      <c r="C65" s="46"/>
      <c r="D65" s="46"/>
      <c r="E65" s="46"/>
      <c r="F65" s="46"/>
    </row>
    <row r="66" spans="1:6" ht="16.5" x14ac:dyDescent="0.3">
      <c r="A66" s="41" t="s">
        <v>29</v>
      </c>
      <c r="B66" s="46">
        <f>B22/B16</f>
        <v>3996415.1913253013</v>
      </c>
      <c r="C66" s="46">
        <f t="shared" ref="C66" si="20">C22/C16</f>
        <v>3996415.1913253013</v>
      </c>
      <c r="D66" s="45" t="s">
        <v>100</v>
      </c>
      <c r="E66" s="45" t="s">
        <v>100</v>
      </c>
      <c r="F66" s="45" t="s">
        <v>100</v>
      </c>
    </row>
    <row r="67" spans="1:6" ht="16.5" x14ac:dyDescent="0.3">
      <c r="A67" s="41" t="s">
        <v>30</v>
      </c>
      <c r="B67" s="46">
        <f>B23/B17</f>
        <v>4351276.2025925927</v>
      </c>
      <c r="C67" s="46">
        <f t="shared" ref="C67" si="21">C23/C17</f>
        <v>4137462.9629629632</v>
      </c>
      <c r="D67" s="45" t="s">
        <v>100</v>
      </c>
      <c r="E67" s="45" t="s">
        <v>100</v>
      </c>
      <c r="F67" s="45" t="s">
        <v>100</v>
      </c>
    </row>
    <row r="68" spans="1:6" ht="16.5" x14ac:dyDescent="0.3">
      <c r="A68" s="41" t="s">
        <v>31</v>
      </c>
      <c r="B68" s="46">
        <f>(B67/B66)*B51</f>
        <v>73.98224506014077</v>
      </c>
      <c r="C68" s="46">
        <f t="shared" ref="C68" si="22">(C67/C66)*C51</f>
        <v>68.545074217000803</v>
      </c>
      <c r="D68" s="45" t="s">
        <v>100</v>
      </c>
      <c r="E68" s="45" t="s">
        <v>100</v>
      </c>
      <c r="F68" s="45" t="s">
        <v>100</v>
      </c>
    </row>
    <row r="69" spans="1:6" ht="16.5" x14ac:dyDescent="0.3">
      <c r="A69" s="41"/>
      <c r="B69" s="46"/>
      <c r="C69" s="46"/>
      <c r="D69" s="46"/>
      <c r="E69" s="46"/>
      <c r="F69" s="46"/>
    </row>
    <row r="70" spans="1:6" ht="17.25" x14ac:dyDescent="0.35">
      <c r="A70" s="40" t="s">
        <v>32</v>
      </c>
      <c r="B70" s="46"/>
      <c r="C70" s="46"/>
      <c r="D70" s="46"/>
      <c r="E70" s="46"/>
      <c r="F70" s="46"/>
    </row>
    <row r="71" spans="1:6" ht="16.5" x14ac:dyDescent="0.3">
      <c r="A71" s="41" t="s">
        <v>33</v>
      </c>
      <c r="B71" s="46">
        <f>B29/B28*100</f>
        <v>74.143389630736593</v>
      </c>
      <c r="C71" s="46"/>
      <c r="D71" s="46"/>
      <c r="E71" s="46"/>
      <c r="F71" s="46"/>
    </row>
    <row r="72" spans="1:6" ht="16.5" x14ac:dyDescent="0.3">
      <c r="A72" s="41" t="s">
        <v>34</v>
      </c>
      <c r="B72" s="46">
        <f>B23/B29*100</f>
        <v>95.540889637971631</v>
      </c>
      <c r="C72" s="46"/>
      <c r="D72" s="46"/>
      <c r="E72" s="46"/>
      <c r="F72" s="46"/>
    </row>
    <row r="73" spans="1:6" ht="17.25" thickBot="1" x14ac:dyDescent="0.35">
      <c r="A73" s="49"/>
      <c r="B73" s="50"/>
      <c r="C73" s="50"/>
      <c r="D73" s="50"/>
      <c r="E73" s="50"/>
      <c r="F73" s="50"/>
    </row>
    <row r="74" spans="1:6" ht="18" thickTop="1" x14ac:dyDescent="0.35">
      <c r="A74" s="51" t="s">
        <v>134</v>
      </c>
      <c r="B74" s="51"/>
      <c r="C74" s="51"/>
      <c r="D74" s="51"/>
      <c r="E74" s="51"/>
      <c r="F74" s="51"/>
    </row>
    <row r="75" spans="1:6" ht="16.5" x14ac:dyDescent="0.3">
      <c r="A75" s="41"/>
      <c r="B75" s="41"/>
      <c r="C75" s="41"/>
      <c r="D75" s="41"/>
      <c r="E75" s="41"/>
      <c r="F75" s="41"/>
    </row>
    <row r="76" spans="1:6" ht="16.5" x14ac:dyDescent="0.3">
      <c r="A76" s="41"/>
      <c r="B76" s="41"/>
      <c r="C76" s="41"/>
      <c r="D76" s="41"/>
      <c r="E76" s="41"/>
      <c r="F76" s="41"/>
    </row>
    <row r="77" spans="1:6" ht="16.5" x14ac:dyDescent="0.3">
      <c r="A77" s="41"/>
      <c r="B77" s="41"/>
      <c r="C77" s="41"/>
      <c r="D77" s="41"/>
      <c r="E77" s="41"/>
      <c r="F77" s="41"/>
    </row>
  </sheetData>
  <mergeCells count="3">
    <mergeCell ref="A9:A10"/>
    <mergeCell ref="B9:B10"/>
    <mergeCell ref="C9:F9"/>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8:F77"/>
  <sheetViews>
    <sheetView showGridLines="0" zoomScale="80" zoomScaleNormal="80" workbookViewId="0">
      <pane ySplit="10" topLeftCell="A11" activePane="bottomLeft" state="frozen"/>
      <selection pane="bottomLeft" activeCell="A9" sqref="A9:A10"/>
    </sheetView>
  </sheetViews>
  <sheetFormatPr baseColWidth="10" defaultColWidth="11.42578125" defaultRowHeight="15" x14ac:dyDescent="0.25"/>
  <cols>
    <col min="1" max="1" width="63.7109375" style="33" customWidth="1"/>
    <col min="2" max="6" width="17.7109375" style="33" customWidth="1"/>
    <col min="7" max="16384" width="11.42578125" style="33"/>
  </cols>
  <sheetData>
    <row r="8" spans="1:6" ht="21.75" customHeight="1" x14ac:dyDescent="0.25"/>
    <row r="9" spans="1:6" ht="17.25" x14ac:dyDescent="0.25">
      <c r="A9" s="57" t="s">
        <v>0</v>
      </c>
      <c r="B9" s="57" t="s">
        <v>35</v>
      </c>
      <c r="C9" s="59" t="s">
        <v>2</v>
      </c>
      <c r="D9" s="59"/>
      <c r="E9" s="59"/>
      <c r="F9" s="59"/>
    </row>
    <row r="10" spans="1:6" ht="18" thickBot="1" x14ac:dyDescent="0.3">
      <c r="A10" s="58"/>
      <c r="B10" s="58"/>
      <c r="C10" s="36" t="s">
        <v>72</v>
      </c>
      <c r="D10" s="36" t="s">
        <v>37</v>
      </c>
      <c r="E10" s="36" t="s">
        <v>71</v>
      </c>
      <c r="F10" s="36" t="s">
        <v>70</v>
      </c>
    </row>
    <row r="11" spans="1:6" ht="18" thickTop="1" x14ac:dyDescent="0.25">
      <c r="A11" s="37"/>
      <c r="B11" s="38"/>
      <c r="C11" s="38"/>
      <c r="D11" s="38"/>
      <c r="E11" s="38"/>
      <c r="F11" s="38"/>
    </row>
    <row r="12" spans="1:6" ht="17.25" x14ac:dyDescent="0.35">
      <c r="A12" s="40" t="s">
        <v>4</v>
      </c>
      <c r="B12" s="38"/>
      <c r="C12" s="39"/>
      <c r="D12" s="39"/>
      <c r="E12" s="39"/>
      <c r="F12" s="39"/>
    </row>
    <row r="13" spans="1:6" ht="17.25" x14ac:dyDescent="0.35">
      <c r="A13" s="40"/>
      <c r="B13" s="41"/>
      <c r="C13" s="41"/>
      <c r="D13" s="41"/>
      <c r="E13" s="41"/>
      <c r="F13" s="41"/>
    </row>
    <row r="14" spans="1:6" ht="17.25" x14ac:dyDescent="0.35">
      <c r="A14" s="40" t="s">
        <v>5</v>
      </c>
      <c r="B14" s="41"/>
      <c r="C14" s="41"/>
      <c r="D14" s="41"/>
      <c r="E14" s="41"/>
      <c r="F14" s="41"/>
    </row>
    <row r="15" spans="1:6" ht="16.5" x14ac:dyDescent="0.3">
      <c r="A15" s="41" t="s">
        <v>90</v>
      </c>
      <c r="B15" s="45">
        <f>+C15+D15+E15+F15</f>
        <v>912</v>
      </c>
      <c r="C15" s="45">
        <f>+'I trimestre'!C15+'II Trimestre'!C15+'III Trimestre'!C15</f>
        <v>463</v>
      </c>
      <c r="D15" s="45">
        <f>+'I trimestre'!D15+'II Trimestre'!D15+'III Trimestre'!D15</f>
        <v>74</v>
      </c>
      <c r="E15" s="45">
        <f>+'I trimestre'!E15+'II Trimestre'!E15+'III Trimestre'!E15</f>
        <v>266</v>
      </c>
      <c r="F15" s="45">
        <f>+'I trimestre'!F15+'II Trimestre'!F15+'III Trimestre'!F15</f>
        <v>109</v>
      </c>
    </row>
    <row r="16" spans="1:6" ht="16.5" x14ac:dyDescent="0.3">
      <c r="A16" s="41" t="s">
        <v>127</v>
      </c>
      <c r="B16" s="45">
        <f t="shared" ref="B16:B18" si="0">+C16+D16+E16+F16</f>
        <v>1009</v>
      </c>
      <c r="C16" s="45">
        <f>+'I trimestre'!C16+'II Trimestre'!C16+'III Trimestre'!C16</f>
        <v>369</v>
      </c>
      <c r="D16" s="45">
        <f>+'I trimestre'!D16+'II Trimestre'!D16+'III Trimestre'!D16</f>
        <v>300</v>
      </c>
      <c r="E16" s="45">
        <f>+'I trimestre'!E16+'II Trimestre'!E16+'III Trimestre'!E16</f>
        <v>240</v>
      </c>
      <c r="F16" s="45">
        <f>+'I trimestre'!F16+'II Trimestre'!F16+'III Trimestre'!F16</f>
        <v>100</v>
      </c>
    </row>
    <row r="17" spans="1:6" ht="16.5" x14ac:dyDescent="0.3">
      <c r="A17" s="41" t="s">
        <v>128</v>
      </c>
      <c r="B17" s="45">
        <f t="shared" si="0"/>
        <v>506</v>
      </c>
      <c r="C17" s="45">
        <f>+'I trimestre'!C17+'II Trimestre'!C17+'III Trimestre'!C17</f>
        <v>292</v>
      </c>
      <c r="D17" s="45">
        <f>+'I trimestre'!D17+'II Trimestre'!D17+'III Trimestre'!D17</f>
        <v>0</v>
      </c>
      <c r="E17" s="45">
        <f>+'I trimestre'!E17+'II Trimestre'!E17+'III Trimestre'!E17</f>
        <v>214</v>
      </c>
      <c r="F17" s="45">
        <f>+'I trimestre'!F17+'II Trimestre'!F17+'III Trimestre'!F17</f>
        <v>0</v>
      </c>
    </row>
    <row r="18" spans="1:6" ht="16.5" x14ac:dyDescent="0.3">
      <c r="A18" s="41" t="s">
        <v>103</v>
      </c>
      <c r="B18" s="45">
        <f t="shared" si="0"/>
        <v>1166</v>
      </c>
      <c r="C18" s="45">
        <f>+'III Trimestre'!C18</f>
        <v>526</v>
      </c>
      <c r="D18" s="45">
        <f>+'III Trimestre'!D18</f>
        <v>300</v>
      </c>
      <c r="E18" s="45">
        <f>+'III Trimestre'!E18</f>
        <v>240</v>
      </c>
      <c r="F18" s="45">
        <f>+'III Trimestre'!F18</f>
        <v>100</v>
      </c>
    </row>
    <row r="19" spans="1:6" ht="16.5" x14ac:dyDescent="0.3">
      <c r="A19" s="41"/>
      <c r="B19" s="45"/>
      <c r="C19" s="45"/>
      <c r="D19" s="45"/>
      <c r="E19" s="45"/>
      <c r="F19" s="45"/>
    </row>
    <row r="20" spans="1:6" ht="17.25" x14ac:dyDescent="0.35">
      <c r="A20" s="40" t="s">
        <v>6</v>
      </c>
      <c r="B20" s="45"/>
      <c r="C20" s="45"/>
      <c r="D20" s="45"/>
      <c r="E20" s="45"/>
      <c r="F20" s="45"/>
    </row>
    <row r="21" spans="1:6" ht="16.5" x14ac:dyDescent="0.3">
      <c r="A21" s="41" t="s">
        <v>129</v>
      </c>
      <c r="B21" s="45">
        <f>+C21+D21+E21+F21</f>
        <v>2134513500.97</v>
      </c>
      <c r="C21" s="45">
        <f>'I trimestre'!C21+'II Trimestre'!C21+'III Trimestre'!C21</f>
        <v>1982893000</v>
      </c>
      <c r="D21" s="45">
        <f>'I trimestre'!D21+'II Trimestre'!D21+'III Trimestre'!D21</f>
        <v>19275250.030000001</v>
      </c>
      <c r="E21" s="45">
        <f>'I trimestre'!E21+'II Trimestre'!E21+'III Trimestre'!E21</f>
        <v>43281285.539999999</v>
      </c>
      <c r="F21" s="45">
        <f>'I trimestre'!F21+'II Trimestre'!F21+'III Trimestre'!F21</f>
        <v>89063965.400000006</v>
      </c>
    </row>
    <row r="22" spans="1:6" ht="16.5" x14ac:dyDescent="0.3">
      <c r="A22" s="41" t="s">
        <v>127</v>
      </c>
      <c r="B22" s="45">
        <f t="shared" ref="B22:B25" si="1">+C22+D22+E22+F22</f>
        <v>1795404921.76</v>
      </c>
      <c r="C22" s="45">
        <f>'I trimestre'!C22+'II Trimestre'!C22+'III Trimestre'!C22</f>
        <v>1475404921.76</v>
      </c>
      <c r="D22" s="45">
        <f>'I trimestre'!D22+'II Trimestre'!D22+'III Trimestre'!D22</f>
        <v>60000000</v>
      </c>
      <c r="E22" s="45">
        <f>'I trimestre'!E22+'II Trimestre'!E22+'III Trimestre'!E22</f>
        <v>60000000</v>
      </c>
      <c r="F22" s="45">
        <f>'I trimestre'!F22+'II Trimestre'!F22+'III Trimestre'!F22</f>
        <v>200000000</v>
      </c>
    </row>
    <row r="23" spans="1:6" ht="16.5" x14ac:dyDescent="0.3">
      <c r="A23" s="41" t="s">
        <v>128</v>
      </c>
      <c r="B23" s="45">
        <f t="shared" si="1"/>
        <v>1365137056.3800001</v>
      </c>
      <c r="C23" s="45">
        <f>'I trimestre'!C23+'II Trimestre'!C23+'III Trimestre'!C23</f>
        <v>1321230000</v>
      </c>
      <c r="D23" s="45">
        <f>'I trimestre'!D23+'II Trimestre'!D23+'III Trimestre'!D23</f>
        <v>4826148.9000000004</v>
      </c>
      <c r="E23" s="45">
        <f>'I trimestre'!E23+'II Trimestre'!E23+'III Trimestre'!E23</f>
        <v>36660304.879999995</v>
      </c>
      <c r="F23" s="45">
        <f>'I trimestre'!F23+'II Trimestre'!F23+'III Trimestre'!F23</f>
        <v>2420602.6</v>
      </c>
    </row>
    <row r="24" spans="1:6" ht="16.5" x14ac:dyDescent="0.3">
      <c r="A24" s="41" t="s">
        <v>103</v>
      </c>
      <c r="B24" s="45">
        <f t="shared" si="1"/>
        <v>2423720947.4499998</v>
      </c>
      <c r="C24" s="45">
        <f>'III Trimestre'!C24</f>
        <v>2103720947.45</v>
      </c>
      <c r="D24" s="45">
        <f>'III Trimestre'!D24</f>
        <v>60000000</v>
      </c>
      <c r="E24" s="45">
        <f>'III Trimestre'!E24</f>
        <v>60000000</v>
      </c>
      <c r="F24" s="45">
        <f>'III Trimestre'!F24</f>
        <v>200000000</v>
      </c>
    </row>
    <row r="25" spans="1:6" ht="16.5" x14ac:dyDescent="0.3">
      <c r="A25" s="41" t="s">
        <v>130</v>
      </c>
      <c r="B25" s="45">
        <f t="shared" si="1"/>
        <v>1365137056.3800001</v>
      </c>
      <c r="C25" s="45">
        <f>C23</f>
        <v>1321230000</v>
      </c>
      <c r="D25" s="45">
        <f>D23</f>
        <v>4826148.9000000004</v>
      </c>
      <c r="E25" s="45">
        <f>E23</f>
        <v>36660304.879999995</v>
      </c>
      <c r="F25" s="45">
        <f>F23</f>
        <v>2420602.6</v>
      </c>
    </row>
    <row r="26" spans="1:6" ht="16.5" x14ac:dyDescent="0.3">
      <c r="A26" s="41"/>
      <c r="B26" s="45"/>
      <c r="C26" s="45"/>
      <c r="D26" s="45"/>
      <c r="E26" s="45"/>
      <c r="F26" s="45"/>
    </row>
    <row r="27" spans="1:6" ht="17.25" x14ac:dyDescent="0.35">
      <c r="A27" s="40" t="s">
        <v>7</v>
      </c>
      <c r="B27" s="43"/>
      <c r="C27" s="43"/>
      <c r="D27" s="43"/>
      <c r="E27" s="43"/>
      <c r="F27" s="43"/>
    </row>
    <row r="28" spans="1:6" ht="16.5" x14ac:dyDescent="0.3">
      <c r="A28" s="41" t="s">
        <v>127</v>
      </c>
      <c r="B28" s="45">
        <f>B22</f>
        <v>1795404921.76</v>
      </c>
      <c r="C28" s="45"/>
      <c r="D28" s="45"/>
      <c r="E28" s="45"/>
      <c r="F28" s="45"/>
    </row>
    <row r="29" spans="1:6" ht="16.5" x14ac:dyDescent="0.3">
      <c r="A29" s="41" t="s">
        <v>128</v>
      </c>
      <c r="B29" s="45">
        <f>+'I trimestre'!B29+'II Trimestre'!B29+'III Trimestre'!B29</f>
        <v>1479188088.4200001</v>
      </c>
      <c r="C29" s="45"/>
      <c r="D29" s="45"/>
      <c r="E29" s="45"/>
      <c r="F29" s="45"/>
    </row>
    <row r="30" spans="1:6" ht="16.5" x14ac:dyDescent="0.3">
      <c r="A30" s="41"/>
      <c r="B30" s="46"/>
      <c r="C30" s="46"/>
      <c r="D30" s="46"/>
      <c r="E30" s="46"/>
      <c r="F30" s="46"/>
    </row>
    <row r="31" spans="1:6" ht="17.25" x14ac:dyDescent="0.35">
      <c r="A31" s="40" t="s">
        <v>8</v>
      </c>
      <c r="B31" s="46"/>
      <c r="C31" s="46"/>
      <c r="D31" s="46"/>
      <c r="E31" s="46"/>
      <c r="F31" s="46"/>
    </row>
    <row r="32" spans="1:6" ht="16.5" x14ac:dyDescent="0.3">
      <c r="A32" s="41" t="s">
        <v>91</v>
      </c>
      <c r="B32" s="55">
        <v>1.060947463</v>
      </c>
      <c r="C32" s="55">
        <v>1.060947463</v>
      </c>
      <c r="D32" s="55">
        <v>1.060947463</v>
      </c>
      <c r="E32" s="55">
        <v>1.060947463</v>
      </c>
      <c r="F32" s="55">
        <v>1.060947463</v>
      </c>
    </row>
    <row r="33" spans="1:6" ht="16.5" x14ac:dyDescent="0.3">
      <c r="A33" s="41" t="s">
        <v>131</v>
      </c>
      <c r="B33" s="55">
        <v>1.0641</v>
      </c>
      <c r="C33" s="55">
        <v>1.0641</v>
      </c>
      <c r="D33" s="55">
        <v>1.0641</v>
      </c>
      <c r="E33" s="55">
        <v>1.0641</v>
      </c>
      <c r="F33" s="55">
        <v>1.0641</v>
      </c>
    </row>
    <row r="34" spans="1:6" ht="16.5" x14ac:dyDescent="0.3">
      <c r="A34" s="41" t="s">
        <v>9</v>
      </c>
      <c r="B34" s="42">
        <v>110509</v>
      </c>
      <c r="C34" s="42">
        <v>110509</v>
      </c>
      <c r="D34" s="42">
        <v>110509</v>
      </c>
      <c r="E34" s="42">
        <v>110509</v>
      </c>
      <c r="F34" s="42">
        <v>110509</v>
      </c>
    </row>
    <row r="35" spans="1:6" ht="16.5" x14ac:dyDescent="0.3">
      <c r="A35" s="41"/>
      <c r="B35" s="45"/>
      <c r="C35" s="45"/>
      <c r="D35" s="45"/>
      <c r="E35" s="45"/>
      <c r="F35" s="45"/>
    </row>
    <row r="36" spans="1:6" ht="17.25" x14ac:dyDescent="0.35">
      <c r="A36" s="40" t="s">
        <v>10</v>
      </c>
      <c r="B36" s="45"/>
      <c r="C36" s="45"/>
      <c r="D36" s="45"/>
      <c r="E36" s="45"/>
      <c r="F36" s="45"/>
    </row>
    <row r="37" spans="1:6" ht="16.5" x14ac:dyDescent="0.3">
      <c r="A37" s="41" t="s">
        <v>92</v>
      </c>
      <c r="B37" s="45">
        <f t="shared" ref="B37:F37" si="2">B21/B32</f>
        <v>2011893685.0410283</v>
      </c>
      <c r="C37" s="45">
        <f t="shared" si="2"/>
        <v>1868983214.6759183</v>
      </c>
      <c r="D37" s="45">
        <f t="shared" si="2"/>
        <v>18167959.019852053</v>
      </c>
      <c r="E37" s="45">
        <f t="shared" si="2"/>
        <v>40794937.590609044</v>
      </c>
      <c r="F37" s="45">
        <f t="shared" si="2"/>
        <v>83947573.754648775</v>
      </c>
    </row>
    <row r="38" spans="1:6" ht="16.5" x14ac:dyDescent="0.3">
      <c r="A38" s="41" t="s">
        <v>132</v>
      </c>
      <c r="B38" s="45">
        <f t="shared" ref="B38:F38" si="3">B23/B33</f>
        <v>1282902975.6413872</v>
      </c>
      <c r="C38" s="45">
        <f t="shared" si="3"/>
        <v>1241640823.2308993</v>
      </c>
      <c r="D38" s="45">
        <f t="shared" si="3"/>
        <v>4535427.967296307</v>
      </c>
      <c r="E38" s="45">
        <f t="shared" si="3"/>
        <v>34451935.795507938</v>
      </c>
      <c r="F38" s="45">
        <f t="shared" si="3"/>
        <v>2274788.6476834882</v>
      </c>
    </row>
    <row r="39" spans="1:6" ht="16.5" x14ac:dyDescent="0.3">
      <c r="A39" s="41" t="s">
        <v>93</v>
      </c>
      <c r="B39" s="45">
        <f t="shared" ref="B39:F39" si="4">B37/B15</f>
        <v>2206023.777457268</v>
      </c>
      <c r="C39" s="45">
        <f t="shared" si="4"/>
        <v>4036680.809235245</v>
      </c>
      <c r="D39" s="45">
        <f t="shared" si="4"/>
        <v>245512.95972773046</v>
      </c>
      <c r="E39" s="45">
        <f t="shared" si="4"/>
        <v>153364.42703236482</v>
      </c>
      <c r="F39" s="45">
        <f t="shared" si="4"/>
        <v>770161.22710686945</v>
      </c>
    </row>
    <row r="40" spans="1:6" ht="16.5" x14ac:dyDescent="0.3">
      <c r="A40" s="41" t="s">
        <v>133</v>
      </c>
      <c r="B40" s="45">
        <f t="shared" ref="B40:E40" si="5">B38/B17</f>
        <v>2535381.3747853502</v>
      </c>
      <c r="C40" s="45">
        <f t="shared" si="5"/>
        <v>4252194.6001058193</v>
      </c>
      <c r="D40" s="45" t="s">
        <v>100</v>
      </c>
      <c r="E40" s="45">
        <f t="shared" si="5"/>
        <v>160990.35418461653</v>
      </c>
      <c r="F40" s="45" t="s">
        <v>100</v>
      </c>
    </row>
    <row r="41" spans="1:6" ht="16.5" x14ac:dyDescent="0.3">
      <c r="A41" s="41"/>
      <c r="B41" s="46"/>
      <c r="C41" s="46"/>
      <c r="D41" s="46"/>
      <c r="E41" s="46"/>
      <c r="F41" s="46"/>
    </row>
    <row r="42" spans="1:6" ht="17.25" x14ac:dyDescent="0.35">
      <c r="A42" s="40" t="s">
        <v>11</v>
      </c>
      <c r="B42" s="46"/>
      <c r="C42" s="46"/>
      <c r="D42" s="46"/>
      <c r="E42" s="46"/>
      <c r="F42" s="46"/>
    </row>
    <row r="43" spans="1:6" ht="16.5" x14ac:dyDescent="0.3">
      <c r="A43" s="41"/>
      <c r="B43" s="46"/>
      <c r="C43" s="46"/>
      <c r="D43" s="46"/>
      <c r="E43" s="46"/>
      <c r="F43" s="46"/>
    </row>
    <row r="44" spans="1:6" ht="17.25" x14ac:dyDescent="0.35">
      <c r="A44" s="40" t="s">
        <v>12</v>
      </c>
      <c r="B44" s="46"/>
      <c r="C44" s="46"/>
      <c r="D44" s="46"/>
      <c r="E44" s="46"/>
      <c r="F44" s="46"/>
    </row>
    <row r="45" spans="1:6" ht="16.5" x14ac:dyDescent="0.3">
      <c r="A45" s="41" t="s">
        <v>13</v>
      </c>
      <c r="B45" s="46">
        <f t="shared" ref="B45" si="6">B16/B34*100</f>
        <v>0.91304780606104485</v>
      </c>
      <c r="C45" s="46">
        <f t="shared" ref="C45:F45" si="7">C16/C34*100</f>
        <v>0.33390945533847921</v>
      </c>
      <c r="D45" s="46">
        <f t="shared" si="7"/>
        <v>0.2714711019012026</v>
      </c>
      <c r="E45" s="46">
        <f t="shared" si="7"/>
        <v>0.2171768815209621</v>
      </c>
      <c r="F45" s="46">
        <f t="shared" si="7"/>
        <v>9.0490367300400873E-2</v>
      </c>
    </row>
    <row r="46" spans="1:6" ht="16.5" x14ac:dyDescent="0.3">
      <c r="A46" s="41" t="s">
        <v>14</v>
      </c>
      <c r="B46" s="46">
        <f t="shared" ref="B46" si="8">B17/B34*100</f>
        <v>0.45788125854002842</v>
      </c>
      <c r="C46" s="46">
        <f t="shared" ref="C46:F46" si="9">C17/C34*100</f>
        <v>0.26423187251717056</v>
      </c>
      <c r="D46" s="46">
        <f t="shared" si="9"/>
        <v>0</v>
      </c>
      <c r="E46" s="46">
        <f t="shared" si="9"/>
        <v>0.19364938602285789</v>
      </c>
      <c r="F46" s="46">
        <f t="shared" si="9"/>
        <v>0</v>
      </c>
    </row>
    <row r="47" spans="1:6" ht="16.5" x14ac:dyDescent="0.3">
      <c r="A47" s="41"/>
      <c r="B47" s="46"/>
      <c r="C47" s="46"/>
      <c r="D47" s="46"/>
      <c r="E47" s="46"/>
      <c r="F47" s="46"/>
    </row>
    <row r="48" spans="1:6" ht="17.25" x14ac:dyDescent="0.35">
      <c r="A48" s="40" t="s">
        <v>15</v>
      </c>
      <c r="B48" s="46"/>
      <c r="C48" s="46"/>
      <c r="D48" s="46"/>
      <c r="E48" s="46"/>
      <c r="F48" s="46"/>
    </row>
    <row r="49" spans="1:6" ht="16.5" x14ac:dyDescent="0.3">
      <c r="A49" s="41" t="s">
        <v>16</v>
      </c>
      <c r="B49" s="46">
        <f t="shared" ref="B49" si="10">B17/B16*100</f>
        <v>50.148662041625371</v>
      </c>
      <c r="C49" s="46">
        <f t="shared" ref="C49:F49" si="11">C17/C16*100</f>
        <v>79.132791327913282</v>
      </c>
      <c r="D49" s="46">
        <f t="shared" si="11"/>
        <v>0</v>
      </c>
      <c r="E49" s="46">
        <f t="shared" si="11"/>
        <v>89.166666666666671</v>
      </c>
      <c r="F49" s="46">
        <f t="shared" si="11"/>
        <v>0</v>
      </c>
    </row>
    <row r="50" spans="1:6" ht="16.5" x14ac:dyDescent="0.3">
      <c r="A50" s="41" t="s">
        <v>17</v>
      </c>
      <c r="B50" s="46">
        <f t="shared" ref="B50" si="12">B23/B22*100</f>
        <v>76.035051471385245</v>
      </c>
      <c r="C50" s="46">
        <f t="shared" ref="C50:F50" si="13">C23/C22*100</f>
        <v>89.550331608214663</v>
      </c>
      <c r="D50" s="46">
        <f t="shared" si="13"/>
        <v>8.0435815000000002</v>
      </c>
      <c r="E50" s="46">
        <f t="shared" si="13"/>
        <v>61.100508133333321</v>
      </c>
      <c r="F50" s="46">
        <f t="shared" si="13"/>
        <v>1.2103013</v>
      </c>
    </row>
    <row r="51" spans="1:6" ht="16.5" x14ac:dyDescent="0.3">
      <c r="A51" s="41" t="s">
        <v>18</v>
      </c>
      <c r="B51" s="46">
        <f t="shared" ref="B51" si="14">AVERAGE(B49:B50)</f>
        <v>63.091856756505308</v>
      </c>
      <c r="C51" s="46">
        <f t="shared" ref="C51:F51" si="15">AVERAGE(C49:C50)</f>
        <v>84.341561468063972</v>
      </c>
      <c r="D51" s="46">
        <f t="shared" si="15"/>
        <v>4.0217907500000001</v>
      </c>
      <c r="E51" s="46">
        <f t="shared" si="15"/>
        <v>75.133587399999996</v>
      </c>
      <c r="F51" s="46">
        <f t="shared" si="15"/>
        <v>0.60515065000000001</v>
      </c>
    </row>
    <row r="52" spans="1:6" ht="16.5" x14ac:dyDescent="0.3">
      <c r="A52" s="41"/>
      <c r="B52" s="46"/>
      <c r="C52" s="46"/>
      <c r="D52" s="46"/>
      <c r="E52" s="46"/>
      <c r="F52" s="46"/>
    </row>
    <row r="53" spans="1:6" ht="17.25" x14ac:dyDescent="0.35">
      <c r="A53" s="40" t="s">
        <v>19</v>
      </c>
      <c r="B53" s="46"/>
      <c r="C53" s="46"/>
      <c r="D53" s="46"/>
      <c r="E53" s="46"/>
      <c r="F53" s="46"/>
    </row>
    <row r="54" spans="1:6" ht="16.5" x14ac:dyDescent="0.3">
      <c r="A54" s="41" t="s">
        <v>20</v>
      </c>
      <c r="B54" s="46">
        <f t="shared" ref="B54" si="16">B17/B18*100</f>
        <v>43.39622641509434</v>
      </c>
      <c r="C54" s="46">
        <f t="shared" ref="C54:F54" si="17">C17/C18*100</f>
        <v>55.51330798479087</v>
      </c>
      <c r="D54" s="46">
        <f t="shared" si="17"/>
        <v>0</v>
      </c>
      <c r="E54" s="46">
        <f t="shared" si="17"/>
        <v>89.166666666666671</v>
      </c>
      <c r="F54" s="46">
        <f t="shared" si="17"/>
        <v>0</v>
      </c>
    </row>
    <row r="55" spans="1:6" ht="16.5" x14ac:dyDescent="0.3">
      <c r="A55" s="41" t="s">
        <v>21</v>
      </c>
      <c r="B55" s="46">
        <f t="shared" ref="B55" si="18">B23/B24*100</f>
        <v>56.324019389124089</v>
      </c>
      <c r="C55" s="46">
        <f t="shared" ref="C55:F55" si="19">C23/C24*100</f>
        <v>62.804432384509603</v>
      </c>
      <c r="D55" s="46">
        <f t="shared" si="19"/>
        <v>8.0435815000000002</v>
      </c>
      <c r="E55" s="46">
        <f t="shared" si="19"/>
        <v>61.100508133333321</v>
      </c>
      <c r="F55" s="46">
        <f t="shared" si="19"/>
        <v>1.2103013</v>
      </c>
    </row>
    <row r="56" spans="1:6" ht="16.5" x14ac:dyDescent="0.3">
      <c r="A56" s="41" t="s">
        <v>22</v>
      </c>
      <c r="B56" s="46">
        <f t="shared" ref="B56" si="20">AVERAGE(B54:B55)</f>
        <v>49.860122902109211</v>
      </c>
      <c r="C56" s="46">
        <f t="shared" ref="C56:F56" si="21">AVERAGE(C54:C55)</f>
        <v>59.15887018465024</v>
      </c>
      <c r="D56" s="46">
        <f t="shared" si="21"/>
        <v>4.0217907500000001</v>
      </c>
      <c r="E56" s="46">
        <f t="shared" si="21"/>
        <v>75.133587399999996</v>
      </c>
      <c r="F56" s="46">
        <f t="shared" si="21"/>
        <v>0.60515065000000001</v>
      </c>
    </row>
    <row r="57" spans="1:6" ht="16.5" x14ac:dyDescent="0.3">
      <c r="A57" s="41"/>
      <c r="B57" s="46"/>
      <c r="C57" s="46"/>
      <c r="D57" s="46"/>
      <c r="E57" s="46"/>
      <c r="F57" s="46"/>
    </row>
    <row r="58" spans="1:6" ht="17.25" x14ac:dyDescent="0.35">
      <c r="A58" s="40" t="s">
        <v>23</v>
      </c>
      <c r="B58" s="46">
        <f t="shared" ref="B58" si="22">B25/B23*100</f>
        <v>100</v>
      </c>
      <c r="C58" s="46"/>
      <c r="D58" s="46"/>
      <c r="E58" s="46"/>
      <c r="F58" s="46"/>
    </row>
    <row r="59" spans="1:6" ht="16.5" x14ac:dyDescent="0.3">
      <c r="A59" s="41"/>
      <c r="B59" s="46"/>
      <c r="C59" s="46"/>
      <c r="D59" s="46"/>
      <c r="E59" s="46"/>
      <c r="F59" s="46"/>
    </row>
    <row r="60" spans="1:6" ht="17.25" x14ac:dyDescent="0.35">
      <c r="A60" s="40" t="s">
        <v>24</v>
      </c>
      <c r="B60" s="46"/>
      <c r="C60" s="46"/>
      <c r="D60" s="46"/>
      <c r="E60" s="46"/>
      <c r="F60" s="46"/>
    </row>
    <row r="61" spans="1:6" ht="16.5" x14ac:dyDescent="0.3">
      <c r="A61" s="41" t="s">
        <v>25</v>
      </c>
      <c r="B61" s="46">
        <f t="shared" ref="B61:F61" si="23">((B17/B15)-1)*100</f>
        <v>-44.517543859649123</v>
      </c>
      <c r="C61" s="46">
        <f t="shared" si="23"/>
        <v>-36.933045356371487</v>
      </c>
      <c r="D61" s="46">
        <f t="shared" si="23"/>
        <v>-100</v>
      </c>
      <c r="E61" s="46">
        <f t="shared" si="23"/>
        <v>-19.548872180451127</v>
      </c>
      <c r="F61" s="46">
        <f t="shared" si="23"/>
        <v>-100</v>
      </c>
    </row>
    <row r="62" spans="1:6" ht="16.5" x14ac:dyDescent="0.3">
      <c r="A62" s="41" t="s">
        <v>26</v>
      </c>
      <c r="B62" s="46">
        <f t="shared" ref="B62:F62" si="24">((B38/B37)-1)*100</f>
        <v>-36.23405723771009</v>
      </c>
      <c r="C62" s="46">
        <f t="shared" si="24"/>
        <v>-33.565972477382587</v>
      </c>
      <c r="D62" s="46">
        <f t="shared" si="24"/>
        <v>-75.036117362767811</v>
      </c>
      <c r="E62" s="46">
        <f t="shared" si="24"/>
        <v>-15.548502264558584</v>
      </c>
      <c r="F62" s="46">
        <f t="shared" si="24"/>
        <v>-97.290227047738213</v>
      </c>
    </row>
    <row r="63" spans="1:6" ht="16.5" x14ac:dyDescent="0.3">
      <c r="A63" s="41" t="s">
        <v>27</v>
      </c>
      <c r="B63" s="46">
        <f t="shared" ref="B63:E63" si="25">((B40/B39)-1)*100</f>
        <v>14.929920551795227</v>
      </c>
      <c r="C63" s="46">
        <f t="shared" si="25"/>
        <v>5.3388861060680082</v>
      </c>
      <c r="D63" s="45" t="s">
        <v>100</v>
      </c>
      <c r="E63" s="46">
        <f t="shared" si="25"/>
        <v>4.9724224188197219</v>
      </c>
      <c r="F63" s="45" t="s">
        <v>100</v>
      </c>
    </row>
    <row r="64" spans="1:6" ht="16.5" x14ac:dyDescent="0.3">
      <c r="A64" s="41"/>
      <c r="B64" s="46"/>
      <c r="C64" s="46"/>
      <c r="D64" s="46"/>
      <c r="E64" s="46"/>
      <c r="F64" s="46"/>
    </row>
    <row r="65" spans="1:6" ht="17.25" x14ac:dyDescent="0.35">
      <c r="A65" s="40" t="s">
        <v>28</v>
      </c>
      <c r="B65" s="46"/>
      <c r="C65" s="46"/>
      <c r="D65" s="46"/>
      <c r="E65" s="46"/>
      <c r="F65" s="46"/>
    </row>
    <row r="66" spans="1:6" ht="16.5" x14ac:dyDescent="0.3">
      <c r="A66" s="41" t="s">
        <v>29</v>
      </c>
      <c r="B66" s="46">
        <f>B22/B16</f>
        <v>1779390.4080872152</v>
      </c>
      <c r="C66" s="46">
        <f t="shared" ref="C66:F66" si="26">C22/C16</f>
        <v>3998387.3218428185</v>
      </c>
      <c r="D66" s="46">
        <f t="shared" si="26"/>
        <v>200000</v>
      </c>
      <c r="E66" s="46">
        <f t="shared" si="26"/>
        <v>250000</v>
      </c>
      <c r="F66" s="46">
        <f t="shared" si="26"/>
        <v>2000000</v>
      </c>
    </row>
    <row r="67" spans="1:6" ht="16.5" x14ac:dyDescent="0.3">
      <c r="A67" s="41" t="s">
        <v>30</v>
      </c>
      <c r="B67" s="46">
        <f>B23/B17</f>
        <v>2697899.3209090913</v>
      </c>
      <c r="C67" s="46">
        <f t="shared" ref="C67:E67" si="27">C23/C17</f>
        <v>4524760.2739726026</v>
      </c>
      <c r="D67" s="45" t="s">
        <v>100</v>
      </c>
      <c r="E67" s="46">
        <f t="shared" si="27"/>
        <v>171309.83588785044</v>
      </c>
      <c r="F67" s="45" t="s">
        <v>100</v>
      </c>
    </row>
    <row r="68" spans="1:6" ht="16.5" x14ac:dyDescent="0.3">
      <c r="A68" s="41" t="s">
        <v>31</v>
      </c>
      <c r="B68" s="46">
        <f>(B67/B66)*B51</f>
        <v>95.659432985954581</v>
      </c>
      <c r="C68" s="46">
        <f t="shared" ref="C68:E68" si="28">(C67/C66)*C51</f>
        <v>95.444817136831745</v>
      </c>
      <c r="D68" s="45" t="s">
        <v>100</v>
      </c>
      <c r="E68" s="46">
        <f t="shared" si="28"/>
        <v>51.484490108637864</v>
      </c>
      <c r="F68" s="45" t="s">
        <v>100</v>
      </c>
    </row>
    <row r="69" spans="1:6" ht="16.5" x14ac:dyDescent="0.3">
      <c r="A69" s="41"/>
      <c r="B69" s="46"/>
      <c r="C69" s="46"/>
      <c r="D69" s="46"/>
      <c r="E69" s="46"/>
      <c r="F69" s="46"/>
    </row>
    <row r="70" spans="1:6" ht="17.25" x14ac:dyDescent="0.35">
      <c r="A70" s="40" t="s">
        <v>32</v>
      </c>
      <c r="B70" s="53"/>
      <c r="C70" s="53"/>
      <c r="D70" s="53"/>
      <c r="E70" s="53"/>
      <c r="F70" s="53"/>
    </row>
    <row r="71" spans="1:6" ht="16.5" x14ac:dyDescent="0.3">
      <c r="A71" s="41" t="s">
        <v>33</v>
      </c>
      <c r="B71" s="46">
        <f>B29/B28*100</f>
        <v>82.387436421304955</v>
      </c>
      <c r="C71" s="46"/>
      <c r="D71" s="46"/>
      <c r="E71" s="46"/>
      <c r="F71" s="46"/>
    </row>
    <row r="72" spans="1:6" ht="16.5" x14ac:dyDescent="0.3">
      <c r="A72" s="41" t="s">
        <v>34</v>
      </c>
      <c r="B72" s="46">
        <f>B23/B29*100</f>
        <v>92.289619357209403</v>
      </c>
      <c r="C72" s="46"/>
      <c r="D72" s="46"/>
      <c r="E72" s="46"/>
      <c r="F72" s="46"/>
    </row>
    <row r="73" spans="1:6" ht="17.25" thickBot="1" x14ac:dyDescent="0.35">
      <c r="A73" s="49"/>
      <c r="B73" s="50"/>
      <c r="C73" s="50"/>
      <c r="D73" s="50"/>
      <c r="E73" s="50"/>
      <c r="F73" s="50"/>
    </row>
    <row r="74" spans="1:6" ht="18" thickTop="1" x14ac:dyDescent="0.35">
      <c r="A74" s="51" t="s">
        <v>134</v>
      </c>
      <c r="B74" s="51"/>
      <c r="C74" s="51"/>
      <c r="D74" s="51"/>
      <c r="E74" s="51"/>
      <c r="F74" s="51"/>
    </row>
    <row r="75" spans="1:6" ht="16.5" x14ac:dyDescent="0.3">
      <c r="A75" s="41"/>
      <c r="B75" s="51"/>
      <c r="C75" s="51"/>
      <c r="D75" s="51"/>
      <c r="E75" s="51"/>
      <c r="F75" s="41"/>
    </row>
    <row r="76" spans="1:6" ht="16.5" x14ac:dyDescent="0.3">
      <c r="A76" s="41"/>
      <c r="B76" s="41"/>
      <c r="C76" s="41"/>
      <c r="D76" s="41"/>
      <c r="E76" s="41"/>
      <c r="F76" s="41"/>
    </row>
    <row r="77" spans="1:6" x14ac:dyDescent="0.25">
      <c r="A77" s="32"/>
    </row>
  </sheetData>
  <mergeCells count="3">
    <mergeCell ref="A9:A10"/>
    <mergeCell ref="B9:B10"/>
    <mergeCell ref="C9:F9"/>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8:F81"/>
  <sheetViews>
    <sheetView showGridLines="0" zoomScale="80" zoomScaleNormal="80" workbookViewId="0">
      <pane ySplit="10" topLeftCell="A11" activePane="bottomLeft" state="frozen"/>
      <selection pane="bottomLeft" activeCell="A9" sqref="A9:A10"/>
    </sheetView>
  </sheetViews>
  <sheetFormatPr baseColWidth="10" defaultColWidth="11.42578125" defaultRowHeight="15" x14ac:dyDescent="0.25"/>
  <cols>
    <col min="1" max="1" width="63.85546875" style="33" customWidth="1"/>
    <col min="2" max="6" width="17.7109375" style="33" customWidth="1"/>
    <col min="7" max="16384" width="11.42578125" style="33"/>
  </cols>
  <sheetData>
    <row r="8" spans="1:6" ht="20.25" customHeight="1" x14ac:dyDescent="0.25"/>
    <row r="9" spans="1:6" ht="17.25" x14ac:dyDescent="0.25">
      <c r="A9" s="57" t="s">
        <v>0</v>
      </c>
      <c r="B9" s="57" t="s">
        <v>35</v>
      </c>
      <c r="C9" s="59" t="s">
        <v>2</v>
      </c>
      <c r="D9" s="59"/>
      <c r="E9" s="59"/>
      <c r="F9" s="59"/>
    </row>
    <row r="10" spans="1:6" ht="18" thickBot="1" x14ac:dyDescent="0.3">
      <c r="A10" s="58"/>
      <c r="B10" s="58"/>
      <c r="C10" s="36" t="s">
        <v>72</v>
      </c>
      <c r="D10" s="36" t="s">
        <v>37</v>
      </c>
      <c r="E10" s="36" t="s">
        <v>71</v>
      </c>
      <c r="F10" s="36" t="s">
        <v>70</v>
      </c>
    </row>
    <row r="11" spans="1:6" ht="18" thickTop="1" x14ac:dyDescent="0.3">
      <c r="A11" s="37"/>
      <c r="B11" s="38"/>
      <c r="C11" s="39"/>
      <c r="D11" s="39"/>
      <c r="E11" s="39"/>
      <c r="F11" s="39"/>
    </row>
    <row r="12" spans="1:6" ht="17.25" x14ac:dyDescent="0.35">
      <c r="A12" s="40" t="s">
        <v>4</v>
      </c>
      <c r="B12" s="38"/>
      <c r="C12" s="39"/>
      <c r="D12" s="39"/>
      <c r="E12" s="39"/>
      <c r="F12" s="39"/>
    </row>
    <row r="13" spans="1:6" ht="16.5" x14ac:dyDescent="0.3">
      <c r="A13" s="41"/>
      <c r="B13" s="41"/>
      <c r="C13" s="41"/>
      <c r="D13" s="41"/>
      <c r="E13" s="41"/>
      <c r="F13" s="41"/>
    </row>
    <row r="14" spans="1:6" ht="17.25" x14ac:dyDescent="0.35">
      <c r="A14" s="40" t="s">
        <v>5</v>
      </c>
      <c r="B14" s="41"/>
      <c r="C14" s="41"/>
      <c r="D14" s="41"/>
      <c r="E14" s="41"/>
      <c r="F14" s="41"/>
    </row>
    <row r="15" spans="1:6" ht="16.5" x14ac:dyDescent="0.3">
      <c r="A15" s="41" t="s">
        <v>94</v>
      </c>
      <c r="B15" s="42">
        <f>+C15+D15+E15+F15</f>
        <v>898</v>
      </c>
      <c r="C15" s="42">
        <v>171</v>
      </c>
      <c r="D15" s="42">
        <v>452</v>
      </c>
      <c r="E15" s="42">
        <v>169</v>
      </c>
      <c r="F15" s="42">
        <v>106</v>
      </c>
    </row>
    <row r="16" spans="1:6" ht="16.5" x14ac:dyDescent="0.3">
      <c r="A16" s="41" t="s">
        <v>136</v>
      </c>
      <c r="B16" s="42">
        <f>+C16+D16+E16+F16</f>
        <v>157</v>
      </c>
      <c r="C16" s="42">
        <v>157</v>
      </c>
      <c r="D16" s="42">
        <v>0</v>
      </c>
      <c r="E16" s="42">
        <v>0</v>
      </c>
      <c r="F16" s="42">
        <v>0</v>
      </c>
    </row>
    <row r="17" spans="1:6" ht="16.5" x14ac:dyDescent="0.3">
      <c r="A17" s="41" t="s">
        <v>137</v>
      </c>
      <c r="B17" s="42">
        <f t="shared" ref="B17:B18" si="0">+C17+D17+E17+F17</f>
        <v>606</v>
      </c>
      <c r="C17" s="42">
        <v>111</v>
      </c>
      <c r="D17" s="42">
        <v>40</v>
      </c>
      <c r="E17" s="42">
        <v>367</v>
      </c>
      <c r="F17" s="42">
        <v>88</v>
      </c>
    </row>
    <row r="18" spans="1:6" ht="16.5" x14ac:dyDescent="0.3">
      <c r="A18" s="41" t="s">
        <v>103</v>
      </c>
      <c r="B18" s="42">
        <f t="shared" si="0"/>
        <v>1166</v>
      </c>
      <c r="C18" s="42">
        <v>526</v>
      </c>
      <c r="D18" s="42">
        <v>300</v>
      </c>
      <c r="E18" s="42">
        <v>240</v>
      </c>
      <c r="F18" s="42">
        <v>100</v>
      </c>
    </row>
    <row r="19" spans="1:6" ht="16.5" x14ac:dyDescent="0.3">
      <c r="A19" s="41"/>
      <c r="B19" s="42"/>
      <c r="C19" s="42"/>
      <c r="D19" s="42"/>
      <c r="E19" s="42"/>
      <c r="F19" s="42"/>
    </row>
    <row r="20" spans="1:6" ht="17.25" x14ac:dyDescent="0.35">
      <c r="A20" s="40" t="s">
        <v>6</v>
      </c>
      <c r="B20" s="42"/>
      <c r="C20" s="42"/>
      <c r="D20" s="42"/>
      <c r="E20" s="42"/>
      <c r="F20" s="42"/>
    </row>
    <row r="21" spans="1:6" ht="16.5" x14ac:dyDescent="0.3">
      <c r="A21" s="41" t="s">
        <v>94</v>
      </c>
      <c r="B21" s="42">
        <f>+C21+D21+E21+F21</f>
        <v>881558521.24000001</v>
      </c>
      <c r="C21" s="42">
        <v>678094000</v>
      </c>
      <c r="D21" s="42">
        <v>847339.2</v>
      </c>
      <c r="E21" s="42">
        <v>21352942.609999999</v>
      </c>
      <c r="F21" s="42">
        <v>181264239.43000001</v>
      </c>
    </row>
    <row r="22" spans="1:6" ht="16.5" x14ac:dyDescent="0.3">
      <c r="A22" s="41" t="s">
        <v>136</v>
      </c>
      <c r="B22" s="42">
        <f t="shared" ref="B22:B24" si="1">+C22+D22+E22+F22</f>
        <v>628316025.69000006</v>
      </c>
      <c r="C22" s="42">
        <v>628316025.69000006</v>
      </c>
      <c r="D22" s="42">
        <v>0</v>
      </c>
      <c r="E22" s="42">
        <v>0</v>
      </c>
      <c r="F22" s="42">
        <v>0</v>
      </c>
    </row>
    <row r="23" spans="1:6" ht="16.5" x14ac:dyDescent="0.3">
      <c r="A23" s="41" t="s">
        <v>137</v>
      </c>
      <c r="B23" s="42">
        <f t="shared" si="1"/>
        <v>646485650.91999996</v>
      </c>
      <c r="C23" s="42">
        <v>449699680</v>
      </c>
      <c r="D23" s="42">
        <v>6612928.0700000003</v>
      </c>
      <c r="E23" s="42">
        <v>22358696.719999999</v>
      </c>
      <c r="F23" s="42">
        <v>167814346.13</v>
      </c>
    </row>
    <row r="24" spans="1:6" ht="16.5" x14ac:dyDescent="0.3">
      <c r="A24" s="41" t="s">
        <v>103</v>
      </c>
      <c r="B24" s="42">
        <f t="shared" si="1"/>
        <v>2423720947.4499998</v>
      </c>
      <c r="C24" s="42">
        <v>2103720947.45</v>
      </c>
      <c r="D24" s="42">
        <v>60000000</v>
      </c>
      <c r="E24" s="42">
        <v>60000000</v>
      </c>
      <c r="F24" s="42">
        <v>200000000</v>
      </c>
    </row>
    <row r="25" spans="1:6" ht="16.5" x14ac:dyDescent="0.3">
      <c r="A25" s="41" t="s">
        <v>138</v>
      </c>
      <c r="B25" s="42">
        <f>+B23</f>
        <v>646485650.91999996</v>
      </c>
      <c r="C25" s="42">
        <f>+C23</f>
        <v>449699680</v>
      </c>
      <c r="D25" s="42">
        <f t="shared" ref="D25:F25" si="2">+D23</f>
        <v>6612928.0700000003</v>
      </c>
      <c r="E25" s="42">
        <f t="shared" si="2"/>
        <v>22358696.719999999</v>
      </c>
      <c r="F25" s="42">
        <f t="shared" si="2"/>
        <v>167814346.13</v>
      </c>
    </row>
    <row r="26" spans="1:6" ht="16.5" x14ac:dyDescent="0.3">
      <c r="A26" s="41"/>
      <c r="B26" s="42"/>
      <c r="C26" s="42"/>
      <c r="D26" s="42"/>
      <c r="E26" s="42"/>
      <c r="F26" s="42"/>
    </row>
    <row r="27" spans="1:6" ht="17.25" x14ac:dyDescent="0.35">
      <c r="A27" s="40" t="s">
        <v>7</v>
      </c>
      <c r="B27" s="43"/>
      <c r="C27" s="43"/>
      <c r="D27" s="43"/>
      <c r="E27" s="43"/>
      <c r="F27" s="43"/>
    </row>
    <row r="28" spans="1:6" ht="16.5" x14ac:dyDescent="0.3">
      <c r="A28" s="41" t="s">
        <v>136</v>
      </c>
      <c r="B28" s="42">
        <f>B22</f>
        <v>628316025.69000006</v>
      </c>
      <c r="C28" s="42"/>
      <c r="D28" s="42"/>
      <c r="E28" s="42"/>
      <c r="F28" s="42"/>
    </row>
    <row r="29" spans="1:6" ht="16.5" x14ac:dyDescent="0.3">
      <c r="A29" s="41" t="s">
        <v>137</v>
      </c>
      <c r="B29" s="42">
        <v>706714557.41000009</v>
      </c>
      <c r="C29" s="42"/>
      <c r="D29" s="42"/>
      <c r="E29" s="42"/>
      <c r="F29" s="42"/>
    </row>
    <row r="30" spans="1:6" ht="16.5" x14ac:dyDescent="0.3">
      <c r="A30" s="41"/>
      <c r="B30" s="44"/>
      <c r="C30" s="44"/>
      <c r="D30" s="44"/>
      <c r="E30" s="44"/>
      <c r="F30" s="44"/>
    </row>
    <row r="31" spans="1:6" ht="17.25" x14ac:dyDescent="0.35">
      <c r="A31" s="40" t="s">
        <v>8</v>
      </c>
      <c r="B31" s="44"/>
      <c r="C31" s="44"/>
      <c r="D31" s="44"/>
      <c r="E31" s="44"/>
      <c r="F31" s="44"/>
    </row>
    <row r="32" spans="1:6" ht="16.5" x14ac:dyDescent="0.3">
      <c r="A32" s="41" t="s">
        <v>95</v>
      </c>
      <c r="B32" s="44">
        <v>1.0610999999999999</v>
      </c>
      <c r="C32" s="44">
        <v>1.0610999999999999</v>
      </c>
      <c r="D32" s="44">
        <v>1.0610999999999999</v>
      </c>
      <c r="E32" s="44">
        <v>1.0610999999999999</v>
      </c>
      <c r="F32" s="44">
        <v>1.0610999999999999</v>
      </c>
    </row>
    <row r="33" spans="1:6" ht="16.5" x14ac:dyDescent="0.3">
      <c r="A33" s="41" t="s">
        <v>139</v>
      </c>
      <c r="B33" s="44">
        <v>1.0706</v>
      </c>
      <c r="C33" s="44">
        <v>1.0706</v>
      </c>
      <c r="D33" s="44">
        <v>1.0706</v>
      </c>
      <c r="E33" s="44">
        <v>1.0706</v>
      </c>
      <c r="F33" s="44">
        <v>1.0706</v>
      </c>
    </row>
    <row r="34" spans="1:6" ht="16.5" x14ac:dyDescent="0.3">
      <c r="A34" s="41" t="s">
        <v>9</v>
      </c>
      <c r="B34" s="42">
        <v>110509</v>
      </c>
      <c r="C34" s="42">
        <v>110509</v>
      </c>
      <c r="D34" s="42">
        <v>110509</v>
      </c>
      <c r="E34" s="42">
        <v>110509</v>
      </c>
      <c r="F34" s="42">
        <v>110509</v>
      </c>
    </row>
    <row r="35" spans="1:6" ht="16.5" x14ac:dyDescent="0.3">
      <c r="A35" s="41"/>
      <c r="B35" s="42"/>
      <c r="C35" s="42"/>
      <c r="D35" s="42"/>
      <c r="E35" s="42"/>
      <c r="F35" s="42"/>
    </row>
    <row r="36" spans="1:6" ht="17.25" x14ac:dyDescent="0.35">
      <c r="A36" s="40" t="s">
        <v>10</v>
      </c>
      <c r="B36" s="42"/>
      <c r="C36" s="42"/>
      <c r="D36" s="42"/>
      <c r="E36" s="42"/>
      <c r="F36" s="42"/>
    </row>
    <row r="37" spans="1:6" ht="16.5" x14ac:dyDescent="0.3">
      <c r="A37" s="41" t="s">
        <v>96</v>
      </c>
      <c r="B37" s="45">
        <f t="shared" ref="B37:F37" si="3">B21/B32</f>
        <v>830796834.64329481</v>
      </c>
      <c r="C37" s="45">
        <f t="shared" si="3"/>
        <v>639048157.57233059</v>
      </c>
      <c r="D37" s="45">
        <f t="shared" si="3"/>
        <v>798547.92196776927</v>
      </c>
      <c r="E37" s="45">
        <f t="shared" si="3"/>
        <v>20123402.704740364</v>
      </c>
      <c r="F37" s="45">
        <f t="shared" si="3"/>
        <v>170826726.44425598</v>
      </c>
    </row>
    <row r="38" spans="1:6" ht="16.5" x14ac:dyDescent="0.3">
      <c r="A38" s="41" t="s">
        <v>140</v>
      </c>
      <c r="B38" s="45">
        <f t="shared" ref="B38:F38" si="4">B23/B33</f>
        <v>603853587.63310289</v>
      </c>
      <c r="C38" s="45">
        <f t="shared" si="4"/>
        <v>420044535.77433217</v>
      </c>
      <c r="D38" s="45">
        <f t="shared" si="4"/>
        <v>6176842.9572202507</v>
      </c>
      <c r="E38" s="45">
        <f t="shared" si="4"/>
        <v>20884267.438819353</v>
      </c>
      <c r="F38" s="45">
        <f t="shared" si="4"/>
        <v>156747941.46273118</v>
      </c>
    </row>
    <row r="39" spans="1:6" ht="16.5" x14ac:dyDescent="0.3">
      <c r="A39" s="41" t="s">
        <v>97</v>
      </c>
      <c r="B39" s="45">
        <f t="shared" ref="B39:F39" si="5">B37/B15</f>
        <v>925163.51296580711</v>
      </c>
      <c r="C39" s="45">
        <f t="shared" si="5"/>
        <v>3737123.7284931615</v>
      </c>
      <c r="D39" s="45">
        <f t="shared" si="5"/>
        <v>1766.6989424065691</v>
      </c>
      <c r="E39" s="45">
        <f t="shared" si="5"/>
        <v>119073.38878544595</v>
      </c>
      <c r="F39" s="45">
        <f t="shared" si="5"/>
        <v>1611572.8909835469</v>
      </c>
    </row>
    <row r="40" spans="1:6" ht="16.5" x14ac:dyDescent="0.3">
      <c r="A40" s="41" t="s">
        <v>141</v>
      </c>
      <c r="B40" s="45">
        <f t="shared" ref="B40:F40" si="6">B38/B17</f>
        <v>996458.06540115993</v>
      </c>
      <c r="C40" s="45">
        <f t="shared" si="6"/>
        <v>3784185.0069759656</v>
      </c>
      <c r="D40" s="45">
        <f t="shared" si="6"/>
        <v>154421.07393050627</v>
      </c>
      <c r="E40" s="45">
        <f t="shared" si="6"/>
        <v>56905.36086871758</v>
      </c>
      <c r="F40" s="45">
        <f t="shared" si="6"/>
        <v>1781226.6075310363</v>
      </c>
    </row>
    <row r="41" spans="1:6" ht="16.5" x14ac:dyDescent="0.3">
      <c r="A41" s="41"/>
      <c r="B41" s="46"/>
      <c r="C41" s="46"/>
      <c r="D41" s="46"/>
      <c r="E41" s="46"/>
      <c r="F41" s="46"/>
    </row>
    <row r="42" spans="1:6" ht="17.25" x14ac:dyDescent="0.35">
      <c r="A42" s="40" t="s">
        <v>11</v>
      </c>
      <c r="B42" s="46"/>
      <c r="C42" s="46"/>
      <c r="D42" s="46"/>
      <c r="E42" s="46"/>
      <c r="F42" s="46"/>
    </row>
    <row r="43" spans="1:6" ht="16.5" x14ac:dyDescent="0.3">
      <c r="A43" s="41"/>
      <c r="B43" s="46"/>
      <c r="C43" s="46"/>
      <c r="D43" s="46"/>
      <c r="E43" s="46"/>
      <c r="F43" s="46"/>
    </row>
    <row r="44" spans="1:6" ht="17.25" x14ac:dyDescent="0.35">
      <c r="A44" s="40" t="s">
        <v>12</v>
      </c>
      <c r="B44" s="46"/>
      <c r="C44" s="46"/>
      <c r="D44" s="46"/>
      <c r="E44" s="46"/>
      <c r="F44" s="46"/>
    </row>
    <row r="45" spans="1:6" ht="16.5" x14ac:dyDescent="0.3">
      <c r="A45" s="41" t="s">
        <v>13</v>
      </c>
      <c r="B45" s="46">
        <f t="shared" ref="B45" si="7">B16/B34*100</f>
        <v>0.14206987666162937</v>
      </c>
      <c r="C45" s="46">
        <f t="shared" ref="C45:F45" si="8">C16/C34*100</f>
        <v>0.14206987666162937</v>
      </c>
      <c r="D45" s="46">
        <f t="shared" si="8"/>
        <v>0</v>
      </c>
      <c r="E45" s="46">
        <f t="shared" si="8"/>
        <v>0</v>
      </c>
      <c r="F45" s="46">
        <f t="shared" si="8"/>
        <v>0</v>
      </c>
    </row>
    <row r="46" spans="1:6" ht="16.5" x14ac:dyDescent="0.3">
      <c r="A46" s="41" t="s">
        <v>14</v>
      </c>
      <c r="B46" s="46">
        <f t="shared" ref="B46" si="9">B17/B34*100</f>
        <v>0.54837162584042931</v>
      </c>
      <c r="C46" s="46">
        <f t="shared" ref="C46:F46" si="10">C17/C34*100</f>
        <v>0.10044430770344497</v>
      </c>
      <c r="D46" s="46">
        <f t="shared" si="10"/>
        <v>3.6196146920160349E-2</v>
      </c>
      <c r="E46" s="46">
        <f t="shared" si="10"/>
        <v>0.33209964799247121</v>
      </c>
      <c r="F46" s="46">
        <f t="shared" si="10"/>
        <v>7.9631523224352768E-2</v>
      </c>
    </row>
    <row r="47" spans="1:6" ht="16.5" x14ac:dyDescent="0.3">
      <c r="A47" s="41"/>
      <c r="B47" s="46"/>
      <c r="C47" s="46"/>
      <c r="D47" s="46"/>
      <c r="E47" s="46"/>
      <c r="F47" s="46"/>
    </row>
    <row r="48" spans="1:6" ht="17.25" x14ac:dyDescent="0.35">
      <c r="A48" s="40" t="s">
        <v>15</v>
      </c>
      <c r="B48" s="46"/>
      <c r="C48" s="46"/>
      <c r="D48" s="46"/>
      <c r="E48" s="46"/>
      <c r="F48" s="46"/>
    </row>
    <row r="49" spans="1:6" ht="16.5" x14ac:dyDescent="0.3">
      <c r="A49" s="41" t="s">
        <v>16</v>
      </c>
      <c r="B49" s="46">
        <f t="shared" ref="B49:C49" si="11">B17/B16*100</f>
        <v>385.98726114649679</v>
      </c>
      <c r="C49" s="46">
        <f t="shared" si="11"/>
        <v>70.70063694267516</v>
      </c>
      <c r="D49" s="46" t="s">
        <v>100</v>
      </c>
      <c r="E49" s="46" t="s">
        <v>100</v>
      </c>
      <c r="F49" s="46" t="s">
        <v>100</v>
      </c>
    </row>
    <row r="50" spans="1:6" ht="16.5" x14ac:dyDescent="0.3">
      <c r="A50" s="41" t="s">
        <v>17</v>
      </c>
      <c r="B50" s="46">
        <f t="shared" ref="B50:C50" si="12">B23/B22*100</f>
        <v>102.89179719871804</v>
      </c>
      <c r="C50" s="46">
        <f t="shared" si="12"/>
        <v>71.572212328366405</v>
      </c>
      <c r="D50" s="46" t="s">
        <v>100</v>
      </c>
      <c r="E50" s="46" t="s">
        <v>100</v>
      </c>
      <c r="F50" s="46" t="s">
        <v>100</v>
      </c>
    </row>
    <row r="51" spans="1:6" ht="16.5" x14ac:dyDescent="0.3">
      <c r="A51" s="41" t="s">
        <v>18</v>
      </c>
      <c r="B51" s="46">
        <f t="shared" ref="B51:C51" si="13">AVERAGE(B49:B50)</f>
        <v>244.43952917260742</v>
      </c>
      <c r="C51" s="46">
        <f t="shared" si="13"/>
        <v>71.136424635520783</v>
      </c>
      <c r="D51" s="46" t="s">
        <v>100</v>
      </c>
      <c r="E51" s="46" t="s">
        <v>100</v>
      </c>
      <c r="F51" s="46" t="s">
        <v>100</v>
      </c>
    </row>
    <row r="52" spans="1:6" ht="16.5" x14ac:dyDescent="0.3">
      <c r="A52" s="41"/>
      <c r="B52" s="46"/>
      <c r="C52" s="46"/>
      <c r="D52" s="46"/>
      <c r="E52" s="46"/>
      <c r="F52" s="46"/>
    </row>
    <row r="53" spans="1:6" ht="17.25" x14ac:dyDescent="0.35">
      <c r="A53" s="40" t="s">
        <v>19</v>
      </c>
      <c r="B53" s="46"/>
      <c r="C53" s="46"/>
      <c r="D53" s="46"/>
      <c r="E53" s="46"/>
      <c r="F53" s="46"/>
    </row>
    <row r="54" spans="1:6" ht="16.5" x14ac:dyDescent="0.3">
      <c r="A54" s="41" t="s">
        <v>20</v>
      </c>
      <c r="B54" s="46">
        <f t="shared" ref="B54" si="14">B17/B18*100</f>
        <v>51.97255574614065</v>
      </c>
      <c r="C54" s="46">
        <f t="shared" ref="C54:F54" si="15">C17/C18*100</f>
        <v>21.102661596958175</v>
      </c>
      <c r="D54" s="46">
        <f t="shared" si="15"/>
        <v>13.333333333333334</v>
      </c>
      <c r="E54" s="46">
        <f t="shared" si="15"/>
        <v>152.91666666666666</v>
      </c>
      <c r="F54" s="46">
        <f t="shared" si="15"/>
        <v>88</v>
      </c>
    </row>
    <row r="55" spans="1:6" ht="16.5" x14ac:dyDescent="0.3">
      <c r="A55" s="41" t="s">
        <v>21</v>
      </c>
      <c r="B55" s="46">
        <f t="shared" ref="B55" si="16">B23/B24*100</f>
        <v>26.67327076576899</v>
      </c>
      <c r="C55" s="46">
        <f t="shared" ref="C55:F55" si="17">C23/C24*100</f>
        <v>21.376394076652517</v>
      </c>
      <c r="D55" s="46">
        <f t="shared" si="17"/>
        <v>11.021546783333335</v>
      </c>
      <c r="E55" s="46">
        <f t="shared" si="17"/>
        <v>37.264494533333334</v>
      </c>
      <c r="F55" s="46">
        <f t="shared" si="17"/>
        <v>83.907173064999995</v>
      </c>
    </row>
    <row r="56" spans="1:6" ht="16.5" x14ac:dyDescent="0.3">
      <c r="A56" s="41" t="s">
        <v>22</v>
      </c>
      <c r="B56" s="46">
        <f t="shared" ref="B56" si="18">AVERAGE(B54:B55)</f>
        <v>39.322913255954816</v>
      </c>
      <c r="C56" s="46">
        <f t="shared" ref="C56:F56" si="19">AVERAGE(C54:C55)</f>
        <v>21.239527836805344</v>
      </c>
      <c r="D56" s="46">
        <f t="shared" si="19"/>
        <v>12.177440058333335</v>
      </c>
      <c r="E56" s="46">
        <f t="shared" si="19"/>
        <v>95.090580599999996</v>
      </c>
      <c r="F56" s="46">
        <f t="shared" si="19"/>
        <v>85.953586532499997</v>
      </c>
    </row>
    <row r="57" spans="1:6" ht="16.5" x14ac:dyDescent="0.3">
      <c r="A57" s="41"/>
      <c r="B57" s="46"/>
      <c r="C57" s="46"/>
      <c r="D57" s="46"/>
      <c r="E57" s="46"/>
      <c r="F57" s="46"/>
    </row>
    <row r="58" spans="1:6" ht="17.25" x14ac:dyDescent="0.35">
      <c r="A58" s="40" t="s">
        <v>23</v>
      </c>
      <c r="B58" s="46">
        <f t="shared" ref="B58" si="20">B25/B23*100</f>
        <v>100</v>
      </c>
      <c r="C58" s="46"/>
      <c r="D58" s="46"/>
      <c r="E58" s="46"/>
      <c r="F58" s="46"/>
    </row>
    <row r="59" spans="1:6" ht="16.5" x14ac:dyDescent="0.3">
      <c r="A59" s="41"/>
      <c r="B59" s="46"/>
      <c r="C59" s="46"/>
      <c r="D59" s="46"/>
      <c r="E59" s="46"/>
      <c r="F59" s="46"/>
    </row>
    <row r="60" spans="1:6" ht="17.25" x14ac:dyDescent="0.35">
      <c r="A60" s="40" t="s">
        <v>24</v>
      </c>
      <c r="B60" s="46"/>
      <c r="C60" s="46"/>
      <c r="D60" s="46"/>
      <c r="E60" s="46"/>
      <c r="F60" s="46"/>
    </row>
    <row r="61" spans="1:6" ht="16.5" x14ac:dyDescent="0.3">
      <c r="A61" s="41" t="s">
        <v>25</v>
      </c>
      <c r="B61" s="46">
        <f t="shared" ref="B61:F61" si="21">((B17/B15)-1)*100</f>
        <v>-32.516703786191535</v>
      </c>
      <c r="C61" s="46">
        <f t="shared" si="21"/>
        <v>-35.087719298245609</v>
      </c>
      <c r="D61" s="46">
        <f t="shared" si="21"/>
        <v>-91.150442477876098</v>
      </c>
      <c r="E61" s="46">
        <f t="shared" si="21"/>
        <v>117.15976331360949</v>
      </c>
      <c r="F61" s="46">
        <f t="shared" si="21"/>
        <v>-16.981132075471695</v>
      </c>
    </row>
    <row r="62" spans="1:6" ht="16.5" x14ac:dyDescent="0.3">
      <c r="A62" s="41" t="s">
        <v>26</v>
      </c>
      <c r="B62" s="46">
        <f t="shared" ref="B62:F62" si="22">((B38/B37)-1)*100</f>
        <v>-27.316335058935405</v>
      </c>
      <c r="C62" s="46">
        <f t="shared" si="22"/>
        <v>-34.270284516579729</v>
      </c>
      <c r="D62" s="46">
        <f t="shared" si="22"/>
        <v>673.50936459760248</v>
      </c>
      <c r="E62" s="46">
        <f t="shared" si="22"/>
        <v>3.7809944234717063</v>
      </c>
      <c r="F62" s="46">
        <f t="shared" si="22"/>
        <v>-8.2415587271228112</v>
      </c>
    </row>
    <row r="63" spans="1:6" ht="16.5" x14ac:dyDescent="0.3">
      <c r="A63" s="41" t="s">
        <v>27</v>
      </c>
      <c r="B63" s="46">
        <f t="shared" ref="B63:F63" si="23">((B40/B39)-1)*100</f>
        <v>7.706156958871313</v>
      </c>
      <c r="C63" s="46">
        <f t="shared" si="23"/>
        <v>1.2592914204041961</v>
      </c>
      <c r="D63" s="46">
        <f t="shared" si="23"/>
        <v>8640.6558199529081</v>
      </c>
      <c r="E63" s="46">
        <f t="shared" si="23"/>
        <v>-52.209841804995328</v>
      </c>
      <c r="F63" s="46">
        <f t="shared" si="23"/>
        <v>10.527213351420261</v>
      </c>
    </row>
    <row r="64" spans="1:6" ht="16.5" x14ac:dyDescent="0.3">
      <c r="A64" s="41"/>
      <c r="B64" s="46"/>
      <c r="C64" s="46"/>
      <c r="D64" s="46"/>
      <c r="E64" s="46"/>
      <c r="F64" s="46"/>
    </row>
    <row r="65" spans="1:6" ht="17.25" x14ac:dyDescent="0.35">
      <c r="A65" s="40" t="s">
        <v>28</v>
      </c>
      <c r="B65" s="46"/>
      <c r="C65" s="46"/>
      <c r="D65" s="46"/>
      <c r="E65" s="46"/>
      <c r="F65" s="46"/>
    </row>
    <row r="66" spans="1:6" ht="16.5" x14ac:dyDescent="0.3">
      <c r="A66" s="41" t="s">
        <v>29</v>
      </c>
      <c r="B66" s="46">
        <f>B22/B16</f>
        <v>4002012.902484077</v>
      </c>
      <c r="C66" s="46">
        <f t="shared" ref="C66" si="24">C22/C16</f>
        <v>4002012.902484077</v>
      </c>
      <c r="D66" s="46" t="s">
        <v>100</v>
      </c>
      <c r="E66" s="46" t="s">
        <v>100</v>
      </c>
      <c r="F66" s="46" t="s">
        <v>100</v>
      </c>
    </row>
    <row r="67" spans="1:6" ht="16.5" x14ac:dyDescent="0.3">
      <c r="A67" s="41" t="s">
        <v>30</v>
      </c>
      <c r="B67" s="46">
        <f>B23/B17</f>
        <v>1066808.0048184819</v>
      </c>
      <c r="C67" s="46">
        <f t="shared" ref="C67:F67" si="25">C23/C17</f>
        <v>4051348.4684684686</v>
      </c>
      <c r="D67" s="46">
        <f t="shared" si="25"/>
        <v>165323.20175000001</v>
      </c>
      <c r="E67" s="46">
        <f t="shared" si="25"/>
        <v>60922.879346049041</v>
      </c>
      <c r="F67" s="46">
        <f t="shared" si="25"/>
        <v>1906981.2060227273</v>
      </c>
    </row>
    <row r="68" spans="1:6" ht="16.5" x14ac:dyDescent="0.3">
      <c r="A68" s="41" t="s">
        <v>31</v>
      </c>
      <c r="B68" s="46">
        <f>(B67/B66)*B51</f>
        <v>65.159721562500863</v>
      </c>
      <c r="C68" s="46">
        <f t="shared" ref="C68" si="26">(C67/C66)*C51</f>
        <v>72.013372275874715</v>
      </c>
      <c r="D68" s="46" t="s">
        <v>100</v>
      </c>
      <c r="E68" s="46" t="s">
        <v>100</v>
      </c>
      <c r="F68" s="46" t="s">
        <v>100</v>
      </c>
    </row>
    <row r="69" spans="1:6" ht="16.5" x14ac:dyDescent="0.3">
      <c r="A69" s="41"/>
      <c r="B69" s="46"/>
      <c r="C69" s="46"/>
      <c r="D69" s="46"/>
      <c r="E69" s="46"/>
      <c r="F69" s="46"/>
    </row>
    <row r="70" spans="1:6" ht="17.25" x14ac:dyDescent="0.35">
      <c r="A70" s="40" t="s">
        <v>32</v>
      </c>
      <c r="B70" s="53"/>
      <c r="C70" s="53"/>
      <c r="D70" s="53"/>
      <c r="E70" s="53"/>
      <c r="F70" s="53"/>
    </row>
    <row r="71" spans="1:6" ht="16.5" x14ac:dyDescent="0.3">
      <c r="A71" s="41" t="s">
        <v>33</v>
      </c>
      <c r="B71" s="46">
        <f>B29/B28*100</f>
        <v>112.4775636008814</v>
      </c>
      <c r="C71" s="46"/>
      <c r="D71" s="46"/>
      <c r="E71" s="46"/>
      <c r="F71" s="46"/>
    </row>
    <row r="72" spans="1:6" ht="16.5" x14ac:dyDescent="0.3">
      <c r="A72" s="41" t="s">
        <v>34</v>
      </c>
      <c r="B72" s="46">
        <f>B23/B29*100</f>
        <v>91.477619095504451</v>
      </c>
      <c r="C72" s="46"/>
      <c r="D72" s="46"/>
      <c r="E72" s="46"/>
      <c r="F72" s="46"/>
    </row>
    <row r="73" spans="1:6" ht="17.25" thickBot="1" x14ac:dyDescent="0.35">
      <c r="A73" s="49"/>
      <c r="B73" s="50"/>
      <c r="C73" s="50"/>
      <c r="D73" s="50"/>
      <c r="E73" s="50"/>
      <c r="F73" s="50"/>
    </row>
    <row r="74" spans="1:6" ht="18" thickTop="1" x14ac:dyDescent="0.35">
      <c r="A74" s="51" t="s">
        <v>134</v>
      </c>
      <c r="B74" s="51"/>
      <c r="C74" s="51"/>
      <c r="D74" s="51"/>
      <c r="E74" s="51"/>
      <c r="F74" s="51"/>
    </row>
    <row r="75" spans="1:6" ht="16.5" x14ac:dyDescent="0.3">
      <c r="A75" s="41"/>
      <c r="B75" s="51"/>
      <c r="C75" s="51"/>
      <c r="D75" s="51"/>
      <c r="E75" s="51"/>
      <c r="F75" s="41"/>
    </row>
    <row r="76" spans="1:6" ht="17.25" x14ac:dyDescent="0.35">
      <c r="A76" s="40"/>
      <c r="B76" s="41"/>
      <c r="C76" s="41"/>
      <c r="D76" s="41"/>
      <c r="E76" s="41"/>
      <c r="F76" s="41"/>
    </row>
    <row r="81" spans="1:1" x14ac:dyDescent="0.25">
      <c r="A81" s="32"/>
    </row>
  </sheetData>
  <mergeCells count="3">
    <mergeCell ref="A9:A10"/>
    <mergeCell ref="B9:B10"/>
    <mergeCell ref="C9:F9"/>
  </mergeCells>
  <pageMargins left="0.7" right="0.7" top="0.75" bottom="0.75" header="0.3" footer="0.3"/>
  <pageSetup orientation="portrait" r:id="rId1"/>
  <ignoredErrors>
    <ignoredError sqref="F19:F2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8:F75"/>
  <sheetViews>
    <sheetView showGridLines="0" zoomScale="80" zoomScaleNormal="80" workbookViewId="0">
      <pane ySplit="10" topLeftCell="A11" activePane="bottomLeft" state="frozen"/>
      <selection pane="bottomLeft" activeCell="A9" sqref="A9:A10"/>
    </sheetView>
  </sheetViews>
  <sheetFormatPr baseColWidth="10" defaultColWidth="11.42578125" defaultRowHeight="15" x14ac:dyDescent="0.25"/>
  <cols>
    <col min="1" max="1" width="63.7109375" style="33" customWidth="1"/>
    <col min="2" max="6" width="17.7109375" style="33" customWidth="1"/>
    <col min="7" max="16384" width="11.42578125" style="33"/>
  </cols>
  <sheetData>
    <row r="8" spans="1:6" ht="21.75" customHeight="1" x14ac:dyDescent="0.25"/>
    <row r="9" spans="1:6" ht="17.25" x14ac:dyDescent="0.25">
      <c r="A9" s="57" t="s">
        <v>0</v>
      </c>
      <c r="B9" s="57" t="s">
        <v>35</v>
      </c>
      <c r="C9" s="59" t="s">
        <v>2</v>
      </c>
      <c r="D9" s="59"/>
      <c r="E9" s="59"/>
      <c r="F9" s="59"/>
    </row>
    <row r="10" spans="1:6" ht="18" thickBot="1" x14ac:dyDescent="0.3">
      <c r="A10" s="58"/>
      <c r="B10" s="58"/>
      <c r="C10" s="36" t="s">
        <v>72</v>
      </c>
      <c r="D10" s="36" t="s">
        <v>37</v>
      </c>
      <c r="E10" s="36" t="s">
        <v>71</v>
      </c>
      <c r="F10" s="36" t="s">
        <v>70</v>
      </c>
    </row>
    <row r="11" spans="1:6" ht="18" thickTop="1" x14ac:dyDescent="0.25">
      <c r="A11" s="37"/>
      <c r="B11" s="38"/>
      <c r="C11" s="38"/>
      <c r="D11" s="38"/>
      <c r="E11" s="38"/>
      <c r="F11" s="38"/>
    </row>
    <row r="12" spans="1:6" ht="17.25" x14ac:dyDescent="0.35">
      <c r="A12" s="40" t="s">
        <v>4</v>
      </c>
      <c r="B12" s="38"/>
      <c r="C12" s="39"/>
      <c r="D12" s="39"/>
      <c r="E12" s="39"/>
      <c r="F12" s="39"/>
    </row>
    <row r="13" spans="1:6" ht="16.5" x14ac:dyDescent="0.3">
      <c r="A13" s="41"/>
      <c r="B13" s="41"/>
      <c r="C13" s="41"/>
      <c r="D13" s="41"/>
      <c r="E13" s="41"/>
      <c r="F13" s="41"/>
    </row>
    <row r="14" spans="1:6" ht="17.25" x14ac:dyDescent="0.35">
      <c r="A14" s="40" t="s">
        <v>5</v>
      </c>
      <c r="B14" s="41"/>
      <c r="C14" s="41"/>
      <c r="D14" s="41"/>
      <c r="E14" s="41"/>
      <c r="F14" s="41"/>
    </row>
    <row r="15" spans="1:6" ht="16.5" x14ac:dyDescent="0.3">
      <c r="A15" s="41" t="s">
        <v>142</v>
      </c>
      <c r="B15" s="45">
        <f>+C15+D15+E15+F15</f>
        <v>1810</v>
      </c>
      <c r="C15" s="45">
        <f>'I trimestre'!C15+'II Trimestre'!C15+'III Trimestre'!C15+'IV Trimestre'!C15</f>
        <v>634</v>
      </c>
      <c r="D15" s="45">
        <f>'I trimestre'!D15+'II Trimestre'!D15+'III Trimestre'!D15+'IV Trimestre'!D15</f>
        <v>526</v>
      </c>
      <c r="E15" s="45">
        <f>'I trimestre'!E15+'II Trimestre'!E15+'III Trimestre'!E15+'IV Trimestre'!E15</f>
        <v>435</v>
      </c>
      <c r="F15" s="45">
        <f>'I trimestre'!F15+'II Trimestre'!F15+'III Trimestre'!F15+'IV Trimestre'!F15</f>
        <v>215</v>
      </c>
    </row>
    <row r="16" spans="1:6" ht="16.5" x14ac:dyDescent="0.3">
      <c r="A16" s="41" t="s">
        <v>143</v>
      </c>
      <c r="B16" s="45">
        <f t="shared" ref="B16:B18" si="0">+C16+D16+E16+F16</f>
        <v>1166</v>
      </c>
      <c r="C16" s="45">
        <f>'I trimestre'!C16+'II Trimestre'!C16+'III Trimestre'!C16+'IV Trimestre'!C16</f>
        <v>526</v>
      </c>
      <c r="D16" s="45">
        <f>'I trimestre'!D16+'II Trimestre'!D16+'III Trimestre'!D16+'IV Trimestre'!D16</f>
        <v>300</v>
      </c>
      <c r="E16" s="45">
        <f>'I trimestre'!E16+'II Trimestre'!E16+'III Trimestre'!E16+'IV Trimestre'!E16</f>
        <v>240</v>
      </c>
      <c r="F16" s="45">
        <f>'I trimestre'!F16+'II Trimestre'!F16+'III Trimestre'!F16+'IV Trimestre'!F16</f>
        <v>100</v>
      </c>
    </row>
    <row r="17" spans="1:6" ht="16.5" x14ac:dyDescent="0.3">
      <c r="A17" s="41" t="s">
        <v>144</v>
      </c>
      <c r="B17" s="45">
        <f t="shared" si="0"/>
        <v>1119</v>
      </c>
      <c r="C17" s="56">
        <v>410</v>
      </c>
      <c r="D17" s="45">
        <f>'I trimestre'!D17+'II Trimestre'!D17+'III Trimestre'!D17+'IV Trimestre'!D17</f>
        <v>40</v>
      </c>
      <c r="E17" s="45">
        <f>'I trimestre'!E17+'II Trimestre'!E17+'III Trimestre'!E17+'IV Trimestre'!E17</f>
        <v>581</v>
      </c>
      <c r="F17" s="45">
        <f>'I trimestre'!F17+'II Trimestre'!F17+'III Trimestre'!F17+'IV Trimestre'!F17</f>
        <v>88</v>
      </c>
    </row>
    <row r="18" spans="1:6" ht="16.5" x14ac:dyDescent="0.3">
      <c r="A18" s="41" t="s">
        <v>103</v>
      </c>
      <c r="B18" s="45">
        <f t="shared" si="0"/>
        <v>1166</v>
      </c>
      <c r="C18" s="45">
        <f>'IV Trimestre'!C18</f>
        <v>526</v>
      </c>
      <c r="D18" s="45">
        <f>'IV Trimestre'!D18</f>
        <v>300</v>
      </c>
      <c r="E18" s="45">
        <f>'IV Trimestre'!E18</f>
        <v>240</v>
      </c>
      <c r="F18" s="45">
        <f>'IV Trimestre'!F18</f>
        <v>100</v>
      </c>
    </row>
    <row r="19" spans="1:6" ht="16.5" x14ac:dyDescent="0.3">
      <c r="A19" s="41"/>
      <c r="B19" s="45"/>
      <c r="C19" s="45"/>
      <c r="D19" s="45"/>
      <c r="E19" s="45"/>
      <c r="F19" s="45"/>
    </row>
    <row r="20" spans="1:6" ht="17.25" x14ac:dyDescent="0.35">
      <c r="A20" s="40" t="s">
        <v>6</v>
      </c>
      <c r="B20" s="45"/>
      <c r="C20" s="45"/>
      <c r="D20" s="45"/>
      <c r="E20" s="45"/>
      <c r="F20" s="45"/>
    </row>
    <row r="21" spans="1:6" ht="16.5" x14ac:dyDescent="0.3">
      <c r="A21" s="41" t="s">
        <v>142</v>
      </c>
      <c r="B21" s="45">
        <f>+C21+D21+E21+F21</f>
        <v>3016072022.21</v>
      </c>
      <c r="C21" s="45">
        <f>'I trimestre'!C21+'II Trimestre'!C21+'III Trimestre'!C21+'IV Trimestre'!C21</f>
        <v>2660987000</v>
      </c>
      <c r="D21" s="45">
        <f>'I trimestre'!D21+'II Trimestre'!D21+'III Trimestre'!D21+'IV Trimestre'!D21</f>
        <v>20122589.23</v>
      </c>
      <c r="E21" s="45">
        <f>'I trimestre'!E21+'II Trimestre'!E21+'III Trimestre'!E21+'IV Trimestre'!E21</f>
        <v>64634228.149999999</v>
      </c>
      <c r="F21" s="45">
        <f>'I trimestre'!F21+'II Trimestre'!F21+'III Trimestre'!F21+'IV Trimestre'!F21</f>
        <v>270328204.83000004</v>
      </c>
    </row>
    <row r="22" spans="1:6" ht="16.5" x14ac:dyDescent="0.3">
      <c r="A22" s="41" t="s">
        <v>143</v>
      </c>
      <c r="B22" s="45">
        <f t="shared" ref="B22:B25" si="1">+C22+D22+E22+F22</f>
        <v>2423720947.4499998</v>
      </c>
      <c r="C22" s="45">
        <f>'I trimestre'!C22+'II Trimestre'!C22+'III Trimestre'!C22+'IV Trimestre'!C22</f>
        <v>2103720947.45</v>
      </c>
      <c r="D22" s="45">
        <f>'I trimestre'!D22+'II Trimestre'!D22+'III Trimestre'!D22+'IV Trimestre'!D22</f>
        <v>60000000</v>
      </c>
      <c r="E22" s="45">
        <f>'I trimestre'!E22+'II Trimestre'!E22+'III Trimestre'!E22+'IV Trimestre'!E22</f>
        <v>60000000</v>
      </c>
      <c r="F22" s="45">
        <f>'I trimestre'!F22+'II Trimestre'!F22+'III Trimestre'!F22+'IV Trimestre'!F22</f>
        <v>200000000</v>
      </c>
    </row>
    <row r="23" spans="1:6" ht="16.5" x14ac:dyDescent="0.3">
      <c r="A23" s="41" t="s">
        <v>144</v>
      </c>
      <c r="B23" s="45">
        <f t="shared" si="1"/>
        <v>2002710050.8499999</v>
      </c>
      <c r="C23" s="56">
        <v>1765929680</v>
      </c>
      <c r="D23" s="56">
        <v>9947022.7200000007</v>
      </c>
      <c r="E23" s="56">
        <v>59019002</v>
      </c>
      <c r="F23" s="56">
        <v>167814346.13</v>
      </c>
    </row>
    <row r="24" spans="1:6" ht="16.5" x14ac:dyDescent="0.3">
      <c r="A24" s="41" t="s">
        <v>103</v>
      </c>
      <c r="B24" s="45">
        <f t="shared" si="1"/>
        <v>2423720947.4499998</v>
      </c>
      <c r="C24" s="45">
        <f>'IV Trimestre'!C24</f>
        <v>2103720947.45</v>
      </c>
      <c r="D24" s="45">
        <f>'IV Trimestre'!D24</f>
        <v>60000000</v>
      </c>
      <c r="E24" s="45">
        <f>'IV Trimestre'!E24</f>
        <v>60000000</v>
      </c>
      <c r="F24" s="45">
        <f>'IV Trimestre'!F24</f>
        <v>200000000</v>
      </c>
    </row>
    <row r="25" spans="1:6" ht="16.5" x14ac:dyDescent="0.3">
      <c r="A25" s="41" t="s">
        <v>145</v>
      </c>
      <c r="B25" s="45">
        <f t="shared" si="1"/>
        <v>2002710050.8499999</v>
      </c>
      <c r="C25" s="45">
        <f>C23</f>
        <v>1765929680</v>
      </c>
      <c r="D25" s="45">
        <f>D23</f>
        <v>9947022.7200000007</v>
      </c>
      <c r="E25" s="45">
        <f>E23</f>
        <v>59019002</v>
      </c>
      <c r="F25" s="45">
        <f>F23</f>
        <v>167814346.13</v>
      </c>
    </row>
    <row r="26" spans="1:6" ht="16.5" x14ac:dyDescent="0.3">
      <c r="A26" s="41"/>
      <c r="B26" s="45"/>
      <c r="C26" s="45"/>
      <c r="D26" s="45"/>
      <c r="E26" s="45"/>
      <c r="F26" s="45"/>
    </row>
    <row r="27" spans="1:6" ht="17.25" x14ac:dyDescent="0.35">
      <c r="A27" s="40" t="s">
        <v>7</v>
      </c>
      <c r="B27" s="43"/>
      <c r="C27" s="43"/>
      <c r="D27" s="43"/>
      <c r="E27" s="43"/>
      <c r="F27" s="43"/>
    </row>
    <row r="28" spans="1:6" ht="16.5" x14ac:dyDescent="0.3">
      <c r="A28" s="41" t="s">
        <v>143</v>
      </c>
      <c r="B28" s="45">
        <f>B22</f>
        <v>2423720947.4499998</v>
      </c>
      <c r="C28" s="45"/>
      <c r="D28" s="45"/>
      <c r="E28" s="45"/>
      <c r="F28" s="45"/>
    </row>
    <row r="29" spans="1:6" ht="16.5" x14ac:dyDescent="0.3">
      <c r="A29" s="41" t="s">
        <v>144</v>
      </c>
      <c r="B29" s="45">
        <f>+'I trimestre'!B29+'II Trimestre'!B29+'III Trimestre'!B29+'IV Trimestre'!B29</f>
        <v>2185902645.8299999</v>
      </c>
      <c r="C29" s="45"/>
      <c r="D29" s="45"/>
      <c r="E29" s="45"/>
      <c r="F29" s="45"/>
    </row>
    <row r="30" spans="1:6" ht="16.5" x14ac:dyDescent="0.3">
      <c r="A30" s="41"/>
      <c r="B30" s="46"/>
      <c r="C30" s="46"/>
      <c r="D30" s="46"/>
      <c r="E30" s="46"/>
      <c r="F30" s="46"/>
    </row>
    <row r="31" spans="1:6" ht="17.25" x14ac:dyDescent="0.35">
      <c r="A31" s="40" t="s">
        <v>8</v>
      </c>
      <c r="B31" s="46"/>
      <c r="C31" s="46"/>
      <c r="D31" s="46"/>
      <c r="E31" s="46"/>
      <c r="F31" s="46"/>
    </row>
    <row r="32" spans="1:6" ht="16.5" x14ac:dyDescent="0.3">
      <c r="A32" s="41" t="s">
        <v>146</v>
      </c>
      <c r="B32" s="44">
        <v>1.0610999999999999</v>
      </c>
      <c r="C32" s="44">
        <v>1.0610999999999999</v>
      </c>
      <c r="D32" s="44">
        <v>1.0610999999999999</v>
      </c>
      <c r="E32" s="44">
        <v>1.0610999999999999</v>
      </c>
      <c r="F32" s="44">
        <v>1.0610999999999999</v>
      </c>
    </row>
    <row r="33" spans="1:6" ht="16.5" x14ac:dyDescent="0.3">
      <c r="A33" s="41" t="s">
        <v>147</v>
      </c>
      <c r="B33" s="44">
        <v>1.0706</v>
      </c>
      <c r="C33" s="44">
        <v>1.0706</v>
      </c>
      <c r="D33" s="44">
        <v>1.0706</v>
      </c>
      <c r="E33" s="44">
        <v>1.0706</v>
      </c>
      <c r="F33" s="44">
        <v>1.0706</v>
      </c>
    </row>
    <row r="34" spans="1:6" ht="16.5" x14ac:dyDescent="0.3">
      <c r="A34" s="41" t="s">
        <v>9</v>
      </c>
      <c r="B34" s="42">
        <v>110509</v>
      </c>
      <c r="C34" s="42">
        <v>110509</v>
      </c>
      <c r="D34" s="42">
        <v>110509</v>
      </c>
      <c r="E34" s="42">
        <v>110509</v>
      </c>
      <c r="F34" s="42">
        <v>110509</v>
      </c>
    </row>
    <row r="35" spans="1:6" ht="16.5" x14ac:dyDescent="0.3">
      <c r="A35" s="41"/>
      <c r="B35" s="45"/>
      <c r="C35" s="45"/>
      <c r="D35" s="45"/>
      <c r="E35" s="45"/>
      <c r="F35" s="45"/>
    </row>
    <row r="36" spans="1:6" ht="17.25" x14ac:dyDescent="0.35">
      <c r="A36" s="40" t="s">
        <v>10</v>
      </c>
      <c r="B36" s="45"/>
      <c r="C36" s="45"/>
      <c r="D36" s="45"/>
      <c r="E36" s="45"/>
      <c r="F36" s="45"/>
    </row>
    <row r="37" spans="1:6" ht="16.5" x14ac:dyDescent="0.3">
      <c r="A37" s="41" t="s">
        <v>98</v>
      </c>
      <c r="B37" s="45">
        <f t="shared" ref="B37:F37" si="2">B21/B32</f>
        <v>2842401302.6199231</v>
      </c>
      <c r="C37" s="45">
        <f t="shared" si="2"/>
        <v>2507762699.0858545</v>
      </c>
      <c r="D37" s="45">
        <f t="shared" si="2"/>
        <v>18963895.23136368</v>
      </c>
      <c r="E37" s="45">
        <f t="shared" si="2"/>
        <v>60912475.874092922</v>
      </c>
      <c r="F37" s="45">
        <f t="shared" si="2"/>
        <v>254762232.42861187</v>
      </c>
    </row>
    <row r="38" spans="1:6" ht="16.5" x14ac:dyDescent="0.3">
      <c r="A38" s="41" t="s">
        <v>148</v>
      </c>
      <c r="B38" s="45">
        <f t="shared" ref="B38:F38" si="3">B23/B33</f>
        <v>1870642677.7974966</v>
      </c>
      <c r="C38" s="45">
        <f t="shared" si="3"/>
        <v>1649476629.9271436</v>
      </c>
      <c r="D38" s="45">
        <f t="shared" si="3"/>
        <v>9291072.9684289191</v>
      </c>
      <c r="E38" s="45">
        <f t="shared" si="3"/>
        <v>55127033.439192973</v>
      </c>
      <c r="F38" s="45">
        <f t="shared" si="3"/>
        <v>156747941.46273118</v>
      </c>
    </row>
    <row r="39" spans="1:6" ht="16.5" x14ac:dyDescent="0.3">
      <c r="A39" s="41" t="s">
        <v>99</v>
      </c>
      <c r="B39" s="45">
        <f t="shared" ref="B39:F39" si="4">B37/B15</f>
        <v>1570387.4600110073</v>
      </c>
      <c r="C39" s="45">
        <f t="shared" si="4"/>
        <v>3955461.6704824204</v>
      </c>
      <c r="D39" s="45">
        <f t="shared" si="4"/>
        <v>36053.03275924654</v>
      </c>
      <c r="E39" s="45">
        <f t="shared" si="4"/>
        <v>140028.68017032856</v>
      </c>
      <c r="F39" s="45">
        <f t="shared" si="4"/>
        <v>1184940.6159470319</v>
      </c>
    </row>
    <row r="40" spans="1:6" ht="16.5" x14ac:dyDescent="0.3">
      <c r="A40" s="41" t="s">
        <v>149</v>
      </c>
      <c r="B40" s="45">
        <f t="shared" ref="B40:F40" si="5">B38/B17</f>
        <v>1671709.2741711319</v>
      </c>
      <c r="C40" s="45">
        <f t="shared" si="5"/>
        <v>4023113.7315296186</v>
      </c>
      <c r="D40" s="45">
        <f t="shared" si="5"/>
        <v>232276.82421072299</v>
      </c>
      <c r="E40" s="45">
        <f t="shared" si="5"/>
        <v>94883.017967629901</v>
      </c>
      <c r="F40" s="45">
        <f t="shared" si="5"/>
        <v>1781226.6075310363</v>
      </c>
    </row>
    <row r="41" spans="1:6" ht="16.5" x14ac:dyDescent="0.3">
      <c r="A41" s="41"/>
      <c r="B41" s="46"/>
      <c r="C41" s="46"/>
      <c r="D41" s="46"/>
      <c r="E41" s="46"/>
      <c r="F41" s="46"/>
    </row>
    <row r="42" spans="1:6" ht="17.25" x14ac:dyDescent="0.35">
      <c r="A42" s="40" t="s">
        <v>11</v>
      </c>
      <c r="B42" s="46"/>
      <c r="C42" s="46"/>
      <c r="D42" s="46"/>
      <c r="E42" s="46"/>
      <c r="F42" s="46"/>
    </row>
    <row r="43" spans="1:6" ht="16.5" x14ac:dyDescent="0.3">
      <c r="A43" s="41"/>
      <c r="B43" s="46"/>
      <c r="C43" s="46"/>
      <c r="D43" s="46"/>
      <c r="E43" s="46"/>
      <c r="F43" s="46"/>
    </row>
    <row r="44" spans="1:6" ht="17.25" x14ac:dyDescent="0.35">
      <c r="A44" s="40" t="s">
        <v>12</v>
      </c>
      <c r="B44" s="46"/>
      <c r="C44" s="46"/>
      <c r="D44" s="46"/>
      <c r="E44" s="46"/>
      <c r="F44" s="46"/>
    </row>
    <row r="45" spans="1:6" ht="16.5" x14ac:dyDescent="0.3">
      <c r="A45" s="41" t="s">
        <v>13</v>
      </c>
      <c r="B45" s="46">
        <f t="shared" ref="B45" si="6">B16/B34*100</f>
        <v>1.055117682722674</v>
      </c>
      <c r="C45" s="46">
        <f t="shared" ref="C45:F45" si="7">C16/C34*100</f>
        <v>0.47597933200010856</v>
      </c>
      <c r="D45" s="46">
        <f t="shared" si="7"/>
        <v>0.2714711019012026</v>
      </c>
      <c r="E45" s="46">
        <f t="shared" si="7"/>
        <v>0.2171768815209621</v>
      </c>
      <c r="F45" s="46">
        <f t="shared" si="7"/>
        <v>9.0490367300400873E-2</v>
      </c>
    </row>
    <row r="46" spans="1:6" ht="16.5" x14ac:dyDescent="0.3">
      <c r="A46" s="41" t="s">
        <v>14</v>
      </c>
      <c r="B46" s="46">
        <f t="shared" ref="B46" si="8">B17/B34*100</f>
        <v>1.0125872100914857</v>
      </c>
      <c r="C46" s="46">
        <f t="shared" ref="C46:F46" si="9">C17/C34*100</f>
        <v>0.37101050593164359</v>
      </c>
      <c r="D46" s="46">
        <f t="shared" si="9"/>
        <v>3.6196146920160349E-2</v>
      </c>
      <c r="E46" s="46">
        <f t="shared" si="9"/>
        <v>0.52574903401532913</v>
      </c>
      <c r="F46" s="46">
        <f t="shared" si="9"/>
        <v>7.9631523224352768E-2</v>
      </c>
    </row>
    <row r="47" spans="1:6" ht="16.5" x14ac:dyDescent="0.3">
      <c r="A47" s="41"/>
      <c r="B47" s="46"/>
      <c r="C47" s="46"/>
      <c r="D47" s="46"/>
      <c r="E47" s="46"/>
      <c r="F47" s="46"/>
    </row>
    <row r="48" spans="1:6" ht="17.25" x14ac:dyDescent="0.35">
      <c r="A48" s="40" t="s">
        <v>15</v>
      </c>
      <c r="B48" s="46"/>
      <c r="C48" s="46"/>
      <c r="D48" s="46"/>
      <c r="E48" s="46"/>
      <c r="F48" s="46"/>
    </row>
    <row r="49" spans="1:6" ht="16.5" x14ac:dyDescent="0.3">
      <c r="A49" s="41" t="s">
        <v>16</v>
      </c>
      <c r="B49" s="46">
        <f t="shared" ref="B49" si="10">B17/B16*100</f>
        <v>95.969125214408237</v>
      </c>
      <c r="C49" s="46">
        <f t="shared" ref="C49:F49" si="11">C17/C16*100</f>
        <v>77.946768060836504</v>
      </c>
      <c r="D49" s="46">
        <f t="shared" si="11"/>
        <v>13.333333333333334</v>
      </c>
      <c r="E49" s="46">
        <f t="shared" si="11"/>
        <v>242.08333333333334</v>
      </c>
      <c r="F49" s="46">
        <f t="shared" si="11"/>
        <v>88</v>
      </c>
    </row>
    <row r="50" spans="1:6" ht="16.5" x14ac:dyDescent="0.3">
      <c r="A50" s="41" t="s">
        <v>17</v>
      </c>
      <c r="B50" s="46">
        <f t="shared" ref="B50" si="12">B23/B22*100</f>
        <v>82.629563975054722</v>
      </c>
      <c r="C50" s="46">
        <f t="shared" ref="C50:F50" si="13">C23/C22*100</f>
        <v>83.943152353003399</v>
      </c>
      <c r="D50" s="46">
        <f t="shared" si="13"/>
        <v>16.578371199999999</v>
      </c>
      <c r="E50" s="46">
        <f t="shared" si="13"/>
        <v>98.365003333333334</v>
      </c>
      <c r="F50" s="46">
        <f t="shared" si="13"/>
        <v>83.907173064999995</v>
      </c>
    </row>
    <row r="51" spans="1:6" ht="16.5" x14ac:dyDescent="0.3">
      <c r="A51" s="41" t="s">
        <v>18</v>
      </c>
      <c r="B51" s="46">
        <f t="shared" ref="B51" si="14">AVERAGE(B49:B50)</f>
        <v>89.29934459473148</v>
      </c>
      <c r="C51" s="46">
        <f t="shared" ref="C51:F51" si="15">AVERAGE(C49:C50)</f>
        <v>80.944960206919944</v>
      </c>
      <c r="D51" s="46">
        <f t="shared" si="15"/>
        <v>14.955852266666668</v>
      </c>
      <c r="E51" s="46">
        <f t="shared" si="15"/>
        <v>170.22416833333335</v>
      </c>
      <c r="F51" s="46">
        <f t="shared" si="15"/>
        <v>85.953586532499997</v>
      </c>
    </row>
    <row r="52" spans="1:6" ht="17.25" x14ac:dyDescent="0.35">
      <c r="A52" s="40"/>
      <c r="B52" s="46"/>
      <c r="C52" s="46"/>
      <c r="D52" s="46"/>
      <c r="E52" s="46"/>
      <c r="F52" s="46"/>
    </row>
    <row r="53" spans="1:6" ht="17.25" x14ac:dyDescent="0.35">
      <c r="A53" s="40" t="s">
        <v>19</v>
      </c>
      <c r="B53" s="46"/>
      <c r="C53" s="46"/>
      <c r="D53" s="46"/>
      <c r="E53" s="46"/>
      <c r="F53" s="46"/>
    </row>
    <row r="54" spans="1:6" ht="16.5" x14ac:dyDescent="0.3">
      <c r="A54" s="41" t="s">
        <v>20</v>
      </c>
      <c r="B54" s="46">
        <f t="shared" ref="B54" si="16">B17/B18*100</f>
        <v>95.969125214408237</v>
      </c>
      <c r="C54" s="46">
        <f t="shared" ref="C54:F54" si="17">C17/C18*100</f>
        <v>77.946768060836504</v>
      </c>
      <c r="D54" s="46">
        <f t="shared" si="17"/>
        <v>13.333333333333334</v>
      </c>
      <c r="E54" s="46">
        <f t="shared" si="17"/>
        <v>242.08333333333334</v>
      </c>
      <c r="F54" s="46">
        <f t="shared" si="17"/>
        <v>88</v>
      </c>
    </row>
    <row r="55" spans="1:6" ht="16.5" x14ac:dyDescent="0.3">
      <c r="A55" s="41" t="s">
        <v>21</v>
      </c>
      <c r="B55" s="46">
        <f t="shared" ref="B55" si="18">B23/B24*100</f>
        <v>82.629563975054722</v>
      </c>
      <c r="C55" s="46">
        <f t="shared" ref="C55:F55" si="19">C23/C24*100</f>
        <v>83.943152353003399</v>
      </c>
      <c r="D55" s="46">
        <f t="shared" si="19"/>
        <v>16.578371199999999</v>
      </c>
      <c r="E55" s="46">
        <f t="shared" si="19"/>
        <v>98.365003333333334</v>
      </c>
      <c r="F55" s="46">
        <f t="shared" si="19"/>
        <v>83.907173064999995</v>
      </c>
    </row>
    <row r="56" spans="1:6" ht="16.5" x14ac:dyDescent="0.3">
      <c r="A56" s="41" t="s">
        <v>22</v>
      </c>
      <c r="B56" s="46">
        <f t="shared" ref="B56" si="20">AVERAGE(B54:B55)</f>
        <v>89.29934459473148</v>
      </c>
      <c r="C56" s="46">
        <f t="shared" ref="C56:F56" si="21">AVERAGE(C54:C55)</f>
        <v>80.944960206919944</v>
      </c>
      <c r="D56" s="46">
        <f t="shared" si="21"/>
        <v>14.955852266666668</v>
      </c>
      <c r="E56" s="46">
        <f t="shared" si="21"/>
        <v>170.22416833333335</v>
      </c>
      <c r="F56" s="46">
        <f t="shared" si="21"/>
        <v>85.953586532499997</v>
      </c>
    </row>
    <row r="57" spans="1:6" ht="16.5" x14ac:dyDescent="0.3">
      <c r="A57" s="41"/>
      <c r="B57" s="46"/>
      <c r="C57" s="46"/>
      <c r="D57" s="46"/>
      <c r="E57" s="46"/>
      <c r="F57" s="46"/>
    </row>
    <row r="58" spans="1:6" ht="17.25" x14ac:dyDescent="0.35">
      <c r="A58" s="40" t="s">
        <v>23</v>
      </c>
      <c r="B58" s="46">
        <f t="shared" ref="B58" si="22">B25/B23*100</f>
        <v>100</v>
      </c>
      <c r="C58" s="46"/>
      <c r="D58" s="46"/>
      <c r="E58" s="46"/>
      <c r="F58" s="46"/>
    </row>
    <row r="59" spans="1:6" ht="16.5" x14ac:dyDescent="0.3">
      <c r="A59" s="41"/>
      <c r="B59" s="46"/>
      <c r="C59" s="46"/>
      <c r="D59" s="46"/>
      <c r="E59" s="46"/>
      <c r="F59" s="46"/>
    </row>
    <row r="60" spans="1:6" ht="17.25" x14ac:dyDescent="0.35">
      <c r="A60" s="40" t="s">
        <v>24</v>
      </c>
      <c r="B60" s="46"/>
      <c r="C60" s="46"/>
      <c r="D60" s="46"/>
      <c r="E60" s="46"/>
      <c r="F60" s="46"/>
    </row>
    <row r="61" spans="1:6" ht="16.5" x14ac:dyDescent="0.3">
      <c r="A61" s="41" t="s">
        <v>25</v>
      </c>
      <c r="B61" s="46">
        <f t="shared" ref="B61:F61" si="23">((B17/B15)-1)*100</f>
        <v>-38.1767955801105</v>
      </c>
      <c r="C61" s="46">
        <f t="shared" si="23"/>
        <v>-35.331230283911673</v>
      </c>
      <c r="D61" s="46">
        <f t="shared" si="23"/>
        <v>-92.395437262357419</v>
      </c>
      <c r="E61" s="46">
        <f t="shared" si="23"/>
        <v>33.563218390804607</v>
      </c>
      <c r="F61" s="46">
        <f t="shared" si="23"/>
        <v>-59.069767441860463</v>
      </c>
    </row>
    <row r="62" spans="1:6" ht="16.5" x14ac:dyDescent="0.3">
      <c r="A62" s="41" t="s">
        <v>26</v>
      </c>
      <c r="B62" s="46">
        <f t="shared" ref="B62:F62" si="24">((B38/B37)-1)*100</f>
        <v>-34.187946083711985</v>
      </c>
      <c r="C62" s="46">
        <f t="shared" si="24"/>
        <v>-34.225170885250776</v>
      </c>
      <c r="D62" s="46">
        <f t="shared" si="24"/>
        <v>-51.006516039685977</v>
      </c>
      <c r="E62" s="46">
        <f t="shared" si="24"/>
        <v>-9.4979597395754354</v>
      </c>
      <c r="F62" s="46">
        <f t="shared" si="24"/>
        <v>-38.472849775072426</v>
      </c>
    </row>
    <row r="63" spans="1:6" ht="16.5" x14ac:dyDescent="0.3">
      <c r="A63" s="41" t="s">
        <v>27</v>
      </c>
      <c r="B63" s="46">
        <f t="shared" ref="B63:F63" si="25">((B40/B39)-1)*100</f>
        <v>6.4520264418957085</v>
      </c>
      <c r="C63" s="46">
        <f t="shared" si="25"/>
        <v>1.7103455091487918</v>
      </c>
      <c r="D63" s="46">
        <f t="shared" si="25"/>
        <v>544.26431407812936</v>
      </c>
      <c r="E63" s="46">
        <f t="shared" si="25"/>
        <v>-32.240296879028087</v>
      </c>
      <c r="F63" s="46">
        <f t="shared" si="25"/>
        <v>50.322014754084442</v>
      </c>
    </row>
    <row r="64" spans="1:6" ht="16.5" x14ac:dyDescent="0.3">
      <c r="A64" s="41"/>
      <c r="B64" s="46"/>
      <c r="C64" s="46"/>
      <c r="D64" s="46"/>
      <c r="E64" s="46"/>
      <c r="F64" s="46"/>
    </row>
    <row r="65" spans="1:6" ht="17.25" x14ac:dyDescent="0.35">
      <c r="A65" s="40" t="s">
        <v>28</v>
      </c>
      <c r="B65" s="46"/>
      <c r="C65" s="46"/>
      <c r="D65" s="46"/>
      <c r="E65" s="46"/>
      <c r="F65" s="46"/>
    </row>
    <row r="66" spans="1:6" ht="16.5" x14ac:dyDescent="0.3">
      <c r="A66" s="41" t="s">
        <v>29</v>
      </c>
      <c r="B66" s="46">
        <f>B22/B16</f>
        <v>2078662.905188679</v>
      </c>
      <c r="C66" s="46">
        <f t="shared" ref="C66:F66" si="26">C22/C16</f>
        <v>3999469.4818441067</v>
      </c>
      <c r="D66" s="46">
        <f t="shared" si="26"/>
        <v>200000</v>
      </c>
      <c r="E66" s="46">
        <f t="shared" si="26"/>
        <v>250000</v>
      </c>
      <c r="F66" s="46">
        <f t="shared" si="26"/>
        <v>2000000</v>
      </c>
    </row>
    <row r="67" spans="1:6" ht="16.5" x14ac:dyDescent="0.3">
      <c r="A67" s="41" t="s">
        <v>30</v>
      </c>
      <c r="B67" s="46">
        <f>B23/B17</f>
        <v>1789731.9489276139</v>
      </c>
      <c r="C67" s="46">
        <f t="shared" ref="C67:F67" si="27">C23/C17</f>
        <v>4307145.5609756093</v>
      </c>
      <c r="D67" s="46">
        <f t="shared" si="27"/>
        <v>248675.56800000003</v>
      </c>
      <c r="E67" s="46">
        <f t="shared" si="27"/>
        <v>101581.75903614458</v>
      </c>
      <c r="F67" s="46">
        <f t="shared" si="27"/>
        <v>1906981.2060227273</v>
      </c>
    </row>
    <row r="68" spans="1:6" ht="16.5" x14ac:dyDescent="0.3">
      <c r="A68" s="41" t="s">
        <v>31</v>
      </c>
      <c r="B68" s="46">
        <f>(B67/B66)*B51</f>
        <v>76.886872633627149</v>
      </c>
      <c r="C68" s="46">
        <f t="shared" ref="C68:F68" si="28">(C67/C66)*C51</f>
        <v>87.171993090900671</v>
      </c>
      <c r="D68" s="46">
        <f t="shared" si="28"/>
        <v>18.595775286687108</v>
      </c>
      <c r="E68" s="46">
        <f t="shared" si="28"/>
        <v>69.16668179905912</v>
      </c>
      <c r="F68" s="46">
        <f t="shared" si="28"/>
        <v>81.955937053862854</v>
      </c>
    </row>
    <row r="69" spans="1:6" ht="16.5" x14ac:dyDescent="0.3">
      <c r="A69" s="41"/>
      <c r="B69" s="46"/>
      <c r="C69" s="46"/>
      <c r="D69" s="46"/>
      <c r="E69" s="46"/>
      <c r="F69" s="46"/>
    </row>
    <row r="70" spans="1:6" ht="17.25" x14ac:dyDescent="0.35">
      <c r="A70" s="40" t="s">
        <v>32</v>
      </c>
      <c r="B70" s="53"/>
      <c r="C70" s="53"/>
      <c r="D70" s="53"/>
      <c r="E70" s="53"/>
      <c r="F70" s="53"/>
    </row>
    <row r="71" spans="1:6" ht="16.5" x14ac:dyDescent="0.3">
      <c r="A71" s="41" t="s">
        <v>33</v>
      </c>
      <c r="B71" s="46">
        <f>B29/B28*100</f>
        <v>90.187884382061029</v>
      </c>
      <c r="C71" s="46"/>
      <c r="D71" s="46"/>
      <c r="E71" s="46"/>
      <c r="F71" s="46"/>
    </row>
    <row r="72" spans="1:6" ht="16.5" x14ac:dyDescent="0.3">
      <c r="A72" s="41" t="s">
        <v>34</v>
      </c>
      <c r="B72" s="46">
        <f>B23/B29*100</f>
        <v>91.619361670590749</v>
      </c>
      <c r="C72" s="46"/>
      <c r="D72" s="46"/>
      <c r="E72" s="46"/>
      <c r="F72" s="46"/>
    </row>
    <row r="73" spans="1:6" ht="17.25" thickBot="1" x14ac:dyDescent="0.35">
      <c r="A73" s="49"/>
      <c r="B73" s="50"/>
      <c r="C73" s="50"/>
      <c r="D73" s="50"/>
      <c r="E73" s="50"/>
      <c r="F73" s="50"/>
    </row>
    <row r="74" spans="1:6" ht="18" thickTop="1" x14ac:dyDescent="0.35">
      <c r="A74" s="51" t="s">
        <v>134</v>
      </c>
      <c r="B74" s="51"/>
      <c r="C74" s="51"/>
      <c r="D74" s="51"/>
      <c r="E74" s="51"/>
      <c r="F74" s="51"/>
    </row>
    <row r="75" spans="1:6" ht="77.25" customHeight="1" x14ac:dyDescent="0.25">
      <c r="A75" s="60" t="s">
        <v>150</v>
      </c>
      <c r="B75" s="60"/>
      <c r="C75" s="60"/>
      <c r="D75" s="60"/>
      <c r="E75" s="60"/>
      <c r="F75" s="60"/>
    </row>
  </sheetData>
  <mergeCells count="4">
    <mergeCell ref="A9:A10"/>
    <mergeCell ref="B9:B10"/>
    <mergeCell ref="C9:F9"/>
    <mergeCell ref="A75:F7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2:N36"/>
  <sheetViews>
    <sheetView workbookViewId="0">
      <selection activeCell="B15" sqref="B15"/>
    </sheetView>
  </sheetViews>
  <sheetFormatPr baseColWidth="10" defaultColWidth="11.42578125" defaultRowHeight="15" x14ac:dyDescent="0.25"/>
  <cols>
    <col min="1" max="1" width="27.85546875" customWidth="1"/>
    <col min="2" max="5" width="17.7109375" customWidth="1"/>
    <col min="6" max="6" width="15.42578125" customWidth="1"/>
    <col min="7" max="7" width="1.5703125" customWidth="1"/>
    <col min="8" max="8" width="9.28515625" customWidth="1"/>
    <col min="10" max="10" width="8.28515625" customWidth="1"/>
    <col min="11" max="11" width="8.140625" customWidth="1"/>
    <col min="12" max="12" width="7.140625" customWidth="1"/>
    <col min="13" max="13" width="12.140625" customWidth="1"/>
    <col min="14" max="14" width="8.140625" customWidth="1"/>
  </cols>
  <sheetData>
    <row r="2" spans="1:13" x14ac:dyDescent="0.25">
      <c r="B2" s="61" t="s">
        <v>35</v>
      </c>
      <c r="C2" s="63" t="s">
        <v>2</v>
      </c>
      <c r="D2" s="63"/>
      <c r="E2" s="63"/>
      <c r="F2" s="63"/>
      <c r="G2" s="25"/>
    </row>
    <row r="3" spans="1:13" ht="15.75" thickBot="1" x14ac:dyDescent="0.3">
      <c r="B3" s="62"/>
      <c r="C3" s="2" t="s">
        <v>36</v>
      </c>
      <c r="D3" s="2"/>
      <c r="E3" s="2"/>
      <c r="F3" s="2" t="s">
        <v>37</v>
      </c>
      <c r="G3" s="26"/>
    </row>
    <row r="4" spans="1:13" ht="15.75" thickTop="1" x14ac:dyDescent="0.25">
      <c r="A4" s="4" t="s">
        <v>39</v>
      </c>
      <c r="C4" t="s">
        <v>1</v>
      </c>
      <c r="D4" t="s">
        <v>68</v>
      </c>
      <c r="E4" t="s">
        <v>69</v>
      </c>
    </row>
    <row r="6" spans="1:13" x14ac:dyDescent="0.25">
      <c r="A6" t="s">
        <v>40</v>
      </c>
      <c r="B6" s="3">
        <f>C6+F6</f>
        <v>203500000</v>
      </c>
      <c r="C6" s="3">
        <v>163500000</v>
      </c>
      <c r="D6" s="3">
        <f>D14*C7</f>
        <v>58860000</v>
      </c>
      <c r="E6" s="3">
        <f>E14*C7</f>
        <v>156960000</v>
      </c>
      <c r="F6" s="3">
        <v>40000000</v>
      </c>
      <c r="G6" s="3"/>
      <c r="I6" s="3">
        <v>14</v>
      </c>
      <c r="K6">
        <v>13</v>
      </c>
      <c r="M6">
        <v>20</v>
      </c>
    </row>
    <row r="7" spans="1:13" x14ac:dyDescent="0.25">
      <c r="B7" s="1">
        <f>B6/B14</f>
        <v>0.14034482758620689</v>
      </c>
      <c r="C7" s="1">
        <f>C6/C14</f>
        <v>0.1308</v>
      </c>
      <c r="D7" s="1"/>
      <c r="E7" s="1"/>
      <c r="F7" s="1">
        <f>F6/F14</f>
        <v>0.2</v>
      </c>
      <c r="G7" s="1"/>
      <c r="I7">
        <v>29</v>
      </c>
      <c r="K7">
        <v>29</v>
      </c>
      <c r="M7">
        <v>30</v>
      </c>
    </row>
    <row r="8" spans="1:13" x14ac:dyDescent="0.25">
      <c r="A8" t="s">
        <v>41</v>
      </c>
      <c r="B8" s="3">
        <f>C8+F8</f>
        <v>427500000</v>
      </c>
      <c r="C8" s="6">
        <v>367500000</v>
      </c>
      <c r="D8" s="6">
        <f>D14*C9</f>
        <v>132300000</v>
      </c>
      <c r="E8" s="6">
        <f>E14*C9</f>
        <v>352800000</v>
      </c>
      <c r="F8" s="3">
        <v>60000000</v>
      </c>
      <c r="G8" s="3"/>
      <c r="I8" s="3">
        <v>34</v>
      </c>
      <c r="K8" s="3">
        <v>35</v>
      </c>
      <c r="M8">
        <v>30</v>
      </c>
    </row>
    <row r="9" spans="1:13" x14ac:dyDescent="0.25">
      <c r="B9" s="1">
        <f>B8/B14</f>
        <v>0.29482758620689653</v>
      </c>
      <c r="C9" s="1">
        <f>C8/C14</f>
        <v>0.29399999999999998</v>
      </c>
      <c r="D9" s="1"/>
      <c r="E9" s="1"/>
      <c r="F9" s="1">
        <f>F8/F14</f>
        <v>0.3</v>
      </c>
      <c r="G9" s="1"/>
      <c r="I9">
        <v>23</v>
      </c>
      <c r="K9">
        <v>23</v>
      </c>
      <c r="M9">
        <v>20</v>
      </c>
    </row>
    <row r="10" spans="1:13" x14ac:dyDescent="0.25">
      <c r="A10" t="s">
        <v>38</v>
      </c>
      <c r="B10" s="3">
        <f>C10+F10</f>
        <v>492000000</v>
      </c>
      <c r="C10" s="6">
        <v>432000000</v>
      </c>
      <c r="D10" s="6">
        <f>D14*C11</f>
        <v>155520000</v>
      </c>
      <c r="E10" s="6">
        <f>E14*C11</f>
        <v>414720000</v>
      </c>
      <c r="F10" s="3">
        <v>60000000</v>
      </c>
      <c r="G10" s="3"/>
      <c r="H10" s="3"/>
    </row>
    <row r="11" spans="1:13" ht="15" customHeight="1" x14ac:dyDescent="0.25">
      <c r="B11" s="1">
        <f>B10/B14</f>
        <v>0.33931034482758621</v>
      </c>
      <c r="C11" s="1">
        <f>C10/C14</f>
        <v>0.34560000000000002</v>
      </c>
      <c r="D11" s="1"/>
      <c r="E11" s="1"/>
      <c r="F11" s="1">
        <f>F10/F14</f>
        <v>0.3</v>
      </c>
      <c r="G11" s="1"/>
      <c r="H11" s="3"/>
      <c r="I11" s="64" t="s">
        <v>55</v>
      </c>
      <c r="J11" s="64"/>
      <c r="K11" s="64"/>
      <c r="L11" s="64"/>
    </row>
    <row r="12" spans="1:13" x14ac:dyDescent="0.25">
      <c r="A12" t="s">
        <v>42</v>
      </c>
      <c r="B12" s="3">
        <f>C12+F12</f>
        <v>326500000</v>
      </c>
      <c r="C12" s="3">
        <v>286500000</v>
      </c>
      <c r="D12" s="3">
        <f>D14*C13</f>
        <v>103140000</v>
      </c>
      <c r="E12" s="3">
        <f>E14*C13</f>
        <v>275040000</v>
      </c>
      <c r="F12" s="3">
        <v>40000000</v>
      </c>
      <c r="G12" s="3"/>
      <c r="H12" s="3"/>
      <c r="I12" s="64"/>
      <c r="J12" s="64"/>
      <c r="K12" s="64"/>
      <c r="L12" s="64"/>
    </row>
    <row r="13" spans="1:13" x14ac:dyDescent="0.25">
      <c r="B13" s="1">
        <f>B12/B14</f>
        <v>0.22517241379310346</v>
      </c>
      <c r="C13" s="1">
        <f>C12/C14</f>
        <v>0.22919999999999999</v>
      </c>
      <c r="D13" s="1"/>
      <c r="E13" s="1"/>
      <c r="F13" s="1">
        <f>F12/F14</f>
        <v>0.2</v>
      </c>
      <c r="G13" s="1"/>
      <c r="H13" s="3"/>
      <c r="I13" s="10"/>
      <c r="K13" s="3"/>
    </row>
    <row r="14" spans="1:13" x14ac:dyDescent="0.25">
      <c r="A14" t="s">
        <v>43</v>
      </c>
      <c r="B14" s="3">
        <f>C14+F14</f>
        <v>1450000000</v>
      </c>
      <c r="C14" s="6">
        <v>1250000000</v>
      </c>
      <c r="D14" s="6">
        <v>450000000</v>
      </c>
      <c r="E14" s="6">
        <v>1200000000</v>
      </c>
      <c r="F14" s="3">
        <v>200000000</v>
      </c>
      <c r="G14" s="3"/>
      <c r="I14" s="10"/>
      <c r="K14" s="3"/>
    </row>
    <row r="15" spans="1:13" x14ac:dyDescent="0.25">
      <c r="I15" s="10"/>
      <c r="K15" s="3"/>
    </row>
    <row r="16" spans="1:13" x14ac:dyDescent="0.25">
      <c r="I16" s="10"/>
      <c r="K16" s="3"/>
    </row>
    <row r="17" spans="1:14" x14ac:dyDescent="0.25">
      <c r="A17" s="5" t="s">
        <v>44</v>
      </c>
      <c r="B17" s="3">
        <f>SUM(C17:F17)</f>
        <v>1450000000</v>
      </c>
      <c r="C17" s="6">
        <v>1250000000</v>
      </c>
      <c r="D17" s="6"/>
      <c r="E17" s="6"/>
      <c r="F17" s="3">
        <v>200000000</v>
      </c>
      <c r="G17" s="3"/>
      <c r="I17" s="11" t="s">
        <v>56</v>
      </c>
      <c r="K17" s="3"/>
    </row>
    <row r="18" spans="1:14" x14ac:dyDescent="0.25">
      <c r="A18" s="7" t="s">
        <v>45</v>
      </c>
      <c r="B18" s="3">
        <f>SUM(C18:F18)</f>
        <v>0</v>
      </c>
      <c r="C18" s="8">
        <f>C17-C14</f>
        <v>0</v>
      </c>
      <c r="D18" s="8"/>
      <c r="E18" s="8"/>
      <c r="F18" s="8">
        <f>F17-F14</f>
        <v>0</v>
      </c>
      <c r="G18" s="8"/>
      <c r="I18" s="18" t="s">
        <v>57</v>
      </c>
      <c r="J18" s="16"/>
      <c r="K18" s="17" t="s">
        <v>58</v>
      </c>
      <c r="L18" s="16"/>
      <c r="M18" s="17" t="s">
        <v>3</v>
      </c>
      <c r="N18" s="16"/>
    </row>
    <row r="19" spans="1:14" x14ac:dyDescent="0.25">
      <c r="A19" s="7" t="s">
        <v>46</v>
      </c>
      <c r="B19" s="3">
        <f>SUM(C19:F19)</f>
        <v>0</v>
      </c>
      <c r="C19" s="8">
        <f>C18*L19/100</f>
        <v>0</v>
      </c>
      <c r="D19" s="8"/>
      <c r="E19" s="8"/>
      <c r="F19" s="8">
        <f>F18*N19/100</f>
        <v>0</v>
      </c>
      <c r="G19" s="8"/>
      <c r="I19" s="19">
        <v>29</v>
      </c>
      <c r="J19" s="14">
        <f>I19*J20/I20</f>
        <v>33.720930232558139</v>
      </c>
      <c r="K19" s="15">
        <v>29</v>
      </c>
      <c r="L19" s="14">
        <f>K19*L20/K20</f>
        <v>33.333333333333336</v>
      </c>
      <c r="M19" s="15">
        <v>30</v>
      </c>
      <c r="N19" s="14">
        <f>M19*N20/M20</f>
        <v>37.5</v>
      </c>
    </row>
    <row r="20" spans="1:14" x14ac:dyDescent="0.25">
      <c r="A20" t="s">
        <v>47</v>
      </c>
      <c r="B20" s="3">
        <f>SUM(C20:F20)</f>
        <v>427500000</v>
      </c>
      <c r="C20" s="8">
        <f>C8+C19</f>
        <v>367500000</v>
      </c>
      <c r="D20" s="8"/>
      <c r="E20" s="8"/>
      <c r="F20" s="8">
        <f>F8+F19</f>
        <v>60000000</v>
      </c>
      <c r="G20" s="8"/>
      <c r="I20" s="20">
        <f>100-I6</f>
        <v>86</v>
      </c>
      <c r="J20" s="21">
        <v>100</v>
      </c>
      <c r="K20" s="22">
        <f>100-K6</f>
        <v>87</v>
      </c>
      <c r="L20" s="21">
        <v>100</v>
      </c>
      <c r="M20" s="22">
        <f>100-M6</f>
        <v>80</v>
      </c>
      <c r="N20" s="23">
        <v>100</v>
      </c>
    </row>
    <row r="21" spans="1:14" x14ac:dyDescent="0.25">
      <c r="A21" t="s">
        <v>48</v>
      </c>
      <c r="B21" s="8">
        <f>B20+B6</f>
        <v>631000000</v>
      </c>
      <c r="C21" s="8">
        <f>C20+C6</f>
        <v>531000000</v>
      </c>
      <c r="D21" s="8"/>
      <c r="E21" s="8"/>
      <c r="F21" s="8">
        <f>F20+F6</f>
        <v>100000000</v>
      </c>
      <c r="G21" s="8"/>
      <c r="I21" s="12"/>
      <c r="J21" s="13"/>
      <c r="K21" s="13"/>
      <c r="L21" s="13"/>
      <c r="M21" s="13"/>
      <c r="N21" s="13"/>
    </row>
    <row r="22" spans="1:14" x14ac:dyDescent="0.25">
      <c r="B22" s="8"/>
      <c r="C22" s="8"/>
      <c r="D22" s="8"/>
      <c r="E22" s="8"/>
      <c r="F22" s="8"/>
      <c r="G22" s="8"/>
    </row>
    <row r="23" spans="1:14" x14ac:dyDescent="0.25">
      <c r="A23" s="5" t="s">
        <v>49</v>
      </c>
      <c r="B23" s="3">
        <f>SUM(C23:F23)</f>
        <v>2600000000</v>
      </c>
      <c r="C23" s="3">
        <v>2300000000</v>
      </c>
      <c r="D23" s="3"/>
      <c r="E23" s="3"/>
      <c r="F23" s="9">
        <v>300000000</v>
      </c>
      <c r="G23" s="9"/>
      <c r="H23" s="3"/>
      <c r="I23" s="11" t="s">
        <v>38</v>
      </c>
      <c r="K23" s="3"/>
    </row>
    <row r="24" spans="1:14" x14ac:dyDescent="0.25">
      <c r="A24" s="7" t="s">
        <v>45</v>
      </c>
      <c r="B24" s="3">
        <f>SUM(C24:F24)</f>
        <v>1150000000</v>
      </c>
      <c r="C24" s="8">
        <f>C23-C17</f>
        <v>1050000000</v>
      </c>
      <c r="D24" s="8"/>
      <c r="E24" s="8"/>
      <c r="F24" s="8">
        <f>F23-F17</f>
        <v>100000000</v>
      </c>
      <c r="G24" s="8"/>
      <c r="H24" s="8"/>
      <c r="I24" s="18" t="s">
        <v>57</v>
      </c>
      <c r="J24" s="16"/>
      <c r="K24" s="17" t="s">
        <v>58</v>
      </c>
      <c r="L24" s="16"/>
      <c r="M24" s="17" t="s">
        <v>3</v>
      </c>
      <c r="N24" s="16"/>
    </row>
    <row r="25" spans="1:14" x14ac:dyDescent="0.25">
      <c r="A25" s="7" t="s">
        <v>59</v>
      </c>
      <c r="B25" s="3">
        <f>SUM(C25:F25)</f>
        <v>693620689.65517247</v>
      </c>
      <c r="C25" s="8">
        <f>C24*L25/100</f>
        <v>633620689.65517247</v>
      </c>
      <c r="D25" s="8"/>
      <c r="E25" s="8"/>
      <c r="F25" s="8">
        <f>F24*N25/100</f>
        <v>60000000</v>
      </c>
      <c r="G25" s="8"/>
      <c r="H25" s="27" t="s">
        <v>60</v>
      </c>
      <c r="I25" s="24">
        <v>34</v>
      </c>
      <c r="J25" s="14">
        <f>I25*J26/I26</f>
        <v>59.649122807017541</v>
      </c>
      <c r="K25" s="15">
        <v>35</v>
      </c>
      <c r="L25" s="14">
        <f>K25*L26/K26</f>
        <v>60.344827586206897</v>
      </c>
      <c r="M25" s="15">
        <v>30</v>
      </c>
      <c r="N25" s="14">
        <f>M25*N26/M26</f>
        <v>60</v>
      </c>
    </row>
    <row r="26" spans="1:14" x14ac:dyDescent="0.25">
      <c r="A26" s="4" t="s">
        <v>50</v>
      </c>
      <c r="B26" s="30">
        <f>SUM(C26:F26)</f>
        <v>1185620689.6551723</v>
      </c>
      <c r="C26" s="29">
        <f>C10+C25</f>
        <v>1065620689.6551725</v>
      </c>
      <c r="D26" s="29"/>
      <c r="E26" s="29"/>
      <c r="F26" s="28">
        <f>F10+F25</f>
        <v>120000000</v>
      </c>
      <c r="G26" s="8"/>
      <c r="H26" s="8"/>
      <c r="I26" s="20">
        <f>100-I6-I7</f>
        <v>57</v>
      </c>
      <c r="J26" s="23">
        <v>100</v>
      </c>
      <c r="K26" s="22">
        <f>100-K6-K7</f>
        <v>58</v>
      </c>
      <c r="L26" s="23">
        <v>100</v>
      </c>
      <c r="M26" s="22">
        <f>100-M6-M7</f>
        <v>50</v>
      </c>
      <c r="N26" s="23">
        <v>100</v>
      </c>
    </row>
    <row r="27" spans="1:14" x14ac:dyDescent="0.25">
      <c r="A27" t="s">
        <v>51</v>
      </c>
      <c r="B27" s="8">
        <f>B26+B21</f>
        <v>1816620689.6551723</v>
      </c>
      <c r="C27" s="8">
        <f>C26+C21</f>
        <v>1596620689.6551723</v>
      </c>
      <c r="D27" s="8"/>
      <c r="E27" s="8"/>
      <c r="F27" s="8">
        <f>F26+F21</f>
        <v>220000000</v>
      </c>
      <c r="G27" s="8"/>
      <c r="H27" s="27" t="s">
        <v>61</v>
      </c>
      <c r="I27" s="24">
        <v>23</v>
      </c>
      <c r="J27" s="14">
        <f>I27*J28/I28</f>
        <v>40.350877192982459</v>
      </c>
      <c r="K27" s="15">
        <v>23</v>
      </c>
      <c r="L27" s="14">
        <f>K27*L28/K28</f>
        <v>39.655172413793103</v>
      </c>
      <c r="M27" s="15">
        <v>20</v>
      </c>
      <c r="N27" s="14">
        <f>M27*N28/M28</f>
        <v>40</v>
      </c>
    </row>
    <row r="28" spans="1:14" x14ac:dyDescent="0.25">
      <c r="H28" s="8"/>
      <c r="I28" s="20">
        <f>100-I6-I7</f>
        <v>57</v>
      </c>
      <c r="J28" s="23">
        <v>100</v>
      </c>
      <c r="K28" s="22">
        <f>100-K6-K7</f>
        <v>58</v>
      </c>
      <c r="L28" s="23">
        <v>100</v>
      </c>
      <c r="M28" s="22">
        <f>100-M6-M7</f>
        <v>50</v>
      </c>
      <c r="N28" s="23">
        <v>100</v>
      </c>
    </row>
    <row r="29" spans="1:14" x14ac:dyDescent="0.25">
      <c r="A29" s="5" t="s">
        <v>52</v>
      </c>
      <c r="B29" s="3">
        <f>SUM(C29:F29)</f>
        <v>2600000000</v>
      </c>
      <c r="C29" s="3">
        <v>2300000000</v>
      </c>
      <c r="D29" s="3"/>
      <c r="E29" s="3"/>
      <c r="F29" s="6">
        <v>300000000</v>
      </c>
      <c r="G29" s="8"/>
    </row>
    <row r="30" spans="1:14" x14ac:dyDescent="0.25">
      <c r="A30" s="7" t="s">
        <v>45</v>
      </c>
      <c r="B30" s="3">
        <f>SUM(C30:F30)</f>
        <v>1150000000</v>
      </c>
      <c r="C30" s="8">
        <f>C29-C17</f>
        <v>1050000000</v>
      </c>
      <c r="D30" s="8"/>
      <c r="E30" s="8"/>
      <c r="F30" s="8">
        <f>F29-F17</f>
        <v>100000000</v>
      </c>
      <c r="G30" s="8"/>
      <c r="H30" s="65" t="s">
        <v>62</v>
      </c>
      <c r="I30" s="65"/>
      <c r="J30" s="65"/>
      <c r="K30" s="65"/>
      <c r="L30" s="65"/>
      <c r="M30" s="65"/>
      <c r="N30" s="65"/>
    </row>
    <row r="31" spans="1:14" x14ac:dyDescent="0.25">
      <c r="A31" t="s">
        <v>65</v>
      </c>
      <c r="B31" s="3">
        <f>SUM(C31:F31)</f>
        <v>456379310.34482759</v>
      </c>
      <c r="C31" s="8">
        <f>C30*L27/100</f>
        <v>416379310.34482759</v>
      </c>
      <c r="D31" s="8"/>
      <c r="E31" s="8"/>
      <c r="F31" s="8">
        <f>F30*N27/100</f>
        <v>40000000</v>
      </c>
      <c r="G31" s="8"/>
      <c r="H31" s="65"/>
      <c r="I31" s="65"/>
      <c r="J31" s="65"/>
      <c r="K31" s="65"/>
      <c r="L31" s="65"/>
      <c r="M31" s="65"/>
      <c r="N31" s="65"/>
    </row>
    <row r="32" spans="1:14" x14ac:dyDescent="0.25">
      <c r="A32" s="4" t="s">
        <v>53</v>
      </c>
      <c r="B32" s="30">
        <f>SUM(C32:F32)</f>
        <v>782879310.34482765</v>
      </c>
      <c r="C32" s="28">
        <f>C12+C31</f>
        <v>702879310.34482765</v>
      </c>
      <c r="D32" s="28"/>
      <c r="E32" s="28"/>
      <c r="F32" s="28">
        <f>F12+F31</f>
        <v>80000000</v>
      </c>
      <c r="G32" s="8"/>
      <c r="H32" s="65"/>
      <c r="I32" s="65"/>
      <c r="J32" s="65"/>
      <c r="K32" s="65"/>
      <c r="L32" s="65"/>
      <c r="M32" s="65"/>
      <c r="N32" s="65"/>
    </row>
    <row r="33" spans="1:14" x14ac:dyDescent="0.25">
      <c r="A33" t="s">
        <v>54</v>
      </c>
      <c r="B33" s="8">
        <f>B32+B27</f>
        <v>2599500000</v>
      </c>
      <c r="C33" s="8">
        <f>C32+C27</f>
        <v>2299500000</v>
      </c>
      <c r="D33" s="8"/>
      <c r="E33" s="8"/>
      <c r="F33" s="8">
        <f>F32+F27</f>
        <v>300000000</v>
      </c>
      <c r="G33" s="8"/>
      <c r="H33" s="8"/>
    </row>
    <row r="34" spans="1:14" x14ac:dyDescent="0.25">
      <c r="H34" s="66" t="s">
        <v>63</v>
      </c>
      <c r="I34" s="66"/>
      <c r="J34" s="66"/>
      <c r="K34" s="66"/>
      <c r="L34" s="66"/>
      <c r="M34" s="66"/>
      <c r="N34" s="66"/>
    </row>
    <row r="35" spans="1:14" x14ac:dyDescent="0.25">
      <c r="A35" t="s">
        <v>64</v>
      </c>
      <c r="H35" s="66"/>
      <c r="I35" s="66"/>
      <c r="J35" s="66"/>
      <c r="K35" s="66"/>
      <c r="L35" s="66"/>
      <c r="M35" s="66"/>
      <c r="N35" s="66"/>
    </row>
    <row r="36" spans="1:14" x14ac:dyDescent="0.25">
      <c r="H36" s="66"/>
      <c r="I36" s="66"/>
      <c r="J36" s="66"/>
      <c r="K36" s="66"/>
      <c r="L36" s="66"/>
      <c r="M36" s="66"/>
      <c r="N36" s="66"/>
    </row>
  </sheetData>
  <mergeCells count="5">
    <mergeCell ref="B2:B3"/>
    <mergeCell ref="C2:F2"/>
    <mergeCell ref="I11:L12"/>
    <mergeCell ref="H30:N32"/>
    <mergeCell ref="H34:N3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L36"/>
  <sheetViews>
    <sheetView workbookViewId="0">
      <selection activeCell="B17" sqref="B17"/>
    </sheetView>
  </sheetViews>
  <sheetFormatPr baseColWidth="10" defaultColWidth="11.42578125" defaultRowHeight="15" x14ac:dyDescent="0.25"/>
  <cols>
    <col min="1" max="1" width="29.85546875" customWidth="1"/>
    <col min="2" max="3" width="17.7109375" customWidth="1"/>
    <col min="4" max="4" width="15.42578125" customWidth="1"/>
    <col min="5" max="5" width="1.5703125" customWidth="1"/>
    <col min="6" max="6" width="9.28515625" customWidth="1"/>
    <col min="8" max="8" width="8.28515625" customWidth="1"/>
    <col min="9" max="9" width="8.140625" customWidth="1"/>
    <col min="10" max="10" width="7.140625" customWidth="1"/>
    <col min="11" max="11" width="12.140625" customWidth="1"/>
    <col min="12" max="12" width="8.140625" customWidth="1"/>
  </cols>
  <sheetData>
    <row r="2" spans="1:11" x14ac:dyDescent="0.25">
      <c r="B2" s="61" t="s">
        <v>35</v>
      </c>
      <c r="C2" s="63" t="s">
        <v>2</v>
      </c>
      <c r="D2" s="63"/>
      <c r="E2" s="25"/>
    </row>
    <row r="3" spans="1:11" ht="15.75" thickBot="1" x14ac:dyDescent="0.3">
      <c r="B3" s="62"/>
      <c r="C3" s="2" t="s">
        <v>36</v>
      </c>
      <c r="D3" s="2" t="s">
        <v>37</v>
      </c>
      <c r="E3" s="26"/>
    </row>
    <row r="4" spans="1:11" ht="15.75" thickTop="1" x14ac:dyDescent="0.25">
      <c r="A4" s="4" t="s">
        <v>66</v>
      </c>
    </row>
    <row r="6" spans="1:11" x14ac:dyDescent="0.25">
      <c r="A6" t="s">
        <v>40</v>
      </c>
      <c r="B6" s="3">
        <f>SUM(C6:D6)</f>
        <v>459</v>
      </c>
      <c r="C6" s="3">
        <v>109</v>
      </c>
      <c r="D6" s="3">
        <v>350</v>
      </c>
      <c r="E6" s="3"/>
      <c r="G6" s="3">
        <v>18</v>
      </c>
      <c r="I6">
        <v>13</v>
      </c>
      <c r="K6">
        <v>20</v>
      </c>
    </row>
    <row r="7" spans="1:11" x14ac:dyDescent="0.25">
      <c r="B7" s="31">
        <f>B6/B14</f>
        <v>0.17770034843205576</v>
      </c>
      <c r="C7" s="31">
        <f>C6/C14</f>
        <v>0.13085234093637454</v>
      </c>
      <c r="D7" s="31">
        <f>D6/D14</f>
        <v>0.2</v>
      </c>
      <c r="E7" s="1"/>
      <c r="G7">
        <v>30</v>
      </c>
      <c r="I7">
        <v>29</v>
      </c>
      <c r="K7">
        <v>30</v>
      </c>
    </row>
    <row r="8" spans="1:11" x14ac:dyDescent="0.25">
      <c r="A8" t="s">
        <v>41</v>
      </c>
      <c r="B8" s="3">
        <f>SUM(C8:D8)</f>
        <v>770</v>
      </c>
      <c r="C8" s="3">
        <v>245</v>
      </c>
      <c r="D8" s="3">
        <v>525</v>
      </c>
      <c r="E8" s="3"/>
      <c r="G8" s="3">
        <v>31</v>
      </c>
      <c r="I8" s="3">
        <v>35</v>
      </c>
      <c r="K8">
        <v>30</v>
      </c>
    </row>
    <row r="9" spans="1:11" x14ac:dyDescent="0.25">
      <c r="B9" s="31">
        <f>B8/B14</f>
        <v>0.29810298102981031</v>
      </c>
      <c r="C9" s="31">
        <f>C8/C14</f>
        <v>0.29411764705882354</v>
      </c>
      <c r="D9" s="31">
        <f>D8/D14</f>
        <v>0.3</v>
      </c>
      <c r="E9" s="1"/>
      <c r="G9">
        <v>21</v>
      </c>
      <c r="I9">
        <v>23</v>
      </c>
      <c r="K9">
        <v>20</v>
      </c>
    </row>
    <row r="10" spans="1:11" x14ac:dyDescent="0.25">
      <c r="A10" t="s">
        <v>38</v>
      </c>
      <c r="B10" s="3">
        <f>SUM(C10:D10)</f>
        <v>813</v>
      </c>
      <c r="C10" s="3">
        <v>288</v>
      </c>
      <c r="D10" s="3">
        <v>525</v>
      </c>
      <c r="E10" s="3"/>
      <c r="F10" s="3"/>
    </row>
    <row r="11" spans="1:11" x14ac:dyDescent="0.25">
      <c r="B11" s="31">
        <f>B10/B14</f>
        <v>0.31475029036004648</v>
      </c>
      <c r="C11" s="31">
        <f>C10/C14</f>
        <v>0.34573829531812728</v>
      </c>
      <c r="D11" s="31">
        <f>D10/D14</f>
        <v>0.3</v>
      </c>
      <c r="E11" s="1"/>
      <c r="F11" s="3"/>
      <c r="G11" s="64" t="s">
        <v>67</v>
      </c>
      <c r="H11" s="64"/>
      <c r="I11" s="64"/>
      <c r="J11" s="64"/>
    </row>
    <row r="12" spans="1:11" x14ac:dyDescent="0.25">
      <c r="A12" t="s">
        <v>42</v>
      </c>
      <c r="B12" s="3">
        <f>SUM(C12:D12)</f>
        <v>541</v>
      </c>
      <c r="C12" s="3">
        <v>191</v>
      </c>
      <c r="D12" s="3">
        <v>350</v>
      </c>
      <c r="E12" s="3"/>
      <c r="F12" s="3"/>
      <c r="G12" s="64"/>
      <c r="H12" s="64"/>
      <c r="I12" s="64"/>
      <c r="J12" s="64"/>
    </row>
    <row r="13" spans="1:11" x14ac:dyDescent="0.25">
      <c r="B13" s="31">
        <f>B12/B14</f>
        <v>0.2094463801780875</v>
      </c>
      <c r="C13" s="31">
        <f>C12/C14</f>
        <v>0.22929171668667467</v>
      </c>
      <c r="D13" s="31">
        <f>D12/D14</f>
        <v>0.2</v>
      </c>
      <c r="E13" s="1"/>
      <c r="F13" s="3"/>
      <c r="G13" s="10"/>
      <c r="I13" s="3"/>
    </row>
    <row r="14" spans="1:11" x14ac:dyDescent="0.25">
      <c r="A14" t="s">
        <v>43</v>
      </c>
      <c r="B14" s="3">
        <f>SUM(C14:D14)</f>
        <v>2583</v>
      </c>
      <c r="C14" s="6">
        <v>833</v>
      </c>
      <c r="D14" s="3">
        <v>1750</v>
      </c>
      <c r="E14" s="3"/>
      <c r="G14" s="10"/>
      <c r="I14" s="3"/>
    </row>
    <row r="15" spans="1:11" x14ac:dyDescent="0.25">
      <c r="G15" s="10"/>
      <c r="I15" s="3"/>
    </row>
    <row r="16" spans="1:11" x14ac:dyDescent="0.25">
      <c r="G16" s="10"/>
      <c r="I16" s="3"/>
    </row>
    <row r="17" spans="1:12" x14ac:dyDescent="0.25">
      <c r="A17" s="5" t="s">
        <v>44</v>
      </c>
      <c r="B17" s="3">
        <f>SUM(C17:D17)</f>
        <v>2583</v>
      </c>
      <c r="C17" s="6">
        <v>833</v>
      </c>
      <c r="D17" s="3">
        <v>1750</v>
      </c>
      <c r="E17" s="3"/>
      <c r="G17" s="11" t="s">
        <v>56</v>
      </c>
      <c r="I17" s="3"/>
    </row>
    <row r="18" spans="1:12" x14ac:dyDescent="0.25">
      <c r="A18" s="7" t="s">
        <v>45</v>
      </c>
      <c r="B18" s="3">
        <f>SUM(C18:D18)</f>
        <v>0</v>
      </c>
      <c r="C18" s="8">
        <f>C17-C14</f>
        <v>0</v>
      </c>
      <c r="D18" s="8">
        <f>D17-D14</f>
        <v>0</v>
      </c>
      <c r="E18" s="8"/>
      <c r="G18" s="18" t="s">
        <v>57</v>
      </c>
      <c r="H18" s="16"/>
      <c r="I18" s="17" t="s">
        <v>58</v>
      </c>
      <c r="J18" s="16"/>
      <c r="K18" s="17" t="s">
        <v>3</v>
      </c>
      <c r="L18" s="16"/>
    </row>
    <row r="19" spans="1:12" x14ac:dyDescent="0.25">
      <c r="A19" s="7" t="s">
        <v>46</v>
      </c>
      <c r="B19" s="3">
        <f>SUM(C19:D19)</f>
        <v>0</v>
      </c>
      <c r="C19" s="8">
        <f>C18*J19/100</f>
        <v>0</v>
      </c>
      <c r="D19" s="8">
        <f>D18*L19/100</f>
        <v>0</v>
      </c>
      <c r="E19" s="8"/>
      <c r="G19" s="19">
        <v>29</v>
      </c>
      <c r="H19" s="14">
        <f>G19*H20/G20</f>
        <v>35.365853658536587</v>
      </c>
      <c r="I19" s="15">
        <v>29</v>
      </c>
      <c r="J19" s="14">
        <f>I19*J20/I20</f>
        <v>33.333333333333336</v>
      </c>
      <c r="K19" s="15">
        <v>30</v>
      </c>
      <c r="L19" s="14">
        <f>K19*L20/K20</f>
        <v>37.5</v>
      </c>
    </row>
    <row r="20" spans="1:12" x14ac:dyDescent="0.25">
      <c r="A20" t="s">
        <v>47</v>
      </c>
      <c r="B20" s="30">
        <f>SUM(C20:D20)</f>
        <v>770</v>
      </c>
      <c r="C20" s="28">
        <f>C8+C19</f>
        <v>245</v>
      </c>
      <c r="D20" s="28">
        <f>D8+D19</f>
        <v>525</v>
      </c>
      <c r="E20" s="8"/>
      <c r="G20" s="20">
        <f>100-G6</f>
        <v>82</v>
      </c>
      <c r="H20" s="21">
        <v>100</v>
      </c>
      <c r="I20" s="22">
        <f>100-I6</f>
        <v>87</v>
      </c>
      <c r="J20" s="21">
        <v>100</v>
      </c>
      <c r="K20" s="22">
        <f>100-K6</f>
        <v>80</v>
      </c>
      <c r="L20" s="23">
        <v>100</v>
      </c>
    </row>
    <row r="21" spans="1:12" x14ac:dyDescent="0.25">
      <c r="A21" t="s">
        <v>48</v>
      </c>
      <c r="B21" s="8">
        <f>B20+B6</f>
        <v>1229</v>
      </c>
      <c r="C21" s="8">
        <f>C20+C6</f>
        <v>354</v>
      </c>
      <c r="D21" s="8">
        <f>D20+D6</f>
        <v>875</v>
      </c>
      <c r="E21" s="8"/>
      <c r="G21" s="12"/>
      <c r="H21" s="13"/>
      <c r="I21" s="13"/>
      <c r="J21" s="13"/>
      <c r="K21" s="13"/>
      <c r="L21" s="13"/>
    </row>
    <row r="22" spans="1:12" x14ac:dyDescent="0.25">
      <c r="B22" s="8"/>
      <c r="C22" s="8"/>
      <c r="D22" s="8"/>
      <c r="E22" s="8"/>
    </row>
    <row r="23" spans="1:12" x14ac:dyDescent="0.25">
      <c r="A23" s="5" t="s">
        <v>49</v>
      </c>
      <c r="B23" s="3">
        <f>SUM(C23:D23)</f>
        <v>4033</v>
      </c>
      <c r="C23" s="3">
        <v>1533</v>
      </c>
      <c r="D23" s="3">
        <v>2500</v>
      </c>
      <c r="E23" s="9"/>
      <c r="F23" s="3"/>
      <c r="G23" s="11" t="s">
        <v>38</v>
      </c>
      <c r="I23" s="3"/>
    </row>
    <row r="24" spans="1:12" x14ac:dyDescent="0.25">
      <c r="A24" s="7" t="s">
        <v>45</v>
      </c>
      <c r="B24" s="3">
        <f>SUM(C24:D24)</f>
        <v>1450</v>
      </c>
      <c r="C24" s="8">
        <f>C23-C17</f>
        <v>700</v>
      </c>
      <c r="D24" s="8">
        <f>D23-D17</f>
        <v>750</v>
      </c>
      <c r="E24" s="8"/>
      <c r="F24" s="8"/>
      <c r="G24" s="18" t="s">
        <v>57</v>
      </c>
      <c r="H24" s="16"/>
      <c r="I24" s="17" t="s">
        <v>58</v>
      </c>
      <c r="J24" s="16"/>
      <c r="K24" s="17" t="s">
        <v>3</v>
      </c>
      <c r="L24" s="16"/>
    </row>
    <row r="25" spans="1:12" x14ac:dyDescent="0.25">
      <c r="A25" s="7" t="s">
        <v>59</v>
      </c>
      <c r="B25" s="3">
        <f>SUM(C25:D25)</f>
        <v>872.41379310344826</v>
      </c>
      <c r="C25" s="8">
        <f>C24*J25/100</f>
        <v>422.41379310344826</v>
      </c>
      <c r="D25" s="8">
        <f>D24*L25/100</f>
        <v>450</v>
      </c>
      <c r="E25" s="8"/>
      <c r="F25" s="27" t="s">
        <v>60</v>
      </c>
      <c r="G25" s="24">
        <v>34</v>
      </c>
      <c r="H25" s="14">
        <f>G25*H26/G26</f>
        <v>65.384615384615387</v>
      </c>
      <c r="I25" s="15">
        <v>35</v>
      </c>
      <c r="J25" s="14">
        <f>I25*J26/I26</f>
        <v>60.344827586206897</v>
      </c>
      <c r="K25" s="15">
        <v>30</v>
      </c>
      <c r="L25" s="14">
        <f>K25*L26/K26</f>
        <v>60</v>
      </c>
    </row>
    <row r="26" spans="1:12" x14ac:dyDescent="0.25">
      <c r="A26" s="4" t="s">
        <v>50</v>
      </c>
      <c r="B26" s="30">
        <f>SUM(C26:D26)</f>
        <v>1685.4137931034484</v>
      </c>
      <c r="C26" s="28">
        <f>C10+C25</f>
        <v>710.41379310344826</v>
      </c>
      <c r="D26" s="28">
        <f>D10+D25</f>
        <v>975</v>
      </c>
      <c r="E26" s="8"/>
      <c r="F26" s="8"/>
      <c r="G26" s="20">
        <f>100-G6-G7</f>
        <v>52</v>
      </c>
      <c r="H26" s="23">
        <v>100</v>
      </c>
      <c r="I26" s="22">
        <f>100-I6-I7</f>
        <v>58</v>
      </c>
      <c r="J26" s="23">
        <v>100</v>
      </c>
      <c r="K26" s="22">
        <f>100-K6-K7</f>
        <v>50</v>
      </c>
      <c r="L26" s="23">
        <v>100</v>
      </c>
    </row>
    <row r="27" spans="1:12" x14ac:dyDescent="0.25">
      <c r="A27" t="s">
        <v>51</v>
      </c>
      <c r="B27" s="8">
        <f>B26+B21</f>
        <v>2914.4137931034484</v>
      </c>
      <c r="C27" s="8">
        <f>C26+C21</f>
        <v>1064.4137931034484</v>
      </c>
      <c r="D27" s="8">
        <f>D26+D21</f>
        <v>1850</v>
      </c>
      <c r="E27" s="8"/>
      <c r="F27" s="27" t="s">
        <v>61</v>
      </c>
      <c r="G27" s="24">
        <v>23</v>
      </c>
      <c r="H27" s="14">
        <f>G27*H28/G28</f>
        <v>44.230769230769234</v>
      </c>
      <c r="I27" s="15">
        <v>23</v>
      </c>
      <c r="J27" s="14">
        <f>I27*J28/I28</f>
        <v>39.655172413793103</v>
      </c>
      <c r="K27" s="15">
        <v>20</v>
      </c>
      <c r="L27" s="14">
        <f>K27*L28/K28</f>
        <v>40</v>
      </c>
    </row>
    <row r="28" spans="1:12" x14ac:dyDescent="0.25">
      <c r="F28" s="8"/>
      <c r="G28" s="20">
        <f>100-G6-G7</f>
        <v>52</v>
      </c>
      <c r="H28" s="23">
        <v>100</v>
      </c>
      <c r="I28" s="22">
        <f>100-I6-I7</f>
        <v>58</v>
      </c>
      <c r="J28" s="23">
        <v>100</v>
      </c>
      <c r="K28" s="22">
        <f>100-K6-K7</f>
        <v>50</v>
      </c>
      <c r="L28" s="23">
        <v>100</v>
      </c>
    </row>
    <row r="29" spans="1:12" x14ac:dyDescent="0.25">
      <c r="A29" s="5" t="s">
        <v>52</v>
      </c>
      <c r="B29" s="3">
        <f>SUM(C29:D29)</f>
        <v>4033</v>
      </c>
      <c r="C29" s="3">
        <v>1533</v>
      </c>
      <c r="D29" s="3">
        <v>2500</v>
      </c>
      <c r="E29" s="8"/>
    </row>
    <row r="30" spans="1:12" x14ac:dyDescent="0.25">
      <c r="A30" s="7" t="s">
        <v>45</v>
      </c>
      <c r="B30" s="3">
        <f>SUM(C30:D30)</f>
        <v>1450</v>
      </c>
      <c r="C30" s="8">
        <f>C29-C17</f>
        <v>700</v>
      </c>
      <c r="D30" s="8">
        <f>D29-D17</f>
        <v>750</v>
      </c>
      <c r="E30" s="8"/>
      <c r="F30" s="65" t="s">
        <v>62</v>
      </c>
      <c r="G30" s="65"/>
      <c r="H30" s="65"/>
      <c r="I30" s="65"/>
      <c r="J30" s="65"/>
      <c r="K30" s="65"/>
      <c r="L30" s="65"/>
    </row>
    <row r="31" spans="1:12" x14ac:dyDescent="0.25">
      <c r="A31" t="s">
        <v>65</v>
      </c>
      <c r="B31" s="3">
        <f>SUM(C31:D31)</f>
        <v>577.58620689655174</v>
      </c>
      <c r="C31" s="8">
        <f>C30*J27/100</f>
        <v>277.58620689655174</v>
      </c>
      <c r="D31" s="8">
        <f>D30*L27/100</f>
        <v>300</v>
      </c>
      <c r="E31" s="8"/>
      <c r="F31" s="65"/>
      <c r="G31" s="65"/>
      <c r="H31" s="65"/>
      <c r="I31" s="65"/>
      <c r="J31" s="65"/>
      <c r="K31" s="65"/>
      <c r="L31" s="65"/>
    </row>
    <row r="32" spans="1:12" x14ac:dyDescent="0.25">
      <c r="A32" s="4" t="s">
        <v>53</v>
      </c>
      <c r="B32" s="30">
        <f>SUM(C32:D32)</f>
        <v>1118.5862068965516</v>
      </c>
      <c r="C32" s="28">
        <f>C12+C31</f>
        <v>468.58620689655174</v>
      </c>
      <c r="D32" s="28">
        <f>D12+D31</f>
        <v>650</v>
      </c>
      <c r="E32" s="8"/>
      <c r="F32" s="65"/>
      <c r="G32" s="65"/>
      <c r="H32" s="65"/>
      <c r="I32" s="65"/>
      <c r="J32" s="65"/>
      <c r="K32" s="65"/>
      <c r="L32" s="65"/>
    </row>
    <row r="33" spans="1:12" x14ac:dyDescent="0.25">
      <c r="A33" t="s">
        <v>54</v>
      </c>
      <c r="B33" s="8">
        <f>B32+B27</f>
        <v>4033</v>
      </c>
      <c r="C33" s="8">
        <f>C32+C27</f>
        <v>1533</v>
      </c>
      <c r="D33" s="8">
        <f>D32+D27</f>
        <v>2500</v>
      </c>
      <c r="E33" s="8"/>
      <c r="F33" s="8"/>
    </row>
    <row r="34" spans="1:12" x14ac:dyDescent="0.25">
      <c r="F34" s="66" t="s">
        <v>63</v>
      </c>
      <c r="G34" s="66"/>
      <c r="H34" s="66"/>
      <c r="I34" s="66"/>
      <c r="J34" s="66"/>
      <c r="K34" s="66"/>
      <c r="L34" s="66"/>
    </row>
    <row r="35" spans="1:12" x14ac:dyDescent="0.25">
      <c r="A35" t="s">
        <v>64</v>
      </c>
      <c r="F35" s="66"/>
      <c r="G35" s="66"/>
      <c r="H35" s="66"/>
      <c r="I35" s="66"/>
      <c r="J35" s="66"/>
      <c r="K35" s="66"/>
      <c r="L35" s="66"/>
    </row>
    <row r="36" spans="1:12" x14ac:dyDescent="0.25">
      <c r="F36" s="66"/>
      <c r="G36" s="66"/>
      <c r="H36" s="66"/>
      <c r="I36" s="66"/>
      <c r="J36" s="66"/>
      <c r="K36" s="66"/>
      <c r="L36" s="66"/>
    </row>
  </sheetData>
  <mergeCells count="5">
    <mergeCell ref="B2:B3"/>
    <mergeCell ref="C2:D2"/>
    <mergeCell ref="G11:J12"/>
    <mergeCell ref="F30:L32"/>
    <mergeCell ref="F34:L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 trimestre</vt:lpstr>
      <vt:lpstr>II Trimestre</vt:lpstr>
      <vt:lpstr>Semestral</vt:lpstr>
      <vt:lpstr>III Trimestre</vt:lpstr>
      <vt:lpstr>III T Acumulado</vt:lpstr>
      <vt:lpstr>IV Trimestre</vt:lpstr>
      <vt:lpstr>Anual</vt:lpstr>
      <vt:lpstr>Calculo gastos prog. x Trim</vt:lpstr>
      <vt:lpstr>Calculo Ben. prog. x Trim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Astorga</dc:creator>
  <cp:lastModifiedBy>Stephanie Tatiana Salas Soto</cp:lastModifiedBy>
  <dcterms:created xsi:type="dcterms:W3CDTF">2012-02-07T15:57:09Z</dcterms:created>
  <dcterms:modified xsi:type="dcterms:W3CDTF">2021-05-25T14:16:51Z</dcterms:modified>
</cp:coreProperties>
</file>