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1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ephanieTatiana\Desktop\INDICADORES 2020\IV Trimestre - Anual 2020\PRONAE\"/>
    </mc:Choice>
  </mc:AlternateContent>
  <bookViews>
    <workbookView xWindow="0" yWindow="0" windowWidth="28800" windowHeight="11430" tabRatio="615"/>
  </bookViews>
  <sheets>
    <sheet name="I trimestre" sheetId="4" r:id="rId1"/>
    <sheet name="II Trimestre" sheetId="5" r:id="rId2"/>
    <sheet name="I Semestre" sheetId="1" r:id="rId3"/>
    <sheet name="III Trimestre" sheetId="6" r:id="rId4"/>
    <sheet name="III T Acumulado" sheetId="2" r:id="rId5"/>
    <sheet name="IV Trimestre" sheetId="7" r:id="rId6"/>
    <sheet name="Anual" sheetId="3" r:id="rId7"/>
  </sheets>
  <calcPr calcId="162913"/>
</workbook>
</file>

<file path=xl/calcChain.xml><?xml version="1.0" encoding="utf-8"?>
<calcChain xmlns="http://schemas.openxmlformats.org/spreadsheetml/2006/main">
  <c r="C70" i="3" l="1"/>
  <c r="D70" i="3"/>
  <c r="D73" i="3" s="1"/>
  <c r="E70" i="3"/>
  <c r="F70" i="3"/>
  <c r="F73" i="3" s="1"/>
  <c r="G70" i="3"/>
  <c r="C71" i="3"/>
  <c r="D71" i="3"/>
  <c r="E71" i="3"/>
  <c r="F71" i="3"/>
  <c r="G71" i="3"/>
  <c r="C72" i="3"/>
  <c r="D72" i="3"/>
  <c r="E72" i="3"/>
  <c r="F72" i="3"/>
  <c r="G72" i="3"/>
  <c r="C73" i="3"/>
  <c r="E73" i="3"/>
  <c r="G73" i="3"/>
  <c r="C74" i="3"/>
  <c r="D74" i="3"/>
  <c r="E74" i="3"/>
  <c r="F74" i="3"/>
  <c r="G74" i="3"/>
  <c r="C75" i="3"/>
  <c r="D75" i="3"/>
  <c r="E75" i="3"/>
  <c r="F75" i="3"/>
  <c r="G75" i="3"/>
  <c r="C65" i="3"/>
  <c r="D65" i="3"/>
  <c r="E65" i="3"/>
  <c r="F65" i="3"/>
  <c r="G65" i="3"/>
  <c r="C66" i="3"/>
  <c r="D66" i="3"/>
  <c r="E66" i="3"/>
  <c r="F66" i="3"/>
  <c r="G66" i="3"/>
  <c r="C67" i="3"/>
  <c r="D67" i="3"/>
  <c r="E67" i="3"/>
  <c r="F67" i="3"/>
  <c r="G67" i="3"/>
  <c r="C57" i="3"/>
  <c r="D57" i="3"/>
  <c r="E57" i="3"/>
  <c r="F57" i="3"/>
  <c r="G57" i="3"/>
  <c r="C58" i="3"/>
  <c r="C59" i="3" s="1"/>
  <c r="D58" i="3"/>
  <c r="E58" i="3"/>
  <c r="E59" i="3" s="1"/>
  <c r="F58" i="3"/>
  <c r="G58" i="3"/>
  <c r="G59" i="3" s="1"/>
  <c r="D59" i="3"/>
  <c r="F59" i="3"/>
  <c r="C52" i="3"/>
  <c r="D52" i="3"/>
  <c r="E52" i="3"/>
  <c r="F52" i="3"/>
  <c r="G52" i="3"/>
  <c r="C53" i="3"/>
  <c r="C54" i="3" s="1"/>
  <c r="D53" i="3"/>
  <c r="E53" i="3"/>
  <c r="E54" i="3" s="1"/>
  <c r="F53" i="3"/>
  <c r="G53" i="3"/>
  <c r="G54" i="3" s="1"/>
  <c r="D54" i="3"/>
  <c r="F54" i="3"/>
  <c r="C48" i="3"/>
  <c r="D48" i="3"/>
  <c r="E48" i="3"/>
  <c r="F48" i="3"/>
  <c r="G48" i="3"/>
  <c r="C49" i="3"/>
  <c r="D49" i="3"/>
  <c r="E49" i="3"/>
  <c r="F49" i="3"/>
  <c r="G49" i="3"/>
  <c r="C40" i="3"/>
  <c r="D40" i="3"/>
  <c r="E40" i="3"/>
  <c r="F40" i="3"/>
  <c r="G40" i="3"/>
  <c r="C41" i="3"/>
  <c r="D41" i="3"/>
  <c r="E41" i="3"/>
  <c r="F41" i="3"/>
  <c r="G41" i="3"/>
  <c r="C42" i="3"/>
  <c r="D42" i="3"/>
  <c r="E42" i="3"/>
  <c r="F42" i="3"/>
  <c r="G42" i="3"/>
  <c r="C43" i="3"/>
  <c r="D43" i="3"/>
  <c r="E43" i="3"/>
  <c r="F43" i="3"/>
  <c r="G43" i="3"/>
  <c r="C70" i="7"/>
  <c r="D70" i="7"/>
  <c r="E70" i="7"/>
  <c r="F70" i="7"/>
  <c r="G70" i="7"/>
  <c r="C71" i="7"/>
  <c r="D71" i="7"/>
  <c r="E71" i="7"/>
  <c r="F71" i="7"/>
  <c r="G71" i="7"/>
  <c r="C72" i="7"/>
  <c r="D72" i="7"/>
  <c r="E72" i="7"/>
  <c r="F72" i="7"/>
  <c r="G72" i="7"/>
  <c r="G73" i="7"/>
  <c r="C74" i="7"/>
  <c r="D74" i="7"/>
  <c r="E74" i="7"/>
  <c r="F74" i="7"/>
  <c r="G74" i="7"/>
  <c r="C75" i="7"/>
  <c r="D75" i="7"/>
  <c r="E75" i="7"/>
  <c r="F75" i="7"/>
  <c r="G75" i="7"/>
  <c r="C65" i="7"/>
  <c r="D65" i="7"/>
  <c r="E65" i="7"/>
  <c r="F65" i="7"/>
  <c r="G65" i="7"/>
  <c r="C66" i="7"/>
  <c r="D66" i="7"/>
  <c r="E66" i="7"/>
  <c r="F66" i="7"/>
  <c r="G66" i="7"/>
  <c r="C67" i="7"/>
  <c r="D67" i="7"/>
  <c r="E67" i="7"/>
  <c r="F67" i="7"/>
  <c r="G67" i="7"/>
  <c r="C57" i="7"/>
  <c r="D57" i="7"/>
  <c r="E57" i="7"/>
  <c r="F57" i="7"/>
  <c r="G57" i="7"/>
  <c r="C58" i="7"/>
  <c r="C59" i="7" s="1"/>
  <c r="D58" i="7"/>
  <c r="E58" i="7"/>
  <c r="E59" i="7" s="1"/>
  <c r="F58" i="7"/>
  <c r="G58" i="7"/>
  <c r="G59" i="7" s="1"/>
  <c r="D59" i="7"/>
  <c r="F59" i="7"/>
  <c r="G52" i="7"/>
  <c r="C53" i="7"/>
  <c r="D53" i="7"/>
  <c r="E53" i="7"/>
  <c r="F53" i="7"/>
  <c r="G53" i="7"/>
  <c r="G54" i="7" s="1"/>
  <c r="C48" i="7"/>
  <c r="D48" i="7"/>
  <c r="E48" i="7"/>
  <c r="F48" i="7"/>
  <c r="G48" i="7"/>
  <c r="C49" i="7"/>
  <c r="D49" i="7"/>
  <c r="E49" i="7"/>
  <c r="F49" i="7"/>
  <c r="G49" i="7"/>
  <c r="C40" i="7"/>
  <c r="D40" i="7"/>
  <c r="E40" i="7"/>
  <c r="F40" i="7"/>
  <c r="G40" i="7"/>
  <c r="C41" i="7"/>
  <c r="D41" i="7"/>
  <c r="E41" i="7"/>
  <c r="F41" i="7"/>
  <c r="G41" i="7"/>
  <c r="C42" i="7"/>
  <c r="D42" i="7"/>
  <c r="E42" i="7"/>
  <c r="F42" i="7"/>
  <c r="G42" i="7"/>
  <c r="C43" i="7"/>
  <c r="D43" i="7"/>
  <c r="E43" i="7"/>
  <c r="F43" i="7"/>
  <c r="G43" i="7"/>
  <c r="D70" i="6" l="1"/>
  <c r="E70" i="6"/>
  <c r="F70" i="6"/>
  <c r="G70" i="6"/>
  <c r="D71" i="6"/>
  <c r="E71" i="6"/>
  <c r="F71" i="6"/>
  <c r="G71" i="6"/>
  <c r="D72" i="6"/>
  <c r="E72" i="6"/>
  <c r="F72" i="6"/>
  <c r="G72" i="6"/>
  <c r="D73" i="6"/>
  <c r="E73" i="6"/>
  <c r="F73" i="6"/>
  <c r="G73" i="6"/>
  <c r="D74" i="6"/>
  <c r="E74" i="6"/>
  <c r="F74" i="6"/>
  <c r="G74" i="6"/>
  <c r="D75" i="6"/>
  <c r="E75" i="6"/>
  <c r="F75" i="6"/>
  <c r="G75" i="6"/>
  <c r="D65" i="6"/>
  <c r="E65" i="6"/>
  <c r="F65" i="6"/>
  <c r="G65" i="6"/>
  <c r="D66" i="6"/>
  <c r="E66" i="6"/>
  <c r="F66" i="6"/>
  <c r="G66" i="6"/>
  <c r="E67" i="6"/>
  <c r="F67" i="6"/>
  <c r="G67" i="6"/>
  <c r="D40" i="6"/>
  <c r="E40" i="6"/>
  <c r="F40" i="6"/>
  <c r="G40" i="6"/>
  <c r="D41" i="6"/>
  <c r="E41" i="6"/>
  <c r="F41" i="6"/>
  <c r="G41" i="6"/>
  <c r="D42" i="6"/>
  <c r="E42" i="6"/>
  <c r="F42" i="6"/>
  <c r="G42" i="6"/>
  <c r="E43" i="6"/>
  <c r="F43" i="6"/>
  <c r="G43" i="6"/>
  <c r="D70" i="5"/>
  <c r="D71" i="5"/>
  <c r="D72" i="5"/>
  <c r="D73" i="5"/>
  <c r="D74" i="5"/>
  <c r="D75" i="5"/>
  <c r="D52" i="5"/>
  <c r="E52" i="5"/>
  <c r="F52" i="5"/>
  <c r="G52" i="5"/>
  <c r="D53" i="5"/>
  <c r="E53" i="5"/>
  <c r="F53" i="5"/>
  <c r="G53" i="5"/>
  <c r="D54" i="5"/>
  <c r="E54" i="5"/>
  <c r="F54" i="5"/>
  <c r="G54" i="5"/>
  <c r="D42" i="4"/>
  <c r="D65" i="4"/>
  <c r="D66" i="4"/>
  <c r="D67" i="4"/>
  <c r="C52" i="6"/>
  <c r="D52" i="6"/>
  <c r="D54" i="6" s="1"/>
  <c r="E52" i="6"/>
  <c r="F52" i="6"/>
  <c r="F54" i="6" s="1"/>
  <c r="G52" i="6"/>
  <c r="C54" i="6"/>
  <c r="C73" i="6" s="1"/>
  <c r="E54" i="6"/>
  <c r="G54" i="6"/>
  <c r="D40" i="4" l="1"/>
  <c r="E40" i="4"/>
  <c r="F40" i="4"/>
  <c r="G40" i="4"/>
  <c r="D41" i="4"/>
  <c r="E41" i="4"/>
  <c r="F41" i="4"/>
  <c r="F66" i="4" s="1"/>
  <c r="G41" i="4"/>
  <c r="F42" i="4"/>
  <c r="G42" i="4"/>
  <c r="D43" i="4"/>
  <c r="E43" i="4"/>
  <c r="F43" i="4"/>
  <c r="F67" i="4" s="1"/>
  <c r="G43" i="4"/>
  <c r="G67" i="4" s="1"/>
  <c r="E65" i="4"/>
  <c r="F65" i="4"/>
  <c r="G65" i="4"/>
  <c r="G66" i="4"/>
  <c r="E70" i="4"/>
  <c r="F70" i="4"/>
  <c r="G70" i="4"/>
  <c r="E71" i="4"/>
  <c r="F71" i="4"/>
  <c r="G71" i="4"/>
  <c r="E72" i="4"/>
  <c r="F72" i="4"/>
  <c r="G72" i="4"/>
  <c r="E74" i="4"/>
  <c r="F74" i="4"/>
  <c r="G74" i="4"/>
  <c r="E75" i="4"/>
  <c r="F75" i="4"/>
  <c r="G75" i="4"/>
  <c r="D70" i="4"/>
  <c r="D71" i="4"/>
  <c r="D72" i="4"/>
  <c r="D74" i="4"/>
  <c r="D75" i="4"/>
  <c r="C70" i="4"/>
  <c r="C71" i="4"/>
  <c r="C72" i="4"/>
  <c r="C74" i="4"/>
  <c r="C75" i="4"/>
  <c r="E66" i="4" l="1"/>
  <c r="E42" i="4"/>
  <c r="E67" i="4" s="1"/>
  <c r="F17" i="2" l="1"/>
  <c r="F18" i="2"/>
  <c r="B37" i="3"/>
  <c r="G18" i="3"/>
  <c r="F18" i="3"/>
  <c r="E18" i="3"/>
  <c r="D18" i="3"/>
  <c r="C18" i="3"/>
  <c r="G18" i="2"/>
  <c r="E18" i="2"/>
  <c r="D18" i="2"/>
  <c r="C18" i="2"/>
  <c r="G18" i="1"/>
  <c r="F18" i="1"/>
  <c r="E18" i="1"/>
  <c r="D18" i="1"/>
  <c r="C18" i="1"/>
  <c r="B18" i="7"/>
  <c r="B18" i="6"/>
  <c r="C75" i="6"/>
  <c r="C74" i="6"/>
  <c r="C71" i="6"/>
  <c r="C70" i="6"/>
  <c r="C75" i="5"/>
  <c r="E75" i="5"/>
  <c r="F75" i="5"/>
  <c r="G75" i="5"/>
  <c r="C74" i="5"/>
  <c r="E74" i="5"/>
  <c r="F74" i="5"/>
  <c r="G74" i="5"/>
  <c r="C71" i="5"/>
  <c r="E71" i="5"/>
  <c r="F71" i="5"/>
  <c r="G71" i="5"/>
  <c r="C70" i="5"/>
  <c r="E70" i="5"/>
  <c r="F70" i="5"/>
  <c r="G70" i="5"/>
  <c r="B18" i="5"/>
  <c r="B18" i="4"/>
  <c r="B18" i="1" l="1"/>
  <c r="B18" i="2"/>
  <c r="B18" i="3"/>
  <c r="C52" i="4" l="1"/>
  <c r="C53" i="4"/>
  <c r="C54" i="4" s="1"/>
  <c r="C73" i="4" s="1"/>
  <c r="D52" i="4"/>
  <c r="D53" i="4"/>
  <c r="E52" i="4"/>
  <c r="E53" i="4"/>
  <c r="E54" i="4" s="1"/>
  <c r="E73" i="4" s="1"/>
  <c r="F52" i="4"/>
  <c r="F53" i="4"/>
  <c r="G52" i="4"/>
  <c r="G53" i="4"/>
  <c r="B26" i="4"/>
  <c r="B79" i="4" s="1"/>
  <c r="B19" i="4"/>
  <c r="B25" i="4"/>
  <c r="B17" i="4"/>
  <c r="C52" i="5"/>
  <c r="C53" i="5"/>
  <c r="B26" i="5"/>
  <c r="B41" i="5" s="1"/>
  <c r="B19" i="5"/>
  <c r="B65" i="5" s="1"/>
  <c r="B25" i="5"/>
  <c r="B17" i="5"/>
  <c r="C53" i="6"/>
  <c r="D53" i="6"/>
  <c r="E53" i="6"/>
  <c r="G53" i="6"/>
  <c r="B26" i="6"/>
  <c r="B79" i="6" s="1"/>
  <c r="B19" i="6"/>
  <c r="B25" i="6"/>
  <c r="B31" i="6" s="1"/>
  <c r="B78" i="6" s="1"/>
  <c r="B17" i="6"/>
  <c r="B26" i="7"/>
  <c r="B19" i="7"/>
  <c r="B25" i="7"/>
  <c r="B17" i="7"/>
  <c r="C26" i="1"/>
  <c r="C19" i="1"/>
  <c r="C49" i="1" s="1"/>
  <c r="C25" i="1"/>
  <c r="C17" i="1"/>
  <c r="C48" i="1" s="1"/>
  <c r="D26" i="1"/>
  <c r="D19" i="1"/>
  <c r="D49" i="1" s="1"/>
  <c r="D25" i="1"/>
  <c r="D17" i="1"/>
  <c r="D48" i="1" s="1"/>
  <c r="E26" i="1"/>
  <c r="E19" i="1"/>
  <c r="E49" i="1" s="1"/>
  <c r="E25" i="1"/>
  <c r="E17" i="1"/>
  <c r="F26" i="1"/>
  <c r="F28" i="1" s="1"/>
  <c r="F19" i="1"/>
  <c r="F25" i="1"/>
  <c r="F17" i="1"/>
  <c r="F48" i="1" s="1"/>
  <c r="G26" i="1"/>
  <c r="G19" i="1"/>
  <c r="G25" i="1"/>
  <c r="G17" i="1"/>
  <c r="G48" i="1" s="1"/>
  <c r="C26" i="2"/>
  <c r="C28" i="2" s="1"/>
  <c r="C19" i="2"/>
  <c r="C49" i="2" s="1"/>
  <c r="C25" i="2"/>
  <c r="C17" i="2"/>
  <c r="C48" i="2" s="1"/>
  <c r="D26" i="2"/>
  <c r="D41" i="2" s="1"/>
  <c r="D19" i="2"/>
  <c r="D25" i="2"/>
  <c r="D17" i="2"/>
  <c r="D48" i="2" s="1"/>
  <c r="E26" i="2"/>
  <c r="E19" i="2"/>
  <c r="E49" i="2" s="1"/>
  <c r="E25" i="2"/>
  <c r="E17" i="2"/>
  <c r="E48" i="2" s="1"/>
  <c r="F26" i="2"/>
  <c r="F19" i="2"/>
  <c r="F25" i="2"/>
  <c r="F70" i="2" s="1"/>
  <c r="G26" i="2"/>
  <c r="G41" i="2" s="1"/>
  <c r="G19" i="2"/>
  <c r="G25" i="2"/>
  <c r="G17" i="2"/>
  <c r="G48" i="2" s="1"/>
  <c r="C26" i="3"/>
  <c r="C19" i="3"/>
  <c r="C25" i="3"/>
  <c r="C17" i="3"/>
  <c r="D26" i="3"/>
  <c r="D19" i="3"/>
  <c r="D25" i="3"/>
  <c r="D17" i="3"/>
  <c r="E26" i="3"/>
  <c r="E19" i="3"/>
  <c r="E25" i="3"/>
  <c r="E17" i="3"/>
  <c r="F26" i="3"/>
  <c r="F19" i="3"/>
  <c r="F25" i="3"/>
  <c r="F17" i="3"/>
  <c r="G26" i="3"/>
  <c r="G19" i="3"/>
  <c r="G25" i="3"/>
  <c r="G17" i="3"/>
  <c r="G27" i="2"/>
  <c r="G21" i="2"/>
  <c r="G28" i="7"/>
  <c r="C72" i="6"/>
  <c r="C65" i="6"/>
  <c r="C58" i="6"/>
  <c r="D58" i="6"/>
  <c r="E58" i="6"/>
  <c r="F58" i="6"/>
  <c r="G58" i="6"/>
  <c r="C57" i="6"/>
  <c r="D57" i="6"/>
  <c r="E57" i="6"/>
  <c r="F57" i="6"/>
  <c r="G57" i="6"/>
  <c r="F53" i="6"/>
  <c r="C49" i="6"/>
  <c r="D49" i="6"/>
  <c r="E49" i="6"/>
  <c r="F49" i="6"/>
  <c r="G49" i="6"/>
  <c r="C48" i="6"/>
  <c r="D48" i="6"/>
  <c r="E48" i="6"/>
  <c r="F48" i="6"/>
  <c r="G48" i="6"/>
  <c r="C41" i="6"/>
  <c r="C43" i="6" s="1"/>
  <c r="C40" i="6"/>
  <c r="C42" i="6" s="1"/>
  <c r="C72" i="5"/>
  <c r="E72" i="5"/>
  <c r="F72" i="5"/>
  <c r="G72" i="5"/>
  <c r="C65" i="5"/>
  <c r="D65" i="5"/>
  <c r="E65" i="5"/>
  <c r="F65" i="5"/>
  <c r="G65" i="5"/>
  <c r="C58" i="5"/>
  <c r="D58" i="5"/>
  <c r="E58" i="5"/>
  <c r="F58" i="5"/>
  <c r="G58" i="5"/>
  <c r="C57" i="5"/>
  <c r="D57" i="5"/>
  <c r="E57" i="5"/>
  <c r="F57" i="5"/>
  <c r="G57" i="5"/>
  <c r="C49" i="5"/>
  <c r="D49" i="5"/>
  <c r="E49" i="5"/>
  <c r="F49" i="5"/>
  <c r="G49" i="5"/>
  <c r="C48" i="5"/>
  <c r="D48" i="5"/>
  <c r="E48" i="5"/>
  <c r="F48" i="5"/>
  <c r="G48" i="5"/>
  <c r="C41" i="5"/>
  <c r="D41" i="5"/>
  <c r="E41" i="5"/>
  <c r="E43" i="5" s="1"/>
  <c r="F41" i="5"/>
  <c r="F43" i="5" s="1"/>
  <c r="G41" i="5"/>
  <c r="G43" i="5" s="1"/>
  <c r="C40" i="5"/>
  <c r="C42" i="5" s="1"/>
  <c r="D40" i="5"/>
  <c r="D42" i="5" s="1"/>
  <c r="E40" i="5"/>
  <c r="E42" i="5" s="1"/>
  <c r="F40" i="5"/>
  <c r="F42" i="5" s="1"/>
  <c r="G40" i="5"/>
  <c r="G42" i="5" s="1"/>
  <c r="C65" i="4"/>
  <c r="C58" i="4"/>
  <c r="D58" i="4"/>
  <c r="E58" i="4"/>
  <c r="F58" i="4"/>
  <c r="G58" i="4"/>
  <c r="C57" i="4"/>
  <c r="D57" i="4"/>
  <c r="E57" i="4"/>
  <c r="F57" i="4"/>
  <c r="G57" i="4"/>
  <c r="C49" i="4"/>
  <c r="D49" i="4"/>
  <c r="E49" i="4"/>
  <c r="F49" i="4"/>
  <c r="G49" i="4"/>
  <c r="C48" i="4"/>
  <c r="D48" i="4"/>
  <c r="E48" i="4"/>
  <c r="F48" i="4"/>
  <c r="G48" i="4"/>
  <c r="C41" i="4"/>
  <c r="C43" i="4" s="1"/>
  <c r="C40" i="4"/>
  <c r="C42" i="4" s="1"/>
  <c r="B32" i="3"/>
  <c r="B15" i="5"/>
  <c r="B15" i="4"/>
  <c r="D28" i="7"/>
  <c r="E28" i="7"/>
  <c r="F28" i="7"/>
  <c r="C28" i="7"/>
  <c r="F27" i="2"/>
  <c r="E27" i="2"/>
  <c r="D27" i="2"/>
  <c r="C27" i="2"/>
  <c r="C21" i="3"/>
  <c r="B27" i="4"/>
  <c r="B24" i="4"/>
  <c r="B40" i="4" s="1"/>
  <c r="F24" i="3"/>
  <c r="F15" i="3"/>
  <c r="G15" i="3"/>
  <c r="F16" i="3"/>
  <c r="G16" i="3"/>
  <c r="F24" i="2"/>
  <c r="F40" i="2" s="1"/>
  <c r="G24" i="2"/>
  <c r="G40" i="2" s="1"/>
  <c r="F15" i="2"/>
  <c r="G15" i="2"/>
  <c r="F16" i="2"/>
  <c r="G16" i="2"/>
  <c r="F24" i="1"/>
  <c r="F40" i="1" s="1"/>
  <c r="F16" i="1"/>
  <c r="G16" i="1"/>
  <c r="F15" i="1"/>
  <c r="G15" i="1"/>
  <c r="E16" i="2"/>
  <c r="E20" i="2"/>
  <c r="D16" i="2"/>
  <c r="D20" i="2"/>
  <c r="C16" i="2"/>
  <c r="C20" i="2"/>
  <c r="E16" i="1"/>
  <c r="E20" i="1"/>
  <c r="D16" i="1"/>
  <c r="D20" i="1"/>
  <c r="C16" i="1"/>
  <c r="C20" i="1"/>
  <c r="D28" i="6"/>
  <c r="E28" i="6"/>
  <c r="F28" i="6"/>
  <c r="G28" i="6"/>
  <c r="C28" i="6"/>
  <c r="D28" i="5"/>
  <c r="E28" i="5"/>
  <c r="F28" i="5"/>
  <c r="G28" i="5"/>
  <c r="C28" i="5"/>
  <c r="D28" i="4"/>
  <c r="E28" i="4"/>
  <c r="F28" i="4"/>
  <c r="G28" i="4"/>
  <c r="C28" i="4"/>
  <c r="B37" i="5"/>
  <c r="B37" i="6"/>
  <c r="B37" i="7"/>
  <c r="B37" i="1"/>
  <c r="B37" i="2"/>
  <c r="B37" i="4"/>
  <c r="G21" i="3"/>
  <c r="F21" i="3"/>
  <c r="E21" i="3"/>
  <c r="D21" i="3"/>
  <c r="F21" i="2"/>
  <c r="E21" i="2"/>
  <c r="D21" i="2"/>
  <c r="C21" i="2"/>
  <c r="D24" i="3"/>
  <c r="E24" i="3"/>
  <c r="G24" i="3"/>
  <c r="C24" i="3"/>
  <c r="D27" i="3"/>
  <c r="E27" i="3"/>
  <c r="F27" i="3"/>
  <c r="G27" i="3"/>
  <c r="C27" i="3"/>
  <c r="D24" i="2"/>
  <c r="D40" i="2" s="1"/>
  <c r="E24" i="2"/>
  <c r="E40" i="2" s="1"/>
  <c r="C24" i="2"/>
  <c r="C40" i="2" s="1"/>
  <c r="D27" i="1"/>
  <c r="E27" i="1"/>
  <c r="F27" i="1"/>
  <c r="G27" i="1"/>
  <c r="C27" i="1"/>
  <c r="D24" i="1"/>
  <c r="D40" i="1" s="1"/>
  <c r="E24" i="1"/>
  <c r="E40" i="1" s="1"/>
  <c r="G24" i="1"/>
  <c r="G40" i="1" s="1"/>
  <c r="C24" i="1"/>
  <c r="C40" i="1" s="1"/>
  <c r="D21" i="1"/>
  <c r="E21" i="1"/>
  <c r="F21" i="1"/>
  <c r="G21" i="1"/>
  <c r="C21" i="1"/>
  <c r="D16" i="3"/>
  <c r="E16" i="3"/>
  <c r="D20" i="3"/>
  <c r="E20" i="3"/>
  <c r="F20" i="3"/>
  <c r="G20" i="3"/>
  <c r="C16" i="3"/>
  <c r="C20" i="3"/>
  <c r="D15" i="3"/>
  <c r="E15" i="3"/>
  <c r="C15" i="3"/>
  <c r="D15" i="2"/>
  <c r="E15" i="2"/>
  <c r="F20" i="2"/>
  <c r="G20" i="2"/>
  <c r="C15" i="2"/>
  <c r="D15" i="1"/>
  <c r="E15" i="1"/>
  <c r="F20" i="1"/>
  <c r="G20" i="1"/>
  <c r="C15" i="1"/>
  <c r="B16" i="7"/>
  <c r="B20" i="7"/>
  <c r="B21" i="7"/>
  <c r="B24" i="7"/>
  <c r="B40" i="7" s="1"/>
  <c r="B27" i="7"/>
  <c r="B15" i="7"/>
  <c r="B24" i="6"/>
  <c r="B40" i="6" s="1"/>
  <c r="B27" i="6"/>
  <c r="B16" i="6"/>
  <c r="B20" i="6"/>
  <c r="B21" i="6"/>
  <c r="B15" i="6"/>
  <c r="B16" i="5"/>
  <c r="B21" i="5"/>
  <c r="B24" i="5"/>
  <c r="B40" i="5" s="1"/>
  <c r="B27" i="5"/>
  <c r="B16" i="4"/>
  <c r="B20" i="4"/>
  <c r="B72" i="4" s="1"/>
  <c r="B21" i="4"/>
  <c r="B79" i="5"/>
  <c r="B32" i="2"/>
  <c r="B32" i="1"/>
  <c r="B20" i="5"/>
  <c r="G59" i="4" l="1"/>
  <c r="C59" i="4"/>
  <c r="B72" i="5"/>
  <c r="E66" i="5"/>
  <c r="C54" i="5"/>
  <c r="C73" i="5" s="1"/>
  <c r="C57" i="1"/>
  <c r="G28" i="2"/>
  <c r="D57" i="1"/>
  <c r="G42" i="1"/>
  <c r="G65" i="1"/>
  <c r="F54" i="4"/>
  <c r="F73" i="4" s="1"/>
  <c r="E59" i="4"/>
  <c r="G52" i="2"/>
  <c r="E59" i="5"/>
  <c r="G59" i="5"/>
  <c r="B58" i="4"/>
  <c r="F59" i="5"/>
  <c r="B58" i="5"/>
  <c r="B43" i="5"/>
  <c r="G54" i="4"/>
  <c r="G73" i="4" s="1"/>
  <c r="F59" i="4"/>
  <c r="D59" i="4"/>
  <c r="E57" i="1"/>
  <c r="D65" i="1"/>
  <c r="C67" i="4"/>
  <c r="B42" i="6"/>
  <c r="B42" i="4"/>
  <c r="B48" i="7"/>
  <c r="B72" i="7"/>
  <c r="B42" i="7"/>
  <c r="B28" i="7"/>
  <c r="B62" i="7" s="1"/>
  <c r="G41" i="1"/>
  <c r="G43" i="1" s="1"/>
  <c r="G75" i="1"/>
  <c r="G71" i="1"/>
  <c r="E71" i="1"/>
  <c r="E75" i="1"/>
  <c r="C72" i="1"/>
  <c r="C71" i="1"/>
  <c r="C75" i="1"/>
  <c r="B70" i="4"/>
  <c r="B74" i="4"/>
  <c r="B31" i="4"/>
  <c r="B78" i="4" s="1"/>
  <c r="B42" i="5"/>
  <c r="F70" i="1"/>
  <c r="F74" i="1"/>
  <c r="D70" i="1"/>
  <c r="D74" i="1"/>
  <c r="B74" i="7"/>
  <c r="B70" i="7"/>
  <c r="B53" i="4"/>
  <c r="B71" i="4"/>
  <c r="B75" i="4"/>
  <c r="C59" i="5"/>
  <c r="D59" i="6"/>
  <c r="B71" i="5"/>
  <c r="B75" i="5"/>
  <c r="F41" i="1"/>
  <c r="F43" i="1" s="1"/>
  <c r="F75" i="1"/>
  <c r="F71" i="1"/>
  <c r="D41" i="1"/>
  <c r="D43" i="1" s="1"/>
  <c r="D71" i="1"/>
  <c r="D75" i="1"/>
  <c r="B53" i="7"/>
  <c r="B75" i="7"/>
  <c r="B71" i="7"/>
  <c r="D54" i="4"/>
  <c r="D73" i="4" s="1"/>
  <c r="B66" i="5"/>
  <c r="B65" i="6"/>
  <c r="G70" i="1"/>
  <c r="G74" i="1"/>
  <c r="E70" i="1"/>
  <c r="E74" i="1"/>
  <c r="C74" i="1"/>
  <c r="C70" i="1"/>
  <c r="B70" i="5"/>
  <c r="B74" i="5"/>
  <c r="B28" i="5"/>
  <c r="B62" i="5" s="1"/>
  <c r="E59" i="6"/>
  <c r="B48" i="4"/>
  <c r="B48" i="5"/>
  <c r="B49" i="5"/>
  <c r="B28" i="6"/>
  <c r="B62" i="6" s="1"/>
  <c r="B41" i="6"/>
  <c r="B66" i="6" s="1"/>
  <c r="B57" i="6"/>
  <c r="G75" i="2"/>
  <c r="G71" i="2"/>
  <c r="F75" i="2"/>
  <c r="F71" i="2"/>
  <c r="E71" i="2"/>
  <c r="E75" i="2"/>
  <c r="D75" i="2"/>
  <c r="D71" i="2"/>
  <c r="C75" i="2"/>
  <c r="C71" i="2"/>
  <c r="B71" i="6"/>
  <c r="B75" i="6"/>
  <c r="F59" i="6"/>
  <c r="F74" i="2"/>
  <c r="G74" i="2"/>
  <c r="G70" i="2"/>
  <c r="D70" i="2"/>
  <c r="D74" i="2"/>
  <c r="E74" i="2"/>
  <c r="E70" i="2"/>
  <c r="C70" i="2"/>
  <c r="C74" i="2"/>
  <c r="B74" i="6"/>
  <c r="B70" i="6"/>
  <c r="C59" i="6"/>
  <c r="B27" i="2"/>
  <c r="D72" i="2"/>
  <c r="E42" i="1"/>
  <c r="G58" i="1"/>
  <c r="G53" i="1"/>
  <c r="F72" i="1"/>
  <c r="B27" i="1"/>
  <c r="D72" i="1"/>
  <c r="G52" i="1"/>
  <c r="E52" i="1"/>
  <c r="B58" i="7"/>
  <c r="B41" i="7"/>
  <c r="B66" i="7" s="1"/>
  <c r="C28" i="3"/>
  <c r="B52" i="7"/>
  <c r="B31" i="7"/>
  <c r="B78" i="7" s="1"/>
  <c r="B49" i="6"/>
  <c r="F57" i="2"/>
  <c r="B58" i="6"/>
  <c r="B72" i="6"/>
  <c r="G49" i="2"/>
  <c r="G28" i="3"/>
  <c r="F49" i="2"/>
  <c r="G43" i="2"/>
  <c r="B25" i="1"/>
  <c r="G65" i="2"/>
  <c r="B20" i="3"/>
  <c r="G58" i="2"/>
  <c r="G49" i="1"/>
  <c r="B16" i="3"/>
  <c r="E48" i="1"/>
  <c r="E52" i="2"/>
  <c r="C72" i="2"/>
  <c r="B57" i="5"/>
  <c r="D28" i="2"/>
  <c r="B24" i="1"/>
  <c r="B40" i="1" s="1"/>
  <c r="E41" i="2"/>
  <c r="E43" i="2" s="1"/>
  <c r="C41" i="2"/>
  <c r="C43" i="2" s="1"/>
  <c r="F65" i="2"/>
  <c r="G57" i="1"/>
  <c r="B20" i="1"/>
  <c r="E28" i="1"/>
  <c r="F28" i="3"/>
  <c r="C52" i="1"/>
  <c r="D28" i="1"/>
  <c r="D58" i="2"/>
  <c r="C58" i="2"/>
  <c r="D58" i="1"/>
  <c r="D53" i="1"/>
  <c r="E28" i="2"/>
  <c r="C65" i="1"/>
  <c r="B20" i="2"/>
  <c r="F65" i="1"/>
  <c r="C53" i="2"/>
  <c r="B26" i="3"/>
  <c r="B79" i="3" s="1"/>
  <c r="F58" i="2"/>
  <c r="F41" i="2"/>
  <c r="F43" i="2" s="1"/>
  <c r="F28" i="2"/>
  <c r="D53" i="2"/>
  <c r="B52" i="4"/>
  <c r="B65" i="4"/>
  <c r="B49" i="4"/>
  <c r="B24" i="3"/>
  <c r="B40" i="3" s="1"/>
  <c r="B25" i="3"/>
  <c r="B25" i="2"/>
  <c r="F52" i="2"/>
  <c r="F48" i="2"/>
  <c r="E65" i="2"/>
  <c r="E57" i="2"/>
  <c r="D52" i="2"/>
  <c r="B19" i="2"/>
  <c r="D57" i="2"/>
  <c r="D43" i="2"/>
  <c r="B57" i="7"/>
  <c r="B65" i="7"/>
  <c r="B49" i="7"/>
  <c r="F72" i="2"/>
  <c r="D42" i="1"/>
  <c r="B27" i="3"/>
  <c r="D49" i="2"/>
  <c r="D43" i="5"/>
  <c r="D67" i="5" s="1"/>
  <c r="D66" i="5"/>
  <c r="C67" i="6"/>
  <c r="B19" i="3"/>
  <c r="B26" i="2"/>
  <c r="F53" i="2"/>
  <c r="E72" i="1"/>
  <c r="E41" i="1"/>
  <c r="E43" i="1" s="1"/>
  <c r="E58" i="1"/>
  <c r="B53" i="6"/>
  <c r="B57" i="4"/>
  <c r="D28" i="3"/>
  <c r="E58" i="2"/>
  <c r="C65" i="2"/>
  <c r="B15" i="2"/>
  <c r="D65" i="2"/>
  <c r="B21" i="2"/>
  <c r="C57" i="2"/>
  <c r="B28" i="4"/>
  <c r="B62" i="4" s="1"/>
  <c r="B21" i="3"/>
  <c r="C66" i="4"/>
  <c r="C66" i="5"/>
  <c r="C43" i="5"/>
  <c r="C67" i="5" s="1"/>
  <c r="E28" i="3"/>
  <c r="G57" i="2"/>
  <c r="C52" i="2"/>
  <c r="B17" i="2"/>
  <c r="B48" i="2" s="1"/>
  <c r="B17" i="1"/>
  <c r="B48" i="1" s="1"/>
  <c r="C41" i="1"/>
  <c r="C43" i="1" s="1"/>
  <c r="C28" i="1"/>
  <c r="C58" i="1"/>
  <c r="B48" i="6"/>
  <c r="B31" i="5"/>
  <c r="B78" i="5" s="1"/>
  <c r="B53" i="5"/>
  <c r="B16" i="1"/>
  <c r="C66" i="6"/>
  <c r="B17" i="3"/>
  <c r="B48" i="3" s="1"/>
  <c r="E72" i="2"/>
  <c r="B26" i="1"/>
  <c r="G28" i="1"/>
  <c r="F57" i="1"/>
  <c r="E53" i="1"/>
  <c r="B79" i="7"/>
  <c r="B21" i="1"/>
  <c r="F49" i="1"/>
  <c r="G72" i="1"/>
  <c r="B16" i="2"/>
  <c r="B41" i="4"/>
  <c r="G59" i="6"/>
  <c r="G72" i="2"/>
  <c r="F52" i="1"/>
  <c r="F58" i="1"/>
  <c r="E65" i="1"/>
  <c r="D52" i="1"/>
  <c r="B19" i="1"/>
  <c r="C53" i="1"/>
  <c r="B52" i="6"/>
  <c r="D59" i="5"/>
  <c r="F53" i="1"/>
  <c r="G53" i="2"/>
  <c r="E53" i="2"/>
  <c r="G67" i="5"/>
  <c r="G73" i="5"/>
  <c r="F73" i="5"/>
  <c r="E67" i="5"/>
  <c r="E73" i="5"/>
  <c r="B52" i="5"/>
  <c r="E42" i="2"/>
  <c r="G42" i="2"/>
  <c r="G66" i="2"/>
  <c r="C42" i="1"/>
  <c r="C42" i="2"/>
  <c r="D42" i="2"/>
  <c r="D66" i="2"/>
  <c r="F42" i="1"/>
  <c r="F42" i="2"/>
  <c r="F67" i="5"/>
  <c r="B24" i="2"/>
  <c r="B40" i="2" s="1"/>
  <c r="F66" i="5"/>
  <c r="G66" i="5"/>
  <c r="B15" i="3"/>
  <c r="B15" i="1"/>
  <c r="B59" i="6" l="1"/>
  <c r="B67" i="5"/>
  <c r="C59" i="1"/>
  <c r="G67" i="1"/>
  <c r="D59" i="1"/>
  <c r="E54" i="1"/>
  <c r="E73" i="1" s="1"/>
  <c r="D54" i="1"/>
  <c r="D73" i="1" s="1"/>
  <c r="G54" i="2"/>
  <c r="G73" i="2" s="1"/>
  <c r="G66" i="1"/>
  <c r="B59" i="4"/>
  <c r="B59" i="7"/>
  <c r="F66" i="1"/>
  <c r="B59" i="5"/>
  <c r="E59" i="1"/>
  <c r="G59" i="2"/>
  <c r="D66" i="1"/>
  <c r="B54" i="4"/>
  <c r="C67" i="1"/>
  <c r="E67" i="1"/>
  <c r="B54" i="7"/>
  <c r="B73" i="7" s="1"/>
  <c r="B52" i="1"/>
  <c r="G54" i="1"/>
  <c r="G73" i="1" s="1"/>
  <c r="B31" i="1"/>
  <c r="B78" i="1" s="1"/>
  <c r="B74" i="1"/>
  <c r="B70" i="1"/>
  <c r="B54" i="5"/>
  <c r="B73" i="5" s="1"/>
  <c r="B75" i="1"/>
  <c r="B71" i="1"/>
  <c r="D59" i="2"/>
  <c r="B43" i="6"/>
  <c r="B67" i="6" s="1"/>
  <c r="B75" i="2"/>
  <c r="B71" i="2"/>
  <c r="B71" i="3"/>
  <c r="B75" i="3"/>
  <c r="B74" i="3"/>
  <c r="B70" i="3"/>
  <c r="B54" i="6"/>
  <c r="B73" i="6" s="1"/>
  <c r="B70" i="2"/>
  <c r="B74" i="2"/>
  <c r="F59" i="2"/>
  <c r="B52" i="2"/>
  <c r="E66" i="2"/>
  <c r="D67" i="2"/>
  <c r="B72" i="1"/>
  <c r="D67" i="1"/>
  <c r="G59" i="1"/>
  <c r="B43" i="7"/>
  <c r="B67" i="7" s="1"/>
  <c r="C66" i="2"/>
  <c r="C67" i="2"/>
  <c r="F54" i="2"/>
  <c r="F73" i="2" s="1"/>
  <c r="F67" i="1"/>
  <c r="E54" i="2"/>
  <c r="E73" i="2" s="1"/>
  <c r="F54" i="1"/>
  <c r="F73" i="1" s="1"/>
  <c r="D54" i="2"/>
  <c r="D73" i="2" s="1"/>
  <c r="C54" i="1"/>
  <c r="C73" i="1" s="1"/>
  <c r="C66" i="1"/>
  <c r="G67" i="2"/>
  <c r="E66" i="1"/>
  <c r="C54" i="2"/>
  <c r="C73" i="2" s="1"/>
  <c r="E67" i="2"/>
  <c r="B73" i="4"/>
  <c r="B28" i="1"/>
  <c r="B62" i="1" s="1"/>
  <c r="B41" i="1"/>
  <c r="C59" i="2"/>
  <c r="B28" i="2"/>
  <c r="B62" i="2" s="1"/>
  <c r="B49" i="3"/>
  <c r="B57" i="3"/>
  <c r="E59" i="2"/>
  <c r="B31" i="2"/>
  <c r="B78" i="2" s="1"/>
  <c r="B79" i="1"/>
  <c r="B53" i="1"/>
  <c r="F59" i="1"/>
  <c r="B28" i="3"/>
  <c r="B62" i="3" s="1"/>
  <c r="B65" i="2"/>
  <c r="B57" i="2"/>
  <c r="B49" i="2"/>
  <c r="F67" i="2"/>
  <c r="B52" i="3"/>
  <c r="B58" i="1"/>
  <c r="B49" i="1"/>
  <c r="B57" i="1"/>
  <c r="B66" i="4"/>
  <c r="B43" i="4"/>
  <c r="B67" i="4" s="1"/>
  <c r="F66" i="2"/>
  <c r="B58" i="2"/>
  <c r="B53" i="2"/>
  <c r="B41" i="2"/>
  <c r="B43" i="2" s="1"/>
  <c r="B79" i="2"/>
  <c r="B72" i="2"/>
  <c r="B31" i="3"/>
  <c r="B78" i="3" s="1"/>
  <c r="B53" i="3"/>
  <c r="B72" i="3"/>
  <c r="B58" i="3"/>
  <c r="B41" i="3"/>
  <c r="B42" i="2"/>
  <c r="B42" i="1"/>
  <c r="B65" i="1"/>
  <c r="B42" i="3"/>
  <c r="B65" i="3"/>
  <c r="B54" i="1" l="1"/>
  <c r="B73" i="1" s="1"/>
  <c r="B66" i="2"/>
  <c r="B54" i="2"/>
  <c r="B73" i="2" s="1"/>
  <c r="B67" i="2"/>
  <c r="B54" i="3"/>
  <c r="B73" i="3" s="1"/>
  <c r="B59" i="3"/>
  <c r="B43" i="1"/>
  <c r="B67" i="1" s="1"/>
  <c r="B66" i="1"/>
  <c r="B43" i="3"/>
  <c r="B67" i="3" s="1"/>
  <c r="B66" i="3"/>
  <c r="B59" i="2"/>
  <c r="B59" i="1"/>
</calcChain>
</file>

<file path=xl/sharedStrings.xml><?xml version="1.0" encoding="utf-8"?>
<sst xmlns="http://schemas.openxmlformats.org/spreadsheetml/2006/main" count="463" uniqueCount="129">
  <si>
    <t>Indicador</t>
  </si>
  <si>
    <t>Total programa</t>
  </si>
  <si>
    <t>Productos</t>
  </si>
  <si>
    <t>Obra comunal</t>
  </si>
  <si>
    <t>Insumos</t>
  </si>
  <si>
    <t xml:space="preserve">Beneficiarios </t>
  </si>
  <si>
    <t>Gasto FODESAF</t>
  </si>
  <si>
    <t>Ingresos FODESAF</t>
  </si>
  <si>
    <t>Otros insumos</t>
  </si>
  <si>
    <t>Población objetivo</t>
  </si>
  <si>
    <t>Cálculos intermedios</t>
  </si>
  <si>
    <t>Indicadores</t>
  </si>
  <si>
    <t>De Cobertura Potencial</t>
  </si>
  <si>
    <t>Cobertura Programada</t>
  </si>
  <si>
    <t>Cobertura Efectiva</t>
  </si>
  <si>
    <t>De resultado</t>
  </si>
  <si>
    <t>Índice efectividad en beneficiarios (IEB)</t>
  </si>
  <si>
    <t xml:space="preserve">Índice efectividad en gasto (IEG) </t>
  </si>
  <si>
    <t>Índice efectividad total (IET)</t>
  </si>
  <si>
    <t xml:space="preserve">De avance </t>
  </si>
  <si>
    <t xml:space="preserve">Índice avance beneficiarios (IAB) </t>
  </si>
  <si>
    <t>Índice avance gasto (IAG)</t>
  </si>
  <si>
    <t xml:space="preserve">Índice avance total (IAT) </t>
  </si>
  <si>
    <t>Índice transferencia efectiva del gasto (ITG)</t>
  </si>
  <si>
    <t>De expansión</t>
  </si>
  <si>
    <t xml:space="preserve">Índice de crecimiento beneficiarios (ICB) </t>
  </si>
  <si>
    <t xml:space="preserve">Índice de crecimiento del gasto real (ICGR) </t>
  </si>
  <si>
    <t xml:space="preserve">Índice de crecimiento del gasto real por beneficiario (ICGRB) </t>
  </si>
  <si>
    <t>De gasto medio</t>
  </si>
  <si>
    <t xml:space="preserve">Índice de eficiencia (IE) </t>
  </si>
  <si>
    <t>De giro de recursos</t>
  </si>
  <si>
    <t>Índice de giro efectivo (IGE)</t>
  </si>
  <si>
    <t xml:space="preserve">Índice de uso de recursos (IUR) </t>
  </si>
  <si>
    <t>Subsidios</t>
  </si>
  <si>
    <t xml:space="preserve">Gasto efectivo por subsidio (GEB) </t>
  </si>
  <si>
    <t xml:space="preserve">Gasto programado acumulado por beneficiario (GPB) </t>
  </si>
  <si>
    <t xml:space="preserve">Gasto efectivo acumulado por beneficiario (GEB) </t>
  </si>
  <si>
    <t xml:space="preserve">Gasto programado trimestral  por beneficiario (GPB) </t>
  </si>
  <si>
    <t xml:space="preserve">Gasto efectivo trimestral por beneficiario (GEB) </t>
  </si>
  <si>
    <t xml:space="preserve">Gasto programado semestral por beneficiario (GPB) </t>
  </si>
  <si>
    <t xml:space="preserve">Gasto efectivo semestral por beneficiario (GEB) </t>
  </si>
  <si>
    <t xml:space="preserve">Gasto programado anual por beneficiario (GPB) </t>
  </si>
  <si>
    <t xml:space="preserve">Gasto efectivo anual por beneficiario (GEB) </t>
  </si>
  <si>
    <t xml:space="preserve">Gasto programado mensual por beneficiario (GPB) </t>
  </si>
  <si>
    <t xml:space="preserve">Gasto efectivo mensual por beneficiario (GEB) </t>
  </si>
  <si>
    <t>Empléate</t>
  </si>
  <si>
    <t>,</t>
  </si>
  <si>
    <t>Capacitación comunal</t>
  </si>
  <si>
    <t>Ideas productivas</t>
  </si>
  <si>
    <t>Apoyo a población indígena</t>
  </si>
  <si>
    <t>Capacitación</t>
  </si>
  <si>
    <t>Apoyo población indígena</t>
  </si>
  <si>
    <t>Efectivos 1T 2019</t>
  </si>
  <si>
    <t>IPC (1T 2019)</t>
  </si>
  <si>
    <t>Gasto efectivo real 1T 2019</t>
  </si>
  <si>
    <t>Gasto efectivo real por beneficiario 1T 2019</t>
  </si>
  <si>
    <t>Efectivos 2T 2019</t>
  </si>
  <si>
    <t>IPC (2T 2019)</t>
  </si>
  <si>
    <t>Gasto efectivo real 2T 2019</t>
  </si>
  <si>
    <t>Gasto efectivo real por beneficiario 2T 2019</t>
  </si>
  <si>
    <t>Efectivos 1S 2019</t>
  </si>
  <si>
    <t>IPC (1S 2019)</t>
  </si>
  <si>
    <t>Gasto efectivo real 1S 2019</t>
  </si>
  <si>
    <t>Gasto efectivo real por beneficiario 1S 2019</t>
  </si>
  <si>
    <t>Efectivos 3T 2019</t>
  </si>
  <si>
    <t>IPC (3T 2019)</t>
  </si>
  <si>
    <t>Gasto efectivo real 3T 2019</t>
  </si>
  <si>
    <t>Gasto efectivo real por beneficiario 3T 2019</t>
  </si>
  <si>
    <t>Efectivos 4T 2019</t>
  </si>
  <si>
    <t>IPC (4T 2019)</t>
  </si>
  <si>
    <t>Gasto efectivo real 4T 2019</t>
  </si>
  <si>
    <t>Gasto efectivo real por beneficiario 4T 2019</t>
  </si>
  <si>
    <t>Efectivos 3 TA 2019</t>
  </si>
  <si>
    <t>Gasto efectivo real por beneficiario 3 TA 2019</t>
  </si>
  <si>
    <t>IPC (3 TA 2019)</t>
  </si>
  <si>
    <t>De composición</t>
  </si>
  <si>
    <t>Programados 1T 2020</t>
  </si>
  <si>
    <t>Efectivos 1T 2020</t>
  </si>
  <si>
    <t>Programados año 2020</t>
  </si>
  <si>
    <t>En transferencias 1T 2020</t>
  </si>
  <si>
    <t>IPC (1T 2020)</t>
  </si>
  <si>
    <t>Gasto efectivo real 1T 2020</t>
  </si>
  <si>
    <t>Gasto efectivo real por beneficiario 1T 2020</t>
  </si>
  <si>
    <t>Programados 2T 2020</t>
  </si>
  <si>
    <t>Efectivos 2T 2020</t>
  </si>
  <si>
    <t>En transferencias 2T 2020</t>
  </si>
  <si>
    <t>IPC (2T 2020)</t>
  </si>
  <si>
    <t>Gasto efectivo real 2T 2020</t>
  </si>
  <si>
    <t>Gasto efectivo real por beneficiario 2T 2020</t>
  </si>
  <si>
    <t>Programados 1S 2020</t>
  </si>
  <si>
    <t>Efectivos 1S 2020</t>
  </si>
  <si>
    <t>Efectivos1S 2019</t>
  </si>
  <si>
    <t>En transferencias 1S 2020</t>
  </si>
  <si>
    <t>IPC (1S 2020)</t>
  </si>
  <si>
    <t>Gasto efectivo real 1S 2020</t>
  </si>
  <si>
    <t>Gasto efectivo real por beneficiario 1S 2020</t>
  </si>
  <si>
    <t>Programados 3T 2020</t>
  </si>
  <si>
    <t>Efectivos 3T 2020</t>
  </si>
  <si>
    <t>En transferencias 3T 2020</t>
  </si>
  <si>
    <t>IPC (3T 2020)</t>
  </si>
  <si>
    <t>Gasto efectivo real 3T 2020</t>
  </si>
  <si>
    <t>Gasto efectivo real por beneficiario 3T 2020</t>
  </si>
  <si>
    <t>Programados 3 TA 2020</t>
  </si>
  <si>
    <t>Efectivos 3 TA 2020</t>
  </si>
  <si>
    <t>Efectivos3 TA 2019</t>
  </si>
  <si>
    <t>Efectivos 3 TA  2020</t>
  </si>
  <si>
    <t>En transferencias 3 TA 2020</t>
  </si>
  <si>
    <t>IPC (3 TA 2020)</t>
  </si>
  <si>
    <t>Gasto efectivo real 3TA 2019</t>
  </si>
  <si>
    <t>Gasto efectivo real 3 TA 2020</t>
  </si>
  <si>
    <t>Gasto efectivo real por beneficiario 3 TA 2020</t>
  </si>
  <si>
    <t>Programados 4T 2020</t>
  </si>
  <si>
    <t>Efectivos 4T 2020</t>
  </si>
  <si>
    <t>En transferencias 4T 2020</t>
  </si>
  <si>
    <t>IPC (4T 2020)</t>
  </si>
  <si>
    <t>Gasto efectivo real 4T 2020</t>
  </si>
  <si>
    <t>Gasto efectivo real por beneficiario 4T 2020</t>
  </si>
  <si>
    <t>Efectivos 2019</t>
  </si>
  <si>
    <t>Programados 2020</t>
  </si>
  <si>
    <t>Efectivos 2020</t>
  </si>
  <si>
    <t>En transferencias 2020</t>
  </si>
  <si>
    <t>IPC (2019)</t>
  </si>
  <si>
    <t>IPC (2020)</t>
  </si>
  <si>
    <t>Gasto efectivo real 2019</t>
  </si>
  <si>
    <t>Gasto efectivo real 2020</t>
  </si>
  <si>
    <t>Gasto efectivo real por beneficiario 2019</t>
  </si>
  <si>
    <t>Gasto efectivo real por beneficiario 2020</t>
  </si>
  <si>
    <r>
      <rPr>
        <b/>
        <sz val="11"/>
        <color theme="1"/>
        <rFont val="Palatino Linotype"/>
        <family val="1"/>
      </rPr>
      <t xml:space="preserve">Fuentes: </t>
    </r>
    <r>
      <rPr>
        <sz val="11"/>
        <color theme="1"/>
        <rFont val="Palatino Linotype"/>
        <family val="1"/>
      </rPr>
      <t xml:space="preserve"> Informes Trimestrales PRONAE 2019 y 2020 - Cronogramas de Metas e Inversión - Modificaciones 2020 - IPC, INEC 2019 y 2020</t>
    </r>
  </si>
  <si>
    <t>n.d.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</si>
</sst>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(* #,##0.00_);_(* \(#,##0.00\);_(* &quot;-&quot;??_);_(@_)"/>
    <numFmt numFmtId="165" formatCode="#,##0.0"/>
    <numFmt numFmtId="166" formatCode="_(* #,##0_);_(* \(#,##0\);_(* &quot;-&quot;??_);_(@_)"/>
    <numFmt numFmtId="167" formatCode="#,##0.0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Palatino Linotype"/>
      <family val="1"/>
    </font>
    <font>
      <sz val="11"/>
      <color theme="1"/>
      <name val="Palatino Linotype"/>
      <family val="1"/>
    </font>
    <font>
      <i/>
      <sz val="11"/>
      <color theme="1"/>
      <name val="Palatino Linotype"/>
      <family val="1"/>
    </font>
    <font>
      <sz val="10"/>
      <color theme="1"/>
      <name val="Palatino Linotype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 applyFont="0" applyFill="0" applyBorder="0" applyAlignment="0" applyProtection="0"/>
  </cellStyleXfs>
  <cellXfs count="40">
    <xf numFmtId="0" fontId="0" fillId="0" borderId="0" xfId="0"/>
    <xf numFmtId="166" fontId="0" fillId="0" borderId="0" xfId="1" applyNumberFormat="1" applyFont="1" applyFill="1"/>
    <xf numFmtId="166" fontId="0" fillId="0" borderId="0" xfId="2" applyNumberFormat="1" applyFont="1" applyFill="1"/>
    <xf numFmtId="0" fontId="2" fillId="0" borderId="0" xfId="0" applyFont="1" applyFill="1"/>
    <xf numFmtId="0" fontId="0" fillId="0" borderId="0" xfId="0" applyFont="1" applyFill="1"/>
    <xf numFmtId="3" fontId="0" fillId="0" borderId="0" xfId="0" applyNumberFormat="1" applyFont="1" applyFill="1"/>
    <xf numFmtId="165" fontId="0" fillId="0" borderId="0" xfId="0" applyNumberFormat="1" applyFont="1" applyFill="1"/>
    <xf numFmtId="1" fontId="0" fillId="0" borderId="0" xfId="0" applyNumberFormat="1" applyFont="1" applyFill="1"/>
    <xf numFmtId="166" fontId="0" fillId="0" borderId="0" xfId="0" applyNumberFormat="1" applyFont="1" applyFill="1"/>
    <xf numFmtId="0" fontId="4" fillId="0" borderId="0" xfId="0" applyFont="1" applyFill="1"/>
    <xf numFmtId="0" fontId="3" fillId="0" borderId="3" xfId="0" applyFont="1" applyFill="1" applyBorder="1" applyAlignment="1">
      <alignment horizontal="center" vertical="center" wrapText="1"/>
    </xf>
    <xf numFmtId="0" fontId="3" fillId="0" borderId="0" xfId="0" applyFont="1" applyFill="1"/>
    <xf numFmtId="0" fontId="4" fillId="0" borderId="0" xfId="0" applyFont="1" applyFill="1" applyAlignment="1">
      <alignment horizontal="left" indent="1"/>
    </xf>
    <xf numFmtId="3" fontId="4" fillId="0" borderId="0" xfId="0" applyNumberFormat="1" applyFont="1" applyFill="1" applyAlignment="1">
      <alignment horizontal="right"/>
    </xf>
    <xf numFmtId="0" fontId="5" fillId="0" borderId="0" xfId="0" applyFont="1" applyFill="1" applyAlignment="1">
      <alignment horizontal="left" indent="2"/>
    </xf>
    <xf numFmtId="0" fontId="3" fillId="0" borderId="0" xfId="0" applyFont="1" applyFill="1" applyAlignment="1">
      <alignment horizontal="left"/>
    </xf>
    <xf numFmtId="3" fontId="4" fillId="0" borderId="0" xfId="0" applyNumberFormat="1" applyFont="1" applyFill="1"/>
    <xf numFmtId="0" fontId="4" fillId="0" borderId="0" xfId="0" applyFont="1" applyFill="1" applyAlignment="1">
      <alignment horizontal="right"/>
    </xf>
    <xf numFmtId="4" fontId="4" fillId="0" borderId="0" xfId="0" applyNumberFormat="1" applyFont="1" applyFill="1"/>
    <xf numFmtId="4" fontId="4" fillId="0" borderId="0" xfId="0" applyNumberFormat="1" applyFont="1" applyFill="1" applyAlignment="1">
      <alignment horizontal="right"/>
    </xf>
    <xf numFmtId="2" fontId="4" fillId="0" borderId="0" xfId="0" applyNumberFormat="1" applyFont="1" applyFill="1" applyAlignment="1">
      <alignment horizontal="right"/>
    </xf>
    <xf numFmtId="0" fontId="4" fillId="0" borderId="3" xfId="0" applyFont="1" applyFill="1" applyBorder="1"/>
    <xf numFmtId="0" fontId="4" fillId="0" borderId="3" xfId="0" applyFont="1" applyFill="1" applyBorder="1" applyAlignment="1">
      <alignment horizontal="right"/>
    </xf>
    <xf numFmtId="0" fontId="4" fillId="0" borderId="0" xfId="0" applyFont="1" applyFill="1" applyAlignment="1">
      <alignment wrapText="1"/>
    </xf>
    <xf numFmtId="165" fontId="4" fillId="0" borderId="0" xfId="0" applyNumberFormat="1" applyFont="1" applyFill="1"/>
    <xf numFmtId="0" fontId="6" fillId="0" borderId="0" xfId="0" applyFont="1" applyFill="1"/>
    <xf numFmtId="166" fontId="4" fillId="0" borderId="0" xfId="2" applyNumberFormat="1" applyFont="1" applyFill="1"/>
    <xf numFmtId="166" fontId="4" fillId="0" borderId="0" xfId="1" applyNumberFormat="1" applyFont="1" applyFill="1"/>
    <xf numFmtId="164" fontId="4" fillId="0" borderId="0" xfId="1" applyNumberFormat="1" applyFont="1" applyFill="1" applyAlignment="1">
      <alignment horizontal="right"/>
    </xf>
    <xf numFmtId="3" fontId="4" fillId="0" borderId="0" xfId="1" applyNumberFormat="1" applyFont="1" applyFill="1" applyAlignment="1">
      <alignment horizontal="right"/>
    </xf>
    <xf numFmtId="4" fontId="4" fillId="0" borderId="0" xfId="1" applyNumberFormat="1" applyFont="1" applyFill="1" applyAlignment="1">
      <alignment horizontal="right"/>
    </xf>
    <xf numFmtId="3" fontId="4" fillId="0" borderId="0" xfId="0" applyNumberFormat="1" applyFont="1" applyFill="1" applyBorder="1" applyAlignment="1">
      <alignment horizontal="right"/>
    </xf>
    <xf numFmtId="167" fontId="4" fillId="0" borderId="0" xfId="0" applyNumberFormat="1" applyFont="1" applyFill="1"/>
    <xf numFmtId="0" fontId="3" fillId="0" borderId="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vertical="top" wrapText="1"/>
    </xf>
  </cellXfs>
  <cellStyles count="3">
    <cellStyle name="Millares" xfId="1" builtinId="3"/>
    <cellStyle name="Millares 2" xfId="2"/>
    <cellStyle name="Normal" xfId="0" builtinId="0"/>
  </cellStyles>
  <dxfs count="0"/>
  <tableStyles count="0" defaultTableStyle="TableStyleMedium2" defaultPivotStyle="PivotStyleLight16"/>
  <colors>
    <mruColors>
      <color rgb="FF4071B9"/>
      <color rgb="FF102D7C"/>
      <color rgb="FFA2BF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lang="es-CR"/>
            </a:pPr>
            <a:r>
              <a:rPr lang="x-none" sz="1400"/>
              <a:t>PRONAE: </a:t>
            </a:r>
            <a:r>
              <a:rPr lang="es-CR" sz="1400"/>
              <a:t>Gasto programado trimestral por beneficiario 2013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Primer Trimestre</c:v>
          </c:tx>
          <c:invertIfNegative val="0"/>
          <c:cat>
            <c:strRef>
              <c:f>('I trimestre'!$B$9:$B$10,'I trimestre'!$C$10,'I trimestre'!$D$10,'I trimestre'!$E$10,'I trimestre'!$F$10)</c:f>
              <c:strCache>
                <c:ptCount val="5"/>
                <c:pt idx="0">
                  <c:v>Total programa</c:v>
                </c:pt>
                <c:pt idx="1">
                  <c:v>Obra comunal</c:v>
                </c:pt>
                <c:pt idx="2">
                  <c:v>Capacitación</c:v>
                </c:pt>
                <c:pt idx="3">
                  <c:v>Ideas productivas</c:v>
                </c:pt>
                <c:pt idx="4">
                  <c:v>Empléate</c:v>
                </c:pt>
              </c:strCache>
            </c:strRef>
          </c:cat>
          <c:val>
            <c:numRef>
              <c:f>'I trimestre'!$B$74:$F$74</c:f>
              <c:numCache>
                <c:formatCode>#,##0.00</c:formatCode>
                <c:ptCount val="5"/>
                <c:pt idx="0">
                  <c:v>570000</c:v>
                </c:pt>
                <c:pt idx="1">
                  <c:v>570000</c:v>
                </c:pt>
                <c:pt idx="2">
                  <c:v>570000</c:v>
                </c:pt>
                <c:pt idx="3">
                  <c:v>570000</c:v>
                </c:pt>
                <c:pt idx="4">
                  <c:v>570000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B2-4CA6-865B-5311D77F8F4E}"/>
            </c:ext>
          </c:extLst>
        </c:ser>
        <c:ser>
          <c:idx val="1"/>
          <c:order val="1"/>
          <c:tx>
            <c:v>Segundo Trimestre</c:v>
          </c:tx>
          <c:invertIfNegative val="0"/>
          <c:val>
            <c:numRef>
              <c:f>'II Trimestre'!$B$74:$F$74</c:f>
              <c:numCache>
                <c:formatCode>#,##0.00</c:formatCode>
                <c:ptCount val="5"/>
                <c:pt idx="0">
                  <c:v>570000</c:v>
                </c:pt>
                <c:pt idx="1">
                  <c:v>570000</c:v>
                </c:pt>
                <c:pt idx="2">
                  <c:v>570000</c:v>
                </c:pt>
                <c:pt idx="3">
                  <c:v>570000</c:v>
                </c:pt>
                <c:pt idx="4">
                  <c:v>570000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6B2-4CA6-865B-5311D77F8F4E}"/>
            </c:ext>
          </c:extLst>
        </c:ser>
        <c:ser>
          <c:idx val="2"/>
          <c:order val="2"/>
          <c:tx>
            <c:v>Tercer Trimestre</c:v>
          </c:tx>
          <c:invertIfNegative val="0"/>
          <c:val>
            <c:numRef>
              <c:f>'III Trimestre'!$B$74:$F$74</c:f>
              <c:numCache>
                <c:formatCode>#,##0.00</c:formatCode>
                <c:ptCount val="5"/>
                <c:pt idx="0">
                  <c:v>570000</c:v>
                </c:pt>
                <c:pt idx="1">
                  <c:v>570000</c:v>
                </c:pt>
                <c:pt idx="2">
                  <c:v>570000</c:v>
                </c:pt>
                <c:pt idx="3">
                  <c:v>570000</c:v>
                </c:pt>
                <c:pt idx="4">
                  <c:v>570000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6B2-4CA6-865B-5311D77F8F4E}"/>
            </c:ext>
          </c:extLst>
        </c:ser>
        <c:ser>
          <c:idx val="3"/>
          <c:order val="3"/>
          <c:tx>
            <c:v>Cuarto Trimestre</c:v>
          </c:tx>
          <c:invertIfNegative val="0"/>
          <c:val>
            <c:numRef>
              <c:f>'IV Trimestre'!$B$74:$F$74</c:f>
              <c:numCache>
                <c:formatCode>#,##0.00</c:formatCode>
                <c:ptCount val="5"/>
                <c:pt idx="0">
                  <c:v>570000</c:v>
                </c:pt>
                <c:pt idx="1">
                  <c:v>570000</c:v>
                </c:pt>
                <c:pt idx="2">
                  <c:v>570000</c:v>
                </c:pt>
                <c:pt idx="3">
                  <c:v>570000</c:v>
                </c:pt>
                <c:pt idx="4">
                  <c:v>570000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6B2-4CA6-865B-5311D77F8F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48084096"/>
        <c:axId val="48085632"/>
      </c:barChart>
      <c:catAx>
        <c:axId val="4808409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lang="es-CR"/>
            </a:pPr>
            <a:endParaRPr lang="es-CR"/>
          </a:p>
        </c:txPr>
        <c:crossAx val="48085632"/>
        <c:crosses val="autoZero"/>
        <c:auto val="1"/>
        <c:lblAlgn val="ctr"/>
        <c:lblOffset val="100"/>
        <c:noMultiLvlLbl val="0"/>
      </c:catAx>
      <c:valAx>
        <c:axId val="48085632"/>
        <c:scaling>
          <c:orientation val="minMax"/>
        </c:scaling>
        <c:delete val="0"/>
        <c:axPos val="l"/>
        <c:majorGridlines/>
        <c:numFmt formatCode="#,##0.00" sourceLinked="1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lang="es-CR"/>
            </a:pPr>
            <a:endParaRPr lang="es-CR"/>
          </a:p>
        </c:txPr>
        <c:crossAx val="48084096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lang="es-CR"/>
          </a:pPr>
          <a:endParaRPr lang="es-CR"/>
        </a:p>
      </c:txPr>
    </c:legend>
    <c:plotVisOnly val="1"/>
    <c:dispBlanksAs val="gap"/>
    <c:showDLblsOverMax val="0"/>
  </c:chart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/>
            </a:pPr>
            <a:r>
              <a:rPr lang="es-CR"/>
              <a:t>PRONAE:  Indicadores de expansión 2020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0"/>
      <c:rotY val="0"/>
      <c:rAngAx val="0"/>
    </c:view3D>
    <c:floor>
      <c:thickness val="0"/>
    </c:floor>
    <c:sideWall>
      <c:thickness val="0"/>
      <c:spPr>
        <a:noFill/>
        <a:ln>
          <a:noFill/>
        </a:ln>
        <a:effectLst/>
      </c:spPr>
    </c:sideWall>
    <c:backWall>
      <c:thickness val="0"/>
      <c:spPr>
        <a:noFill/>
        <a:ln>
          <a:noFill/>
        </a:ln>
        <a:effectLst/>
      </c:spPr>
    </c:backWall>
    <c:plotArea>
      <c:layout>
        <c:manualLayout>
          <c:layoutTarget val="inner"/>
          <c:xMode val="edge"/>
          <c:yMode val="edge"/>
          <c:x val="8.0376804461942258E-2"/>
          <c:y val="0.16146526622651661"/>
          <c:w val="0.89670652887139113"/>
          <c:h val="0.55767361848367636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Anual!$A$65</c:f>
              <c:strCache>
                <c:ptCount val="1"/>
                <c:pt idx="0">
                  <c:v>Índice de crecimiento beneficiarios (ICB) </c:v>
                </c:pt>
              </c:strCache>
            </c:strRef>
          </c:tx>
          <c:spPr>
            <a:solidFill>
              <a:srgbClr val="102D7C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(Anual!$B$9,Anual!$C$10:$G$10)</c:f>
              <c:strCache>
                <c:ptCount val="6"/>
                <c:pt idx="0">
                  <c:v>Total programa</c:v>
                </c:pt>
                <c:pt idx="1">
                  <c:v>Obra comunal</c:v>
                </c:pt>
                <c:pt idx="2">
                  <c:v>Capacitación comunal</c:v>
                </c:pt>
                <c:pt idx="3">
                  <c:v>Ideas productivas</c:v>
                </c:pt>
                <c:pt idx="4">
                  <c:v>Empléate</c:v>
                </c:pt>
                <c:pt idx="5">
                  <c:v>Apoyo a población indígena</c:v>
                </c:pt>
              </c:strCache>
            </c:strRef>
          </c:cat>
          <c:val>
            <c:numRef>
              <c:f>Anual!$B$65:$G$65</c:f>
              <c:numCache>
                <c:formatCode>#,##0.00</c:formatCode>
                <c:ptCount val="6"/>
                <c:pt idx="0">
                  <c:v>7.6513317191283292</c:v>
                </c:pt>
                <c:pt idx="1">
                  <c:v>-18.259751393056156</c:v>
                </c:pt>
                <c:pt idx="2">
                  <c:v>-41.604477611940297</c:v>
                </c:pt>
                <c:pt idx="3">
                  <c:v>-37.558139534883715</c:v>
                </c:pt>
                <c:pt idx="4">
                  <c:v>60.950451280162099</c:v>
                </c:pt>
                <c:pt idx="5">
                  <c:v>-43.249258160237389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14-4F24-81EF-2A1B45477BD0}"/>
            </c:ext>
          </c:extLst>
        </c:ser>
        <c:ser>
          <c:idx val="1"/>
          <c:order val="1"/>
          <c:tx>
            <c:strRef>
              <c:f>Anual!$A$66</c:f>
              <c:strCache>
                <c:ptCount val="1"/>
                <c:pt idx="0">
                  <c:v>Índice de crecimiento del gasto real (ICGR) </c:v>
                </c:pt>
              </c:strCache>
            </c:strRef>
          </c:tx>
          <c:spPr>
            <a:solidFill>
              <a:srgbClr val="4071B9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1"/>
              <c:layout>
                <c:manualLayout>
                  <c:x val="1.050164181179663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584-462E-9C11-C27AD880D1FE}"/>
                </c:ext>
              </c:extLst>
            </c:dLbl>
            <c:dLbl>
              <c:idx val="5"/>
              <c:layout>
                <c:manualLayout>
                  <c:x val="6.0009381781695086E-3"/>
                  <c:y val="6.111040515849597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F23-4113-8217-76309DC58993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(Anual!$B$9,Anual!$C$10:$G$10)</c:f>
              <c:strCache>
                <c:ptCount val="6"/>
                <c:pt idx="0">
                  <c:v>Total programa</c:v>
                </c:pt>
                <c:pt idx="1">
                  <c:v>Obra comunal</c:v>
                </c:pt>
                <c:pt idx="2">
                  <c:v>Capacitación comunal</c:v>
                </c:pt>
                <c:pt idx="3">
                  <c:v>Ideas productivas</c:v>
                </c:pt>
                <c:pt idx="4">
                  <c:v>Empléate</c:v>
                </c:pt>
                <c:pt idx="5">
                  <c:v>Apoyo a población indígena</c:v>
                </c:pt>
              </c:strCache>
            </c:strRef>
          </c:cat>
          <c:val>
            <c:numRef>
              <c:f>Anual!$B$66:$G$66</c:f>
              <c:numCache>
                <c:formatCode>#,##0.00</c:formatCode>
                <c:ptCount val="6"/>
                <c:pt idx="0">
                  <c:v>7.9095672434098985</c:v>
                </c:pt>
                <c:pt idx="1">
                  <c:v>-13.803228935433943</c:v>
                </c:pt>
                <c:pt idx="2">
                  <c:v>-31.436844153805655</c:v>
                </c:pt>
                <c:pt idx="3">
                  <c:v>-17.344829012892681</c:v>
                </c:pt>
                <c:pt idx="4">
                  <c:v>31.661603008408569</c:v>
                </c:pt>
                <c:pt idx="5">
                  <c:v>-46.369905403254563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C14-4F24-81EF-2A1B45477BD0}"/>
            </c:ext>
          </c:extLst>
        </c:ser>
        <c:ser>
          <c:idx val="2"/>
          <c:order val="2"/>
          <c:tx>
            <c:strRef>
              <c:f>Anual!$A$67</c:f>
              <c:strCache>
                <c:ptCount val="1"/>
                <c:pt idx="0">
                  <c:v>Índice de crecimiento del gasto real por beneficiario (ICGRB) </c:v>
                </c:pt>
              </c:strCache>
            </c:strRef>
          </c:tx>
          <c:spPr>
            <a:solidFill>
              <a:srgbClr val="A2BFE6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(Anual!$B$9,Anual!$C$10:$G$10)</c:f>
              <c:strCache>
                <c:ptCount val="6"/>
                <c:pt idx="0">
                  <c:v>Total programa</c:v>
                </c:pt>
                <c:pt idx="1">
                  <c:v>Obra comunal</c:v>
                </c:pt>
                <c:pt idx="2">
                  <c:v>Capacitación comunal</c:v>
                </c:pt>
                <c:pt idx="3">
                  <c:v>Ideas productivas</c:v>
                </c:pt>
                <c:pt idx="4">
                  <c:v>Empléate</c:v>
                </c:pt>
                <c:pt idx="5">
                  <c:v>Apoyo a población indígena</c:v>
                </c:pt>
              </c:strCache>
            </c:strRef>
          </c:cat>
          <c:val>
            <c:numRef>
              <c:f>Anual!$B$67:$G$67</c:f>
              <c:numCache>
                <c:formatCode>#,##0.00</c:formatCode>
                <c:ptCount val="6"/>
                <c:pt idx="0">
                  <c:v>0.23988140244779466</c:v>
                </c:pt>
                <c:pt idx="1">
                  <c:v>5.4520539557590952</c:v>
                </c:pt>
                <c:pt idx="2">
                  <c:v>17.411666241406287</c:v>
                </c:pt>
                <c:pt idx="3">
                  <c:v>32.371409774510759</c:v>
                </c:pt>
                <c:pt idx="4">
                  <c:v>-18.197431593883028</c:v>
                </c:pt>
                <c:pt idx="5">
                  <c:v>-5.4988659916171851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C14-4F24-81EF-2A1B45477B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shape val="box"/>
        <c:axId val="50849280"/>
        <c:axId val="50850816"/>
        <c:axId val="0"/>
      </c:bar3DChart>
      <c:catAx>
        <c:axId val="50849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s-CR"/>
          </a:p>
        </c:txPr>
        <c:crossAx val="50850816"/>
        <c:crosses val="autoZero"/>
        <c:auto val="1"/>
        <c:lblAlgn val="ctr"/>
        <c:lblOffset val="100"/>
        <c:noMultiLvlLbl val="0"/>
      </c:catAx>
      <c:valAx>
        <c:axId val="50850816"/>
        <c:scaling>
          <c:orientation val="minMax"/>
          <c:min val="-1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es-CR"/>
          </a:p>
        </c:txPr>
        <c:crossAx val="50849280"/>
        <c:crosses val="autoZero"/>
        <c:crossBetween val="between"/>
        <c:minorUnit val="15"/>
      </c:valAx>
    </c:plotArea>
    <c:legend>
      <c:legendPos val="b"/>
      <c:layout>
        <c:manualLayout>
          <c:xMode val="edge"/>
          <c:yMode val="edge"/>
          <c:x val="1.29991919544189E-2"/>
          <c:y val="0.87345590551181107"/>
          <c:w val="0.97816830708661417"/>
          <c:h val="0.11382939632545931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 sz="900"/>
          </a:pPr>
          <a:endParaRPr lang="es-C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85000"/>
        </a:schemeClr>
      </a:solidFill>
      <a:round/>
    </a:ln>
    <a:effectLst/>
  </c:spPr>
  <c:txPr>
    <a:bodyPr/>
    <a:lstStyle/>
    <a:p>
      <a:pPr>
        <a:defRPr>
          <a:latin typeface="Palatino Linotype" panose="02040502050505030304" pitchFamily="18" charset="0"/>
        </a:defRPr>
      </a:pPr>
      <a:endParaRPr lang="es-CR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lang="es-CR"/>
            </a:pPr>
            <a:r>
              <a:rPr lang="x-none" sz="1400"/>
              <a:t>PRONAE: </a:t>
            </a:r>
            <a:r>
              <a:rPr lang="es-CR" sz="1400"/>
              <a:t>Gasto Efectivo Trimestral por Beneficiario 2013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Primer Trimestre</c:v>
          </c:tx>
          <c:invertIfNegative val="0"/>
          <c:cat>
            <c:strRef>
              <c:f>('I trimestre'!$B$9:$B$10,'I trimestre'!$C$10,'I trimestre'!$D$10,'I trimestre'!$E$10,'I trimestre'!$F$10,'I trimestre'!$G$10)</c:f>
              <c:strCache>
                <c:ptCount val="6"/>
                <c:pt idx="0">
                  <c:v>Total programa</c:v>
                </c:pt>
                <c:pt idx="1">
                  <c:v>Obra comunal</c:v>
                </c:pt>
                <c:pt idx="2">
                  <c:v>Capacitación</c:v>
                </c:pt>
                <c:pt idx="3">
                  <c:v>Ideas productivas</c:v>
                </c:pt>
                <c:pt idx="4">
                  <c:v>Empléate</c:v>
                </c:pt>
                <c:pt idx="5">
                  <c:v>Apoyo población indígena</c:v>
                </c:pt>
              </c:strCache>
            </c:strRef>
          </c:cat>
          <c:val>
            <c:numRef>
              <c:f>'I trimestre'!$B$75:$F$75</c:f>
              <c:numCache>
                <c:formatCode>#,##0.00</c:formatCode>
                <c:ptCount val="5"/>
                <c:pt idx="0">
                  <c:v>623047.36024844716</c:v>
                </c:pt>
                <c:pt idx="1">
                  <c:v>682624.20382165606</c:v>
                </c:pt>
                <c:pt idx="2">
                  <c:v>719512.73885350314</c:v>
                </c:pt>
                <c:pt idx="3">
                  <c:v>605267.71653543308</c:v>
                </c:pt>
                <c:pt idx="4">
                  <c:v>612236.80861893459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37-4068-A1F5-D46F83DD0F85}"/>
            </c:ext>
          </c:extLst>
        </c:ser>
        <c:ser>
          <c:idx val="1"/>
          <c:order val="1"/>
          <c:tx>
            <c:v>Segundo Trimestre</c:v>
          </c:tx>
          <c:invertIfNegative val="0"/>
          <c:cat>
            <c:strRef>
              <c:f>('I trimestre'!$B$9:$B$10,'I trimestre'!$C$10,'I trimestre'!$D$10,'I trimestre'!$E$10,'I trimestre'!$F$10,'I trimestre'!$G$10)</c:f>
              <c:strCache>
                <c:ptCount val="6"/>
                <c:pt idx="0">
                  <c:v>Total programa</c:v>
                </c:pt>
                <c:pt idx="1">
                  <c:v>Obra comunal</c:v>
                </c:pt>
                <c:pt idx="2">
                  <c:v>Capacitación</c:v>
                </c:pt>
                <c:pt idx="3">
                  <c:v>Ideas productivas</c:v>
                </c:pt>
                <c:pt idx="4">
                  <c:v>Empléate</c:v>
                </c:pt>
                <c:pt idx="5">
                  <c:v>Apoyo población indígena</c:v>
                </c:pt>
              </c:strCache>
            </c:strRef>
          </c:cat>
          <c:val>
            <c:numRef>
              <c:f>'II Trimestre'!$B$75:$F$75</c:f>
              <c:numCache>
                <c:formatCode>#,##0.00</c:formatCode>
                <c:ptCount val="5"/>
                <c:pt idx="0">
                  <c:v>512553.46952999081</c:v>
                </c:pt>
                <c:pt idx="1">
                  <c:v>585000</c:v>
                </c:pt>
                <c:pt idx="2">
                  <c:v>573390.85418464197</c:v>
                </c:pt>
                <c:pt idx="3">
                  <c:v>536633.8582677166</c:v>
                </c:pt>
                <c:pt idx="4">
                  <c:v>499248.54343220335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F37-4068-A1F5-D46F83DD0F85}"/>
            </c:ext>
          </c:extLst>
        </c:ser>
        <c:ser>
          <c:idx val="2"/>
          <c:order val="2"/>
          <c:tx>
            <c:v>Tercer Trimestre</c:v>
          </c:tx>
          <c:invertIfNegative val="0"/>
          <c:cat>
            <c:strRef>
              <c:f>('I trimestre'!$B$9:$B$10,'I trimestre'!$C$10,'I trimestre'!$D$10,'I trimestre'!$E$10,'I trimestre'!$F$10,'I trimestre'!$G$10)</c:f>
              <c:strCache>
                <c:ptCount val="6"/>
                <c:pt idx="0">
                  <c:v>Total programa</c:v>
                </c:pt>
                <c:pt idx="1">
                  <c:v>Obra comunal</c:v>
                </c:pt>
                <c:pt idx="2">
                  <c:v>Capacitación</c:v>
                </c:pt>
                <c:pt idx="3">
                  <c:v>Ideas productivas</c:v>
                </c:pt>
                <c:pt idx="4">
                  <c:v>Empléate</c:v>
                </c:pt>
                <c:pt idx="5">
                  <c:v>Apoyo población indígena</c:v>
                </c:pt>
              </c:strCache>
            </c:strRef>
          </c:cat>
          <c:val>
            <c:numRef>
              <c:f>'III Trimestre'!$B$75:$F$75</c:f>
              <c:numCache>
                <c:formatCode>#,##0.00</c:formatCode>
                <c:ptCount val="5"/>
                <c:pt idx="0">
                  <c:v>362864.43020110554</c:v>
                </c:pt>
                <c:pt idx="1">
                  <c:v>585000</c:v>
                </c:pt>
                <c:pt idx="2">
                  <c:v>568125</c:v>
                </c:pt>
                <c:pt idx="3">
                  <c:v>451560.2189781022</c:v>
                </c:pt>
                <c:pt idx="4">
                  <c:v>318880.30681412772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F37-4068-A1F5-D46F83DD0F85}"/>
            </c:ext>
          </c:extLst>
        </c:ser>
        <c:ser>
          <c:idx val="3"/>
          <c:order val="3"/>
          <c:tx>
            <c:v>Cuarto Trimestre</c:v>
          </c:tx>
          <c:invertIfNegative val="0"/>
          <c:cat>
            <c:strRef>
              <c:f>('I trimestre'!$B$9:$B$10,'I trimestre'!$C$10,'I trimestre'!$D$10,'I trimestre'!$E$10,'I trimestre'!$F$10,'I trimestre'!$G$10)</c:f>
              <c:strCache>
                <c:ptCount val="6"/>
                <c:pt idx="0">
                  <c:v>Total programa</c:v>
                </c:pt>
                <c:pt idx="1">
                  <c:v>Obra comunal</c:v>
                </c:pt>
                <c:pt idx="2">
                  <c:v>Capacitación</c:v>
                </c:pt>
                <c:pt idx="3">
                  <c:v>Ideas productivas</c:v>
                </c:pt>
                <c:pt idx="4">
                  <c:v>Empléate</c:v>
                </c:pt>
                <c:pt idx="5">
                  <c:v>Apoyo población indígena</c:v>
                </c:pt>
              </c:strCache>
            </c:strRef>
          </c:cat>
          <c:val>
            <c:numRef>
              <c:f>'IV Trimestre'!$B$75:$F$75</c:f>
              <c:numCache>
                <c:formatCode>#,##0.00</c:formatCode>
                <c:ptCount val="5"/>
                <c:pt idx="0">
                  <c:v>517597.73001964041</c:v>
                </c:pt>
                <c:pt idx="1">
                  <c:v>585000</c:v>
                </c:pt>
                <c:pt idx="2">
                  <c:v>569134.21418636991</c:v>
                </c:pt>
                <c:pt idx="3">
                  <c:v>516664.84716157208</c:v>
                </c:pt>
                <c:pt idx="4">
                  <c:v>482851.839605627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F37-4068-A1F5-D46F83DD0F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47757568"/>
        <c:axId val="50593792"/>
      </c:barChart>
      <c:catAx>
        <c:axId val="4775756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lang="es-CR"/>
            </a:pPr>
            <a:endParaRPr lang="es-CR"/>
          </a:p>
        </c:txPr>
        <c:crossAx val="50593792"/>
        <c:crosses val="autoZero"/>
        <c:auto val="1"/>
        <c:lblAlgn val="ctr"/>
        <c:lblOffset val="100"/>
        <c:noMultiLvlLbl val="0"/>
      </c:catAx>
      <c:valAx>
        <c:axId val="50593792"/>
        <c:scaling>
          <c:orientation val="minMax"/>
        </c:scaling>
        <c:delete val="0"/>
        <c:axPos val="l"/>
        <c:majorGridlines/>
        <c:numFmt formatCode="#,##0.00" sourceLinked="1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lang="es-CR"/>
            </a:pPr>
            <a:endParaRPr lang="es-CR"/>
          </a:p>
        </c:txPr>
        <c:crossAx val="47757568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lang="es-CR"/>
          </a:pPr>
          <a:endParaRPr lang="es-CR"/>
        </a:p>
      </c:txPr>
    </c:legend>
    <c:plotVisOnly val="1"/>
    <c:dispBlanksAs val="gap"/>
    <c:showDLblsOverMax val="0"/>
  </c:chart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/>
            </a:pPr>
            <a:r>
              <a:rPr lang="es-CR"/>
              <a:t>PRONAE: Indicadores de cobertura 2020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view3D>
      <c:rotX val="5"/>
      <c:rotY val="0"/>
      <c:rAngAx val="0"/>
    </c:view3D>
    <c:floor>
      <c:thickness val="0"/>
    </c:floor>
    <c:sideWall>
      <c:thickness val="0"/>
      <c:spPr>
        <a:noFill/>
        <a:ln>
          <a:noFill/>
        </a:ln>
        <a:effectLst/>
      </c:spPr>
    </c:sideWall>
    <c:backWall>
      <c:thickness val="0"/>
      <c:spPr>
        <a:noFill/>
        <a:ln>
          <a:noFill/>
        </a:ln>
        <a:effectLst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Anual!$A$48</c:f>
              <c:strCache>
                <c:ptCount val="1"/>
                <c:pt idx="0">
                  <c:v>Cobertura Programada</c:v>
                </c:pt>
              </c:strCache>
            </c:strRef>
          </c:tx>
          <c:spPr>
            <a:solidFill>
              <a:srgbClr val="102D7C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(Anual!$B$9,Anual!$C$10:$G$10)</c:f>
              <c:strCache>
                <c:ptCount val="6"/>
                <c:pt idx="0">
                  <c:v>Total programa</c:v>
                </c:pt>
                <c:pt idx="1">
                  <c:v>Obra comunal</c:v>
                </c:pt>
                <c:pt idx="2">
                  <c:v>Capacitación comunal</c:v>
                </c:pt>
                <c:pt idx="3">
                  <c:v>Ideas productivas</c:v>
                </c:pt>
                <c:pt idx="4">
                  <c:v>Empléate</c:v>
                </c:pt>
                <c:pt idx="5">
                  <c:v>Apoyo a población indígena</c:v>
                </c:pt>
              </c:strCache>
            </c:strRef>
          </c:cat>
          <c:val>
            <c:numRef>
              <c:f>Anual!$B$48:$G$48</c:f>
              <c:numCache>
                <c:formatCode>#,##0.00</c:formatCode>
                <c:ptCount val="6"/>
                <c:pt idx="0">
                  <c:v>13.684795852447889</c:v>
                </c:pt>
                <c:pt idx="1">
                  <c:v>2.7806548436872478</c:v>
                </c:pt>
                <c:pt idx="2">
                  <c:v>1.8537698957914985</c:v>
                </c:pt>
                <c:pt idx="3">
                  <c:v>0.92688494789574927</c:v>
                </c:pt>
                <c:pt idx="4">
                  <c:v>31.986556322503706</c:v>
                </c:pt>
                <c:pt idx="5">
                  <c:v>2.7711429114967552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AA-447B-B8BC-487DB39C491E}"/>
            </c:ext>
          </c:extLst>
        </c:ser>
        <c:ser>
          <c:idx val="1"/>
          <c:order val="1"/>
          <c:tx>
            <c:strRef>
              <c:f>Anual!$A$49</c:f>
              <c:strCache>
                <c:ptCount val="1"/>
                <c:pt idx="0">
                  <c:v>Cobertura Efectiva</c:v>
                </c:pt>
              </c:strCache>
            </c:strRef>
          </c:tx>
          <c:spPr>
            <a:solidFill>
              <a:srgbClr val="4071B9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(Anual!$B$9,Anual!$C$10:$G$10)</c:f>
              <c:strCache>
                <c:ptCount val="6"/>
                <c:pt idx="0">
                  <c:v>Total programa</c:v>
                </c:pt>
                <c:pt idx="1">
                  <c:v>Obra comunal</c:v>
                </c:pt>
                <c:pt idx="2">
                  <c:v>Capacitación comunal</c:v>
                </c:pt>
                <c:pt idx="3">
                  <c:v>Ideas productivas</c:v>
                </c:pt>
                <c:pt idx="4">
                  <c:v>Empléate</c:v>
                </c:pt>
                <c:pt idx="5">
                  <c:v>Apoyo a población indígena</c:v>
                </c:pt>
              </c:strCache>
            </c:strRef>
          </c:cat>
          <c:val>
            <c:numRef>
              <c:f>Anual!$B$49:$G$49</c:f>
              <c:numCache>
                <c:formatCode>#,##0.00</c:formatCode>
                <c:ptCount val="6"/>
                <c:pt idx="0">
                  <c:v>10.906949930083654</c:v>
                </c:pt>
                <c:pt idx="1">
                  <c:v>2.0154727430298678</c:v>
                </c:pt>
                <c:pt idx="2">
                  <c:v>0.66160772791646405</c:v>
                </c:pt>
                <c:pt idx="3">
                  <c:v>0.56754528736604026</c:v>
                </c:pt>
                <c:pt idx="4">
                  <c:v>31.578186549094724</c:v>
                </c:pt>
                <c:pt idx="5">
                  <c:v>1.6170284723836903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9AA-447B-B8BC-487DB39C49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shape val="box"/>
        <c:axId val="50800128"/>
        <c:axId val="50801664"/>
        <c:axId val="0"/>
      </c:bar3DChart>
      <c:catAx>
        <c:axId val="508001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s-CR"/>
          </a:p>
        </c:txPr>
        <c:crossAx val="50801664"/>
        <c:crosses val="autoZero"/>
        <c:auto val="1"/>
        <c:lblAlgn val="ctr"/>
        <c:lblOffset val="100"/>
        <c:noMultiLvlLbl val="0"/>
      </c:catAx>
      <c:valAx>
        <c:axId val="50801664"/>
        <c:scaling>
          <c:orientation val="minMax"/>
          <c:max val="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es-CR"/>
          </a:p>
        </c:txPr>
        <c:crossAx val="50800128"/>
        <c:crosses val="autoZero"/>
        <c:crossBetween val="between"/>
        <c:majorUnit val="10"/>
      </c:valAx>
    </c:plotArea>
    <c:legend>
      <c:legendPos val="b"/>
      <c:layout/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es-C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85000"/>
        </a:schemeClr>
      </a:solidFill>
      <a:round/>
    </a:ln>
    <a:effectLst/>
  </c:spPr>
  <c:txPr>
    <a:bodyPr/>
    <a:lstStyle/>
    <a:p>
      <a:pPr>
        <a:defRPr>
          <a:latin typeface="Palatino Linotype" panose="02040502050505030304" pitchFamily="18" charset="0"/>
        </a:defRPr>
      </a:pPr>
      <a:endParaRPr lang="es-CR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/>
            </a:pPr>
            <a:r>
              <a:rPr lang="es-CR"/>
              <a:t>PRONAE:  Indicadores de resultado 2020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5"/>
      <c:rotY val="0"/>
      <c:rAngAx val="0"/>
    </c:view3D>
    <c:floor>
      <c:thickness val="0"/>
    </c:floor>
    <c:sideWall>
      <c:thickness val="0"/>
      <c:spPr>
        <a:noFill/>
        <a:ln>
          <a:noFill/>
        </a:ln>
        <a:effectLst/>
      </c:spPr>
    </c:sideWall>
    <c:backWall>
      <c:thickness val="0"/>
      <c:spPr>
        <a:noFill/>
        <a:ln>
          <a:noFill/>
        </a:ln>
        <a:effectLst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Anual!$A$52</c:f>
              <c:strCache>
                <c:ptCount val="1"/>
                <c:pt idx="0">
                  <c:v>Índice efectividad en beneficiarios (IEB)</c:v>
                </c:pt>
              </c:strCache>
            </c:strRef>
          </c:tx>
          <c:spPr>
            <a:solidFill>
              <a:srgbClr val="102D7C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(Anual!$B$9,Anual!$C$10:$G$10)</c:f>
              <c:strCache>
                <c:ptCount val="6"/>
                <c:pt idx="0">
                  <c:v>Total programa</c:v>
                </c:pt>
                <c:pt idx="1">
                  <c:v>Obra comunal</c:v>
                </c:pt>
                <c:pt idx="2">
                  <c:v>Capacitación comunal</c:v>
                </c:pt>
                <c:pt idx="3">
                  <c:v>Ideas productivas</c:v>
                </c:pt>
                <c:pt idx="4">
                  <c:v>Empléate</c:v>
                </c:pt>
                <c:pt idx="5">
                  <c:v>Apoyo a población indígena</c:v>
                </c:pt>
              </c:strCache>
            </c:strRef>
          </c:cat>
          <c:val>
            <c:numRef>
              <c:f>Anual!$B$52:$G$52</c:f>
              <c:numCache>
                <c:formatCode>#,##0.00</c:formatCode>
                <c:ptCount val="6"/>
                <c:pt idx="0">
                  <c:v>79.701224977591878</c:v>
                </c:pt>
                <c:pt idx="1">
                  <c:v>72.481946028126188</c:v>
                </c:pt>
                <c:pt idx="2">
                  <c:v>35.689851767388824</c:v>
                </c:pt>
                <c:pt idx="3">
                  <c:v>61.23147092360319</c:v>
                </c:pt>
                <c:pt idx="4">
                  <c:v>98.723308100779576</c:v>
                </c:pt>
                <c:pt idx="5">
                  <c:v>58.352402745995427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D0-4E67-8EF4-FCF920418588}"/>
            </c:ext>
          </c:extLst>
        </c:ser>
        <c:ser>
          <c:idx val="1"/>
          <c:order val="1"/>
          <c:tx>
            <c:strRef>
              <c:f>Anual!$A$53</c:f>
              <c:strCache>
                <c:ptCount val="1"/>
                <c:pt idx="0">
                  <c:v>Índice efectividad en gasto (IEG) </c:v>
                </c:pt>
              </c:strCache>
            </c:strRef>
          </c:tx>
          <c:spPr>
            <a:solidFill>
              <a:srgbClr val="4071B9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5"/>
              <c:layout>
                <c:manualLayout>
                  <c:x val="-2.1027229062332687E-16"/>
                  <c:y val="-2.66916910026934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390-421F-89DF-81B8F0891F17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(Anual!$B$9,Anual!$C$10:$G$10)</c:f>
              <c:strCache>
                <c:ptCount val="6"/>
                <c:pt idx="0">
                  <c:v>Total programa</c:v>
                </c:pt>
                <c:pt idx="1">
                  <c:v>Obra comunal</c:v>
                </c:pt>
                <c:pt idx="2">
                  <c:v>Capacitación comunal</c:v>
                </c:pt>
                <c:pt idx="3">
                  <c:v>Ideas productivas</c:v>
                </c:pt>
                <c:pt idx="4">
                  <c:v>Empléate</c:v>
                </c:pt>
                <c:pt idx="5">
                  <c:v>Apoyo a población indígena</c:v>
                </c:pt>
              </c:strCache>
            </c:strRef>
          </c:cat>
          <c:val>
            <c:numRef>
              <c:f>Anual!$B$53:$G$53</c:f>
              <c:numCache>
                <c:formatCode>#,##0.00</c:formatCode>
                <c:ptCount val="6"/>
                <c:pt idx="0">
                  <c:v>86.464277339169854</c:v>
                </c:pt>
                <c:pt idx="1">
                  <c:v>61.945628038168401</c:v>
                </c:pt>
                <c:pt idx="2">
                  <c:v>86.267478845345977</c:v>
                </c:pt>
                <c:pt idx="3">
                  <c:v>72.380423693212506</c:v>
                </c:pt>
                <c:pt idx="4">
                  <c:v>94.932181317603124</c:v>
                </c:pt>
                <c:pt idx="5">
                  <c:v>58.739812919025248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1D0-4E67-8EF4-FCF920418588}"/>
            </c:ext>
          </c:extLst>
        </c:ser>
        <c:ser>
          <c:idx val="2"/>
          <c:order val="2"/>
          <c:tx>
            <c:strRef>
              <c:f>Anual!$A$54</c:f>
              <c:strCache>
                <c:ptCount val="1"/>
                <c:pt idx="0">
                  <c:v>Índice efectividad total (IET)</c:v>
                </c:pt>
              </c:strCache>
            </c:strRef>
          </c:tx>
          <c:spPr>
            <a:solidFill>
              <a:srgbClr val="A2BFE6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(Anual!$B$9,Anual!$C$10:$G$10)</c:f>
              <c:strCache>
                <c:ptCount val="6"/>
                <c:pt idx="0">
                  <c:v>Total programa</c:v>
                </c:pt>
                <c:pt idx="1">
                  <c:v>Obra comunal</c:v>
                </c:pt>
                <c:pt idx="2">
                  <c:v>Capacitación comunal</c:v>
                </c:pt>
                <c:pt idx="3">
                  <c:v>Ideas productivas</c:v>
                </c:pt>
                <c:pt idx="4">
                  <c:v>Empléate</c:v>
                </c:pt>
                <c:pt idx="5">
                  <c:v>Apoyo a población indígena</c:v>
                </c:pt>
              </c:strCache>
            </c:strRef>
          </c:cat>
          <c:val>
            <c:numRef>
              <c:f>Anual!$B$54:$G$54</c:f>
              <c:numCache>
                <c:formatCode>#,##0.00</c:formatCode>
                <c:ptCount val="6"/>
                <c:pt idx="0">
                  <c:v>83.082751158380859</c:v>
                </c:pt>
                <c:pt idx="1">
                  <c:v>67.213787033147298</c:v>
                </c:pt>
                <c:pt idx="2">
                  <c:v>60.978665306367404</c:v>
                </c:pt>
                <c:pt idx="3">
                  <c:v>66.805947308407852</c:v>
                </c:pt>
                <c:pt idx="4">
                  <c:v>96.82774470919135</c:v>
                </c:pt>
                <c:pt idx="5">
                  <c:v>58.546107832510337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1D0-4E67-8EF4-FCF9204185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shape val="box"/>
        <c:axId val="50849280"/>
        <c:axId val="50850816"/>
        <c:axId val="0"/>
      </c:bar3DChart>
      <c:catAx>
        <c:axId val="50849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s-CR"/>
          </a:p>
        </c:txPr>
        <c:crossAx val="50850816"/>
        <c:crosses val="autoZero"/>
        <c:auto val="1"/>
        <c:lblAlgn val="ctr"/>
        <c:lblOffset val="100"/>
        <c:noMultiLvlLbl val="0"/>
      </c:catAx>
      <c:valAx>
        <c:axId val="50850816"/>
        <c:scaling>
          <c:orientation val="minMax"/>
          <c:max val="1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es-CR"/>
          </a:p>
        </c:txPr>
        <c:crossAx val="50849280"/>
        <c:crosses val="autoZero"/>
        <c:crossBetween val="between"/>
        <c:majorUnit val="20"/>
      </c:valAx>
    </c:plotArea>
    <c:legend>
      <c:legendPos val="b"/>
      <c:layout>
        <c:manualLayout>
          <c:xMode val="edge"/>
          <c:yMode val="edge"/>
          <c:x val="7.6081593063553277E-2"/>
          <c:y val="0.90394196343658673"/>
          <c:w val="0.83553777477342317"/>
          <c:h val="6.4593892226517874E-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es-CR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bg1">
          <a:lumMod val="85000"/>
        </a:schemeClr>
      </a:solidFill>
      <a:round/>
    </a:ln>
    <a:effectLst/>
  </c:spPr>
  <c:txPr>
    <a:bodyPr/>
    <a:lstStyle/>
    <a:p>
      <a:pPr>
        <a:defRPr>
          <a:latin typeface="Palatino Linotype" panose="02040502050505030304" pitchFamily="18" charset="0"/>
        </a:defRPr>
      </a:pPr>
      <a:endParaRPr lang="es-CR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sz="1800"/>
            </a:pPr>
            <a:r>
              <a:rPr lang="es-CR" sz="1800"/>
              <a:t>PRONAE: Indicadores de avance 2020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5"/>
      <c:rotY val="0"/>
      <c:rAngAx val="0"/>
    </c:view3D>
    <c:floor>
      <c:thickness val="0"/>
    </c:floor>
    <c:sideWall>
      <c:thickness val="0"/>
      <c:spPr>
        <a:noFill/>
        <a:ln>
          <a:noFill/>
        </a:ln>
        <a:effectLst/>
      </c:spPr>
    </c:sideWall>
    <c:backWall>
      <c:thickness val="0"/>
      <c:spPr>
        <a:noFill/>
        <a:ln>
          <a:noFill/>
        </a:ln>
        <a:effectLst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Anual!$A$57</c:f>
              <c:strCache>
                <c:ptCount val="1"/>
                <c:pt idx="0">
                  <c:v>Índice avance beneficiarios (IAB) </c:v>
                </c:pt>
              </c:strCache>
            </c:strRef>
          </c:tx>
          <c:spPr>
            <a:solidFill>
              <a:srgbClr val="102D7C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(Anual!$B$9,Anual!$C$10:$G$10)</c:f>
              <c:strCache>
                <c:ptCount val="6"/>
                <c:pt idx="0">
                  <c:v>Total programa</c:v>
                </c:pt>
                <c:pt idx="1">
                  <c:v>Obra comunal</c:v>
                </c:pt>
                <c:pt idx="2">
                  <c:v>Capacitación comunal</c:v>
                </c:pt>
                <c:pt idx="3">
                  <c:v>Ideas productivas</c:v>
                </c:pt>
                <c:pt idx="4">
                  <c:v>Empléate</c:v>
                </c:pt>
                <c:pt idx="5">
                  <c:v>Apoyo a población indígena</c:v>
                </c:pt>
              </c:strCache>
            </c:strRef>
          </c:cat>
          <c:val>
            <c:numRef>
              <c:f>Anual!$B$57:$G$57</c:f>
              <c:numCache>
                <c:formatCode>#,##0.00</c:formatCode>
                <c:ptCount val="6"/>
                <c:pt idx="0">
                  <c:v>79.701224977591878</c:v>
                </c:pt>
                <c:pt idx="1">
                  <c:v>72.481946028126188</c:v>
                </c:pt>
                <c:pt idx="2">
                  <c:v>35.689851767388824</c:v>
                </c:pt>
                <c:pt idx="3">
                  <c:v>61.23147092360319</c:v>
                </c:pt>
                <c:pt idx="4">
                  <c:v>98.723308100779576</c:v>
                </c:pt>
                <c:pt idx="5">
                  <c:v>58.352402745995427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4D-447C-B81D-7BC4C6B3EE55}"/>
            </c:ext>
          </c:extLst>
        </c:ser>
        <c:ser>
          <c:idx val="1"/>
          <c:order val="1"/>
          <c:tx>
            <c:strRef>
              <c:f>Anual!$A$58</c:f>
              <c:strCache>
                <c:ptCount val="1"/>
                <c:pt idx="0">
                  <c:v>Índice avance gasto (IAG)</c:v>
                </c:pt>
              </c:strCache>
            </c:strRef>
          </c:tx>
          <c:spPr>
            <a:solidFill>
              <a:srgbClr val="4071B9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5"/>
              <c:layout>
                <c:manualLayout>
                  <c:x val="-2.1027236183568505E-16"/>
                  <c:y val="-2.78260886500720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133-4994-9D54-2EEC3A6CE244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(Anual!$B$9,Anual!$C$10:$G$10)</c:f>
              <c:strCache>
                <c:ptCount val="6"/>
                <c:pt idx="0">
                  <c:v>Total programa</c:v>
                </c:pt>
                <c:pt idx="1">
                  <c:v>Obra comunal</c:v>
                </c:pt>
                <c:pt idx="2">
                  <c:v>Capacitación comunal</c:v>
                </c:pt>
                <c:pt idx="3">
                  <c:v>Ideas productivas</c:v>
                </c:pt>
                <c:pt idx="4">
                  <c:v>Empléate</c:v>
                </c:pt>
                <c:pt idx="5">
                  <c:v>Apoyo a población indígena</c:v>
                </c:pt>
              </c:strCache>
            </c:strRef>
          </c:cat>
          <c:val>
            <c:numRef>
              <c:f>Anual!$B$58:$G$58</c:f>
              <c:numCache>
                <c:formatCode>#,##0.00</c:formatCode>
                <c:ptCount val="6"/>
                <c:pt idx="0">
                  <c:v>86.464277339169854</c:v>
                </c:pt>
                <c:pt idx="1">
                  <c:v>61.945628038168401</c:v>
                </c:pt>
                <c:pt idx="2">
                  <c:v>86.267478845345977</c:v>
                </c:pt>
                <c:pt idx="3">
                  <c:v>72.380423693212506</c:v>
                </c:pt>
                <c:pt idx="4">
                  <c:v>94.932181317603124</c:v>
                </c:pt>
                <c:pt idx="5">
                  <c:v>58.739812919025248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54D-447C-B81D-7BC4C6B3EE55}"/>
            </c:ext>
          </c:extLst>
        </c:ser>
        <c:ser>
          <c:idx val="2"/>
          <c:order val="2"/>
          <c:tx>
            <c:strRef>
              <c:f>Anual!$A$59</c:f>
              <c:strCache>
                <c:ptCount val="1"/>
                <c:pt idx="0">
                  <c:v>Índice avance total (IAT) </c:v>
                </c:pt>
              </c:strCache>
            </c:strRef>
          </c:tx>
          <c:spPr>
            <a:solidFill>
              <a:srgbClr val="A2BFE6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(Anual!$B$9,Anual!$C$10:$G$10)</c:f>
              <c:strCache>
                <c:ptCount val="6"/>
                <c:pt idx="0">
                  <c:v>Total programa</c:v>
                </c:pt>
                <c:pt idx="1">
                  <c:v>Obra comunal</c:v>
                </c:pt>
                <c:pt idx="2">
                  <c:v>Capacitación comunal</c:v>
                </c:pt>
                <c:pt idx="3">
                  <c:v>Ideas productivas</c:v>
                </c:pt>
                <c:pt idx="4">
                  <c:v>Empléate</c:v>
                </c:pt>
                <c:pt idx="5">
                  <c:v>Apoyo a población indígena</c:v>
                </c:pt>
              </c:strCache>
            </c:strRef>
          </c:cat>
          <c:val>
            <c:numRef>
              <c:f>Anual!$B$59:$G$59</c:f>
              <c:numCache>
                <c:formatCode>#,##0.00</c:formatCode>
                <c:ptCount val="6"/>
                <c:pt idx="0">
                  <c:v>83.082751158380859</c:v>
                </c:pt>
                <c:pt idx="1">
                  <c:v>67.213787033147298</c:v>
                </c:pt>
                <c:pt idx="2">
                  <c:v>60.978665306367404</c:v>
                </c:pt>
                <c:pt idx="3">
                  <c:v>66.805947308407852</c:v>
                </c:pt>
                <c:pt idx="4">
                  <c:v>96.82774470919135</c:v>
                </c:pt>
                <c:pt idx="5">
                  <c:v>58.546107832510337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54D-447C-B81D-7BC4C6B3EE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shape val="box"/>
        <c:axId val="53614080"/>
        <c:axId val="53615616"/>
        <c:axId val="0"/>
      </c:bar3DChart>
      <c:catAx>
        <c:axId val="53614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s-CR"/>
          </a:p>
        </c:txPr>
        <c:crossAx val="53615616"/>
        <c:crosses val="autoZero"/>
        <c:auto val="1"/>
        <c:lblAlgn val="ctr"/>
        <c:lblOffset val="100"/>
        <c:noMultiLvlLbl val="0"/>
      </c:catAx>
      <c:valAx>
        <c:axId val="53615616"/>
        <c:scaling>
          <c:orientation val="minMax"/>
          <c:max val="1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es-CR"/>
          </a:p>
        </c:txPr>
        <c:crossAx val="53614080"/>
        <c:crosses val="autoZero"/>
        <c:crossBetween val="between"/>
      </c:valAx>
    </c:plotArea>
    <c:legend>
      <c:legendPos val="b"/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es-CR"/>
        </a:p>
      </c:txPr>
    </c:legend>
    <c:plotVisOnly val="1"/>
    <c:dispBlanksAs val="gap"/>
    <c:showDLblsOverMax val="0"/>
  </c:chart>
  <c:spPr>
    <a:solidFill>
      <a:schemeClr val="bg1"/>
    </a:solidFill>
    <a:ln w="0" cap="flat" cmpd="sng" algn="ctr">
      <a:solidFill>
        <a:schemeClr val="bg1">
          <a:lumMod val="85000"/>
        </a:schemeClr>
      </a:solidFill>
      <a:round/>
    </a:ln>
    <a:effectLst/>
  </c:spPr>
  <c:txPr>
    <a:bodyPr/>
    <a:lstStyle/>
    <a:p>
      <a:pPr>
        <a:defRPr>
          <a:latin typeface="Palatino Linotype" panose="02040502050505030304" pitchFamily="18" charset="0"/>
        </a:defRPr>
      </a:pPr>
      <a:endParaRPr lang="es-CR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/>
            </a:pPr>
            <a:r>
              <a:rPr lang="es-CR"/>
              <a:t>PRONAE: Indicadores de expansión 2020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Anual!$A$65</c:f>
              <c:strCache>
                <c:ptCount val="1"/>
                <c:pt idx="0">
                  <c:v>Índice de crecimiento beneficiarios (ICB) </c:v>
                </c:pt>
              </c:strCache>
            </c:strRef>
          </c:tx>
          <c:spPr>
            <a:solidFill>
              <a:srgbClr val="102D7C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(Anual!$B$9,Anual!$C$10,Anual!$D$10,Anual!$E$10,Anual!$F$10,Anual!$G$10)</c:f>
              <c:strCache>
                <c:ptCount val="6"/>
                <c:pt idx="0">
                  <c:v>Total programa</c:v>
                </c:pt>
                <c:pt idx="1">
                  <c:v>Obra comunal</c:v>
                </c:pt>
                <c:pt idx="2">
                  <c:v>Capacitación comunal</c:v>
                </c:pt>
                <c:pt idx="3">
                  <c:v>Ideas productivas</c:v>
                </c:pt>
                <c:pt idx="4">
                  <c:v>Empléate</c:v>
                </c:pt>
                <c:pt idx="5">
                  <c:v>Apoyo a población indígena</c:v>
                </c:pt>
              </c:strCache>
            </c:strRef>
          </c:cat>
          <c:val>
            <c:numRef>
              <c:f>Anual!$B$65:$G$65</c:f>
              <c:numCache>
                <c:formatCode>#,##0.00</c:formatCode>
                <c:ptCount val="6"/>
                <c:pt idx="0">
                  <c:v>7.6513317191283292</c:v>
                </c:pt>
                <c:pt idx="1">
                  <c:v>-18.259751393056156</c:v>
                </c:pt>
                <c:pt idx="2">
                  <c:v>-41.604477611940297</c:v>
                </c:pt>
                <c:pt idx="3">
                  <c:v>-37.558139534883715</c:v>
                </c:pt>
                <c:pt idx="4">
                  <c:v>60.950451280162099</c:v>
                </c:pt>
                <c:pt idx="5">
                  <c:v>-43.249258160237389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DA-443D-A278-5F87DEFEE98C}"/>
            </c:ext>
          </c:extLst>
        </c:ser>
        <c:ser>
          <c:idx val="1"/>
          <c:order val="1"/>
          <c:tx>
            <c:strRef>
              <c:f>Anual!$A$66</c:f>
              <c:strCache>
                <c:ptCount val="1"/>
                <c:pt idx="0">
                  <c:v>Índice de crecimiento del gasto real (ICGR) </c:v>
                </c:pt>
              </c:strCache>
            </c:strRef>
          </c:tx>
          <c:spPr>
            <a:solidFill>
              <a:srgbClr val="4071B9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(Anual!$B$9,Anual!$C$10,Anual!$D$10,Anual!$E$10,Anual!$F$10,Anual!$G$10)</c:f>
              <c:strCache>
                <c:ptCount val="6"/>
                <c:pt idx="0">
                  <c:v>Total programa</c:v>
                </c:pt>
                <c:pt idx="1">
                  <c:v>Obra comunal</c:v>
                </c:pt>
                <c:pt idx="2">
                  <c:v>Capacitación comunal</c:v>
                </c:pt>
                <c:pt idx="3">
                  <c:v>Ideas productivas</c:v>
                </c:pt>
                <c:pt idx="4">
                  <c:v>Empléate</c:v>
                </c:pt>
                <c:pt idx="5">
                  <c:v>Apoyo a población indígena</c:v>
                </c:pt>
              </c:strCache>
            </c:strRef>
          </c:cat>
          <c:val>
            <c:numRef>
              <c:f>Anual!$B$66:$G$66</c:f>
              <c:numCache>
                <c:formatCode>#,##0.00</c:formatCode>
                <c:ptCount val="6"/>
                <c:pt idx="0">
                  <c:v>7.9095672434098985</c:v>
                </c:pt>
                <c:pt idx="1">
                  <c:v>-13.803228935433943</c:v>
                </c:pt>
                <c:pt idx="2">
                  <c:v>-31.436844153805655</c:v>
                </c:pt>
                <c:pt idx="3">
                  <c:v>-17.344829012892681</c:v>
                </c:pt>
                <c:pt idx="4">
                  <c:v>31.661603008408569</c:v>
                </c:pt>
                <c:pt idx="5">
                  <c:v>-46.369905403254563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5DA-443D-A278-5F87DEFEE98C}"/>
            </c:ext>
          </c:extLst>
        </c:ser>
        <c:ser>
          <c:idx val="2"/>
          <c:order val="2"/>
          <c:tx>
            <c:strRef>
              <c:f>Anual!$A$67</c:f>
              <c:strCache>
                <c:ptCount val="1"/>
                <c:pt idx="0">
                  <c:v>Índice de crecimiento del gasto real por beneficiario (ICGRB) </c:v>
                </c:pt>
              </c:strCache>
            </c:strRef>
          </c:tx>
          <c:spPr>
            <a:solidFill>
              <a:srgbClr val="A2BFE6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(Anual!$B$9,Anual!$C$10,Anual!$D$10,Anual!$E$10,Anual!$F$10,Anual!$G$10)</c:f>
              <c:strCache>
                <c:ptCount val="6"/>
                <c:pt idx="0">
                  <c:v>Total programa</c:v>
                </c:pt>
                <c:pt idx="1">
                  <c:v>Obra comunal</c:v>
                </c:pt>
                <c:pt idx="2">
                  <c:v>Capacitación comunal</c:v>
                </c:pt>
                <c:pt idx="3">
                  <c:v>Ideas productivas</c:v>
                </c:pt>
                <c:pt idx="4">
                  <c:v>Empléate</c:v>
                </c:pt>
                <c:pt idx="5">
                  <c:v>Apoyo a población indígena</c:v>
                </c:pt>
              </c:strCache>
            </c:strRef>
          </c:cat>
          <c:val>
            <c:numRef>
              <c:f>Anual!$B$67:$G$67</c:f>
              <c:numCache>
                <c:formatCode>#,##0.00</c:formatCode>
                <c:ptCount val="6"/>
                <c:pt idx="0">
                  <c:v>0.23988140244779466</c:v>
                </c:pt>
                <c:pt idx="1">
                  <c:v>5.4520539557590952</c:v>
                </c:pt>
                <c:pt idx="2">
                  <c:v>17.411666241406287</c:v>
                </c:pt>
                <c:pt idx="3">
                  <c:v>32.371409774510759</c:v>
                </c:pt>
                <c:pt idx="4">
                  <c:v>-18.197431593883028</c:v>
                </c:pt>
                <c:pt idx="5">
                  <c:v>-5.4988659916171851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5DA-443D-A278-5F87DEFEE9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53766784"/>
        <c:axId val="53780864"/>
      </c:barChart>
      <c:catAx>
        <c:axId val="53766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s-CR"/>
          </a:p>
        </c:txPr>
        <c:crossAx val="53780864"/>
        <c:crosses val="autoZero"/>
        <c:auto val="1"/>
        <c:lblAlgn val="ctr"/>
        <c:lblOffset val="100"/>
        <c:noMultiLvlLbl val="0"/>
      </c:catAx>
      <c:valAx>
        <c:axId val="53780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es-CR"/>
          </a:p>
        </c:txPr>
        <c:crossAx val="53766784"/>
        <c:crosses val="autoZero"/>
        <c:crossBetween val="between"/>
        <c:majorUnit val="5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9.2414618312351322E-3"/>
          <c:y val="0.87702757917627627"/>
          <c:w val="0.9845386757949528"/>
          <c:h val="0.10228498436903996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 sz="900"/>
          </a:pPr>
          <a:endParaRPr lang="es-C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Palatino Linotype" panose="02040502050505030304" pitchFamily="18" charset="0"/>
        </a:defRPr>
      </a:pPr>
      <a:endParaRPr lang="es-CR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/>
            </a:pPr>
            <a:r>
              <a:rPr lang="es-CR"/>
              <a:t>PRONAE: Indicadores de gasto medio 2020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5"/>
      <c:rotY val="0"/>
      <c:rAngAx val="0"/>
      <c:perspective val="10"/>
    </c:view3D>
    <c:floor>
      <c:thickness val="0"/>
    </c:floor>
    <c:sideWall>
      <c:thickness val="0"/>
      <c:spPr>
        <a:noFill/>
        <a:ln>
          <a:noFill/>
        </a:ln>
        <a:effectLst/>
      </c:spPr>
    </c:sideWall>
    <c:backWall>
      <c:thickness val="0"/>
      <c:spPr>
        <a:noFill/>
        <a:ln>
          <a:noFill/>
        </a:ln>
        <a:effectLst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Anual!$A$74</c:f>
              <c:strCache>
                <c:ptCount val="1"/>
                <c:pt idx="0">
                  <c:v>Gasto programado anual por beneficiario (GPB) </c:v>
                </c:pt>
              </c:strCache>
            </c:strRef>
          </c:tx>
          <c:spPr>
            <a:solidFill>
              <a:srgbClr val="102D7C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(Anual!$B$9,Anual!$C$10:$G$10)</c:f>
              <c:strCache>
                <c:ptCount val="6"/>
                <c:pt idx="0">
                  <c:v>Total programa</c:v>
                </c:pt>
                <c:pt idx="1">
                  <c:v>Obra comunal</c:v>
                </c:pt>
                <c:pt idx="2">
                  <c:v>Capacitación comunal</c:v>
                </c:pt>
                <c:pt idx="3">
                  <c:v>Ideas productivas</c:v>
                </c:pt>
                <c:pt idx="4">
                  <c:v>Empléate</c:v>
                </c:pt>
                <c:pt idx="5">
                  <c:v>Apoyo a población indígena</c:v>
                </c:pt>
              </c:strCache>
            </c:strRef>
          </c:cat>
          <c:val>
            <c:numRef>
              <c:f>Anual!$B$74:$G$74</c:f>
              <c:numCache>
                <c:formatCode>#,##0.00</c:formatCode>
                <c:ptCount val="6"/>
                <c:pt idx="0">
                  <c:v>2280000</c:v>
                </c:pt>
                <c:pt idx="1">
                  <c:v>2280000</c:v>
                </c:pt>
                <c:pt idx="2">
                  <c:v>2280000</c:v>
                </c:pt>
                <c:pt idx="3">
                  <c:v>2280000</c:v>
                </c:pt>
                <c:pt idx="4">
                  <c:v>2280000</c:v>
                </c:pt>
                <c:pt idx="5">
                  <c:v>2280000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CA-4741-BB6E-194851A0A14B}"/>
            </c:ext>
          </c:extLst>
        </c:ser>
        <c:ser>
          <c:idx val="1"/>
          <c:order val="1"/>
          <c:tx>
            <c:strRef>
              <c:f>Anual!$A$75</c:f>
              <c:strCache>
                <c:ptCount val="1"/>
                <c:pt idx="0">
                  <c:v>Gasto efectivo anual por beneficiario (GEB) </c:v>
                </c:pt>
              </c:strCache>
            </c:strRef>
          </c:tx>
          <c:spPr>
            <a:solidFill>
              <a:srgbClr val="4071B9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(Anual!$B$9,Anual!$C$10:$G$10)</c:f>
              <c:strCache>
                <c:ptCount val="6"/>
                <c:pt idx="0">
                  <c:v>Total programa</c:v>
                </c:pt>
                <c:pt idx="1">
                  <c:v>Obra comunal</c:v>
                </c:pt>
                <c:pt idx="2">
                  <c:v>Capacitación comunal</c:v>
                </c:pt>
                <c:pt idx="3">
                  <c:v>Ideas productivas</c:v>
                </c:pt>
                <c:pt idx="4">
                  <c:v>Empléate</c:v>
                </c:pt>
                <c:pt idx="5">
                  <c:v>Apoyo a población indígena</c:v>
                </c:pt>
              </c:strCache>
            </c:strRef>
          </c:cat>
          <c:val>
            <c:numRef>
              <c:f>Anual!$B$75:$G$75</c:f>
              <c:numCache>
                <c:formatCode>#,##0.00</c:formatCode>
                <c:ptCount val="6"/>
                <c:pt idx="0">
                  <c:v>2041246.0374202426</c:v>
                </c:pt>
                <c:pt idx="1">
                  <c:v>2406164.4722641916</c:v>
                </c:pt>
                <c:pt idx="2">
                  <c:v>2509655.674102813</c:v>
                </c:pt>
                <c:pt idx="3">
                  <c:v>2168766.233766234</c:v>
                </c:pt>
                <c:pt idx="4">
                  <c:v>1951734.9814921722</c:v>
                </c:pt>
                <c:pt idx="5">
                  <c:v>2352541.3130861991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9CA-4741-BB6E-194851A0A1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3707904"/>
        <c:axId val="53709440"/>
        <c:axId val="0"/>
      </c:bar3DChart>
      <c:catAx>
        <c:axId val="537079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/>
            </a:pPr>
            <a:endParaRPr lang="es-CR"/>
          </a:p>
        </c:txPr>
        <c:crossAx val="53709440"/>
        <c:crosses val="autoZero"/>
        <c:auto val="1"/>
        <c:lblAlgn val="ctr"/>
        <c:lblOffset val="100"/>
        <c:noMultiLvlLbl val="0"/>
      </c:catAx>
      <c:valAx>
        <c:axId val="53709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effectLst/>
        </c:spPr>
        <c:txPr>
          <a:bodyPr rot="-60000000" vert="horz"/>
          <a:lstStyle/>
          <a:p>
            <a:pPr>
              <a:defRPr/>
            </a:pPr>
            <a:endParaRPr lang="es-CR"/>
          </a:p>
        </c:txPr>
        <c:crossAx val="53707904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Palatino Linotype" panose="02040502050505030304" pitchFamily="18" charset="0"/>
        </a:defRPr>
      </a:pPr>
      <a:endParaRPr lang="es-CR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/>
            </a:pPr>
            <a:r>
              <a:rPr lang="en-US"/>
              <a:t>PRONAE: Índice de eficiencia (IE) 2020 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5"/>
      <c:rotY val="0"/>
      <c:rAngAx val="0"/>
    </c:view3D>
    <c:floor>
      <c:thickness val="0"/>
    </c:floor>
    <c:sideWall>
      <c:thickness val="0"/>
      <c:spPr>
        <a:noFill/>
        <a:ln>
          <a:noFill/>
        </a:ln>
        <a:effectLst/>
      </c:spPr>
    </c:sideWall>
    <c:backWall>
      <c:thickness val="0"/>
      <c:spPr>
        <a:noFill/>
        <a:ln>
          <a:noFill/>
        </a:ln>
        <a:effectLst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Anual!$A$73</c:f>
              <c:strCache>
                <c:ptCount val="1"/>
                <c:pt idx="0">
                  <c:v>Índice de eficiencia (IE) </c:v>
                </c:pt>
              </c:strCache>
            </c:strRef>
          </c:tx>
          <c:spPr>
            <a:solidFill>
              <a:srgbClr val="102D7C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(Anual!$B$9,Anual!$C$10:$G$10)</c:f>
              <c:strCache>
                <c:ptCount val="6"/>
                <c:pt idx="0">
                  <c:v>Total programa</c:v>
                </c:pt>
                <c:pt idx="1">
                  <c:v>Obra comunal</c:v>
                </c:pt>
                <c:pt idx="2">
                  <c:v>Capacitación comunal</c:v>
                </c:pt>
                <c:pt idx="3">
                  <c:v>Ideas productivas</c:v>
                </c:pt>
                <c:pt idx="4">
                  <c:v>Empléate</c:v>
                </c:pt>
                <c:pt idx="5">
                  <c:v>Apoyo a población indígena</c:v>
                </c:pt>
              </c:strCache>
            </c:strRef>
          </c:cat>
          <c:val>
            <c:numRef>
              <c:f>Anual!$B$73:$G$73</c:f>
              <c:numCache>
                <c:formatCode>#,##0.00</c:formatCode>
                <c:ptCount val="6"/>
                <c:pt idx="0">
                  <c:v>74.382603763165349</c:v>
                </c:pt>
                <c:pt idx="1">
                  <c:v>70.933081756794138</c:v>
                </c:pt>
                <c:pt idx="2">
                  <c:v>67.120812888307583</c:v>
                </c:pt>
                <c:pt idx="3">
                  <c:v>63.546702954930339</c:v>
                </c:pt>
                <c:pt idx="4">
                  <c:v>82.886884442071207</c:v>
                </c:pt>
                <c:pt idx="5">
                  <c:v>60.408832191394772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06-441B-94CE-786DCC8526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shape val="box"/>
        <c:axId val="53812224"/>
        <c:axId val="53814016"/>
        <c:axId val="0"/>
      </c:bar3DChart>
      <c:catAx>
        <c:axId val="53812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s-CR"/>
          </a:p>
        </c:txPr>
        <c:crossAx val="53814016"/>
        <c:crosses val="autoZero"/>
        <c:auto val="1"/>
        <c:lblAlgn val="ctr"/>
        <c:lblOffset val="100"/>
        <c:noMultiLvlLbl val="0"/>
      </c:catAx>
      <c:valAx>
        <c:axId val="53814016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es-CR"/>
          </a:p>
        </c:txPr>
        <c:crossAx val="53812224"/>
        <c:crosses val="autoZero"/>
        <c:crossBetween val="between"/>
        <c:majorUnit val="20"/>
      </c:valAx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85000"/>
        </a:schemeClr>
      </a:solidFill>
      <a:round/>
    </a:ln>
    <a:effectLst/>
  </c:spPr>
  <c:txPr>
    <a:bodyPr/>
    <a:lstStyle/>
    <a:p>
      <a:pPr>
        <a:defRPr>
          <a:latin typeface="Palatino Linotype" panose="02040502050505030304" pitchFamily="18" charset="0"/>
        </a:defRPr>
      </a:pPr>
      <a:endParaRPr lang="es-CR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800" b="1" i="0" u="none" strike="noStrike" kern="1200" spc="0" baseline="0">
                <a:solidFill>
                  <a:schemeClr val="tx1"/>
                </a:solidFill>
                <a:latin typeface="Palatino Linotype" panose="02040502050505030304" pitchFamily="18" charset="0"/>
                <a:ea typeface="+mn-ea"/>
                <a:cs typeface="+mn-cs"/>
              </a:defRPr>
            </a:pPr>
            <a:r>
              <a:rPr lang="es-CR" sz="1800" b="1"/>
              <a:t>PRONAE: Indicadores de giro de recursos 2020</a:t>
            </a:r>
          </a:p>
        </c:rich>
      </c:tx>
      <c:layout>
        <c:manualLayout>
          <c:xMode val="edge"/>
          <c:yMode val="edge"/>
          <c:x val="0.21951189453073991"/>
          <c:y val="3.364278169072383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800" b="1" i="0" u="none" strike="noStrike" kern="1200" spc="0" baseline="0">
              <a:solidFill>
                <a:schemeClr val="tx1"/>
              </a:solidFill>
              <a:latin typeface="Palatino Linotype" panose="02040502050505030304" pitchFamily="18" charset="0"/>
              <a:ea typeface="+mn-ea"/>
              <a:cs typeface="+mn-cs"/>
            </a:defRPr>
          </a:pPr>
          <a:endParaRPr lang="es-CR"/>
        </a:p>
      </c:txPr>
    </c:title>
    <c:autoTitleDeleted val="0"/>
    <c:plotArea>
      <c:layout>
        <c:manualLayout>
          <c:layoutTarget val="inner"/>
          <c:xMode val="edge"/>
          <c:yMode val="edge"/>
          <c:x val="0.17794152834798377"/>
          <c:y val="0.1555339610916629"/>
          <c:w val="0.77747588343450114"/>
          <c:h val="0.6017089343627355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Anual!$A$78</c:f>
              <c:strCache>
                <c:ptCount val="1"/>
                <c:pt idx="0">
                  <c:v>Índice de giro efectivo (IGE)</c:v>
                </c:pt>
              </c:strCache>
            </c:strRef>
          </c:tx>
          <c:spPr>
            <a:solidFill>
              <a:srgbClr val="4071B9"/>
            </a:solidFill>
            <a:ln w="19050">
              <a:solidFill>
                <a:schemeClr val="lt1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4071B9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CC7D-45CD-B5F6-8D7E623C744F}"/>
              </c:ext>
            </c:extLst>
          </c:dPt>
          <c:dPt>
            <c:idx val="1"/>
            <c:invertIfNegative val="0"/>
            <c:bubble3D val="0"/>
            <c:spPr>
              <a:solidFill>
                <a:srgbClr val="4071B9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0-CB5E-4DDA-AEB0-77FB3DDBB3A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Palatino Linotype" panose="02040502050505030304" pitchFamily="18" charset="0"/>
                    <a:ea typeface="+mn-ea"/>
                    <a:cs typeface="+mn-cs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Anual!$B$9</c:f>
              <c:strCache>
                <c:ptCount val="1"/>
                <c:pt idx="0">
                  <c:v>Total programa</c:v>
                </c:pt>
              </c:strCache>
            </c:strRef>
          </c:cat>
          <c:val>
            <c:numRef>
              <c:f>Anual!$B$78</c:f>
              <c:numCache>
                <c:formatCode>#,##0.00</c:formatCode>
                <c:ptCount val="1"/>
                <c:pt idx="0">
                  <c:v>98.437120739000633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B5E-4DDA-AEB0-77FB3DDBB3A5}"/>
            </c:ext>
          </c:extLst>
        </c:ser>
        <c:ser>
          <c:idx val="1"/>
          <c:order val="1"/>
          <c:tx>
            <c:strRef>
              <c:f>Anual!$A$79</c:f>
              <c:strCache>
                <c:ptCount val="1"/>
                <c:pt idx="0">
                  <c:v>Índice de uso de recursos (IUR) </c:v>
                </c:pt>
              </c:strCache>
            </c:strRef>
          </c:tx>
          <c:spPr>
            <a:solidFill>
              <a:srgbClr val="102D7C"/>
            </a:solidFill>
            <a:ln w="19050">
              <a:solidFill>
                <a:schemeClr val="lt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Palatino Linotype" panose="02040502050505030304" pitchFamily="18" charset="0"/>
                    <a:ea typeface="+mn-ea"/>
                    <a:cs typeface="+mn-cs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Anual!$B$9</c:f>
              <c:strCache>
                <c:ptCount val="1"/>
                <c:pt idx="0">
                  <c:v>Total programa</c:v>
                </c:pt>
              </c:strCache>
            </c:strRef>
          </c:cat>
          <c:val>
            <c:numRef>
              <c:f>Anual!$B$79</c:f>
              <c:numCache>
                <c:formatCode>#,##0.00</c:formatCode>
                <c:ptCount val="1"/>
                <c:pt idx="0">
                  <c:v>87.837064605357611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979-4C3C-8E45-3066F19565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623248728"/>
        <c:axId val="623246432"/>
      </c:barChart>
      <c:valAx>
        <c:axId val="623246432"/>
        <c:scaling>
          <c:orientation val="minMax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Palatino Linotype" panose="02040502050505030304" pitchFamily="18" charset="0"/>
                <a:ea typeface="+mn-ea"/>
                <a:cs typeface="+mn-cs"/>
              </a:defRPr>
            </a:pPr>
            <a:endParaRPr lang="es-CR"/>
          </a:p>
        </c:txPr>
        <c:crossAx val="623248728"/>
        <c:crosses val="autoZero"/>
        <c:crossBetween val="between"/>
      </c:valAx>
      <c:catAx>
        <c:axId val="62324872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Palatino Linotype" panose="02040502050505030304" pitchFamily="18" charset="0"/>
                <a:ea typeface="+mn-ea"/>
                <a:cs typeface="+mn-cs"/>
              </a:defRPr>
            </a:pPr>
            <a:endParaRPr lang="es-CR"/>
          </a:p>
        </c:txPr>
        <c:crossAx val="62324643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Palatino Linotype" panose="02040502050505030304" pitchFamily="18" charset="0"/>
              <a:ea typeface="+mn-ea"/>
              <a:cs typeface="+mn-cs"/>
            </a:defRPr>
          </a:pPr>
          <a:endParaRPr lang="es-C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solidFill>
            <a:schemeClr val="tx1"/>
          </a:solidFill>
          <a:latin typeface="Palatino Linotype" panose="02040502050505030304" pitchFamily="18" charset="0"/>
        </a:defRPr>
      </a:pPr>
      <a:endParaRPr lang="es-CR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3.png"/><Relationship Id="rId4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0.xml"/><Relationship Id="rId3" Type="http://schemas.openxmlformats.org/officeDocument/2006/relationships/chart" Target="../charts/chart5.xml"/><Relationship Id="rId7" Type="http://schemas.openxmlformats.org/officeDocument/2006/relationships/chart" Target="../charts/chart9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6" Type="http://schemas.openxmlformats.org/officeDocument/2006/relationships/chart" Target="../charts/chart8.xml"/><Relationship Id="rId11" Type="http://schemas.openxmlformats.org/officeDocument/2006/relationships/image" Target="../media/image3.png"/><Relationship Id="rId5" Type="http://schemas.openxmlformats.org/officeDocument/2006/relationships/chart" Target="../charts/chart7.xml"/><Relationship Id="rId10" Type="http://schemas.openxmlformats.org/officeDocument/2006/relationships/image" Target="../media/image2.png"/><Relationship Id="rId4" Type="http://schemas.openxmlformats.org/officeDocument/2006/relationships/chart" Target="../charts/chart6.xml"/><Relationship Id="rId9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126546</xdr:colOff>
      <xdr:row>149</xdr:row>
      <xdr:rowOff>84364</xdr:rowOff>
    </xdr:from>
    <xdr:to>
      <xdr:col>20</xdr:col>
      <xdr:colOff>122464</xdr:colOff>
      <xdr:row>163</xdr:row>
      <xdr:rowOff>160564</xdr:rowOff>
    </xdr:to>
    <xdr:graphicFrame macro="">
      <xdr:nvGraphicFramePr>
        <xdr:cNvPr id="17" name="1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190500</xdr:colOff>
      <xdr:row>165</xdr:row>
      <xdr:rowOff>95248</xdr:rowOff>
    </xdr:from>
    <xdr:to>
      <xdr:col>20</xdr:col>
      <xdr:colOff>190500</xdr:colOff>
      <xdr:row>179</xdr:row>
      <xdr:rowOff>176890</xdr:rowOff>
    </xdr:to>
    <xdr:graphicFrame macro="">
      <xdr:nvGraphicFramePr>
        <xdr:cNvPr id="18" name="17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0</xdr:col>
      <xdr:colOff>0</xdr:colOff>
      <xdr:row>6</xdr:row>
      <xdr:rowOff>1</xdr:rowOff>
    </xdr:from>
    <xdr:ext cx="12346780" cy="380999"/>
    <xdr:pic>
      <xdr:nvPicPr>
        <xdr:cNvPr id="10" name="Imagen 9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143001"/>
          <a:ext cx="12346780" cy="380999"/>
        </a:xfrm>
        <a:prstGeom prst="rect">
          <a:avLst/>
        </a:prstGeom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6</xdr:col>
      <xdr:colOff>1381124</xdr:colOff>
      <xdr:row>6</xdr:row>
      <xdr:rowOff>11906</xdr:rowOff>
    </xdr:to>
    <xdr:pic>
      <xdr:nvPicPr>
        <xdr:cNvPr id="11" name="Imagen 10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0"/>
          <a:ext cx="12334874" cy="1154906"/>
        </a:xfrm>
        <a:prstGeom prst="rect">
          <a:avLst/>
        </a:prstGeom>
      </xdr:spPr>
    </xdr:pic>
    <xdr:clientData/>
  </xdr:twoCellAnchor>
  <xdr:twoCellAnchor editAs="oneCell">
    <xdr:from>
      <xdr:col>0</xdr:col>
      <xdr:colOff>462643</xdr:colOff>
      <xdr:row>0</xdr:row>
      <xdr:rowOff>95250</xdr:rowOff>
    </xdr:from>
    <xdr:to>
      <xdr:col>1</xdr:col>
      <xdr:colOff>823232</xdr:colOff>
      <xdr:row>5</xdr:row>
      <xdr:rowOff>136071</xdr:rowOff>
    </xdr:to>
    <xdr:pic>
      <xdr:nvPicPr>
        <xdr:cNvPr id="12" name="Imagen 11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62643" y="95250"/>
          <a:ext cx="4408714" cy="993321"/>
        </a:xfrm>
        <a:prstGeom prst="rect">
          <a:avLst/>
        </a:prstGeom>
      </xdr:spPr>
    </xdr:pic>
    <xdr:clientData/>
  </xdr:twoCellAnchor>
  <xdr:twoCellAnchor>
    <xdr:from>
      <xdr:col>0</xdr:col>
      <xdr:colOff>11907</xdr:colOff>
      <xdr:row>6</xdr:row>
      <xdr:rowOff>47626</xdr:rowOff>
    </xdr:from>
    <xdr:to>
      <xdr:col>6</xdr:col>
      <xdr:colOff>1333500</xdr:colOff>
      <xdr:row>7</xdr:row>
      <xdr:rowOff>154781</xdr:rowOff>
    </xdr:to>
    <xdr:sp macro="" textlink="">
      <xdr:nvSpPr>
        <xdr:cNvPr id="13" name="CuadroTexto 12"/>
        <xdr:cNvSpPr txBox="1"/>
      </xdr:nvSpPr>
      <xdr:spPr>
        <a:xfrm>
          <a:off x="11907" y="1190626"/>
          <a:ext cx="12275343" cy="297655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R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Palatino Linotype" panose="02040502050505030304" pitchFamily="18" charset="0"/>
              <a:ea typeface="+mn-ea"/>
              <a:cs typeface="+mn-cs"/>
            </a:rPr>
            <a:t>                     Ministerio de Trabajo y Seguridad Social             Programa  Nacional de Empleo </a:t>
          </a:r>
          <a:r>
            <a:rPr kumimoji="0" lang="es-CR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Palatino Linotype" panose="02040502050505030304" pitchFamily="18" charset="0"/>
              <a:ea typeface="+mn-ea"/>
              <a:cs typeface="+mn-cs"/>
            </a:rPr>
            <a:t>            </a:t>
          </a:r>
          <a:r>
            <a:rPr kumimoji="0" lang="es-CR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Palatino Linotype" panose="02040502050505030304" pitchFamily="18" charset="0"/>
              <a:ea typeface="+mn-ea"/>
              <a:cs typeface="+mn-cs"/>
            </a:rPr>
            <a:t>Período:  I Trimestre 2020</a:t>
          </a:r>
          <a:r>
            <a:rPr kumimoji="0" lang="es-CR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Palatino Linotype" panose="02040502050505030304" pitchFamily="18" charset="0"/>
              <a:ea typeface="+mn-ea"/>
              <a:cs typeface="+mn-cs"/>
            </a:rPr>
            <a:t>            </a:t>
          </a:r>
          <a:r>
            <a:rPr kumimoji="0" lang="es-CR" sz="11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Palatino Linotype" panose="02040502050505030304" pitchFamily="18" charset="0"/>
              <a:ea typeface="+mn-ea"/>
              <a:cs typeface="+mn-cs"/>
            </a:rPr>
            <a:t>Fecha Actualización:  13-05-2020</a:t>
          </a:r>
          <a:endParaRPr kumimoji="0" lang="es-CR" sz="18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Palatino Linotype" panose="02040502050505030304" pitchFamily="18" charset="0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CR" sz="18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CR" sz="1100" b="1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CR" sz="18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CR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6</xdr:row>
      <xdr:rowOff>1</xdr:rowOff>
    </xdr:from>
    <xdr:ext cx="12358686" cy="392906"/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143001"/>
          <a:ext cx="12358686" cy="392906"/>
        </a:xfrm>
        <a:prstGeom prst="rect">
          <a:avLst/>
        </a:prstGeom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7</xdr:col>
      <xdr:colOff>11905</xdr:colOff>
      <xdr:row>6</xdr:row>
      <xdr:rowOff>11906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2346780" cy="1154906"/>
        </a:xfrm>
        <a:prstGeom prst="rect">
          <a:avLst/>
        </a:prstGeom>
      </xdr:spPr>
    </xdr:pic>
    <xdr:clientData/>
  </xdr:twoCellAnchor>
  <xdr:twoCellAnchor editAs="oneCell">
    <xdr:from>
      <xdr:col>0</xdr:col>
      <xdr:colOff>462643</xdr:colOff>
      <xdr:row>0</xdr:row>
      <xdr:rowOff>95250</xdr:rowOff>
    </xdr:from>
    <xdr:to>
      <xdr:col>1</xdr:col>
      <xdr:colOff>823232</xdr:colOff>
      <xdr:row>5</xdr:row>
      <xdr:rowOff>136071</xdr:rowOff>
    </xdr:to>
    <xdr:pic>
      <xdr:nvPicPr>
        <xdr:cNvPr id="8" name="Imagen 7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62643" y="95250"/>
          <a:ext cx="4408714" cy="993321"/>
        </a:xfrm>
        <a:prstGeom prst="rect">
          <a:avLst/>
        </a:prstGeom>
      </xdr:spPr>
    </xdr:pic>
    <xdr:clientData/>
  </xdr:twoCellAnchor>
  <xdr:twoCellAnchor>
    <xdr:from>
      <xdr:col>0</xdr:col>
      <xdr:colOff>250031</xdr:colOff>
      <xdr:row>6</xdr:row>
      <xdr:rowOff>59532</xdr:rowOff>
    </xdr:from>
    <xdr:to>
      <xdr:col>6</xdr:col>
      <xdr:colOff>940593</xdr:colOff>
      <xdr:row>7</xdr:row>
      <xdr:rowOff>166687</xdr:rowOff>
    </xdr:to>
    <xdr:sp macro="" textlink="">
      <xdr:nvSpPr>
        <xdr:cNvPr id="9" name="CuadroTexto 8"/>
        <xdr:cNvSpPr txBox="1"/>
      </xdr:nvSpPr>
      <xdr:spPr>
        <a:xfrm>
          <a:off x="250031" y="1202532"/>
          <a:ext cx="11644312" cy="2976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R" sz="1100" b="1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                                        Ministerio</a:t>
          </a: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 de Trabajo y Seguridad Social             Programa  Nacional de Empleo </a:t>
          </a:r>
          <a:r>
            <a:rPr lang="es-CR" sz="1100" b="1" baseline="0">
              <a:solidFill>
                <a:schemeClr val="dk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            </a:t>
          </a:r>
          <a:r>
            <a:rPr lang="es-CR" sz="1100" b="1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Período</a:t>
          </a: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:  II Trimestre 2020</a:t>
          </a:r>
          <a:r>
            <a:rPr lang="es-CR" sz="1100" b="1" baseline="0">
              <a:solidFill>
                <a:schemeClr val="dk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            </a:t>
          </a: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Fecha Actualización:  05-08-2020</a:t>
          </a:r>
          <a:endParaRPr lang="es-CR">
            <a:solidFill>
              <a:schemeClr val="bg1"/>
            </a:solidFill>
            <a:effectLst/>
            <a:latin typeface="Palatino Linotype" panose="02040502050505030304" pitchFamily="18" charset="0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>
            <a:solidFill>
              <a:schemeClr val="bg1"/>
            </a:solidFill>
            <a:effectLst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 sz="1100" b="1" baseline="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>
            <a:solidFill>
              <a:schemeClr val="bg1"/>
            </a:solidFill>
            <a:effectLst/>
          </a:endParaRPr>
        </a:p>
        <a:p>
          <a:endParaRPr lang="es-CR" sz="1100">
            <a:solidFill>
              <a:schemeClr val="bg1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6</xdr:row>
      <xdr:rowOff>1</xdr:rowOff>
    </xdr:from>
    <xdr:ext cx="12358686" cy="404812"/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143001"/>
          <a:ext cx="12358686" cy="404812"/>
        </a:xfrm>
        <a:prstGeom prst="rect">
          <a:avLst/>
        </a:prstGeom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7</xdr:col>
      <xdr:colOff>11905</xdr:colOff>
      <xdr:row>6</xdr:row>
      <xdr:rowOff>11906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2346780" cy="1154906"/>
        </a:xfrm>
        <a:prstGeom prst="rect">
          <a:avLst/>
        </a:prstGeom>
      </xdr:spPr>
    </xdr:pic>
    <xdr:clientData/>
  </xdr:twoCellAnchor>
  <xdr:twoCellAnchor editAs="oneCell">
    <xdr:from>
      <xdr:col>0</xdr:col>
      <xdr:colOff>462643</xdr:colOff>
      <xdr:row>0</xdr:row>
      <xdr:rowOff>95250</xdr:rowOff>
    </xdr:from>
    <xdr:to>
      <xdr:col>1</xdr:col>
      <xdr:colOff>823232</xdr:colOff>
      <xdr:row>5</xdr:row>
      <xdr:rowOff>136071</xdr:rowOff>
    </xdr:to>
    <xdr:pic>
      <xdr:nvPicPr>
        <xdr:cNvPr id="8" name="Imagen 7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62643" y="95250"/>
          <a:ext cx="4408714" cy="993321"/>
        </a:xfrm>
        <a:prstGeom prst="rect">
          <a:avLst/>
        </a:prstGeom>
      </xdr:spPr>
    </xdr:pic>
    <xdr:clientData/>
  </xdr:twoCellAnchor>
  <xdr:twoCellAnchor>
    <xdr:from>
      <xdr:col>0</xdr:col>
      <xdr:colOff>797719</xdr:colOff>
      <xdr:row>6</xdr:row>
      <xdr:rowOff>59532</xdr:rowOff>
    </xdr:from>
    <xdr:to>
      <xdr:col>6</xdr:col>
      <xdr:colOff>1345406</xdr:colOff>
      <xdr:row>7</xdr:row>
      <xdr:rowOff>166687</xdr:rowOff>
    </xdr:to>
    <xdr:sp macro="" textlink="">
      <xdr:nvSpPr>
        <xdr:cNvPr id="9" name="CuadroTexto 8"/>
        <xdr:cNvSpPr txBox="1"/>
      </xdr:nvSpPr>
      <xdr:spPr>
        <a:xfrm>
          <a:off x="797719" y="1202532"/>
          <a:ext cx="11501437" cy="2976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R" sz="1100" b="1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                        Ministerio</a:t>
          </a: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 de Trabajo y Seguridad Social             Programa  Nacional de Empleo </a:t>
          </a:r>
          <a:r>
            <a:rPr lang="es-CR" sz="1100" b="1" baseline="0">
              <a:solidFill>
                <a:schemeClr val="dk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            </a:t>
          </a:r>
          <a:r>
            <a:rPr lang="es-CR" sz="1100" b="1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Período</a:t>
          </a: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:  I Semestre 2020</a:t>
          </a:r>
          <a:r>
            <a:rPr lang="es-CR" sz="1100" b="1" baseline="0">
              <a:solidFill>
                <a:schemeClr val="dk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            </a:t>
          </a: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Fecha Actualización:  05-08-2020</a:t>
          </a:r>
          <a:endParaRPr lang="es-CR">
            <a:solidFill>
              <a:schemeClr val="bg1"/>
            </a:solidFill>
            <a:effectLst/>
            <a:latin typeface="Palatino Linotype" panose="02040502050505030304" pitchFamily="18" charset="0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>
            <a:solidFill>
              <a:schemeClr val="bg1"/>
            </a:solidFill>
            <a:effectLst/>
            <a:latin typeface="Palatino Linotype" panose="02040502050505030304" pitchFamily="18" charset="0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 sz="1100" b="1" baseline="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>
            <a:solidFill>
              <a:schemeClr val="bg1"/>
            </a:solidFill>
            <a:effectLst/>
          </a:endParaRPr>
        </a:p>
        <a:p>
          <a:endParaRPr lang="es-CR" sz="1100">
            <a:solidFill>
              <a:schemeClr val="bg1"/>
            </a:solidFill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6</xdr:row>
      <xdr:rowOff>1</xdr:rowOff>
    </xdr:from>
    <xdr:ext cx="12358686" cy="392906"/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143001"/>
          <a:ext cx="12358686" cy="392906"/>
        </a:xfrm>
        <a:prstGeom prst="rect">
          <a:avLst/>
        </a:prstGeom>
      </xdr:spPr>
    </xdr:pic>
    <xdr:clientData/>
  </xdr:oneCellAnchor>
  <xdr:twoCellAnchor>
    <xdr:from>
      <xdr:col>0</xdr:col>
      <xdr:colOff>750094</xdr:colOff>
      <xdr:row>6</xdr:row>
      <xdr:rowOff>59530</xdr:rowOff>
    </xdr:from>
    <xdr:to>
      <xdr:col>7</xdr:col>
      <xdr:colOff>95250</xdr:colOff>
      <xdr:row>7</xdr:row>
      <xdr:rowOff>166685</xdr:rowOff>
    </xdr:to>
    <xdr:sp macro="" textlink="">
      <xdr:nvSpPr>
        <xdr:cNvPr id="7" name="CuadroTexto 6"/>
        <xdr:cNvSpPr txBox="1"/>
      </xdr:nvSpPr>
      <xdr:spPr>
        <a:xfrm>
          <a:off x="750094" y="1202530"/>
          <a:ext cx="11680031" cy="2976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R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                          </a:t>
          </a:r>
          <a:r>
            <a:rPr lang="es-CR" sz="1100" b="1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Ministerio</a:t>
          </a: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 de Trabajo y Seguridad Social             Programa  Nacional de Empleo </a:t>
          </a:r>
          <a:r>
            <a:rPr lang="es-CR" sz="1100" b="1" baseline="0">
              <a:solidFill>
                <a:schemeClr val="dk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            </a:t>
          </a:r>
          <a:r>
            <a:rPr lang="es-CR" sz="1100" b="1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Período</a:t>
          </a: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:  III Trimestre 2020        Fecha Actualización:  05-11-2020</a:t>
          </a:r>
          <a:endParaRPr lang="es-CR">
            <a:solidFill>
              <a:schemeClr val="bg1"/>
            </a:solidFill>
            <a:effectLst/>
            <a:latin typeface="Palatino Linotype" panose="02040502050505030304" pitchFamily="18" charset="0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>
            <a:solidFill>
              <a:schemeClr val="bg1"/>
            </a:solidFill>
            <a:effectLst/>
            <a:latin typeface="Palatino Linotype" panose="02040502050505030304" pitchFamily="18" charset="0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 sz="1100" b="1" baseline="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>
            <a:solidFill>
              <a:schemeClr val="bg1"/>
            </a:solidFill>
            <a:effectLst/>
          </a:endParaRPr>
        </a:p>
        <a:p>
          <a:endParaRPr lang="es-CR" sz="110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7</xdr:col>
      <xdr:colOff>11905</xdr:colOff>
      <xdr:row>6</xdr:row>
      <xdr:rowOff>11906</xdr:rowOff>
    </xdr:to>
    <xdr:pic>
      <xdr:nvPicPr>
        <xdr:cNvPr id="8" name="Imagen 7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2346780" cy="1154906"/>
        </a:xfrm>
        <a:prstGeom prst="rect">
          <a:avLst/>
        </a:prstGeom>
      </xdr:spPr>
    </xdr:pic>
    <xdr:clientData/>
  </xdr:twoCellAnchor>
  <xdr:twoCellAnchor editAs="oneCell">
    <xdr:from>
      <xdr:col>0</xdr:col>
      <xdr:colOff>462643</xdr:colOff>
      <xdr:row>0</xdr:row>
      <xdr:rowOff>95250</xdr:rowOff>
    </xdr:from>
    <xdr:to>
      <xdr:col>1</xdr:col>
      <xdr:colOff>823232</xdr:colOff>
      <xdr:row>5</xdr:row>
      <xdr:rowOff>136071</xdr:rowOff>
    </xdr:to>
    <xdr:pic>
      <xdr:nvPicPr>
        <xdr:cNvPr id="9" name="Imagen 8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62643" y="95250"/>
          <a:ext cx="4408714" cy="99332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6</xdr:row>
      <xdr:rowOff>1</xdr:rowOff>
    </xdr:from>
    <xdr:ext cx="12358686" cy="404812"/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143001"/>
          <a:ext cx="12358686" cy="404812"/>
        </a:xfrm>
        <a:prstGeom prst="rect">
          <a:avLst/>
        </a:prstGeom>
      </xdr:spPr>
    </xdr:pic>
    <xdr:clientData/>
  </xdr:oneCellAnchor>
  <xdr:twoCellAnchor>
    <xdr:from>
      <xdr:col>0</xdr:col>
      <xdr:colOff>583407</xdr:colOff>
      <xdr:row>6</xdr:row>
      <xdr:rowOff>71437</xdr:rowOff>
    </xdr:from>
    <xdr:to>
      <xdr:col>6</xdr:col>
      <xdr:colOff>1357312</xdr:colOff>
      <xdr:row>7</xdr:row>
      <xdr:rowOff>178592</xdr:rowOff>
    </xdr:to>
    <xdr:sp macro="" textlink="">
      <xdr:nvSpPr>
        <xdr:cNvPr id="7" name="CuadroTexto 6"/>
        <xdr:cNvSpPr txBox="1"/>
      </xdr:nvSpPr>
      <xdr:spPr>
        <a:xfrm>
          <a:off x="583407" y="1214437"/>
          <a:ext cx="11727655" cy="2976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R" sz="1100" b="1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                             Ministerio</a:t>
          </a: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 de Trabajo y Seguridad Social             Programa  Nacional de Empleo </a:t>
          </a:r>
          <a:r>
            <a:rPr lang="es-CR" sz="1100" b="1" baseline="0">
              <a:solidFill>
                <a:schemeClr val="dk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            </a:t>
          </a:r>
          <a:r>
            <a:rPr lang="es-CR" sz="1100" b="1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Período</a:t>
          </a: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:  III Trimestre Acumulado 2020        Fecha Actualización:  05-11-2020</a:t>
          </a:r>
          <a:endParaRPr lang="es-CR">
            <a:solidFill>
              <a:schemeClr val="bg1"/>
            </a:solidFill>
            <a:effectLst/>
            <a:latin typeface="Palatino Linotype" panose="02040502050505030304" pitchFamily="18" charset="0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>
            <a:solidFill>
              <a:schemeClr val="bg1"/>
            </a:solidFill>
            <a:effectLst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 sz="1100" b="1" baseline="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>
            <a:solidFill>
              <a:schemeClr val="bg1"/>
            </a:solidFill>
            <a:effectLst/>
          </a:endParaRPr>
        </a:p>
        <a:p>
          <a:endParaRPr lang="es-CR" sz="110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7</xdr:col>
      <xdr:colOff>11905</xdr:colOff>
      <xdr:row>6</xdr:row>
      <xdr:rowOff>11906</xdr:rowOff>
    </xdr:to>
    <xdr:pic>
      <xdr:nvPicPr>
        <xdr:cNvPr id="8" name="Imagen 7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2346780" cy="1154906"/>
        </a:xfrm>
        <a:prstGeom prst="rect">
          <a:avLst/>
        </a:prstGeom>
      </xdr:spPr>
    </xdr:pic>
    <xdr:clientData/>
  </xdr:twoCellAnchor>
  <xdr:twoCellAnchor editAs="oneCell">
    <xdr:from>
      <xdr:col>0</xdr:col>
      <xdr:colOff>462643</xdr:colOff>
      <xdr:row>0</xdr:row>
      <xdr:rowOff>95250</xdr:rowOff>
    </xdr:from>
    <xdr:to>
      <xdr:col>1</xdr:col>
      <xdr:colOff>823232</xdr:colOff>
      <xdr:row>5</xdr:row>
      <xdr:rowOff>136071</xdr:rowOff>
    </xdr:to>
    <xdr:pic>
      <xdr:nvPicPr>
        <xdr:cNvPr id="9" name="Imagen 8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62643" y="95250"/>
          <a:ext cx="4408714" cy="99332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6</xdr:row>
      <xdr:rowOff>0</xdr:rowOff>
    </xdr:from>
    <xdr:ext cx="12346781" cy="381000"/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143000"/>
          <a:ext cx="12346781" cy="381000"/>
        </a:xfrm>
        <a:prstGeom prst="rect">
          <a:avLst/>
        </a:prstGeom>
      </xdr:spPr>
    </xdr:pic>
    <xdr:clientData/>
  </xdr:oneCellAnchor>
  <xdr:twoCellAnchor>
    <xdr:from>
      <xdr:col>0</xdr:col>
      <xdr:colOff>583407</xdr:colOff>
      <xdr:row>6</xdr:row>
      <xdr:rowOff>71436</xdr:rowOff>
    </xdr:from>
    <xdr:to>
      <xdr:col>6</xdr:col>
      <xdr:colOff>1012030</xdr:colOff>
      <xdr:row>7</xdr:row>
      <xdr:rowOff>178591</xdr:rowOff>
    </xdr:to>
    <xdr:sp macro="" textlink="">
      <xdr:nvSpPr>
        <xdr:cNvPr id="3" name="CuadroTexto 2"/>
        <xdr:cNvSpPr txBox="1"/>
      </xdr:nvSpPr>
      <xdr:spPr>
        <a:xfrm>
          <a:off x="583407" y="1214436"/>
          <a:ext cx="11465717" cy="2976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R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                               </a:t>
          </a:r>
          <a:r>
            <a:rPr lang="es-CR" sz="1100" b="1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Ministerio</a:t>
          </a: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 de Trabajo y Seguridad Social             Programa  Nacional de Empleo </a:t>
          </a:r>
          <a:r>
            <a:rPr lang="es-CR" sz="1100" b="1" baseline="0">
              <a:solidFill>
                <a:schemeClr val="dk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            </a:t>
          </a:r>
          <a:r>
            <a:rPr lang="es-CR" sz="1100" b="1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Período</a:t>
          </a: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:  IV Trimestre 2020        Fecha Actualización:  25-01-2021</a:t>
          </a:r>
          <a:endParaRPr lang="es-CR">
            <a:solidFill>
              <a:schemeClr val="bg1"/>
            </a:solidFill>
            <a:effectLst/>
            <a:latin typeface="Palatino Linotype" panose="02040502050505030304" pitchFamily="18" charset="0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>
            <a:solidFill>
              <a:schemeClr val="bg1"/>
            </a:solidFill>
            <a:effectLst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 sz="1100" b="1" baseline="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>
            <a:solidFill>
              <a:schemeClr val="bg1"/>
            </a:solidFill>
            <a:effectLst/>
          </a:endParaRPr>
        </a:p>
        <a:p>
          <a:endParaRPr lang="es-CR" sz="110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7</xdr:col>
      <xdr:colOff>0</xdr:colOff>
      <xdr:row>6</xdr:row>
      <xdr:rowOff>11906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2334875" cy="1154906"/>
        </a:xfrm>
        <a:prstGeom prst="rect">
          <a:avLst/>
        </a:prstGeom>
      </xdr:spPr>
    </xdr:pic>
    <xdr:clientData/>
  </xdr:twoCellAnchor>
  <xdr:twoCellAnchor editAs="oneCell">
    <xdr:from>
      <xdr:col>0</xdr:col>
      <xdr:colOff>462643</xdr:colOff>
      <xdr:row>0</xdr:row>
      <xdr:rowOff>95250</xdr:rowOff>
    </xdr:from>
    <xdr:to>
      <xdr:col>1</xdr:col>
      <xdr:colOff>823232</xdr:colOff>
      <xdr:row>5</xdr:row>
      <xdr:rowOff>136071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62643" y="95250"/>
          <a:ext cx="4408714" cy="993321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23811</xdr:colOff>
      <xdr:row>13</xdr:row>
      <xdr:rowOff>214311</xdr:rowOff>
    </xdr:from>
    <xdr:to>
      <xdr:col>18</xdr:col>
      <xdr:colOff>750092</xdr:colOff>
      <xdr:row>33</xdr:row>
      <xdr:rowOff>23811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19</xdr:col>
      <xdr:colOff>238122</xdr:colOff>
      <xdr:row>72</xdr:row>
      <xdr:rowOff>134542</xdr:rowOff>
    </xdr:from>
    <xdr:to>
      <xdr:col>30</xdr:col>
      <xdr:colOff>714375</xdr:colOff>
      <xdr:row>91</xdr:row>
      <xdr:rowOff>11907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19</xdr:col>
      <xdr:colOff>202406</xdr:colOff>
      <xdr:row>14</xdr:row>
      <xdr:rowOff>0</xdr:rowOff>
    </xdr:from>
    <xdr:to>
      <xdr:col>30</xdr:col>
      <xdr:colOff>678656</xdr:colOff>
      <xdr:row>33</xdr:row>
      <xdr:rowOff>35718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761998</xdr:colOff>
      <xdr:row>33</xdr:row>
      <xdr:rowOff>186135</xdr:rowOff>
    </xdr:from>
    <xdr:to>
      <xdr:col>19</xdr:col>
      <xdr:colOff>23811</xdr:colOff>
      <xdr:row>53</xdr:row>
      <xdr:rowOff>59530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19</xdr:col>
      <xdr:colOff>238125</xdr:colOff>
      <xdr:row>33</xdr:row>
      <xdr:rowOff>170257</xdr:rowOff>
    </xdr:from>
    <xdr:to>
      <xdr:col>30</xdr:col>
      <xdr:colOff>702469</xdr:colOff>
      <xdr:row>53</xdr:row>
      <xdr:rowOff>83343</xdr:rowOff>
    </xdr:to>
    <xdr:graphicFrame macro="">
      <xdr:nvGraphicFramePr>
        <xdr:cNvPr id="7" name="Grá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750093</xdr:colOff>
      <xdr:row>53</xdr:row>
      <xdr:rowOff>170257</xdr:rowOff>
    </xdr:from>
    <xdr:to>
      <xdr:col>19</xdr:col>
      <xdr:colOff>47625</xdr:colOff>
      <xdr:row>70</xdr:row>
      <xdr:rowOff>202405</xdr:rowOff>
    </xdr:to>
    <xdr:graphicFrame macro="">
      <xdr:nvGraphicFramePr>
        <xdr:cNvPr id="8" name="Gráfico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19</xdr:col>
      <xdr:colOff>240108</xdr:colOff>
      <xdr:row>53</xdr:row>
      <xdr:rowOff>174226</xdr:rowOff>
    </xdr:from>
    <xdr:to>
      <xdr:col>30</xdr:col>
      <xdr:colOff>702467</xdr:colOff>
      <xdr:row>72</xdr:row>
      <xdr:rowOff>11907</xdr:rowOff>
    </xdr:to>
    <xdr:graphicFrame macro="">
      <xdr:nvGraphicFramePr>
        <xdr:cNvPr id="9" name="Grá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7</xdr:col>
      <xdr:colOff>750094</xdr:colOff>
      <xdr:row>72</xdr:row>
      <xdr:rowOff>130969</xdr:rowOff>
    </xdr:from>
    <xdr:to>
      <xdr:col>19</xdr:col>
      <xdr:colOff>71437</xdr:colOff>
      <xdr:row>91</xdr:row>
      <xdr:rowOff>11906</xdr:rowOff>
    </xdr:to>
    <xdr:graphicFrame macro="">
      <xdr:nvGraphicFramePr>
        <xdr:cNvPr id="10" name="Gráfico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oneCellAnchor>
    <xdr:from>
      <xdr:col>0</xdr:col>
      <xdr:colOff>0</xdr:colOff>
      <xdr:row>6</xdr:row>
      <xdr:rowOff>0</xdr:rowOff>
    </xdr:from>
    <xdr:ext cx="12358686" cy="381000"/>
    <xdr:pic>
      <xdr:nvPicPr>
        <xdr:cNvPr id="11" name="Imagen 10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0" y="1143000"/>
          <a:ext cx="12358686" cy="381000"/>
        </a:xfrm>
        <a:prstGeom prst="rect">
          <a:avLst/>
        </a:prstGeom>
      </xdr:spPr>
    </xdr:pic>
    <xdr:clientData/>
  </xdr:oneCellAnchor>
  <xdr:twoCellAnchor>
    <xdr:from>
      <xdr:col>0</xdr:col>
      <xdr:colOff>583407</xdr:colOff>
      <xdr:row>6</xdr:row>
      <xdr:rowOff>71436</xdr:rowOff>
    </xdr:from>
    <xdr:to>
      <xdr:col>6</xdr:col>
      <xdr:colOff>928686</xdr:colOff>
      <xdr:row>7</xdr:row>
      <xdr:rowOff>178591</xdr:rowOff>
    </xdr:to>
    <xdr:sp macro="" textlink="">
      <xdr:nvSpPr>
        <xdr:cNvPr id="12" name="CuadroTexto 11"/>
        <xdr:cNvSpPr txBox="1"/>
      </xdr:nvSpPr>
      <xdr:spPr>
        <a:xfrm>
          <a:off x="583407" y="1214436"/>
          <a:ext cx="11465717" cy="2976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R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                             </a:t>
          </a:r>
          <a:r>
            <a:rPr lang="es-CR" sz="1100" b="1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Ministerio</a:t>
          </a: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 de Trabajo y Seguridad Social             Programa  Nacional de Empleo </a:t>
          </a:r>
          <a:r>
            <a:rPr lang="es-CR" sz="1100" b="1" baseline="0">
              <a:solidFill>
                <a:schemeClr val="dk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            </a:t>
          </a:r>
          <a:r>
            <a:rPr lang="es-CR" sz="1100" b="1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Período</a:t>
          </a: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:  Anual 2020        Fecha Actualización:  25-01-2021</a:t>
          </a:r>
          <a:endParaRPr lang="es-CR">
            <a:solidFill>
              <a:schemeClr val="bg1"/>
            </a:solidFill>
            <a:effectLst/>
            <a:latin typeface="Palatino Linotype" panose="02040502050505030304" pitchFamily="18" charset="0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>
            <a:solidFill>
              <a:schemeClr val="bg1"/>
            </a:solidFill>
            <a:effectLst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 sz="1100" b="1" baseline="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>
            <a:solidFill>
              <a:schemeClr val="bg1"/>
            </a:solidFill>
            <a:effectLst/>
          </a:endParaRPr>
        </a:p>
        <a:p>
          <a:endParaRPr lang="es-CR" sz="110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7</xdr:col>
      <xdr:colOff>23811</xdr:colOff>
      <xdr:row>6</xdr:row>
      <xdr:rowOff>11906</xdr:rowOff>
    </xdr:to>
    <xdr:pic>
      <xdr:nvPicPr>
        <xdr:cNvPr id="13" name="Imagen 12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0" y="0"/>
          <a:ext cx="12346780" cy="1154906"/>
        </a:xfrm>
        <a:prstGeom prst="rect">
          <a:avLst/>
        </a:prstGeom>
      </xdr:spPr>
    </xdr:pic>
    <xdr:clientData/>
  </xdr:twoCellAnchor>
  <xdr:twoCellAnchor editAs="oneCell">
    <xdr:from>
      <xdr:col>0</xdr:col>
      <xdr:colOff>462643</xdr:colOff>
      <xdr:row>0</xdr:row>
      <xdr:rowOff>95250</xdr:rowOff>
    </xdr:from>
    <xdr:to>
      <xdr:col>1</xdr:col>
      <xdr:colOff>835138</xdr:colOff>
      <xdr:row>5</xdr:row>
      <xdr:rowOff>136071</xdr:rowOff>
    </xdr:to>
    <xdr:pic>
      <xdr:nvPicPr>
        <xdr:cNvPr id="14" name="Imagen 13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462643" y="95250"/>
          <a:ext cx="4408714" cy="99332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8:I169"/>
  <sheetViews>
    <sheetView showGridLines="0" tabSelected="1" zoomScale="80" zoomScaleNormal="80" workbookViewId="0">
      <pane ySplit="10" topLeftCell="A11" activePane="bottomLeft" state="frozen"/>
      <selection pane="bottomLeft" activeCell="A9" sqref="A9:A10"/>
    </sheetView>
  </sheetViews>
  <sheetFormatPr baseColWidth="10" defaultColWidth="11.42578125" defaultRowHeight="15" x14ac:dyDescent="0.25"/>
  <cols>
    <col min="1" max="1" width="60.7109375" style="4" customWidth="1"/>
    <col min="2" max="7" width="20.7109375" style="4" customWidth="1"/>
    <col min="8" max="8" width="11.42578125" style="4"/>
    <col min="9" max="9" width="12.7109375" style="4" bestFit="1" customWidth="1"/>
    <col min="10" max="16384" width="11.42578125" style="4"/>
  </cols>
  <sheetData>
    <row r="8" spans="1:7" ht="14.25" customHeight="1" x14ac:dyDescent="0.25"/>
    <row r="9" spans="1:7" s="9" customFormat="1" ht="17.25" x14ac:dyDescent="0.3">
      <c r="A9" s="35" t="s">
        <v>0</v>
      </c>
      <c r="B9" s="37" t="s">
        <v>1</v>
      </c>
      <c r="C9" s="34" t="s">
        <v>2</v>
      </c>
      <c r="D9" s="34"/>
      <c r="E9" s="34"/>
      <c r="F9" s="34"/>
      <c r="G9" s="34"/>
    </row>
    <row r="10" spans="1:7" s="9" customFormat="1" ht="35.25" thickBot="1" x14ac:dyDescent="0.35">
      <c r="A10" s="36"/>
      <c r="B10" s="38"/>
      <c r="C10" s="10" t="s">
        <v>3</v>
      </c>
      <c r="D10" s="10" t="s">
        <v>50</v>
      </c>
      <c r="E10" s="10" t="s">
        <v>48</v>
      </c>
      <c r="F10" s="10" t="s">
        <v>45</v>
      </c>
      <c r="G10" s="10" t="s">
        <v>51</v>
      </c>
    </row>
    <row r="11" spans="1:7" s="9" customFormat="1" ht="17.25" thickTop="1" x14ac:dyDescent="0.3"/>
    <row r="12" spans="1:7" s="9" customFormat="1" ht="17.25" x14ac:dyDescent="0.35">
      <c r="A12" s="11" t="s">
        <v>4</v>
      </c>
    </row>
    <row r="13" spans="1:7" s="9" customFormat="1" ht="16.5" x14ac:dyDescent="0.3"/>
    <row r="14" spans="1:7" s="9" customFormat="1" ht="17.25" x14ac:dyDescent="0.35">
      <c r="A14" s="11" t="s">
        <v>5</v>
      </c>
    </row>
    <row r="15" spans="1:7" s="9" customFormat="1" ht="16.5" x14ac:dyDescent="0.3">
      <c r="A15" s="12" t="s">
        <v>52</v>
      </c>
      <c r="B15" s="13">
        <f>SUM(C15:G15)</f>
        <v>5210</v>
      </c>
      <c r="C15" s="13">
        <v>412</v>
      </c>
      <c r="D15" s="13">
        <v>532</v>
      </c>
      <c r="E15" s="13">
        <v>211</v>
      </c>
      <c r="F15" s="13">
        <v>3560</v>
      </c>
      <c r="G15" s="13">
        <v>495</v>
      </c>
    </row>
    <row r="16" spans="1:7" s="9" customFormat="1" ht="17.25" x14ac:dyDescent="0.35">
      <c r="A16" s="14" t="s">
        <v>33</v>
      </c>
      <c r="B16" s="13">
        <f t="shared" ref="B16:B21" si="0">SUM(C16:G16)</f>
        <v>10060</v>
      </c>
      <c r="C16" s="13">
        <v>549</v>
      </c>
      <c r="D16" s="13">
        <v>1275</v>
      </c>
      <c r="E16" s="13">
        <v>231</v>
      </c>
      <c r="F16" s="13">
        <v>7467</v>
      </c>
      <c r="G16" s="13">
        <v>538</v>
      </c>
    </row>
    <row r="17" spans="1:9" s="9" customFormat="1" ht="16.5" x14ac:dyDescent="0.3">
      <c r="A17" s="12" t="s">
        <v>76</v>
      </c>
      <c r="B17" s="13">
        <f t="shared" si="0"/>
        <v>7677</v>
      </c>
      <c r="C17" s="13">
        <v>900</v>
      </c>
      <c r="D17" s="13">
        <v>800</v>
      </c>
      <c r="E17" s="13">
        <v>277</v>
      </c>
      <c r="F17" s="13">
        <v>5000</v>
      </c>
      <c r="G17" s="13">
        <v>700</v>
      </c>
    </row>
    <row r="18" spans="1:9" s="9" customFormat="1" ht="17.25" x14ac:dyDescent="0.35">
      <c r="A18" s="14" t="s">
        <v>33</v>
      </c>
      <c r="B18" s="13">
        <f t="shared" si="0"/>
        <v>17231</v>
      </c>
      <c r="C18" s="13">
        <v>1800</v>
      </c>
      <c r="D18" s="13">
        <v>1700</v>
      </c>
      <c r="E18" s="13">
        <v>531</v>
      </c>
      <c r="F18" s="13">
        <v>12000</v>
      </c>
      <c r="G18" s="13">
        <v>1200</v>
      </c>
    </row>
    <row r="19" spans="1:9" s="9" customFormat="1" ht="16.5" x14ac:dyDescent="0.3">
      <c r="A19" s="12" t="s">
        <v>77</v>
      </c>
      <c r="B19" s="13">
        <f t="shared" si="0"/>
        <v>7415</v>
      </c>
      <c r="C19" s="13">
        <v>557</v>
      </c>
      <c r="D19" s="13">
        <v>381</v>
      </c>
      <c r="E19" s="13">
        <v>283</v>
      </c>
      <c r="F19" s="13">
        <v>5975</v>
      </c>
      <c r="G19" s="13">
        <v>219</v>
      </c>
    </row>
    <row r="20" spans="1:9" s="9" customFormat="1" ht="17.25" x14ac:dyDescent="0.35">
      <c r="A20" s="14" t="s">
        <v>33</v>
      </c>
      <c r="B20" s="13">
        <f t="shared" si="0"/>
        <v>20930</v>
      </c>
      <c r="C20" s="13">
        <v>785</v>
      </c>
      <c r="D20" s="13">
        <v>1570</v>
      </c>
      <c r="E20" s="13">
        <v>635</v>
      </c>
      <c r="F20" s="13">
        <v>17682</v>
      </c>
      <c r="G20" s="13">
        <v>258</v>
      </c>
    </row>
    <row r="21" spans="1:9" s="9" customFormat="1" ht="16.5" x14ac:dyDescent="0.3">
      <c r="A21" s="12" t="s">
        <v>78</v>
      </c>
      <c r="B21" s="13">
        <f t="shared" si="0"/>
        <v>16735</v>
      </c>
      <c r="C21" s="13">
        <v>2631</v>
      </c>
      <c r="D21" s="13">
        <v>1754</v>
      </c>
      <c r="E21" s="13">
        <v>877</v>
      </c>
      <c r="F21" s="13">
        <v>8851</v>
      </c>
      <c r="G21" s="13">
        <v>2622</v>
      </c>
    </row>
    <row r="22" spans="1:9" s="9" customFormat="1" ht="16.5" x14ac:dyDescent="0.3">
      <c r="B22" s="13"/>
      <c r="C22" s="13"/>
      <c r="D22" s="13"/>
      <c r="E22" s="13"/>
      <c r="F22" s="13"/>
      <c r="G22" s="13"/>
    </row>
    <row r="23" spans="1:9" s="9" customFormat="1" ht="17.25" x14ac:dyDescent="0.35">
      <c r="A23" s="15" t="s">
        <v>6</v>
      </c>
      <c r="B23" s="13"/>
      <c r="C23" s="13"/>
      <c r="D23" s="13"/>
      <c r="E23" s="13"/>
      <c r="F23" s="13"/>
      <c r="G23" s="13"/>
    </row>
    <row r="24" spans="1:9" s="9" customFormat="1" ht="16.5" x14ac:dyDescent="0.3">
      <c r="A24" s="12" t="s">
        <v>52</v>
      </c>
      <c r="B24" s="13">
        <f>SUM(C24:G24)</f>
        <v>1889660000</v>
      </c>
      <c r="C24" s="13">
        <v>104310000</v>
      </c>
      <c r="D24" s="13">
        <v>234650000</v>
      </c>
      <c r="E24" s="13">
        <v>34105000</v>
      </c>
      <c r="F24" s="13">
        <v>1414375000</v>
      </c>
      <c r="G24" s="13">
        <v>102220000</v>
      </c>
    </row>
    <row r="25" spans="1:9" s="9" customFormat="1" ht="16.5" x14ac:dyDescent="0.3">
      <c r="A25" s="12" t="s">
        <v>76</v>
      </c>
      <c r="B25" s="13">
        <f>SUM(C25:G25)</f>
        <v>3273890000</v>
      </c>
      <c r="C25" s="13">
        <v>342000000</v>
      </c>
      <c r="D25" s="13">
        <v>323000000</v>
      </c>
      <c r="E25" s="13">
        <v>100890000</v>
      </c>
      <c r="F25" s="13">
        <v>2280000000</v>
      </c>
      <c r="G25" s="13">
        <v>228000000</v>
      </c>
    </row>
    <row r="26" spans="1:9" s="9" customFormat="1" ht="16.5" x14ac:dyDescent="0.3">
      <c r="A26" s="12" t="s">
        <v>77</v>
      </c>
      <c r="B26" s="13">
        <f>SUM(C26:G26)</f>
        <v>4346793750</v>
      </c>
      <c r="C26" s="13">
        <v>178620000</v>
      </c>
      <c r="D26" s="13">
        <v>376545000</v>
      </c>
      <c r="E26" s="13">
        <v>128115000</v>
      </c>
      <c r="F26" s="13">
        <v>3608523750</v>
      </c>
      <c r="G26" s="13">
        <v>54990000</v>
      </c>
      <c r="I26" s="16"/>
    </row>
    <row r="27" spans="1:9" s="9" customFormat="1" ht="16.5" x14ac:dyDescent="0.3">
      <c r="A27" s="12" t="s">
        <v>78</v>
      </c>
      <c r="B27" s="13">
        <f>SUM(C27:G27)</f>
        <v>14584020000</v>
      </c>
      <c r="C27" s="13">
        <v>1499670000</v>
      </c>
      <c r="D27" s="13">
        <v>999780000</v>
      </c>
      <c r="E27" s="13">
        <v>499890000</v>
      </c>
      <c r="F27" s="13">
        <v>10090140000</v>
      </c>
      <c r="G27" s="13">
        <v>1494540000</v>
      </c>
    </row>
    <row r="28" spans="1:9" s="9" customFormat="1" ht="16.5" x14ac:dyDescent="0.3">
      <c r="A28" s="12" t="s">
        <v>79</v>
      </c>
      <c r="B28" s="13">
        <f>SUM(C28:G28)</f>
        <v>4346793750</v>
      </c>
      <c r="C28" s="13">
        <f>C26</f>
        <v>178620000</v>
      </c>
      <c r="D28" s="13">
        <f>D26</f>
        <v>376545000</v>
      </c>
      <c r="E28" s="13">
        <f>E26</f>
        <v>128115000</v>
      </c>
      <c r="F28" s="13">
        <f>F26</f>
        <v>3608523750</v>
      </c>
      <c r="G28" s="13">
        <f>G26</f>
        <v>54990000</v>
      </c>
    </row>
    <row r="29" spans="1:9" s="9" customFormat="1" ht="16.5" x14ac:dyDescent="0.3">
      <c r="B29" s="13"/>
      <c r="C29" s="13"/>
      <c r="D29" s="13"/>
      <c r="E29" s="13"/>
      <c r="F29" s="13"/>
      <c r="G29" s="13"/>
    </row>
    <row r="30" spans="1:9" s="9" customFormat="1" ht="17.25" x14ac:dyDescent="0.35">
      <c r="A30" s="11" t="s">
        <v>7</v>
      </c>
      <c r="B30" s="13"/>
      <c r="C30" s="13"/>
      <c r="D30" s="13"/>
      <c r="E30" s="13"/>
      <c r="F30" s="13"/>
      <c r="G30" s="13"/>
    </row>
    <row r="31" spans="1:9" s="9" customFormat="1" ht="16.5" x14ac:dyDescent="0.3">
      <c r="A31" s="18" t="s">
        <v>76</v>
      </c>
      <c r="B31" s="13">
        <f>B25</f>
        <v>3273890000</v>
      </c>
      <c r="C31" s="13"/>
      <c r="D31" s="13"/>
      <c r="E31" s="13"/>
      <c r="F31" s="13"/>
      <c r="G31" s="13"/>
    </row>
    <row r="32" spans="1:9" s="9" customFormat="1" ht="16.5" x14ac:dyDescent="0.3">
      <c r="A32" s="18" t="s">
        <v>77</v>
      </c>
      <c r="B32" s="13">
        <v>4500000000</v>
      </c>
      <c r="C32" s="13"/>
      <c r="D32" s="13"/>
      <c r="E32" s="13"/>
      <c r="F32" s="13"/>
      <c r="G32" s="13"/>
    </row>
    <row r="33" spans="1:7" s="9" customFormat="1" ht="16.5" x14ac:dyDescent="0.3">
      <c r="B33" s="17"/>
      <c r="C33" s="17"/>
      <c r="D33" s="17"/>
      <c r="E33" s="17"/>
      <c r="F33" s="17"/>
      <c r="G33" s="17"/>
    </row>
    <row r="34" spans="1:7" s="9" customFormat="1" ht="17.25" x14ac:dyDescent="0.35">
      <c r="A34" s="11" t="s">
        <v>8</v>
      </c>
      <c r="B34" s="17"/>
      <c r="C34" s="17"/>
      <c r="D34" s="17"/>
      <c r="E34" s="17"/>
      <c r="F34" s="17"/>
      <c r="G34" s="17"/>
    </row>
    <row r="35" spans="1:7" s="9" customFormat="1" ht="16.5" x14ac:dyDescent="0.3">
      <c r="A35" s="9" t="s">
        <v>53</v>
      </c>
      <c r="B35" s="20">
        <v>1.0451016243</v>
      </c>
      <c r="C35" s="20">
        <v>1.0451016243</v>
      </c>
      <c r="D35" s="20">
        <v>1.0451016243</v>
      </c>
      <c r="E35" s="20">
        <v>1.0451016243</v>
      </c>
      <c r="F35" s="20">
        <v>1.0451016243</v>
      </c>
      <c r="G35" s="20">
        <v>1.0451016243</v>
      </c>
    </row>
    <row r="36" spans="1:7" s="9" customFormat="1" ht="16.5" x14ac:dyDescent="0.3">
      <c r="A36" s="9" t="s">
        <v>80</v>
      </c>
      <c r="B36" s="20">
        <v>1.0649999999999999</v>
      </c>
      <c r="C36" s="20">
        <v>1.0649999999999999</v>
      </c>
      <c r="D36" s="20">
        <v>1.0649999999999999</v>
      </c>
      <c r="E36" s="20">
        <v>1.0649999999999999</v>
      </c>
      <c r="F36" s="20">
        <v>1.0649999999999999</v>
      </c>
      <c r="G36" s="20">
        <v>1.0649999999999999</v>
      </c>
    </row>
    <row r="37" spans="1:7" s="9" customFormat="1" ht="16.5" x14ac:dyDescent="0.3">
      <c r="A37" s="9" t="s">
        <v>9</v>
      </c>
      <c r="B37" s="13">
        <f>C37+F37</f>
        <v>122289</v>
      </c>
      <c r="C37" s="13">
        <v>94618</v>
      </c>
      <c r="D37" s="13">
        <v>94618</v>
      </c>
      <c r="E37" s="13">
        <v>94618</v>
      </c>
      <c r="F37" s="13">
        <v>27671</v>
      </c>
      <c r="G37" s="13">
        <v>94618</v>
      </c>
    </row>
    <row r="38" spans="1:7" s="9" customFormat="1" ht="16.5" x14ac:dyDescent="0.3">
      <c r="B38" s="13"/>
      <c r="C38" s="13"/>
      <c r="D38" s="13"/>
      <c r="E38" s="13"/>
      <c r="F38" s="13"/>
      <c r="G38" s="13"/>
    </row>
    <row r="39" spans="1:7" s="9" customFormat="1" ht="17.25" x14ac:dyDescent="0.35">
      <c r="A39" s="11" t="s">
        <v>10</v>
      </c>
      <c r="B39" s="13"/>
      <c r="C39" s="13"/>
      <c r="D39" s="13"/>
      <c r="E39" s="13"/>
      <c r="F39" s="13"/>
      <c r="G39" s="13"/>
    </row>
    <row r="40" spans="1:7" s="9" customFormat="1" ht="16.5" x14ac:dyDescent="0.3">
      <c r="A40" s="9" t="s">
        <v>54</v>
      </c>
      <c r="B40" s="13">
        <f t="shared" ref="B40:C40" si="1">B24/B35</f>
        <v>1808111245.8950372</v>
      </c>
      <c r="C40" s="13">
        <f t="shared" si="1"/>
        <v>99808475.630172268</v>
      </c>
      <c r="D40" s="13">
        <f t="shared" ref="D40:G40" si="2">D24/D35</f>
        <v>224523620.04237294</v>
      </c>
      <c r="E40" s="13">
        <f t="shared" si="2"/>
        <v>32633190.119518984</v>
      </c>
      <c r="F40" s="13">
        <f t="shared" si="2"/>
        <v>1353337289.9954453</v>
      </c>
      <c r="G40" s="13">
        <f t="shared" si="2"/>
        <v>97808670.107527643</v>
      </c>
    </row>
    <row r="41" spans="1:7" s="9" customFormat="1" ht="16.5" x14ac:dyDescent="0.3">
      <c r="A41" s="9" t="s">
        <v>81</v>
      </c>
      <c r="B41" s="13">
        <f t="shared" ref="B41:C41" si="3">B26/B36</f>
        <v>4081496478.8732395</v>
      </c>
      <c r="C41" s="13">
        <f t="shared" si="3"/>
        <v>167718309.85915494</v>
      </c>
      <c r="D41" s="13">
        <f t="shared" ref="D41:G41" si="4">D26/D36</f>
        <v>353563380.28169018</v>
      </c>
      <c r="E41" s="13">
        <f t="shared" si="4"/>
        <v>120295774.64788733</v>
      </c>
      <c r="F41" s="13">
        <f t="shared" si="4"/>
        <v>3388285211.2676058</v>
      </c>
      <c r="G41" s="13">
        <f t="shared" si="4"/>
        <v>51633802.816901408</v>
      </c>
    </row>
    <row r="42" spans="1:7" s="9" customFormat="1" ht="16.5" x14ac:dyDescent="0.3">
      <c r="A42" s="9" t="s">
        <v>55</v>
      </c>
      <c r="B42" s="13">
        <f t="shared" ref="B42:D42" si="5">B40/B15</f>
        <v>347046.3043944409</v>
      </c>
      <c r="C42" s="13">
        <f t="shared" si="5"/>
        <v>242253.58162663173</v>
      </c>
      <c r="D42" s="13">
        <f t="shared" si="5"/>
        <v>422036.87977889652</v>
      </c>
      <c r="E42" s="13">
        <f t="shared" ref="E42:G42" si="6">E40/E15</f>
        <v>154659.66881288617</v>
      </c>
      <c r="F42" s="13">
        <f t="shared" si="6"/>
        <v>380150.92415602395</v>
      </c>
      <c r="G42" s="13">
        <f t="shared" si="6"/>
        <v>197593.27294450029</v>
      </c>
    </row>
    <row r="43" spans="1:7" s="9" customFormat="1" ht="16.5" x14ac:dyDescent="0.3">
      <c r="A43" s="9" t="s">
        <v>82</v>
      </c>
      <c r="B43" s="13">
        <f t="shared" ref="B43:C43" si="7">B41/B19</f>
        <v>550437.82587636402</v>
      </c>
      <c r="C43" s="13">
        <f t="shared" si="7"/>
        <v>301110.07156042178</v>
      </c>
      <c r="D43" s="13">
        <f t="shared" ref="D43:G43" si="8">D41/D19</f>
        <v>927987.87475509231</v>
      </c>
      <c r="E43" s="13">
        <f t="shared" si="8"/>
        <v>425073.40864977858</v>
      </c>
      <c r="F43" s="13">
        <f t="shared" si="8"/>
        <v>567077.0228062938</v>
      </c>
      <c r="G43" s="13">
        <f t="shared" si="8"/>
        <v>235770.78911827126</v>
      </c>
    </row>
    <row r="44" spans="1:7" s="9" customFormat="1" ht="16.5" x14ac:dyDescent="0.3">
      <c r="B44" s="17"/>
      <c r="C44" s="17"/>
      <c r="D44" s="17"/>
      <c r="E44" s="17"/>
      <c r="F44" s="17"/>
      <c r="G44" s="17"/>
    </row>
    <row r="45" spans="1:7" s="9" customFormat="1" ht="17.25" x14ac:dyDescent="0.35">
      <c r="A45" s="11" t="s">
        <v>11</v>
      </c>
      <c r="B45" s="17"/>
      <c r="C45" s="17"/>
      <c r="D45" s="17"/>
      <c r="E45" s="17"/>
      <c r="F45" s="17"/>
      <c r="G45" s="17"/>
    </row>
    <row r="46" spans="1:7" s="9" customFormat="1" ht="16.5" x14ac:dyDescent="0.3">
      <c r="B46" s="17"/>
      <c r="C46" s="17"/>
      <c r="D46" s="17"/>
      <c r="E46" s="17"/>
      <c r="F46" s="17"/>
      <c r="G46" s="17"/>
    </row>
    <row r="47" spans="1:7" s="9" customFormat="1" ht="17.25" x14ac:dyDescent="0.35">
      <c r="A47" s="11" t="s">
        <v>12</v>
      </c>
      <c r="B47" s="17"/>
      <c r="C47" s="17"/>
      <c r="D47" s="17"/>
      <c r="E47" s="17"/>
      <c r="F47" s="17"/>
      <c r="G47" s="17"/>
    </row>
    <row r="48" spans="1:7" s="9" customFormat="1" ht="16.5" x14ac:dyDescent="0.3">
      <c r="A48" s="9" t="s">
        <v>13</v>
      </c>
      <c r="B48" s="19">
        <f t="shared" ref="B48:G48" si="9">B17/B37*100</f>
        <v>6.2777518828349237</v>
      </c>
      <c r="C48" s="19">
        <f t="shared" si="9"/>
        <v>0.95119321904922949</v>
      </c>
      <c r="D48" s="19">
        <f t="shared" si="9"/>
        <v>0.8455050835993152</v>
      </c>
      <c r="E48" s="19">
        <f t="shared" si="9"/>
        <v>0.29275613519626287</v>
      </c>
      <c r="F48" s="19">
        <f t="shared" si="9"/>
        <v>18.069459000397529</v>
      </c>
      <c r="G48" s="19">
        <f t="shared" si="9"/>
        <v>0.7398169481494008</v>
      </c>
    </row>
    <row r="49" spans="1:7" s="9" customFormat="1" ht="16.5" x14ac:dyDescent="0.3">
      <c r="A49" s="9" t="s">
        <v>14</v>
      </c>
      <c r="B49" s="19">
        <f t="shared" ref="B49:G49" si="10">B19/B37*100</f>
        <v>6.0635053030117181</v>
      </c>
      <c r="C49" s="19">
        <f t="shared" si="10"/>
        <v>0.58868291445602317</v>
      </c>
      <c r="D49" s="19">
        <f t="shared" si="10"/>
        <v>0.4026717960641738</v>
      </c>
      <c r="E49" s="19">
        <f t="shared" si="10"/>
        <v>0.29909742332325773</v>
      </c>
      <c r="F49" s="19">
        <f t="shared" si="10"/>
        <v>21.593003505475046</v>
      </c>
      <c r="G49" s="19">
        <f t="shared" si="10"/>
        <v>0.23145701663531251</v>
      </c>
    </row>
    <row r="50" spans="1:7" s="9" customFormat="1" ht="16.5" x14ac:dyDescent="0.3">
      <c r="B50" s="19"/>
      <c r="C50" s="19"/>
      <c r="D50" s="19"/>
      <c r="E50" s="19"/>
      <c r="F50" s="19"/>
      <c r="G50" s="19"/>
    </row>
    <row r="51" spans="1:7" s="9" customFormat="1" ht="17.25" x14ac:dyDescent="0.35">
      <c r="A51" s="11" t="s">
        <v>15</v>
      </c>
      <c r="B51" s="19"/>
      <c r="C51" s="19"/>
      <c r="D51" s="19"/>
      <c r="E51" s="19"/>
      <c r="F51" s="19"/>
      <c r="G51" s="19"/>
    </row>
    <row r="52" spans="1:7" s="9" customFormat="1" ht="16.5" x14ac:dyDescent="0.3">
      <c r="A52" s="9" t="s">
        <v>16</v>
      </c>
      <c r="B52" s="19">
        <f t="shared" ref="B52:G52" si="11">B19/B17*100</f>
        <v>96.587208545004557</v>
      </c>
      <c r="C52" s="19">
        <f t="shared" si="11"/>
        <v>61.888888888888893</v>
      </c>
      <c r="D52" s="19">
        <f t="shared" si="11"/>
        <v>47.625</v>
      </c>
      <c r="E52" s="19">
        <f t="shared" si="11"/>
        <v>102.16606498194946</v>
      </c>
      <c r="F52" s="19">
        <f t="shared" si="11"/>
        <v>119.5</v>
      </c>
      <c r="G52" s="19">
        <f t="shared" si="11"/>
        <v>31.285714285714285</v>
      </c>
    </row>
    <row r="53" spans="1:7" s="9" customFormat="1" ht="16.5" x14ac:dyDescent="0.3">
      <c r="A53" s="9" t="s">
        <v>17</v>
      </c>
      <c r="B53" s="19">
        <f t="shared" ref="B53:G53" si="12">B26/B25*100</f>
        <v>132.77152714355094</v>
      </c>
      <c r="C53" s="19">
        <f t="shared" si="12"/>
        <v>52.228070175438603</v>
      </c>
      <c r="D53" s="19">
        <f t="shared" si="12"/>
        <v>116.57739938080496</v>
      </c>
      <c r="E53" s="19">
        <f t="shared" si="12"/>
        <v>126.98483496877788</v>
      </c>
      <c r="F53" s="19">
        <f t="shared" si="12"/>
        <v>158.2685855263158</v>
      </c>
      <c r="G53" s="19">
        <f t="shared" si="12"/>
        <v>24.118421052631579</v>
      </c>
    </row>
    <row r="54" spans="1:7" s="9" customFormat="1" ht="16.5" x14ac:dyDescent="0.3">
      <c r="A54" s="9" t="s">
        <v>18</v>
      </c>
      <c r="B54" s="19">
        <f t="shared" ref="B54:G54" si="13">AVERAGE(B52:B53)</f>
        <v>114.67936784427775</v>
      </c>
      <c r="C54" s="19">
        <f t="shared" si="13"/>
        <v>57.058479532163744</v>
      </c>
      <c r="D54" s="19">
        <f t="shared" si="13"/>
        <v>82.101199690402481</v>
      </c>
      <c r="E54" s="19">
        <f t="shared" si="13"/>
        <v>114.57544997536367</v>
      </c>
      <c r="F54" s="19">
        <f t="shared" si="13"/>
        <v>138.8842927631579</v>
      </c>
      <c r="G54" s="19">
        <f t="shared" si="13"/>
        <v>27.702067669172934</v>
      </c>
    </row>
    <row r="55" spans="1:7" s="9" customFormat="1" ht="16.5" x14ac:dyDescent="0.3">
      <c r="B55" s="19"/>
      <c r="C55" s="19"/>
      <c r="D55" s="19"/>
      <c r="E55" s="19"/>
      <c r="F55" s="19"/>
      <c r="G55" s="19"/>
    </row>
    <row r="56" spans="1:7" s="9" customFormat="1" ht="17.25" x14ac:dyDescent="0.35">
      <c r="A56" s="11" t="s">
        <v>19</v>
      </c>
      <c r="B56" s="19"/>
      <c r="C56" s="19"/>
      <c r="D56" s="19"/>
      <c r="E56" s="19"/>
      <c r="F56" s="19"/>
      <c r="G56" s="19"/>
    </row>
    <row r="57" spans="1:7" s="9" customFormat="1" ht="16.5" x14ac:dyDescent="0.3">
      <c r="A57" s="9" t="s">
        <v>20</v>
      </c>
      <c r="B57" s="19">
        <f t="shared" ref="B57:G57" si="14">B19/B21*100</f>
        <v>44.308335823125191</v>
      </c>
      <c r="C57" s="19">
        <f t="shared" si="14"/>
        <v>21.170657544659825</v>
      </c>
      <c r="D57" s="19">
        <f t="shared" si="14"/>
        <v>21.721778791334092</v>
      </c>
      <c r="E57" s="19">
        <f t="shared" si="14"/>
        <v>32.269099201824403</v>
      </c>
      <c r="F57" s="19">
        <f t="shared" si="14"/>
        <v>67.506496441080102</v>
      </c>
      <c r="G57" s="19">
        <f t="shared" si="14"/>
        <v>8.3524027459954233</v>
      </c>
    </row>
    <row r="58" spans="1:7" s="9" customFormat="1" ht="16.5" x14ac:dyDescent="0.3">
      <c r="A58" s="9" t="s">
        <v>21</v>
      </c>
      <c r="B58" s="19">
        <f t="shared" ref="B58:G58" si="15">B26/B27*100</f>
        <v>29.805182315986951</v>
      </c>
      <c r="C58" s="19">
        <f t="shared" si="15"/>
        <v>11.910620336474025</v>
      </c>
      <c r="D58" s="19">
        <f t="shared" si="15"/>
        <v>37.662785812878838</v>
      </c>
      <c r="E58" s="19">
        <f t="shared" si="15"/>
        <v>25.628638300426093</v>
      </c>
      <c r="F58" s="19">
        <f t="shared" si="15"/>
        <v>35.762870980977468</v>
      </c>
      <c r="G58" s="19">
        <f t="shared" si="15"/>
        <v>3.6793929904853666</v>
      </c>
    </row>
    <row r="59" spans="1:7" s="9" customFormat="1" ht="16.5" x14ac:dyDescent="0.3">
      <c r="A59" s="9" t="s">
        <v>22</v>
      </c>
      <c r="B59" s="19">
        <f t="shared" ref="B59:G59" si="16">(B57+B58)/2</f>
        <v>37.056759069556072</v>
      </c>
      <c r="C59" s="19">
        <f t="shared" si="16"/>
        <v>16.540638940566925</v>
      </c>
      <c r="D59" s="19">
        <f t="shared" si="16"/>
        <v>29.692282302106463</v>
      </c>
      <c r="E59" s="19">
        <f t="shared" si="16"/>
        <v>28.948868751125246</v>
      </c>
      <c r="F59" s="19">
        <f t="shared" si="16"/>
        <v>51.634683711028785</v>
      </c>
      <c r="G59" s="19">
        <f t="shared" si="16"/>
        <v>6.015897868240395</v>
      </c>
    </row>
    <row r="60" spans="1:7" s="9" customFormat="1" ht="16.5" x14ac:dyDescent="0.3">
      <c r="B60" s="19"/>
      <c r="C60" s="19"/>
      <c r="D60" s="19"/>
      <c r="E60" s="19"/>
      <c r="F60" s="19"/>
      <c r="G60" s="19"/>
    </row>
    <row r="61" spans="1:7" s="9" customFormat="1" ht="17.25" x14ac:dyDescent="0.35">
      <c r="A61" s="11" t="s">
        <v>75</v>
      </c>
      <c r="B61" s="19"/>
      <c r="C61" s="19"/>
      <c r="D61" s="19"/>
      <c r="E61" s="19"/>
      <c r="F61" s="19"/>
      <c r="G61" s="19"/>
    </row>
    <row r="62" spans="1:7" s="9" customFormat="1" ht="16.5" x14ac:dyDescent="0.3">
      <c r="A62" s="9" t="s">
        <v>23</v>
      </c>
      <c r="B62" s="19">
        <f>B28/B26*100</f>
        <v>100</v>
      </c>
      <c r="C62" s="19"/>
      <c r="D62" s="19"/>
      <c r="E62" s="19"/>
      <c r="F62" s="19"/>
      <c r="G62" s="19"/>
    </row>
    <row r="63" spans="1:7" s="9" customFormat="1" ht="16.5" x14ac:dyDescent="0.3">
      <c r="B63" s="19"/>
      <c r="C63" s="19"/>
      <c r="D63" s="19"/>
      <c r="E63" s="19"/>
      <c r="F63" s="19"/>
      <c r="G63" s="19"/>
    </row>
    <row r="64" spans="1:7" s="9" customFormat="1" ht="17.25" x14ac:dyDescent="0.35">
      <c r="A64" s="11" t="s">
        <v>24</v>
      </c>
      <c r="B64" s="19"/>
      <c r="C64" s="19"/>
      <c r="D64" s="19"/>
      <c r="E64" s="19"/>
      <c r="F64" s="19"/>
      <c r="G64" s="19"/>
    </row>
    <row r="65" spans="1:7" s="9" customFormat="1" ht="16.5" x14ac:dyDescent="0.3">
      <c r="A65" s="9" t="s">
        <v>25</v>
      </c>
      <c r="B65" s="19">
        <f t="shared" ref="B65:C65" si="17">((B19/B15)-1)*100</f>
        <v>42.322456813819585</v>
      </c>
      <c r="C65" s="19">
        <f t="shared" si="17"/>
        <v>35.194174757281552</v>
      </c>
      <c r="D65" s="19">
        <f t="shared" ref="D65" si="18">((D19/D15)-1)*100</f>
        <v>-28.383458646616543</v>
      </c>
      <c r="E65" s="19">
        <f t="shared" ref="E65:G65" si="19">((E19/E15)-1)*100</f>
        <v>34.123222748815166</v>
      </c>
      <c r="F65" s="19">
        <f t="shared" si="19"/>
        <v>67.837078651685403</v>
      </c>
      <c r="G65" s="19">
        <f t="shared" si="19"/>
        <v>-55.757575757575765</v>
      </c>
    </row>
    <row r="66" spans="1:7" s="9" customFormat="1" ht="16.5" x14ac:dyDescent="0.3">
      <c r="A66" s="9" t="s">
        <v>26</v>
      </c>
      <c r="B66" s="19">
        <f t="shared" ref="B66:C66" si="20">((B41/B40)-1)*100</f>
        <v>125.73259737969545</v>
      </c>
      <c r="C66" s="19">
        <f t="shared" si="20"/>
        <v>68.040147693081707</v>
      </c>
      <c r="D66" s="19">
        <f t="shared" ref="D66" si="21">((D41/D40)-1)*100</f>
        <v>57.47268826993097</v>
      </c>
      <c r="E66" s="19">
        <f t="shared" ref="E66:G66" si="22">((E41/E40)-1)*100</f>
        <v>268.6301406859223</v>
      </c>
      <c r="F66" s="19">
        <f t="shared" si="22"/>
        <v>150.36517033229825</v>
      </c>
      <c r="G66" s="19">
        <f t="shared" si="22"/>
        <v>-47.209380558863643</v>
      </c>
    </row>
    <row r="67" spans="1:7" s="9" customFormat="1" ht="16.5" x14ac:dyDescent="0.3">
      <c r="A67" s="9" t="s">
        <v>27</v>
      </c>
      <c r="B67" s="19">
        <f t="shared" ref="B67:C67" si="23">((B43/B42)-1)*100</f>
        <v>58.606450754984941</v>
      </c>
      <c r="C67" s="19">
        <f t="shared" si="23"/>
        <v>24.295405474954499</v>
      </c>
      <c r="D67" s="19">
        <f t="shared" ref="D67" si="24">((D43/D42)-1)*100</f>
        <v>119.88312377848627</v>
      </c>
      <c r="E67" s="19">
        <f t="shared" ref="E67:G67" si="25">((E43/E42)-1)*100</f>
        <v>174.84438051141206</v>
      </c>
      <c r="F67" s="19">
        <f t="shared" si="25"/>
        <v>49.17154918543627</v>
      </c>
      <c r="G67" s="19">
        <f t="shared" si="25"/>
        <v>19.321263120376674</v>
      </c>
    </row>
    <row r="68" spans="1:7" s="9" customFormat="1" ht="16.5" x14ac:dyDescent="0.3">
      <c r="B68" s="19"/>
      <c r="C68" s="19"/>
      <c r="D68" s="19"/>
      <c r="E68" s="19"/>
      <c r="F68" s="19"/>
      <c r="G68" s="19"/>
    </row>
    <row r="69" spans="1:7" s="9" customFormat="1" ht="17.25" x14ac:dyDescent="0.35">
      <c r="A69" s="11" t="s">
        <v>28</v>
      </c>
      <c r="B69" s="19"/>
      <c r="C69" s="19"/>
      <c r="D69" s="19"/>
      <c r="E69" s="19"/>
      <c r="F69" s="19"/>
      <c r="G69" s="19"/>
    </row>
    <row r="70" spans="1:7" s="9" customFormat="1" ht="16.5" x14ac:dyDescent="0.3">
      <c r="A70" s="9" t="s">
        <v>43</v>
      </c>
      <c r="B70" s="19">
        <f t="shared" ref="B70" si="26">B25/(B18)</f>
        <v>190000</v>
      </c>
      <c r="C70" s="19">
        <f t="shared" ref="C70:E70" si="27">C25/(C18)</f>
        <v>190000</v>
      </c>
      <c r="D70" s="19">
        <f t="shared" si="27"/>
        <v>190000</v>
      </c>
      <c r="E70" s="19">
        <f t="shared" si="27"/>
        <v>190000</v>
      </c>
      <c r="F70" s="19">
        <f t="shared" ref="F70:G70" si="28">F25/(F18)</f>
        <v>190000</v>
      </c>
      <c r="G70" s="19">
        <f t="shared" si="28"/>
        <v>190000</v>
      </c>
    </row>
    <row r="71" spans="1:7" s="9" customFormat="1" ht="16.5" x14ac:dyDescent="0.3">
      <c r="A71" s="9" t="s">
        <v>44</v>
      </c>
      <c r="B71" s="19">
        <f t="shared" ref="B71" si="29">B26/(B20)</f>
        <v>207682.45341614907</v>
      </c>
      <c r="C71" s="19">
        <f t="shared" ref="C71:E71" si="30">C26/(C20)</f>
        <v>227541.40127388536</v>
      </c>
      <c r="D71" s="19">
        <f t="shared" si="30"/>
        <v>239837.57961783439</v>
      </c>
      <c r="E71" s="19">
        <f t="shared" si="30"/>
        <v>201755.90551181103</v>
      </c>
      <c r="F71" s="19">
        <f t="shared" ref="F71:G71" si="31">F26/(F20)</f>
        <v>204078.93620631151</v>
      </c>
      <c r="G71" s="19">
        <f t="shared" si="31"/>
        <v>213139.53488372092</v>
      </c>
    </row>
    <row r="72" spans="1:7" s="9" customFormat="1" ht="16.5" hidden="1" x14ac:dyDescent="0.3">
      <c r="A72" s="9" t="s">
        <v>34</v>
      </c>
      <c r="B72" s="19">
        <f t="shared" ref="B72" si="32">B26/B20</f>
        <v>207682.45341614907</v>
      </c>
      <c r="C72" s="19">
        <f t="shared" ref="C72:E72" si="33">C26/C20</f>
        <v>227541.40127388536</v>
      </c>
      <c r="D72" s="19">
        <f t="shared" si="33"/>
        <v>239837.57961783439</v>
      </c>
      <c r="E72" s="19">
        <f t="shared" si="33"/>
        <v>201755.90551181103</v>
      </c>
      <c r="F72" s="19">
        <f t="shared" ref="F72:G72" si="34">F26/F20</f>
        <v>204078.93620631151</v>
      </c>
      <c r="G72" s="19">
        <f t="shared" si="34"/>
        <v>213139.53488372092</v>
      </c>
    </row>
    <row r="73" spans="1:7" s="9" customFormat="1" ht="16.5" x14ac:dyDescent="0.3">
      <c r="A73" s="9" t="s">
        <v>29</v>
      </c>
      <c r="B73" s="19">
        <f t="shared" ref="B73" si="35">(B71/B70)*B54</f>
        <v>125.35206563217179</v>
      </c>
      <c r="C73" s="19">
        <f t="shared" ref="C73:E73" si="36">(C71/C70)*C54</f>
        <v>68.332454670030756</v>
      </c>
      <c r="D73" s="19">
        <f t="shared" si="36"/>
        <v>103.63659482877171</v>
      </c>
      <c r="E73" s="19">
        <f t="shared" si="36"/>
        <v>121.66459820633001</v>
      </c>
      <c r="F73" s="19">
        <f t="shared" ref="F73:G73" si="37">(F71/F70)*F54</f>
        <v>149.17557222563786</v>
      </c>
      <c r="G73" s="19">
        <f t="shared" si="37"/>
        <v>31.075820096446748</v>
      </c>
    </row>
    <row r="74" spans="1:7" s="9" customFormat="1" ht="16.5" x14ac:dyDescent="0.3">
      <c r="A74" s="9" t="s">
        <v>37</v>
      </c>
      <c r="B74" s="19">
        <f t="shared" ref="B74" si="38">(B25/B18)*3</f>
        <v>570000</v>
      </c>
      <c r="C74" s="19">
        <f t="shared" ref="C74:E74" si="39">(C25/C18)*3</f>
        <v>570000</v>
      </c>
      <c r="D74" s="19">
        <f t="shared" si="39"/>
        <v>570000</v>
      </c>
      <c r="E74" s="19">
        <f t="shared" si="39"/>
        <v>570000</v>
      </c>
      <c r="F74" s="19">
        <f t="shared" ref="F74:G74" si="40">(F25/F18)*3</f>
        <v>570000</v>
      </c>
      <c r="G74" s="19">
        <f t="shared" si="40"/>
        <v>570000</v>
      </c>
    </row>
    <row r="75" spans="1:7" s="9" customFormat="1" ht="16.5" x14ac:dyDescent="0.3">
      <c r="A75" s="9" t="s">
        <v>38</v>
      </c>
      <c r="B75" s="19">
        <f t="shared" ref="B75" si="41">(B26/B20)*3</f>
        <v>623047.36024844716</v>
      </c>
      <c r="C75" s="19">
        <f t="shared" ref="C75:E75" si="42">(C26/C20)*3</f>
        <v>682624.20382165606</v>
      </c>
      <c r="D75" s="19">
        <f t="shared" si="42"/>
        <v>719512.73885350314</v>
      </c>
      <c r="E75" s="19">
        <f t="shared" si="42"/>
        <v>605267.71653543308</v>
      </c>
      <c r="F75" s="19">
        <f t="shared" ref="F75:G75" si="43">(F26/F20)*3</f>
        <v>612236.80861893459</v>
      </c>
      <c r="G75" s="19">
        <f t="shared" si="43"/>
        <v>639418.60465116275</v>
      </c>
    </row>
    <row r="76" spans="1:7" s="9" customFormat="1" ht="16.5" x14ac:dyDescent="0.3">
      <c r="B76" s="19"/>
      <c r="C76" s="19"/>
      <c r="D76" s="19"/>
      <c r="E76" s="19"/>
      <c r="F76" s="19"/>
      <c r="G76" s="19"/>
    </row>
    <row r="77" spans="1:7" s="9" customFormat="1" ht="17.25" x14ac:dyDescent="0.35">
      <c r="A77" s="11" t="s">
        <v>30</v>
      </c>
      <c r="B77" s="19"/>
      <c r="C77" s="19"/>
      <c r="D77" s="19"/>
      <c r="E77" s="19"/>
      <c r="F77" s="19"/>
      <c r="G77" s="19"/>
    </row>
    <row r="78" spans="1:7" s="9" customFormat="1" ht="16.5" x14ac:dyDescent="0.3">
      <c r="A78" s="9" t="s">
        <v>31</v>
      </c>
      <c r="B78" s="19">
        <f>(B32/B31)*100</f>
        <v>137.45116665495786</v>
      </c>
      <c r="C78" s="19"/>
      <c r="D78" s="19"/>
      <c r="E78" s="19"/>
      <c r="F78" s="19"/>
      <c r="G78" s="19"/>
    </row>
    <row r="79" spans="1:7" s="9" customFormat="1" ht="16.5" x14ac:dyDescent="0.3">
      <c r="A79" s="9" t="s">
        <v>32</v>
      </c>
      <c r="B79" s="19">
        <f>(B26/B32)*100</f>
        <v>96.595416666666665</v>
      </c>
      <c r="C79" s="19"/>
      <c r="D79" s="19"/>
      <c r="E79" s="19"/>
      <c r="F79" s="19"/>
      <c r="G79" s="19"/>
    </row>
    <row r="80" spans="1:7" s="9" customFormat="1" ht="17.25" thickBot="1" x14ac:dyDescent="0.35">
      <c r="A80" s="21"/>
      <c r="B80" s="22"/>
      <c r="C80" s="22"/>
      <c r="D80" s="22"/>
      <c r="E80" s="22"/>
      <c r="F80" s="22"/>
      <c r="G80" s="22"/>
    </row>
    <row r="81" spans="1:6" s="9" customFormat="1" ht="16.5" customHeight="1" thickTop="1" x14ac:dyDescent="0.3">
      <c r="A81" s="39" t="s">
        <v>127</v>
      </c>
      <c r="B81" s="39"/>
      <c r="C81" s="39"/>
      <c r="D81" s="39"/>
      <c r="E81" s="39"/>
      <c r="F81" s="39"/>
    </row>
    <row r="82" spans="1:6" s="9" customFormat="1" ht="16.5" x14ac:dyDescent="0.3">
      <c r="A82" s="23"/>
    </row>
    <row r="83" spans="1:6" s="9" customFormat="1" ht="16.5" x14ac:dyDescent="0.3"/>
    <row r="84" spans="1:6" s="9" customFormat="1" ht="16.5" x14ac:dyDescent="0.3">
      <c r="B84" s="24"/>
      <c r="C84" s="24"/>
      <c r="D84" s="24"/>
    </row>
    <row r="85" spans="1:6" s="9" customFormat="1" ht="16.5" x14ac:dyDescent="0.3"/>
    <row r="86" spans="1:6" s="9" customFormat="1" ht="16.5" x14ac:dyDescent="0.3"/>
    <row r="87" spans="1:6" s="9" customFormat="1" ht="16.5" x14ac:dyDescent="0.3">
      <c r="A87" s="25"/>
    </row>
    <row r="88" spans="1:6" s="9" customFormat="1" ht="16.5" x14ac:dyDescent="0.3"/>
    <row r="89" spans="1:6" s="9" customFormat="1" ht="16.5" x14ac:dyDescent="0.3">
      <c r="A89" s="26"/>
    </row>
    <row r="90" spans="1:6" s="9" customFormat="1" ht="16.5" x14ac:dyDescent="0.3"/>
    <row r="91" spans="1:6" s="9" customFormat="1" ht="16.5" x14ac:dyDescent="0.3"/>
    <row r="92" spans="1:6" s="9" customFormat="1" ht="16.5" x14ac:dyDescent="0.3"/>
    <row r="93" spans="1:6" s="9" customFormat="1" ht="16.5" x14ac:dyDescent="0.3"/>
    <row r="94" spans="1:6" s="9" customFormat="1" ht="16.5" x14ac:dyDescent="0.3"/>
    <row r="95" spans="1:6" s="9" customFormat="1" ht="16.5" x14ac:dyDescent="0.3"/>
    <row r="96" spans="1:6" s="9" customFormat="1" ht="16.5" x14ac:dyDescent="0.3"/>
    <row r="97" s="9" customFormat="1" ht="16.5" x14ac:dyDescent="0.3"/>
    <row r="98" s="9" customFormat="1" ht="16.5" x14ac:dyDescent="0.3"/>
    <row r="99" s="9" customFormat="1" ht="16.5" x14ac:dyDescent="0.3"/>
    <row r="100" s="9" customFormat="1" ht="16.5" x14ac:dyDescent="0.3"/>
    <row r="101" s="9" customFormat="1" ht="16.5" x14ac:dyDescent="0.3"/>
    <row r="102" s="9" customFormat="1" ht="16.5" x14ac:dyDescent="0.3"/>
    <row r="103" s="9" customFormat="1" ht="16.5" x14ac:dyDescent="0.3"/>
    <row r="104" s="9" customFormat="1" ht="16.5" x14ac:dyDescent="0.3"/>
    <row r="105" s="9" customFormat="1" ht="16.5" x14ac:dyDescent="0.3"/>
    <row r="106" s="9" customFormat="1" ht="16.5" x14ac:dyDescent="0.3"/>
    <row r="107" s="9" customFormat="1" ht="16.5" x14ac:dyDescent="0.3"/>
    <row r="108" s="9" customFormat="1" ht="16.5" x14ac:dyDescent="0.3"/>
    <row r="109" s="9" customFormat="1" ht="16.5" x14ac:dyDescent="0.3"/>
    <row r="110" s="9" customFormat="1" ht="16.5" x14ac:dyDescent="0.3"/>
    <row r="111" s="9" customFormat="1" ht="16.5" x14ac:dyDescent="0.3"/>
    <row r="112" s="9" customFormat="1" ht="16.5" x14ac:dyDescent="0.3"/>
    <row r="113" s="9" customFormat="1" ht="16.5" x14ac:dyDescent="0.3"/>
    <row r="114" s="9" customFormat="1" ht="16.5" x14ac:dyDescent="0.3"/>
    <row r="115" s="9" customFormat="1" ht="16.5" x14ac:dyDescent="0.3"/>
    <row r="116" s="9" customFormat="1" ht="16.5" x14ac:dyDescent="0.3"/>
    <row r="117" s="9" customFormat="1" ht="16.5" x14ac:dyDescent="0.3"/>
    <row r="118" s="9" customFormat="1" ht="16.5" x14ac:dyDescent="0.3"/>
    <row r="119" s="9" customFormat="1" ht="16.5" x14ac:dyDescent="0.3"/>
    <row r="120" s="9" customFormat="1" ht="16.5" x14ac:dyDescent="0.3"/>
    <row r="168" spans="5:8" x14ac:dyDescent="0.25">
      <c r="E168" s="7"/>
      <c r="F168" s="7"/>
      <c r="G168" s="7"/>
      <c r="H168" s="7"/>
    </row>
    <row r="169" spans="5:8" x14ac:dyDescent="0.25">
      <c r="E169" s="7"/>
      <c r="F169" s="7"/>
      <c r="G169" s="7"/>
      <c r="H169" s="7"/>
    </row>
  </sheetData>
  <mergeCells count="4">
    <mergeCell ref="C9:G9"/>
    <mergeCell ref="A9:A10"/>
    <mergeCell ref="B9:B10"/>
    <mergeCell ref="A81:F81"/>
  </mergeCells>
  <pageMargins left="0.7" right="0.7" top="0.75" bottom="0.75" header="0.3" footer="0.3"/>
  <pageSetup scale="6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L89"/>
  <sheetViews>
    <sheetView showGridLines="0" zoomScale="80" zoomScaleNormal="80" workbookViewId="0">
      <pane ySplit="10" topLeftCell="A11" activePane="bottomLeft" state="frozen"/>
      <selection pane="bottomLeft" activeCell="A9" sqref="A9:A10"/>
    </sheetView>
  </sheetViews>
  <sheetFormatPr baseColWidth="10" defaultColWidth="11.42578125" defaultRowHeight="15" x14ac:dyDescent="0.25"/>
  <cols>
    <col min="1" max="1" width="60.7109375" style="4" customWidth="1"/>
    <col min="2" max="7" width="20.7109375" style="4" customWidth="1"/>
    <col min="8" max="8" width="11.42578125" style="4"/>
    <col min="9" max="9" width="15.140625" style="4" bestFit="1" customWidth="1"/>
    <col min="10" max="11" width="14.140625" style="4" bestFit="1" customWidth="1"/>
    <col min="12" max="12" width="16.85546875" style="4" bestFit="1" customWidth="1"/>
    <col min="13" max="16384" width="11.42578125" style="4"/>
  </cols>
  <sheetData>
    <row r="9" spans="1:7" s="9" customFormat="1" ht="17.25" x14ac:dyDescent="0.3">
      <c r="A9" s="35" t="s">
        <v>0</v>
      </c>
      <c r="B9" s="37" t="s">
        <v>1</v>
      </c>
      <c r="C9" s="34" t="s">
        <v>2</v>
      </c>
      <c r="D9" s="34"/>
      <c r="E9" s="34"/>
      <c r="F9" s="34"/>
      <c r="G9" s="34"/>
    </row>
    <row r="10" spans="1:7" s="9" customFormat="1" ht="35.25" thickBot="1" x14ac:dyDescent="0.35">
      <c r="A10" s="36"/>
      <c r="B10" s="38"/>
      <c r="C10" s="10" t="s">
        <v>3</v>
      </c>
      <c r="D10" s="10" t="s">
        <v>50</v>
      </c>
      <c r="E10" s="10" t="s">
        <v>48</v>
      </c>
      <c r="F10" s="10" t="s">
        <v>45</v>
      </c>
      <c r="G10" s="10" t="s">
        <v>51</v>
      </c>
    </row>
    <row r="11" spans="1:7" s="9" customFormat="1" ht="17.25" thickTop="1" x14ac:dyDescent="0.3"/>
    <row r="12" spans="1:7" s="9" customFormat="1" ht="17.25" x14ac:dyDescent="0.35">
      <c r="A12" s="11" t="s">
        <v>4</v>
      </c>
    </row>
    <row r="13" spans="1:7" s="9" customFormat="1" ht="16.5" x14ac:dyDescent="0.3"/>
    <row r="14" spans="1:7" s="9" customFormat="1" ht="17.25" x14ac:dyDescent="0.35">
      <c r="A14" s="11" t="s">
        <v>5</v>
      </c>
    </row>
    <row r="15" spans="1:7" s="9" customFormat="1" ht="16.5" x14ac:dyDescent="0.3">
      <c r="A15" s="12" t="s">
        <v>56</v>
      </c>
      <c r="B15" s="13">
        <f>SUM(C15:G15)</f>
        <v>4167</v>
      </c>
      <c r="C15" s="13">
        <v>975</v>
      </c>
      <c r="D15" s="13">
        <v>151</v>
      </c>
      <c r="E15" s="13">
        <v>365</v>
      </c>
      <c r="F15" s="13">
        <v>1568</v>
      </c>
      <c r="G15" s="13">
        <v>1108</v>
      </c>
    </row>
    <row r="16" spans="1:7" s="9" customFormat="1" ht="17.25" x14ac:dyDescent="0.35">
      <c r="A16" s="14" t="s">
        <v>33</v>
      </c>
      <c r="B16" s="13">
        <f t="shared" ref="B16:B21" si="0">SUM(C16:G16)</f>
        <v>18816</v>
      </c>
      <c r="C16" s="13">
        <v>2138</v>
      </c>
      <c r="D16" s="13">
        <v>1606</v>
      </c>
      <c r="E16" s="13">
        <v>1179</v>
      </c>
      <c r="F16" s="13">
        <v>10452</v>
      </c>
      <c r="G16" s="13">
        <v>3441</v>
      </c>
    </row>
    <row r="17" spans="1:12" s="9" customFormat="1" ht="16.5" x14ac:dyDescent="0.3">
      <c r="A17" s="12" t="s">
        <v>83</v>
      </c>
      <c r="B17" s="13">
        <f t="shared" si="0"/>
        <v>5700</v>
      </c>
      <c r="C17" s="13">
        <v>900</v>
      </c>
      <c r="D17" s="13">
        <v>600</v>
      </c>
      <c r="E17" s="13">
        <v>300</v>
      </c>
      <c r="F17" s="13">
        <v>3000</v>
      </c>
      <c r="G17" s="13">
        <v>900</v>
      </c>
    </row>
    <row r="18" spans="1:12" s="9" customFormat="1" ht="17.25" x14ac:dyDescent="0.35">
      <c r="A18" s="14" t="s">
        <v>33</v>
      </c>
      <c r="B18" s="13">
        <f t="shared" si="0"/>
        <v>29200</v>
      </c>
      <c r="C18" s="13">
        <v>2700</v>
      </c>
      <c r="D18" s="13">
        <v>1900</v>
      </c>
      <c r="E18" s="13">
        <v>900</v>
      </c>
      <c r="F18" s="13">
        <v>21000</v>
      </c>
      <c r="G18" s="13">
        <v>2700</v>
      </c>
    </row>
    <row r="19" spans="1:12" s="9" customFormat="1" ht="16.5" x14ac:dyDescent="0.3">
      <c r="A19" s="12" t="s">
        <v>84</v>
      </c>
      <c r="B19" s="13">
        <f t="shared" si="0"/>
        <v>2094</v>
      </c>
      <c r="C19" s="13">
        <v>234</v>
      </c>
      <c r="D19" s="13">
        <v>13</v>
      </c>
      <c r="E19" s="13">
        <v>32</v>
      </c>
      <c r="F19" s="13">
        <v>1316</v>
      </c>
      <c r="G19" s="13">
        <v>499</v>
      </c>
    </row>
    <row r="20" spans="1:12" s="9" customFormat="1" ht="17.25" x14ac:dyDescent="0.35">
      <c r="A20" s="14" t="s">
        <v>33</v>
      </c>
      <c r="B20" s="13">
        <f t="shared" si="0"/>
        <v>22957</v>
      </c>
      <c r="C20" s="13">
        <v>1102</v>
      </c>
      <c r="D20" s="13">
        <v>1159</v>
      </c>
      <c r="E20" s="13">
        <v>635</v>
      </c>
      <c r="F20" s="13">
        <v>18880</v>
      </c>
      <c r="G20" s="13">
        <v>1181</v>
      </c>
    </row>
    <row r="21" spans="1:12" s="9" customFormat="1" ht="16.5" x14ac:dyDescent="0.3">
      <c r="A21" s="12" t="s">
        <v>78</v>
      </c>
      <c r="B21" s="13">
        <f t="shared" si="0"/>
        <v>16735</v>
      </c>
      <c r="C21" s="13">
        <v>2631</v>
      </c>
      <c r="D21" s="13">
        <v>1754</v>
      </c>
      <c r="E21" s="13">
        <v>877</v>
      </c>
      <c r="F21" s="13">
        <v>8851</v>
      </c>
      <c r="G21" s="13">
        <v>2622</v>
      </c>
    </row>
    <row r="22" spans="1:12" s="9" customFormat="1" ht="16.5" x14ac:dyDescent="0.3">
      <c r="B22" s="13"/>
      <c r="C22" s="13"/>
      <c r="D22" s="13"/>
      <c r="E22" s="13"/>
      <c r="F22" s="13"/>
      <c r="G22" s="13"/>
    </row>
    <row r="23" spans="1:12" s="9" customFormat="1" ht="17.25" x14ac:dyDescent="0.35">
      <c r="A23" s="15" t="s">
        <v>6</v>
      </c>
      <c r="B23" s="13"/>
      <c r="C23" s="13"/>
      <c r="D23" s="13"/>
      <c r="E23" s="13"/>
      <c r="F23" s="13"/>
      <c r="G23" s="13"/>
    </row>
    <row r="24" spans="1:12" s="9" customFormat="1" ht="16.5" x14ac:dyDescent="0.3">
      <c r="A24" s="12" t="s">
        <v>56</v>
      </c>
      <c r="B24" s="13">
        <f>SUM(C24:G24)</f>
        <v>3654080000</v>
      </c>
      <c r="C24" s="13">
        <v>405745000</v>
      </c>
      <c r="D24" s="13">
        <v>296305000</v>
      </c>
      <c r="E24" s="13">
        <v>180595000</v>
      </c>
      <c r="F24" s="13">
        <v>2117645000</v>
      </c>
      <c r="G24" s="13">
        <v>653790000</v>
      </c>
    </row>
    <row r="25" spans="1:12" s="9" customFormat="1" ht="16.5" x14ac:dyDescent="0.3">
      <c r="A25" s="12" t="s">
        <v>83</v>
      </c>
      <c r="B25" s="13">
        <f>SUM(C25:G25)</f>
        <v>5548000000</v>
      </c>
      <c r="C25" s="13">
        <v>513000000</v>
      </c>
      <c r="D25" s="13">
        <v>361000000</v>
      </c>
      <c r="E25" s="13">
        <v>171000000</v>
      </c>
      <c r="F25" s="13">
        <v>3990000000</v>
      </c>
      <c r="G25" s="13">
        <v>513000000</v>
      </c>
    </row>
    <row r="26" spans="1:12" s="9" customFormat="1" ht="16.5" x14ac:dyDescent="0.3">
      <c r="A26" s="12" t="s">
        <v>84</v>
      </c>
      <c r="B26" s="13">
        <f>SUM(C26:G26)</f>
        <v>3922230000</v>
      </c>
      <c r="C26" s="13">
        <v>214890000</v>
      </c>
      <c r="D26" s="13">
        <v>221520000</v>
      </c>
      <c r="E26" s="13">
        <v>113587500</v>
      </c>
      <c r="F26" s="13">
        <v>3141937500</v>
      </c>
      <c r="G26" s="13">
        <v>230295000</v>
      </c>
      <c r="I26" s="27"/>
      <c r="J26" s="27"/>
      <c r="K26" s="27"/>
      <c r="L26" s="27"/>
    </row>
    <row r="27" spans="1:12" s="9" customFormat="1" ht="16.5" x14ac:dyDescent="0.3">
      <c r="A27" s="12" t="s">
        <v>78</v>
      </c>
      <c r="B27" s="13">
        <f>SUM(C27:G27)</f>
        <v>14584020000</v>
      </c>
      <c r="C27" s="13">
        <v>1499670000</v>
      </c>
      <c r="D27" s="13">
        <v>999780000</v>
      </c>
      <c r="E27" s="13">
        <v>499890000</v>
      </c>
      <c r="F27" s="13">
        <v>10090140000</v>
      </c>
      <c r="G27" s="13">
        <v>1494540000</v>
      </c>
    </row>
    <row r="28" spans="1:12" s="9" customFormat="1" ht="16.5" x14ac:dyDescent="0.3">
      <c r="A28" s="12" t="s">
        <v>85</v>
      </c>
      <c r="B28" s="13">
        <f>SUM(C28:G28)</f>
        <v>3922230000</v>
      </c>
      <c r="C28" s="13">
        <f>C26</f>
        <v>214890000</v>
      </c>
      <c r="D28" s="13">
        <f>D26</f>
        <v>221520000</v>
      </c>
      <c r="E28" s="13">
        <f>E26</f>
        <v>113587500</v>
      </c>
      <c r="F28" s="13">
        <f>F26</f>
        <v>3141937500</v>
      </c>
      <c r="G28" s="13">
        <f>G26</f>
        <v>230295000</v>
      </c>
    </row>
    <row r="29" spans="1:12" s="9" customFormat="1" ht="16.5" x14ac:dyDescent="0.3">
      <c r="B29" s="13"/>
      <c r="C29" s="13"/>
      <c r="D29" s="13"/>
      <c r="E29" s="13"/>
      <c r="F29" s="13"/>
      <c r="G29" s="13"/>
    </row>
    <row r="30" spans="1:12" s="9" customFormat="1" ht="17.25" x14ac:dyDescent="0.35">
      <c r="A30" s="11" t="s">
        <v>7</v>
      </c>
      <c r="B30" s="13"/>
      <c r="C30" s="13"/>
      <c r="D30" s="13"/>
      <c r="E30" s="13"/>
      <c r="F30" s="13"/>
      <c r="G30" s="13"/>
    </row>
    <row r="31" spans="1:12" s="9" customFormat="1" ht="16.5" x14ac:dyDescent="0.3">
      <c r="A31" s="18" t="s">
        <v>83</v>
      </c>
      <c r="B31" s="13">
        <f>B25</f>
        <v>5548000000</v>
      </c>
      <c r="C31" s="13"/>
      <c r="D31" s="13"/>
      <c r="E31" s="13"/>
      <c r="F31" s="13"/>
      <c r="G31" s="13"/>
    </row>
    <row r="32" spans="1:12" s="9" customFormat="1" ht="16.5" x14ac:dyDescent="0.3">
      <c r="A32" s="18" t="s">
        <v>84</v>
      </c>
      <c r="B32" s="13">
        <v>4500000000</v>
      </c>
      <c r="C32" s="13"/>
      <c r="D32" s="13"/>
      <c r="E32" s="13"/>
      <c r="F32" s="13"/>
      <c r="G32" s="13"/>
    </row>
    <row r="33" spans="1:8" s="9" customFormat="1" ht="16.5" x14ac:dyDescent="0.3">
      <c r="B33" s="17"/>
      <c r="C33" s="17"/>
      <c r="D33" s="17"/>
      <c r="E33" s="17"/>
      <c r="F33" s="17"/>
      <c r="G33" s="17"/>
    </row>
    <row r="34" spans="1:8" s="9" customFormat="1" ht="17.25" x14ac:dyDescent="0.35">
      <c r="A34" s="11" t="s">
        <v>8</v>
      </c>
      <c r="B34" s="17"/>
      <c r="C34" s="17"/>
      <c r="D34" s="17"/>
      <c r="E34" s="17"/>
      <c r="F34" s="17"/>
      <c r="G34" s="17"/>
    </row>
    <row r="35" spans="1:8" s="9" customFormat="1" ht="16.5" x14ac:dyDescent="0.3">
      <c r="A35" s="9" t="s">
        <v>57</v>
      </c>
      <c r="B35" s="28">
        <v>1.0552807376</v>
      </c>
      <c r="C35" s="28">
        <v>1.0552807376</v>
      </c>
      <c r="D35" s="28">
        <v>1.0552807376</v>
      </c>
      <c r="E35" s="28">
        <v>1.0552807376</v>
      </c>
      <c r="F35" s="28">
        <v>1.0552807376</v>
      </c>
      <c r="G35" s="28">
        <v>1.0552807376</v>
      </c>
      <c r="H35" s="18"/>
    </row>
    <row r="36" spans="1:8" s="9" customFormat="1" ht="16.5" x14ac:dyDescent="0.3">
      <c r="A36" s="9" t="s">
        <v>86</v>
      </c>
      <c r="B36" s="28">
        <v>1.0586</v>
      </c>
      <c r="C36" s="28">
        <v>1.0586</v>
      </c>
      <c r="D36" s="28">
        <v>1.0586</v>
      </c>
      <c r="E36" s="28">
        <v>1.0586</v>
      </c>
      <c r="F36" s="28">
        <v>1.0586</v>
      </c>
      <c r="G36" s="28">
        <v>1.0586</v>
      </c>
      <c r="H36" s="18"/>
    </row>
    <row r="37" spans="1:8" s="9" customFormat="1" ht="16.5" x14ac:dyDescent="0.3">
      <c r="A37" s="9" t="s">
        <v>9</v>
      </c>
      <c r="B37" s="13">
        <f>+C37+F37</f>
        <v>122289</v>
      </c>
      <c r="C37" s="13">
        <v>94618</v>
      </c>
      <c r="D37" s="13">
        <v>94618</v>
      </c>
      <c r="E37" s="13">
        <v>94618</v>
      </c>
      <c r="F37" s="13">
        <v>27671</v>
      </c>
      <c r="G37" s="13">
        <v>94618</v>
      </c>
    </row>
    <row r="38" spans="1:8" s="9" customFormat="1" ht="16.5" x14ac:dyDescent="0.3">
      <c r="B38" s="13"/>
      <c r="C38" s="13"/>
      <c r="D38" s="13"/>
      <c r="E38" s="13"/>
      <c r="F38" s="13"/>
      <c r="G38" s="13"/>
    </row>
    <row r="39" spans="1:8" s="9" customFormat="1" ht="17.25" x14ac:dyDescent="0.35">
      <c r="A39" s="11" t="s">
        <v>10</v>
      </c>
      <c r="B39" s="13"/>
      <c r="C39" s="13"/>
      <c r="D39" s="13"/>
      <c r="E39" s="13"/>
      <c r="F39" s="13"/>
      <c r="G39" s="13"/>
    </row>
    <row r="40" spans="1:8" s="9" customFormat="1" ht="16.5" x14ac:dyDescent="0.3">
      <c r="A40" s="9" t="s">
        <v>58</v>
      </c>
      <c r="B40" s="13">
        <f t="shared" ref="B40:G40" si="1">B24/B35</f>
        <v>3462661517.2663794</v>
      </c>
      <c r="C40" s="13">
        <f t="shared" si="1"/>
        <v>384490103.47973967</v>
      </c>
      <c r="D40" s="13">
        <f t="shared" si="1"/>
        <v>280783102.96261019</v>
      </c>
      <c r="E40" s="13">
        <f t="shared" si="1"/>
        <v>171134555.54085347</v>
      </c>
      <c r="F40" s="13">
        <f t="shared" si="1"/>
        <v>2006712455.318866</v>
      </c>
      <c r="G40" s="13">
        <f t="shared" si="1"/>
        <v>619541299.96431005</v>
      </c>
    </row>
    <row r="41" spans="1:8" s="9" customFormat="1" ht="16.5" x14ac:dyDescent="0.3">
      <c r="A41" s="9" t="s">
        <v>87</v>
      </c>
      <c r="B41" s="13">
        <f t="shared" ref="B41:G41" si="2">B26/B36</f>
        <v>3705110523.3327036</v>
      </c>
      <c r="C41" s="13">
        <f t="shared" si="2"/>
        <v>202994521.06555828</v>
      </c>
      <c r="D41" s="13">
        <f t="shared" si="2"/>
        <v>209257509.91876063</v>
      </c>
      <c r="E41" s="13">
        <f t="shared" si="2"/>
        <v>107299735.49971661</v>
      </c>
      <c r="F41" s="13">
        <f t="shared" si="2"/>
        <v>2968011996.9771395</v>
      </c>
      <c r="G41" s="13">
        <f t="shared" si="2"/>
        <v>217546759.87152845</v>
      </c>
    </row>
    <row r="42" spans="1:8" s="9" customFormat="1" ht="16.5" x14ac:dyDescent="0.3">
      <c r="A42" s="9" t="s">
        <v>59</v>
      </c>
      <c r="B42" s="13">
        <f t="shared" ref="B42:G42" si="3">B40/B15</f>
        <v>830972.28636102215</v>
      </c>
      <c r="C42" s="13">
        <f t="shared" si="3"/>
        <v>394348.82408178429</v>
      </c>
      <c r="D42" s="13">
        <f t="shared" si="3"/>
        <v>1859490.7480967562</v>
      </c>
      <c r="E42" s="13">
        <f t="shared" si="3"/>
        <v>468861.79600233829</v>
      </c>
      <c r="F42" s="13">
        <f t="shared" si="3"/>
        <v>1279791.1067084605</v>
      </c>
      <c r="G42" s="13">
        <f t="shared" si="3"/>
        <v>559152.79780172382</v>
      </c>
    </row>
    <row r="43" spans="1:8" s="9" customFormat="1" ht="16.5" x14ac:dyDescent="0.3">
      <c r="A43" s="9" t="s">
        <v>88</v>
      </c>
      <c r="B43" s="13">
        <f t="shared" ref="B43:G43" si="4">B41/B19</f>
        <v>1769393.755173211</v>
      </c>
      <c r="C43" s="13">
        <f t="shared" si="4"/>
        <v>867497.9532716166</v>
      </c>
      <c r="D43" s="13">
        <f t="shared" si="4"/>
        <v>16096731.532212356</v>
      </c>
      <c r="E43" s="13">
        <f t="shared" si="4"/>
        <v>3353116.7343661441</v>
      </c>
      <c r="F43" s="13">
        <f t="shared" si="4"/>
        <v>2255328.2651801971</v>
      </c>
      <c r="G43" s="13">
        <f t="shared" si="4"/>
        <v>435965.4506443456</v>
      </c>
    </row>
    <row r="44" spans="1:8" s="9" customFormat="1" ht="16.5" x14ac:dyDescent="0.3">
      <c r="B44" s="17"/>
      <c r="C44" s="17"/>
      <c r="D44" s="17"/>
      <c r="E44" s="17"/>
      <c r="F44" s="17"/>
      <c r="G44" s="17"/>
    </row>
    <row r="45" spans="1:8" s="9" customFormat="1" ht="17.25" x14ac:dyDescent="0.35">
      <c r="A45" s="11" t="s">
        <v>11</v>
      </c>
      <c r="B45" s="17"/>
      <c r="C45" s="17"/>
      <c r="D45" s="17"/>
      <c r="E45" s="17"/>
      <c r="F45" s="17"/>
      <c r="G45" s="17"/>
    </row>
    <row r="46" spans="1:8" s="9" customFormat="1" ht="16.5" x14ac:dyDescent="0.3">
      <c r="B46" s="17"/>
      <c r="C46" s="17"/>
      <c r="D46" s="17"/>
      <c r="E46" s="17"/>
      <c r="F46" s="17"/>
      <c r="G46" s="17"/>
    </row>
    <row r="47" spans="1:8" s="9" customFormat="1" ht="17.25" x14ac:dyDescent="0.35">
      <c r="A47" s="11" t="s">
        <v>12</v>
      </c>
      <c r="B47" s="17"/>
      <c r="C47" s="17"/>
      <c r="D47" s="17"/>
      <c r="E47" s="17"/>
      <c r="F47" s="17"/>
      <c r="G47" s="17"/>
    </row>
    <row r="48" spans="1:8" s="9" customFormat="1" ht="16.5" x14ac:dyDescent="0.3">
      <c r="A48" s="9" t="s">
        <v>13</v>
      </c>
      <c r="B48" s="19">
        <f t="shared" ref="B48:G48" si="5">B17/B37*100</f>
        <v>4.6610897137109637</v>
      </c>
      <c r="C48" s="19">
        <f t="shared" si="5"/>
        <v>0.95119321904922949</v>
      </c>
      <c r="D48" s="19">
        <f t="shared" si="5"/>
        <v>0.6341288126994864</v>
      </c>
      <c r="E48" s="19">
        <f t="shared" si="5"/>
        <v>0.3170644063497432</v>
      </c>
      <c r="F48" s="19">
        <f t="shared" si="5"/>
        <v>10.841675400238517</v>
      </c>
      <c r="G48" s="19">
        <f t="shared" si="5"/>
        <v>0.95119321904922949</v>
      </c>
    </row>
    <row r="49" spans="1:7" s="9" customFormat="1" ht="16.5" x14ac:dyDescent="0.3">
      <c r="A49" s="9" t="s">
        <v>14</v>
      </c>
      <c r="B49" s="19">
        <f t="shared" ref="B49:G49" si="6">B19/B37*100</f>
        <v>1.7123371685106592</v>
      </c>
      <c r="C49" s="19">
        <f t="shared" si="6"/>
        <v>0.24731023695279969</v>
      </c>
      <c r="D49" s="19">
        <f t="shared" si="6"/>
        <v>1.3739457608488872E-2</v>
      </c>
      <c r="E49" s="19">
        <f t="shared" si="6"/>
        <v>3.3820203343972607E-2</v>
      </c>
      <c r="F49" s="19">
        <f t="shared" si="6"/>
        <v>4.7558816089046294</v>
      </c>
      <c r="G49" s="19">
        <f t="shared" si="6"/>
        <v>0.52738379589507278</v>
      </c>
    </row>
    <row r="50" spans="1:7" s="9" customFormat="1" ht="16.5" x14ac:dyDescent="0.3">
      <c r="B50" s="19"/>
      <c r="C50" s="19"/>
      <c r="D50" s="19"/>
      <c r="E50" s="19"/>
      <c r="F50" s="19"/>
      <c r="G50" s="19"/>
    </row>
    <row r="51" spans="1:7" s="9" customFormat="1" ht="17.25" x14ac:dyDescent="0.35">
      <c r="A51" s="11" t="s">
        <v>15</v>
      </c>
      <c r="B51" s="19"/>
      <c r="C51" s="19"/>
      <c r="D51" s="19"/>
      <c r="E51" s="19"/>
      <c r="F51" s="19"/>
      <c r="G51" s="19"/>
    </row>
    <row r="52" spans="1:7" s="9" customFormat="1" ht="16.5" x14ac:dyDescent="0.3">
      <c r="A52" s="9" t="s">
        <v>16</v>
      </c>
      <c r="B52" s="19">
        <f t="shared" ref="B52:C52" si="7">B19/B17*100</f>
        <v>36.736842105263158</v>
      </c>
      <c r="C52" s="19">
        <f t="shared" si="7"/>
        <v>26</v>
      </c>
      <c r="D52" s="19">
        <f t="shared" ref="D52:G52" si="8">D19/D17*100</f>
        <v>2.166666666666667</v>
      </c>
      <c r="E52" s="19">
        <f t="shared" si="8"/>
        <v>10.666666666666668</v>
      </c>
      <c r="F52" s="19">
        <f t="shared" si="8"/>
        <v>43.866666666666667</v>
      </c>
      <c r="G52" s="19">
        <f t="shared" si="8"/>
        <v>55.444444444444443</v>
      </c>
    </row>
    <row r="53" spans="1:7" s="9" customFormat="1" ht="16.5" x14ac:dyDescent="0.3">
      <c r="A53" s="9" t="s">
        <v>17</v>
      </c>
      <c r="B53" s="19">
        <f t="shared" ref="B53:C53" si="9">B26/B25*100</f>
        <v>70.696286950252343</v>
      </c>
      <c r="C53" s="19">
        <f t="shared" si="9"/>
        <v>41.888888888888886</v>
      </c>
      <c r="D53" s="19">
        <f t="shared" ref="D53:G53" si="10">D26/D25*100</f>
        <v>61.362880886426595</v>
      </c>
      <c r="E53" s="19">
        <f t="shared" si="10"/>
        <v>66.425438596491233</v>
      </c>
      <c r="F53" s="19">
        <f t="shared" si="10"/>
        <v>78.745300751879697</v>
      </c>
      <c r="G53" s="19">
        <f t="shared" si="10"/>
        <v>44.89181286549708</v>
      </c>
    </row>
    <row r="54" spans="1:7" s="9" customFormat="1" ht="16.5" x14ac:dyDescent="0.3">
      <c r="A54" s="9" t="s">
        <v>18</v>
      </c>
      <c r="B54" s="19">
        <f t="shared" ref="B54:C54" si="11">AVERAGE(B52:B53)</f>
        <v>53.716564527757754</v>
      </c>
      <c r="C54" s="19">
        <f t="shared" si="11"/>
        <v>33.944444444444443</v>
      </c>
      <c r="D54" s="19">
        <f t="shared" ref="D54:G54" si="12">AVERAGE(D52:D53)</f>
        <v>31.76477377654663</v>
      </c>
      <c r="E54" s="19">
        <f t="shared" si="12"/>
        <v>38.546052631578952</v>
      </c>
      <c r="F54" s="19">
        <f t="shared" si="12"/>
        <v>61.305983709273178</v>
      </c>
      <c r="G54" s="19">
        <f t="shared" si="12"/>
        <v>50.168128654970758</v>
      </c>
    </row>
    <row r="55" spans="1:7" s="9" customFormat="1" ht="16.5" x14ac:dyDescent="0.3">
      <c r="B55" s="19"/>
      <c r="C55" s="19"/>
      <c r="D55" s="19"/>
      <c r="E55" s="19"/>
      <c r="F55" s="19"/>
      <c r="G55" s="19"/>
    </row>
    <row r="56" spans="1:7" s="9" customFormat="1" ht="17.25" x14ac:dyDescent="0.35">
      <c r="A56" s="11" t="s">
        <v>19</v>
      </c>
      <c r="B56" s="19"/>
      <c r="C56" s="19"/>
      <c r="D56" s="19"/>
      <c r="E56" s="19"/>
      <c r="F56" s="19"/>
      <c r="G56" s="19"/>
    </row>
    <row r="57" spans="1:7" s="9" customFormat="1" ht="16.5" x14ac:dyDescent="0.3">
      <c r="A57" s="9" t="s">
        <v>20</v>
      </c>
      <c r="B57" s="19">
        <f t="shared" ref="B57:G57" si="13">B19/B21*100</f>
        <v>12.512697938452344</v>
      </c>
      <c r="C57" s="19">
        <f t="shared" si="13"/>
        <v>8.893956670467503</v>
      </c>
      <c r="D57" s="19">
        <f t="shared" si="13"/>
        <v>0.74116305587229192</v>
      </c>
      <c r="E57" s="19">
        <f t="shared" si="13"/>
        <v>3.6488027366020526</v>
      </c>
      <c r="F57" s="19">
        <f t="shared" si="13"/>
        <v>14.868376454637893</v>
      </c>
      <c r="G57" s="19">
        <f t="shared" si="13"/>
        <v>19.031273836765827</v>
      </c>
    </row>
    <row r="58" spans="1:7" s="9" customFormat="1" ht="16.5" x14ac:dyDescent="0.3">
      <c r="A58" s="9" t="s">
        <v>21</v>
      </c>
      <c r="B58" s="19">
        <f t="shared" ref="B58:G58" si="14">B26/B27*100</f>
        <v>26.894025104189378</v>
      </c>
      <c r="C58" s="19">
        <f t="shared" si="14"/>
        <v>14.329152413530977</v>
      </c>
      <c r="D58" s="19">
        <f t="shared" si="14"/>
        <v>22.156874512392726</v>
      </c>
      <c r="E58" s="19">
        <f t="shared" si="14"/>
        <v>22.722498949768948</v>
      </c>
      <c r="F58" s="19">
        <f t="shared" si="14"/>
        <v>31.138690840761381</v>
      </c>
      <c r="G58" s="19">
        <f t="shared" si="14"/>
        <v>15.40908908426673</v>
      </c>
    </row>
    <row r="59" spans="1:7" s="9" customFormat="1" ht="16.5" x14ac:dyDescent="0.3">
      <c r="A59" s="9" t="s">
        <v>22</v>
      </c>
      <c r="B59" s="19">
        <f t="shared" ref="B59:G59" si="15">(B57+B58)/2</f>
        <v>19.703361521320861</v>
      </c>
      <c r="C59" s="19">
        <f t="shared" si="15"/>
        <v>11.61155454199924</v>
      </c>
      <c r="D59" s="19">
        <f t="shared" si="15"/>
        <v>11.449018784132509</v>
      </c>
      <c r="E59" s="19">
        <f t="shared" si="15"/>
        <v>13.185650843185501</v>
      </c>
      <c r="F59" s="19">
        <f t="shared" si="15"/>
        <v>23.003533647699637</v>
      </c>
      <c r="G59" s="19">
        <f t="shared" si="15"/>
        <v>17.22018146051628</v>
      </c>
    </row>
    <row r="60" spans="1:7" s="9" customFormat="1" ht="16.5" x14ac:dyDescent="0.3">
      <c r="B60" s="19"/>
      <c r="C60" s="19"/>
      <c r="D60" s="19"/>
      <c r="E60" s="19"/>
      <c r="F60" s="19"/>
      <c r="G60" s="19"/>
    </row>
    <row r="61" spans="1:7" s="9" customFormat="1" ht="17.25" x14ac:dyDescent="0.35">
      <c r="A61" s="11" t="s">
        <v>75</v>
      </c>
      <c r="B61" s="19"/>
      <c r="C61" s="19"/>
      <c r="D61" s="19"/>
      <c r="E61" s="19"/>
      <c r="F61" s="19"/>
      <c r="G61" s="19"/>
    </row>
    <row r="62" spans="1:7" s="9" customFormat="1" ht="16.5" x14ac:dyDescent="0.3">
      <c r="A62" s="9" t="s">
        <v>23</v>
      </c>
      <c r="B62" s="19">
        <f>B28/B26*100</f>
        <v>100</v>
      </c>
      <c r="C62" s="19"/>
      <c r="D62" s="19"/>
      <c r="E62" s="19"/>
      <c r="F62" s="19"/>
      <c r="G62" s="19"/>
    </row>
    <row r="63" spans="1:7" s="9" customFormat="1" ht="16.5" x14ac:dyDescent="0.3">
      <c r="B63" s="19"/>
      <c r="C63" s="19"/>
      <c r="D63" s="19"/>
      <c r="E63" s="19"/>
      <c r="F63" s="19"/>
      <c r="G63" s="19"/>
    </row>
    <row r="64" spans="1:7" s="9" customFormat="1" ht="17.25" x14ac:dyDescent="0.35">
      <c r="A64" s="11" t="s">
        <v>24</v>
      </c>
      <c r="B64" s="19"/>
      <c r="C64" s="19"/>
      <c r="D64" s="19"/>
      <c r="E64" s="19"/>
      <c r="F64" s="19"/>
      <c r="G64" s="19"/>
    </row>
    <row r="65" spans="1:7" s="9" customFormat="1" ht="16.5" x14ac:dyDescent="0.3">
      <c r="A65" s="9" t="s">
        <v>25</v>
      </c>
      <c r="B65" s="19">
        <f t="shared" ref="B65:G65" si="16">((B19/B15)-1)*100</f>
        <v>-49.748020158387327</v>
      </c>
      <c r="C65" s="19">
        <f t="shared" si="16"/>
        <v>-76</v>
      </c>
      <c r="D65" s="19">
        <f t="shared" si="16"/>
        <v>-91.390728476821195</v>
      </c>
      <c r="E65" s="19">
        <f t="shared" si="16"/>
        <v>-91.232876712328775</v>
      </c>
      <c r="F65" s="19">
        <f t="shared" si="16"/>
        <v>-16.071428571428569</v>
      </c>
      <c r="G65" s="19">
        <f t="shared" si="16"/>
        <v>-54.963898916967516</v>
      </c>
    </row>
    <row r="66" spans="1:7" s="9" customFormat="1" ht="16.5" x14ac:dyDescent="0.3">
      <c r="A66" s="9" t="s">
        <v>26</v>
      </c>
      <c r="B66" s="19">
        <f t="shared" ref="B66:G66" si="17">((B41/B40)-1)*100</f>
        <v>7.0018107417477937</v>
      </c>
      <c r="C66" s="19">
        <f t="shared" si="17"/>
        <v>-47.204227305617799</v>
      </c>
      <c r="D66" s="19">
        <f t="shared" si="17"/>
        <v>-25.473610160001002</v>
      </c>
      <c r="E66" s="19">
        <f t="shared" si="17"/>
        <v>-37.300952948627689</v>
      </c>
      <c r="F66" s="19">
        <f t="shared" si="17"/>
        <v>47.904199682934802</v>
      </c>
      <c r="G66" s="19">
        <f t="shared" si="17"/>
        <v>-64.885834102736879</v>
      </c>
    </row>
    <row r="67" spans="1:7" s="9" customFormat="1" ht="16.5" x14ac:dyDescent="0.3">
      <c r="A67" s="9" t="s">
        <v>27</v>
      </c>
      <c r="B67" s="19">
        <f t="shared" ref="B67:G67" si="18">((B43/B42)-1)*100</f>
        <v>112.93053742161558</v>
      </c>
      <c r="C67" s="19">
        <f t="shared" si="18"/>
        <v>119.98238622659252</v>
      </c>
      <c r="D67" s="19">
        <f t="shared" si="18"/>
        <v>765.65268198768058</v>
      </c>
      <c r="E67" s="19">
        <f t="shared" si="18"/>
        <v>615.16100542971549</v>
      </c>
      <c r="F67" s="19">
        <f t="shared" si="18"/>
        <v>76.226280473284021</v>
      </c>
      <c r="G67" s="19">
        <f t="shared" si="18"/>
        <v>-22.031070512690263</v>
      </c>
    </row>
    <row r="68" spans="1:7" s="9" customFormat="1" ht="16.5" x14ac:dyDescent="0.3">
      <c r="B68" s="19"/>
      <c r="C68" s="19"/>
      <c r="D68" s="19"/>
      <c r="E68" s="19"/>
      <c r="F68" s="19"/>
      <c r="G68" s="19"/>
    </row>
    <row r="69" spans="1:7" s="9" customFormat="1" ht="17.25" x14ac:dyDescent="0.35">
      <c r="A69" s="11" t="s">
        <v>28</v>
      </c>
      <c r="B69" s="19"/>
      <c r="C69" s="19"/>
      <c r="D69" s="19"/>
      <c r="E69" s="19"/>
      <c r="F69" s="19"/>
      <c r="G69" s="19"/>
    </row>
    <row r="70" spans="1:7" s="9" customFormat="1" ht="16.5" x14ac:dyDescent="0.3">
      <c r="A70" s="9" t="s">
        <v>43</v>
      </c>
      <c r="B70" s="19">
        <f t="shared" ref="B70:G70" si="19">B25/(B18)</f>
        <v>190000</v>
      </c>
      <c r="C70" s="19">
        <f t="shared" si="19"/>
        <v>190000</v>
      </c>
      <c r="D70" s="19">
        <f t="shared" ref="D70" si="20">D25/(D18)</f>
        <v>190000</v>
      </c>
      <c r="E70" s="19">
        <f t="shared" si="19"/>
        <v>190000</v>
      </c>
      <c r="F70" s="19">
        <f t="shared" si="19"/>
        <v>190000</v>
      </c>
      <c r="G70" s="19">
        <f t="shared" si="19"/>
        <v>190000</v>
      </c>
    </row>
    <row r="71" spans="1:7" s="9" customFormat="1" ht="16.5" x14ac:dyDescent="0.3">
      <c r="A71" s="9" t="s">
        <v>44</v>
      </c>
      <c r="B71" s="19">
        <f t="shared" ref="B71:G71" si="21">B26/(B20)</f>
        <v>170851.15650999694</v>
      </c>
      <c r="C71" s="19">
        <f t="shared" si="21"/>
        <v>195000</v>
      </c>
      <c r="D71" s="19">
        <f t="shared" ref="D71" si="22">D26/(D20)</f>
        <v>191130.28472821397</v>
      </c>
      <c r="E71" s="19">
        <f t="shared" si="21"/>
        <v>178877.95275590551</v>
      </c>
      <c r="F71" s="19">
        <f t="shared" si="21"/>
        <v>166416.18114406778</v>
      </c>
      <c r="G71" s="19">
        <f t="shared" si="21"/>
        <v>195000</v>
      </c>
    </row>
    <row r="72" spans="1:7" s="9" customFormat="1" ht="16.5" hidden="1" x14ac:dyDescent="0.3">
      <c r="A72" s="9" t="s">
        <v>34</v>
      </c>
      <c r="B72" s="19">
        <f t="shared" ref="B72:G72" si="23">B26/B20</f>
        <v>170851.15650999694</v>
      </c>
      <c r="C72" s="19">
        <f t="shared" si="23"/>
        <v>195000</v>
      </c>
      <c r="D72" s="19">
        <f t="shared" ref="D72" si="24">D26/D20</f>
        <v>191130.28472821397</v>
      </c>
      <c r="E72" s="19">
        <f t="shared" si="23"/>
        <v>178877.95275590551</v>
      </c>
      <c r="F72" s="19">
        <f t="shared" si="23"/>
        <v>166416.18114406778</v>
      </c>
      <c r="G72" s="19">
        <f t="shared" si="23"/>
        <v>195000</v>
      </c>
    </row>
    <row r="73" spans="1:7" s="9" customFormat="1" ht="16.5" x14ac:dyDescent="0.3">
      <c r="A73" s="9" t="s">
        <v>29</v>
      </c>
      <c r="B73" s="19">
        <f t="shared" ref="B73:G73" si="25">(B71/B70)*B54</f>
        <v>48.302827227954161</v>
      </c>
      <c r="C73" s="19">
        <f t="shared" si="25"/>
        <v>34.837719298245617</v>
      </c>
      <c r="D73" s="19">
        <f t="shared" ref="D73" si="26">(D71/D70)*D54</f>
        <v>31.953738190729798</v>
      </c>
      <c r="E73" s="19">
        <f t="shared" si="25"/>
        <v>36.289678850306458</v>
      </c>
      <c r="F73" s="19">
        <f t="shared" si="25"/>
        <v>53.696356264093019</v>
      </c>
      <c r="G73" s="19">
        <f t="shared" si="25"/>
        <v>51.488342566943679</v>
      </c>
    </row>
    <row r="74" spans="1:7" s="9" customFormat="1" ht="16.5" x14ac:dyDescent="0.3">
      <c r="A74" s="9" t="s">
        <v>37</v>
      </c>
      <c r="B74" s="19">
        <f t="shared" ref="B74:G74" si="27">(B25/B18)*3</f>
        <v>570000</v>
      </c>
      <c r="C74" s="19">
        <f t="shared" si="27"/>
        <v>570000</v>
      </c>
      <c r="D74" s="19">
        <f t="shared" ref="D74" si="28">(D25/D18)*3</f>
        <v>570000</v>
      </c>
      <c r="E74" s="19">
        <f t="shared" si="27"/>
        <v>570000</v>
      </c>
      <c r="F74" s="19">
        <f t="shared" si="27"/>
        <v>570000</v>
      </c>
      <c r="G74" s="19">
        <f t="shared" si="27"/>
        <v>570000</v>
      </c>
    </row>
    <row r="75" spans="1:7" s="9" customFormat="1" ht="16.5" x14ac:dyDescent="0.3">
      <c r="A75" s="9" t="s">
        <v>38</v>
      </c>
      <c r="B75" s="19">
        <f t="shared" ref="B75:G75" si="29">(B26/B20)*3</f>
        <v>512553.46952999081</v>
      </c>
      <c r="C75" s="19">
        <f t="shared" si="29"/>
        <v>585000</v>
      </c>
      <c r="D75" s="19">
        <f t="shared" ref="D75" si="30">(D26/D20)*3</f>
        <v>573390.85418464197</v>
      </c>
      <c r="E75" s="19">
        <f t="shared" si="29"/>
        <v>536633.8582677166</v>
      </c>
      <c r="F75" s="19">
        <f t="shared" si="29"/>
        <v>499248.54343220335</v>
      </c>
      <c r="G75" s="19">
        <f t="shared" si="29"/>
        <v>585000</v>
      </c>
    </row>
    <row r="76" spans="1:7" s="9" customFormat="1" ht="16.5" x14ac:dyDescent="0.3">
      <c r="B76" s="19"/>
      <c r="C76" s="19"/>
      <c r="D76" s="19"/>
      <c r="E76" s="19"/>
      <c r="F76" s="19"/>
      <c r="G76" s="19"/>
    </row>
    <row r="77" spans="1:7" s="9" customFormat="1" ht="17.25" x14ac:dyDescent="0.35">
      <c r="A77" s="11" t="s">
        <v>30</v>
      </c>
      <c r="B77" s="19"/>
      <c r="C77" s="19"/>
      <c r="D77" s="19"/>
      <c r="E77" s="19"/>
      <c r="F77" s="19"/>
      <c r="G77" s="19"/>
    </row>
    <row r="78" spans="1:7" s="9" customFormat="1" ht="16.5" x14ac:dyDescent="0.3">
      <c r="A78" s="9" t="s">
        <v>31</v>
      </c>
      <c r="B78" s="19">
        <f>(B32/B31)*100</f>
        <v>81.110310021629417</v>
      </c>
      <c r="C78" s="19"/>
      <c r="D78" s="19"/>
      <c r="E78" s="19"/>
      <c r="F78" s="19"/>
      <c r="G78" s="19"/>
    </row>
    <row r="79" spans="1:7" s="9" customFormat="1" ht="16.5" x14ac:dyDescent="0.3">
      <c r="A79" s="9" t="s">
        <v>32</v>
      </c>
      <c r="B79" s="19">
        <f>(B26/B32)*100</f>
        <v>87.160666666666657</v>
      </c>
      <c r="C79" s="19"/>
      <c r="D79" s="19"/>
      <c r="E79" s="19"/>
      <c r="F79" s="19"/>
      <c r="G79" s="19"/>
    </row>
    <row r="80" spans="1:7" s="9" customFormat="1" ht="17.25" thickBot="1" x14ac:dyDescent="0.35">
      <c r="A80" s="21"/>
      <c r="B80" s="21"/>
      <c r="C80" s="21"/>
      <c r="D80" s="21"/>
      <c r="E80" s="21"/>
      <c r="F80" s="21"/>
      <c r="G80" s="21"/>
    </row>
    <row r="81" spans="1:6" s="9" customFormat="1" ht="16.5" customHeight="1" thickTop="1" x14ac:dyDescent="0.3">
      <c r="A81" s="39" t="s">
        <v>127</v>
      </c>
      <c r="B81" s="39"/>
      <c r="C81" s="39"/>
      <c r="D81" s="39"/>
      <c r="E81" s="39"/>
      <c r="F81" s="39"/>
    </row>
    <row r="82" spans="1:6" s="9" customFormat="1" ht="16.5" x14ac:dyDescent="0.3">
      <c r="A82" s="23"/>
    </row>
    <row r="84" spans="1:6" x14ac:dyDescent="0.25">
      <c r="B84" s="6"/>
      <c r="C84" s="6"/>
      <c r="D84" s="6"/>
    </row>
    <row r="87" spans="1:6" x14ac:dyDescent="0.25">
      <c r="A87" s="3"/>
    </row>
    <row r="89" spans="1:6" x14ac:dyDescent="0.25">
      <c r="A89" s="2"/>
    </row>
  </sheetData>
  <mergeCells count="4">
    <mergeCell ref="A9:A10"/>
    <mergeCell ref="B9:B10"/>
    <mergeCell ref="C9:G9"/>
    <mergeCell ref="A81:F81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J92"/>
  <sheetViews>
    <sheetView showGridLines="0" zoomScale="80" zoomScaleNormal="80" workbookViewId="0">
      <pane ySplit="10" topLeftCell="A11" activePane="bottomLeft" state="frozen"/>
      <selection pane="bottomLeft" activeCell="A9" sqref="A9:A10"/>
    </sheetView>
  </sheetViews>
  <sheetFormatPr baseColWidth="10" defaultColWidth="11.42578125" defaultRowHeight="15" x14ac:dyDescent="0.25"/>
  <cols>
    <col min="1" max="1" width="60.7109375" style="4" customWidth="1"/>
    <col min="2" max="7" width="20.7109375" style="4" customWidth="1"/>
    <col min="8" max="16384" width="11.42578125" style="4"/>
  </cols>
  <sheetData>
    <row r="9" spans="1:7" ht="17.25" x14ac:dyDescent="0.25">
      <c r="A9" s="35" t="s">
        <v>0</v>
      </c>
      <c r="B9" s="37" t="s">
        <v>1</v>
      </c>
      <c r="C9" s="34" t="s">
        <v>2</v>
      </c>
      <c r="D9" s="34"/>
      <c r="E9" s="34"/>
      <c r="F9" s="34"/>
      <c r="G9" s="34"/>
    </row>
    <row r="10" spans="1:7" ht="35.25" thickBot="1" x14ac:dyDescent="0.3">
      <c r="A10" s="36"/>
      <c r="B10" s="38"/>
      <c r="C10" s="10" t="s">
        <v>3</v>
      </c>
      <c r="D10" s="10" t="s">
        <v>50</v>
      </c>
      <c r="E10" s="10" t="s">
        <v>48</v>
      </c>
      <c r="F10" s="10" t="s">
        <v>45</v>
      </c>
      <c r="G10" s="10" t="s">
        <v>51</v>
      </c>
    </row>
    <row r="11" spans="1:7" ht="17.25" thickTop="1" x14ac:dyDescent="0.3">
      <c r="A11" s="9"/>
      <c r="B11" s="9"/>
      <c r="C11" s="9"/>
      <c r="D11" s="9"/>
      <c r="E11" s="9"/>
      <c r="F11" s="9"/>
      <c r="G11" s="9"/>
    </row>
    <row r="12" spans="1:7" ht="17.25" x14ac:dyDescent="0.35">
      <c r="A12" s="11" t="s">
        <v>4</v>
      </c>
      <c r="B12" s="9"/>
      <c r="C12" s="9"/>
      <c r="D12" s="9"/>
      <c r="E12" s="9"/>
      <c r="F12" s="9"/>
      <c r="G12" s="9"/>
    </row>
    <row r="13" spans="1:7" ht="16.5" x14ac:dyDescent="0.3">
      <c r="A13" s="9"/>
      <c r="B13" s="9"/>
      <c r="C13" s="9"/>
      <c r="D13" s="9"/>
      <c r="E13" s="9"/>
      <c r="F13" s="9"/>
      <c r="G13" s="9"/>
    </row>
    <row r="14" spans="1:7" ht="17.25" x14ac:dyDescent="0.35">
      <c r="A14" s="11" t="s">
        <v>5</v>
      </c>
      <c r="B14" s="9"/>
      <c r="C14" s="9"/>
      <c r="D14" s="9"/>
      <c r="E14" s="9"/>
      <c r="F14" s="9"/>
      <c r="G14" s="9"/>
    </row>
    <row r="15" spans="1:7" ht="16.5" x14ac:dyDescent="0.3">
      <c r="A15" s="12" t="s">
        <v>60</v>
      </c>
      <c r="B15" s="13">
        <f>SUM(C15:G15)</f>
        <v>9377</v>
      </c>
      <c r="C15" s="13">
        <f>+'I trimestre'!C15+'II Trimestre'!C15</f>
        <v>1387</v>
      </c>
      <c r="D15" s="13">
        <f>+'I trimestre'!D15+'II Trimestre'!D15</f>
        <v>683</v>
      </c>
      <c r="E15" s="13">
        <f>+'I trimestre'!E15+'II Trimestre'!E15</f>
        <v>576</v>
      </c>
      <c r="F15" s="13">
        <f>+'I trimestre'!F15+'II Trimestre'!F15</f>
        <v>5128</v>
      </c>
      <c r="G15" s="13">
        <f>+'I trimestre'!G15+'II Trimestre'!G15</f>
        <v>1603</v>
      </c>
    </row>
    <row r="16" spans="1:7" ht="17.25" x14ac:dyDescent="0.35">
      <c r="A16" s="14" t="s">
        <v>33</v>
      </c>
      <c r="B16" s="13">
        <f t="shared" ref="B16:B28" si="0">SUM(C16:G16)</f>
        <v>28876</v>
      </c>
      <c r="C16" s="13">
        <f>+'I trimestre'!C16+'II Trimestre'!C16</f>
        <v>2687</v>
      </c>
      <c r="D16" s="13">
        <f>+'I trimestre'!D16+'II Trimestre'!D16</f>
        <v>2881</v>
      </c>
      <c r="E16" s="13">
        <f>+'I trimestre'!E16+'II Trimestre'!E16</f>
        <v>1410</v>
      </c>
      <c r="F16" s="13">
        <f>+'I trimestre'!F16+'II Trimestre'!F16</f>
        <v>17919</v>
      </c>
      <c r="G16" s="13">
        <f>+'I trimestre'!G16+'II Trimestre'!G16</f>
        <v>3979</v>
      </c>
    </row>
    <row r="17" spans="1:10" ht="16.5" x14ac:dyDescent="0.3">
      <c r="A17" s="12" t="s">
        <v>89</v>
      </c>
      <c r="B17" s="13">
        <f t="shared" si="0"/>
        <v>13377</v>
      </c>
      <c r="C17" s="13">
        <f>+'I trimestre'!C17+'II Trimestre'!C17</f>
        <v>1800</v>
      </c>
      <c r="D17" s="13">
        <f>+'I trimestre'!D17+'II Trimestre'!D17</f>
        <v>1400</v>
      </c>
      <c r="E17" s="13">
        <f>+'I trimestre'!E17+'II Trimestre'!E17</f>
        <v>577</v>
      </c>
      <c r="F17" s="13">
        <f>+'I trimestre'!F17+'II Trimestre'!F17</f>
        <v>8000</v>
      </c>
      <c r="G17" s="13">
        <f>+'I trimestre'!G17+'II Trimestre'!G17</f>
        <v>1600</v>
      </c>
    </row>
    <row r="18" spans="1:10" ht="17.25" x14ac:dyDescent="0.35">
      <c r="A18" s="14" t="s">
        <v>33</v>
      </c>
      <c r="B18" s="13">
        <f t="shared" si="0"/>
        <v>46431</v>
      </c>
      <c r="C18" s="13">
        <f>+'I trimestre'!C18+'II Trimestre'!C18</f>
        <v>4500</v>
      </c>
      <c r="D18" s="13">
        <f>+'I trimestre'!D18+'II Trimestre'!D18</f>
        <v>3600</v>
      </c>
      <c r="E18" s="13">
        <f>+'I trimestre'!E18+'II Trimestre'!E18</f>
        <v>1431</v>
      </c>
      <c r="F18" s="13">
        <f>+'I trimestre'!F18+'II Trimestre'!F18</f>
        <v>33000</v>
      </c>
      <c r="G18" s="13">
        <f>+'I trimestre'!G18+'II Trimestre'!G18</f>
        <v>3900</v>
      </c>
    </row>
    <row r="19" spans="1:10" ht="16.5" x14ac:dyDescent="0.3">
      <c r="A19" s="12" t="s">
        <v>90</v>
      </c>
      <c r="B19" s="13">
        <f t="shared" si="0"/>
        <v>9509</v>
      </c>
      <c r="C19" s="13">
        <f>+'I trimestre'!C19+'II Trimestre'!C19</f>
        <v>791</v>
      </c>
      <c r="D19" s="13">
        <f>+'I trimestre'!D19+'II Trimestre'!D19</f>
        <v>394</v>
      </c>
      <c r="E19" s="13">
        <f>+'I trimestre'!E19+'II Trimestre'!E19</f>
        <v>315</v>
      </c>
      <c r="F19" s="13">
        <f>+'I trimestre'!F19+'II Trimestre'!F19</f>
        <v>7291</v>
      </c>
      <c r="G19" s="13">
        <f>+'I trimestre'!G19+'II Trimestre'!G19</f>
        <v>718</v>
      </c>
    </row>
    <row r="20" spans="1:10" ht="17.25" x14ac:dyDescent="0.35">
      <c r="A20" s="14" t="s">
        <v>33</v>
      </c>
      <c r="B20" s="13">
        <f t="shared" si="0"/>
        <v>43887</v>
      </c>
      <c r="C20" s="13">
        <f>+'I trimestre'!C20+'II Trimestre'!C20</f>
        <v>1887</v>
      </c>
      <c r="D20" s="13">
        <f>+'I trimestre'!D20+'II Trimestre'!D20</f>
        <v>2729</v>
      </c>
      <c r="E20" s="13">
        <f>+'I trimestre'!E20+'II Trimestre'!E20</f>
        <v>1270</v>
      </c>
      <c r="F20" s="13">
        <f>+'I trimestre'!F20+'II Trimestre'!F20</f>
        <v>36562</v>
      </c>
      <c r="G20" s="13">
        <f>+'I trimestre'!G20+'II Trimestre'!G20</f>
        <v>1439</v>
      </c>
    </row>
    <row r="21" spans="1:10" ht="16.5" x14ac:dyDescent="0.3">
      <c r="A21" s="12" t="s">
        <v>78</v>
      </c>
      <c r="B21" s="13">
        <f t="shared" si="0"/>
        <v>16735</v>
      </c>
      <c r="C21" s="13">
        <f>+'II Trimestre'!C21</f>
        <v>2631</v>
      </c>
      <c r="D21" s="13">
        <f>+'II Trimestre'!D21</f>
        <v>1754</v>
      </c>
      <c r="E21" s="13">
        <f>+'II Trimestre'!E21</f>
        <v>877</v>
      </c>
      <c r="F21" s="13">
        <f>+'II Trimestre'!F21</f>
        <v>8851</v>
      </c>
      <c r="G21" s="13">
        <f>+'II Trimestre'!G21</f>
        <v>2622</v>
      </c>
    </row>
    <row r="22" spans="1:10" ht="16.5" x14ac:dyDescent="0.3">
      <c r="A22" s="9"/>
      <c r="B22" s="13"/>
      <c r="C22" s="13"/>
      <c r="D22" s="13"/>
      <c r="E22" s="13"/>
      <c r="F22" s="13"/>
      <c r="G22" s="13"/>
    </row>
    <row r="23" spans="1:10" ht="17.25" x14ac:dyDescent="0.35">
      <c r="A23" s="15" t="s">
        <v>6</v>
      </c>
      <c r="B23" s="13"/>
      <c r="C23" s="13"/>
      <c r="D23" s="13"/>
      <c r="E23" s="13"/>
      <c r="F23" s="13"/>
      <c r="G23" s="13"/>
    </row>
    <row r="24" spans="1:10" ht="16.5" x14ac:dyDescent="0.3">
      <c r="A24" s="12" t="s">
        <v>91</v>
      </c>
      <c r="B24" s="13">
        <f t="shared" si="0"/>
        <v>5543740000</v>
      </c>
      <c r="C24" s="13">
        <f>+'I trimestre'!C24+'II Trimestre'!C24</f>
        <v>510055000</v>
      </c>
      <c r="D24" s="13">
        <f>+'I trimestre'!D24+'II Trimestre'!D24</f>
        <v>530955000</v>
      </c>
      <c r="E24" s="13">
        <f>+'I trimestre'!E24+'II Trimestre'!E24</f>
        <v>214700000</v>
      </c>
      <c r="F24" s="13">
        <f>+'I trimestre'!F24+'II Trimestre'!F24</f>
        <v>3532020000</v>
      </c>
      <c r="G24" s="13">
        <f>+'I trimestre'!G24+'II Trimestre'!G24</f>
        <v>756010000</v>
      </c>
    </row>
    <row r="25" spans="1:10" ht="16.5" x14ac:dyDescent="0.3">
      <c r="A25" s="12" t="s">
        <v>89</v>
      </c>
      <c r="B25" s="13">
        <f t="shared" si="0"/>
        <v>8821890000</v>
      </c>
      <c r="C25" s="13">
        <f>+'I trimestre'!C25+'II Trimestre'!C25</f>
        <v>855000000</v>
      </c>
      <c r="D25" s="13">
        <f>+'I trimestre'!D25+'II Trimestre'!D25</f>
        <v>684000000</v>
      </c>
      <c r="E25" s="13">
        <f>+'I trimestre'!E25+'II Trimestre'!E25</f>
        <v>271890000</v>
      </c>
      <c r="F25" s="13">
        <f>+'I trimestre'!F25+'II Trimestre'!F25</f>
        <v>6270000000</v>
      </c>
      <c r="G25" s="13">
        <f>+'I trimestre'!G25+'II Trimestre'!G25</f>
        <v>741000000</v>
      </c>
    </row>
    <row r="26" spans="1:10" ht="16.5" x14ac:dyDescent="0.3">
      <c r="A26" s="12" t="s">
        <v>90</v>
      </c>
      <c r="B26" s="13">
        <f t="shared" si="0"/>
        <v>8269023750</v>
      </c>
      <c r="C26" s="13">
        <f>+'I trimestre'!C26+'II Trimestre'!C26</f>
        <v>393510000</v>
      </c>
      <c r="D26" s="13">
        <f>+'I trimestre'!D26+'II Trimestre'!D26</f>
        <v>598065000</v>
      </c>
      <c r="E26" s="13">
        <f>+'I trimestre'!E26+'II Trimestre'!E26</f>
        <v>241702500</v>
      </c>
      <c r="F26" s="13">
        <f>+'I trimestre'!F26+'II Trimestre'!F26</f>
        <v>6750461250</v>
      </c>
      <c r="G26" s="13">
        <f>+'I trimestre'!G26+'II Trimestre'!G26</f>
        <v>285285000</v>
      </c>
    </row>
    <row r="27" spans="1:10" ht="16.5" x14ac:dyDescent="0.3">
      <c r="A27" s="12" t="s">
        <v>78</v>
      </c>
      <c r="B27" s="13">
        <f t="shared" si="0"/>
        <v>14584020000</v>
      </c>
      <c r="C27" s="13">
        <f>+'II Trimestre'!C27</f>
        <v>1499670000</v>
      </c>
      <c r="D27" s="13">
        <f>+'II Trimestre'!D27</f>
        <v>999780000</v>
      </c>
      <c r="E27" s="13">
        <f>+'II Trimestre'!E27</f>
        <v>499890000</v>
      </c>
      <c r="F27" s="13">
        <f>+'II Trimestre'!F27</f>
        <v>10090140000</v>
      </c>
      <c r="G27" s="13">
        <f>+'II Trimestre'!G27</f>
        <v>1494540000</v>
      </c>
    </row>
    <row r="28" spans="1:10" ht="16.5" x14ac:dyDescent="0.3">
      <c r="A28" s="12" t="s">
        <v>92</v>
      </c>
      <c r="B28" s="13">
        <f t="shared" si="0"/>
        <v>8269023750</v>
      </c>
      <c r="C28" s="13">
        <f>+C26</f>
        <v>393510000</v>
      </c>
      <c r="D28" s="13">
        <f>+D26</f>
        <v>598065000</v>
      </c>
      <c r="E28" s="13">
        <f>+E26</f>
        <v>241702500</v>
      </c>
      <c r="F28" s="13">
        <f>+F26</f>
        <v>6750461250</v>
      </c>
      <c r="G28" s="13">
        <f>+G26</f>
        <v>285285000</v>
      </c>
      <c r="H28" s="5"/>
    </row>
    <row r="29" spans="1:10" ht="16.5" x14ac:dyDescent="0.3">
      <c r="A29" s="9"/>
      <c r="B29" s="13"/>
      <c r="C29" s="13"/>
      <c r="D29" s="13"/>
      <c r="E29" s="13"/>
      <c r="F29" s="29"/>
      <c r="G29" s="13"/>
    </row>
    <row r="30" spans="1:10" ht="17.25" x14ac:dyDescent="0.35">
      <c r="A30" s="11" t="s">
        <v>7</v>
      </c>
      <c r="B30" s="13"/>
      <c r="C30" s="13"/>
      <c r="D30" s="13"/>
      <c r="E30" s="13"/>
      <c r="F30" s="29"/>
      <c r="G30" s="13"/>
    </row>
    <row r="31" spans="1:10" ht="16.5" x14ac:dyDescent="0.3">
      <c r="A31" s="18" t="s">
        <v>89</v>
      </c>
      <c r="B31" s="13">
        <f>B25</f>
        <v>8821890000</v>
      </c>
      <c r="C31" s="13"/>
      <c r="D31" s="13"/>
      <c r="E31" s="13"/>
      <c r="F31" s="13"/>
      <c r="G31" s="13"/>
      <c r="J31" s="4" t="s">
        <v>46</v>
      </c>
    </row>
    <row r="32" spans="1:10" ht="16.5" x14ac:dyDescent="0.3">
      <c r="A32" s="18" t="s">
        <v>90</v>
      </c>
      <c r="B32" s="13">
        <f>+'I trimestre'!B32+'II Trimestre'!B32</f>
        <v>9000000000</v>
      </c>
      <c r="C32" s="13"/>
      <c r="D32" s="13"/>
      <c r="E32" s="13"/>
      <c r="F32" s="29"/>
      <c r="G32" s="13"/>
    </row>
    <row r="33" spans="1:7" ht="16.5" x14ac:dyDescent="0.3">
      <c r="A33" s="9"/>
      <c r="B33" s="17"/>
      <c r="C33" s="17"/>
      <c r="D33" s="17"/>
      <c r="E33" s="17"/>
      <c r="F33" s="17"/>
      <c r="G33" s="17"/>
    </row>
    <row r="34" spans="1:7" ht="17.25" x14ac:dyDescent="0.35">
      <c r="A34" s="11" t="s">
        <v>8</v>
      </c>
      <c r="B34" s="17"/>
      <c r="C34" s="17"/>
      <c r="D34" s="17"/>
      <c r="E34" s="17"/>
      <c r="F34" s="17"/>
      <c r="G34" s="17"/>
    </row>
    <row r="35" spans="1:7" ht="16.5" x14ac:dyDescent="0.3">
      <c r="A35" s="9" t="s">
        <v>61</v>
      </c>
      <c r="B35" s="28">
        <v>1.0552807376</v>
      </c>
      <c r="C35" s="28">
        <v>1.0552807376</v>
      </c>
      <c r="D35" s="28">
        <v>1.0552807376</v>
      </c>
      <c r="E35" s="28">
        <v>1.0552807376</v>
      </c>
      <c r="F35" s="28">
        <v>1.0552807376</v>
      </c>
      <c r="G35" s="28">
        <v>1.0552807376</v>
      </c>
    </row>
    <row r="36" spans="1:7" ht="16.5" x14ac:dyDescent="0.3">
      <c r="A36" s="9" t="s">
        <v>93</v>
      </c>
      <c r="B36" s="28">
        <v>1.0586</v>
      </c>
      <c r="C36" s="28">
        <v>1.0586</v>
      </c>
      <c r="D36" s="28">
        <v>1.0586</v>
      </c>
      <c r="E36" s="28">
        <v>1.0586</v>
      </c>
      <c r="F36" s="28">
        <v>1.0586</v>
      </c>
      <c r="G36" s="28">
        <v>1.0586</v>
      </c>
    </row>
    <row r="37" spans="1:7" ht="16.5" x14ac:dyDescent="0.3">
      <c r="A37" s="9" t="s">
        <v>9</v>
      </c>
      <c r="B37" s="13">
        <f>+C37+F37</f>
        <v>122289</v>
      </c>
      <c r="C37" s="13">
        <v>94618</v>
      </c>
      <c r="D37" s="13">
        <v>94618</v>
      </c>
      <c r="E37" s="13">
        <v>94618</v>
      </c>
      <c r="F37" s="13">
        <v>27671</v>
      </c>
      <c r="G37" s="13">
        <v>94618</v>
      </c>
    </row>
    <row r="38" spans="1:7" ht="16.5" x14ac:dyDescent="0.3">
      <c r="A38" s="9"/>
      <c r="B38" s="13"/>
      <c r="C38" s="13"/>
      <c r="D38" s="13"/>
      <c r="E38" s="13"/>
      <c r="F38" s="13"/>
      <c r="G38" s="13"/>
    </row>
    <row r="39" spans="1:7" ht="17.25" x14ac:dyDescent="0.35">
      <c r="A39" s="11" t="s">
        <v>10</v>
      </c>
      <c r="B39" s="13"/>
      <c r="C39" s="13"/>
      <c r="D39" s="13"/>
      <c r="E39" s="13"/>
      <c r="F39" s="13"/>
      <c r="G39" s="13"/>
    </row>
    <row r="40" spans="1:7" ht="16.5" x14ac:dyDescent="0.3">
      <c r="A40" s="9" t="s">
        <v>62</v>
      </c>
      <c r="B40" s="13">
        <f t="shared" ref="B40:G40" si="1">B24/B35</f>
        <v>5253331935.7349367</v>
      </c>
      <c r="C40" s="13">
        <f t="shared" si="1"/>
        <v>483335838.34762871</v>
      </c>
      <c r="D40" s="13">
        <f t="shared" si="1"/>
        <v>503140994.6963861</v>
      </c>
      <c r="E40" s="13">
        <f t="shared" si="1"/>
        <v>203452969.76450753</v>
      </c>
      <c r="F40" s="13">
        <f t="shared" si="1"/>
        <v>3346995613.7290912</v>
      </c>
      <c r="G40" s="13">
        <f t="shared" si="1"/>
        <v>716406519.19732344</v>
      </c>
    </row>
    <row r="41" spans="1:7" ht="16.5" x14ac:dyDescent="0.3">
      <c r="A41" s="9" t="s">
        <v>94</v>
      </c>
      <c r="B41" s="13">
        <f t="shared" ref="B41:G41" si="2">B26/B36</f>
        <v>7811282590.2134895</v>
      </c>
      <c r="C41" s="13">
        <f t="shared" si="2"/>
        <v>371726808.99300963</v>
      </c>
      <c r="D41" s="13">
        <f t="shared" si="2"/>
        <v>564958435.66975248</v>
      </c>
      <c r="E41" s="13">
        <f t="shared" si="2"/>
        <v>228322784.81012657</v>
      </c>
      <c r="F41" s="13">
        <f t="shared" si="2"/>
        <v>6376781834.498394</v>
      </c>
      <c r="G41" s="13">
        <f t="shared" si="2"/>
        <v>269492726.24220669</v>
      </c>
    </row>
    <row r="42" spans="1:7" ht="16.5" x14ac:dyDescent="0.3">
      <c r="A42" s="9" t="s">
        <v>63</v>
      </c>
      <c r="B42" s="13">
        <f t="shared" ref="B42:G42" si="3">B40/B15</f>
        <v>560235.8894886357</v>
      </c>
      <c r="C42" s="13">
        <f t="shared" si="3"/>
        <v>348475.73060391401</v>
      </c>
      <c r="D42" s="13">
        <f t="shared" si="3"/>
        <v>736663.2426008581</v>
      </c>
      <c r="E42" s="13">
        <f t="shared" si="3"/>
        <v>353216.96139671444</v>
      </c>
      <c r="F42" s="13">
        <f t="shared" si="3"/>
        <v>652690.25228726421</v>
      </c>
      <c r="G42" s="13">
        <f t="shared" si="3"/>
        <v>446916.10679808073</v>
      </c>
    </row>
    <row r="43" spans="1:7" ht="16.5" x14ac:dyDescent="0.3">
      <c r="A43" s="9" t="s">
        <v>95</v>
      </c>
      <c r="B43" s="13">
        <f t="shared" ref="B43:G43" si="4">B41/B19</f>
        <v>821462.04545309593</v>
      </c>
      <c r="C43" s="13">
        <f t="shared" si="4"/>
        <v>469945.3969570286</v>
      </c>
      <c r="D43" s="13">
        <f t="shared" si="4"/>
        <v>1433904.6590602854</v>
      </c>
      <c r="E43" s="13">
        <f t="shared" si="4"/>
        <v>724834.2374924653</v>
      </c>
      <c r="F43" s="13">
        <f t="shared" si="4"/>
        <v>874610.04450670606</v>
      </c>
      <c r="G43" s="13">
        <f t="shared" si="4"/>
        <v>375338.05883315695</v>
      </c>
    </row>
    <row r="44" spans="1:7" ht="16.5" x14ac:dyDescent="0.3">
      <c r="A44" s="9"/>
      <c r="B44" s="17"/>
      <c r="C44" s="17"/>
      <c r="D44" s="17"/>
      <c r="E44" s="17"/>
      <c r="F44" s="17"/>
      <c r="G44" s="17"/>
    </row>
    <row r="45" spans="1:7" ht="17.25" x14ac:dyDescent="0.35">
      <c r="A45" s="11" t="s">
        <v>11</v>
      </c>
      <c r="B45" s="17"/>
      <c r="C45" s="17"/>
      <c r="D45" s="17"/>
      <c r="E45" s="17"/>
      <c r="F45" s="17"/>
      <c r="G45" s="17"/>
    </row>
    <row r="46" spans="1:7" ht="16.5" x14ac:dyDescent="0.3">
      <c r="A46" s="9"/>
      <c r="B46" s="17"/>
      <c r="C46" s="17"/>
      <c r="D46" s="17"/>
      <c r="E46" s="17"/>
      <c r="F46" s="17"/>
      <c r="G46" s="17"/>
    </row>
    <row r="47" spans="1:7" ht="17.25" x14ac:dyDescent="0.35">
      <c r="A47" s="11" t="s">
        <v>12</v>
      </c>
      <c r="B47" s="17"/>
      <c r="C47" s="17"/>
      <c r="D47" s="17"/>
      <c r="E47" s="17"/>
      <c r="F47" s="17"/>
      <c r="G47" s="17"/>
    </row>
    <row r="48" spans="1:7" ht="16.5" x14ac:dyDescent="0.3">
      <c r="A48" s="9" t="s">
        <v>13</v>
      </c>
      <c r="B48" s="19">
        <f t="shared" ref="B48:G48" si="5">B17/B37*100</f>
        <v>10.938841596545887</v>
      </c>
      <c r="C48" s="19">
        <f t="shared" si="5"/>
        <v>1.902386438098459</v>
      </c>
      <c r="D48" s="19">
        <f t="shared" si="5"/>
        <v>1.4796338962988016</v>
      </c>
      <c r="E48" s="19">
        <f t="shared" si="5"/>
        <v>0.60982054154600607</v>
      </c>
      <c r="F48" s="19">
        <f t="shared" si="5"/>
        <v>28.911134400636048</v>
      </c>
      <c r="G48" s="19">
        <f t="shared" si="5"/>
        <v>1.6910101671986304</v>
      </c>
    </row>
    <row r="49" spans="1:7" ht="16.5" x14ac:dyDescent="0.3">
      <c r="A49" s="9" t="s">
        <v>14</v>
      </c>
      <c r="B49" s="19">
        <f t="shared" ref="B49:G49" si="6">B19/B37*100</f>
        <v>7.7758424715223775</v>
      </c>
      <c r="C49" s="19">
        <f t="shared" si="6"/>
        <v>0.8359931514088228</v>
      </c>
      <c r="D49" s="19">
        <f t="shared" si="6"/>
        <v>0.41641125367266268</v>
      </c>
      <c r="E49" s="19">
        <f t="shared" si="6"/>
        <v>0.33291762666723035</v>
      </c>
      <c r="F49" s="19">
        <f t="shared" si="6"/>
        <v>26.348885114379677</v>
      </c>
      <c r="G49" s="19">
        <f t="shared" si="6"/>
        <v>0.75884081253038538</v>
      </c>
    </row>
    <row r="50" spans="1:7" ht="16.5" x14ac:dyDescent="0.3">
      <c r="A50" s="9"/>
      <c r="B50" s="19"/>
      <c r="C50" s="19"/>
      <c r="D50" s="19"/>
      <c r="E50" s="19"/>
      <c r="F50" s="19"/>
      <c r="G50" s="19"/>
    </row>
    <row r="51" spans="1:7" ht="17.25" x14ac:dyDescent="0.35">
      <c r="A51" s="11" t="s">
        <v>15</v>
      </c>
      <c r="B51" s="19"/>
      <c r="C51" s="19"/>
      <c r="D51" s="19"/>
      <c r="E51" s="19"/>
      <c r="F51" s="19"/>
      <c r="G51" s="19"/>
    </row>
    <row r="52" spans="1:7" ht="16.5" x14ac:dyDescent="0.3">
      <c r="A52" s="9" t="s">
        <v>16</v>
      </c>
      <c r="B52" s="19">
        <f t="shared" ref="B52:G52" si="7">B19/B17*100</f>
        <v>71.08469761530985</v>
      </c>
      <c r="C52" s="19">
        <f t="shared" si="7"/>
        <v>43.94444444444445</v>
      </c>
      <c r="D52" s="19">
        <f t="shared" si="7"/>
        <v>28.142857142857142</v>
      </c>
      <c r="E52" s="19">
        <f t="shared" si="7"/>
        <v>54.592720970537258</v>
      </c>
      <c r="F52" s="19">
        <f t="shared" si="7"/>
        <v>91.137500000000003</v>
      </c>
      <c r="G52" s="19">
        <f t="shared" si="7"/>
        <v>44.875</v>
      </c>
    </row>
    <row r="53" spans="1:7" ht="16.5" x14ac:dyDescent="0.3">
      <c r="A53" s="9" t="s">
        <v>17</v>
      </c>
      <c r="B53" s="19">
        <f t="shared" ref="B53:G53" si="8">B26/B25*100</f>
        <v>93.733018094762016</v>
      </c>
      <c r="C53" s="19">
        <f t="shared" si="8"/>
        <v>46.024561403508777</v>
      </c>
      <c r="D53" s="19">
        <f t="shared" si="8"/>
        <v>87.436403508771932</v>
      </c>
      <c r="E53" s="19">
        <f t="shared" si="8"/>
        <v>88.897164294383757</v>
      </c>
      <c r="F53" s="19">
        <f t="shared" si="8"/>
        <v>107.66285885167464</v>
      </c>
      <c r="G53" s="19">
        <f t="shared" si="8"/>
        <v>38.5</v>
      </c>
    </row>
    <row r="54" spans="1:7" ht="16.5" x14ac:dyDescent="0.3">
      <c r="A54" s="9" t="s">
        <v>18</v>
      </c>
      <c r="B54" s="19">
        <f t="shared" ref="B54:G54" si="9">AVERAGE(B52:B53)</f>
        <v>82.408857855035933</v>
      </c>
      <c r="C54" s="19">
        <f t="shared" si="9"/>
        <v>44.984502923976613</v>
      </c>
      <c r="D54" s="19">
        <f t="shared" si="9"/>
        <v>57.789630325814535</v>
      </c>
      <c r="E54" s="19">
        <f t="shared" si="9"/>
        <v>71.744942632460507</v>
      </c>
      <c r="F54" s="19">
        <f t="shared" si="9"/>
        <v>99.400179425837322</v>
      </c>
      <c r="G54" s="19">
        <f t="shared" si="9"/>
        <v>41.6875</v>
      </c>
    </row>
    <row r="55" spans="1:7" ht="16.5" x14ac:dyDescent="0.3">
      <c r="A55" s="9"/>
      <c r="B55" s="19"/>
      <c r="C55" s="19"/>
      <c r="D55" s="19"/>
      <c r="E55" s="19"/>
      <c r="F55" s="19"/>
      <c r="G55" s="19"/>
    </row>
    <row r="56" spans="1:7" ht="17.25" x14ac:dyDescent="0.35">
      <c r="A56" s="11" t="s">
        <v>19</v>
      </c>
      <c r="B56" s="19"/>
      <c r="C56" s="19"/>
      <c r="D56" s="19"/>
      <c r="E56" s="19"/>
      <c r="F56" s="19"/>
      <c r="G56" s="19"/>
    </row>
    <row r="57" spans="1:7" ht="16.5" x14ac:dyDescent="0.3">
      <c r="A57" s="9" t="s">
        <v>20</v>
      </c>
      <c r="B57" s="19">
        <f t="shared" ref="B57:G57" si="10">B19/B21*100</f>
        <v>56.821033761577532</v>
      </c>
      <c r="C57" s="19">
        <f t="shared" si="10"/>
        <v>30.064614215127328</v>
      </c>
      <c r="D57" s="19">
        <f t="shared" si="10"/>
        <v>22.462941847206388</v>
      </c>
      <c r="E57" s="19">
        <f t="shared" si="10"/>
        <v>35.917901938426454</v>
      </c>
      <c r="F57" s="19">
        <f t="shared" si="10"/>
        <v>82.374872895717999</v>
      </c>
      <c r="G57" s="19">
        <f t="shared" si="10"/>
        <v>27.38367658276125</v>
      </c>
    </row>
    <row r="58" spans="1:7" ht="16.5" x14ac:dyDescent="0.3">
      <c r="A58" s="9" t="s">
        <v>21</v>
      </c>
      <c r="B58" s="19">
        <f t="shared" ref="B58:G58" si="11">B26/B27*100</f>
        <v>56.699207420176336</v>
      </c>
      <c r="C58" s="19">
        <f t="shared" si="11"/>
        <v>26.239772750005002</v>
      </c>
      <c r="D58" s="19">
        <f t="shared" si="11"/>
        <v>59.819660325271563</v>
      </c>
      <c r="E58" s="19">
        <f t="shared" si="11"/>
        <v>48.351137250195045</v>
      </c>
      <c r="F58" s="19">
        <f t="shared" si="11"/>
        <v>66.901561821738838</v>
      </c>
      <c r="G58" s="19">
        <f t="shared" si="11"/>
        <v>19.088482074752097</v>
      </c>
    </row>
    <row r="59" spans="1:7" ht="16.5" x14ac:dyDescent="0.3">
      <c r="A59" s="9" t="s">
        <v>22</v>
      </c>
      <c r="B59" s="19">
        <f t="shared" ref="B59:G59" si="12">(B57+B58)/2</f>
        <v>56.760120590876937</v>
      </c>
      <c r="C59" s="19">
        <f t="shared" si="12"/>
        <v>28.152193482566165</v>
      </c>
      <c r="D59" s="19">
        <f t="shared" si="12"/>
        <v>41.141301086238975</v>
      </c>
      <c r="E59" s="19">
        <f t="shared" si="12"/>
        <v>42.134519594310746</v>
      </c>
      <c r="F59" s="19">
        <f t="shared" si="12"/>
        <v>74.638217358728411</v>
      </c>
      <c r="G59" s="19">
        <f t="shared" si="12"/>
        <v>23.236079328756674</v>
      </c>
    </row>
    <row r="60" spans="1:7" ht="16.5" x14ac:dyDescent="0.3">
      <c r="A60" s="9"/>
      <c r="B60" s="19"/>
      <c r="C60" s="19"/>
      <c r="D60" s="19"/>
      <c r="E60" s="19"/>
      <c r="F60" s="19"/>
      <c r="G60" s="19"/>
    </row>
    <row r="61" spans="1:7" ht="17.25" x14ac:dyDescent="0.35">
      <c r="A61" s="11" t="s">
        <v>75</v>
      </c>
      <c r="B61" s="19"/>
      <c r="C61" s="19"/>
      <c r="D61" s="19"/>
      <c r="E61" s="19"/>
      <c r="F61" s="19"/>
      <c r="G61" s="19"/>
    </row>
    <row r="62" spans="1:7" ht="16.5" x14ac:dyDescent="0.3">
      <c r="A62" s="9" t="s">
        <v>23</v>
      </c>
      <c r="B62" s="19">
        <f>B28/B26*100</f>
        <v>100</v>
      </c>
      <c r="C62" s="19"/>
      <c r="D62" s="19"/>
      <c r="E62" s="19"/>
      <c r="F62" s="19"/>
      <c r="G62" s="19"/>
    </row>
    <row r="63" spans="1:7" ht="16.5" x14ac:dyDescent="0.3">
      <c r="A63" s="9"/>
      <c r="B63" s="19"/>
      <c r="C63" s="19"/>
      <c r="D63" s="19"/>
      <c r="E63" s="19"/>
      <c r="F63" s="19"/>
      <c r="G63" s="19"/>
    </row>
    <row r="64" spans="1:7" ht="17.25" x14ac:dyDescent="0.35">
      <c r="A64" s="11" t="s">
        <v>24</v>
      </c>
      <c r="B64" s="19"/>
      <c r="C64" s="19"/>
      <c r="D64" s="19"/>
      <c r="E64" s="19"/>
      <c r="F64" s="19"/>
      <c r="G64" s="19"/>
    </row>
    <row r="65" spans="1:8" ht="16.5" x14ac:dyDescent="0.3">
      <c r="A65" s="9" t="s">
        <v>25</v>
      </c>
      <c r="B65" s="19">
        <f t="shared" ref="B65:G65" si="13">((B19/B15)-1)*100</f>
        <v>1.4076996907326444</v>
      </c>
      <c r="C65" s="19">
        <f t="shared" si="13"/>
        <v>-42.970439798125447</v>
      </c>
      <c r="D65" s="19">
        <f t="shared" si="13"/>
        <v>-42.313323572474381</v>
      </c>
      <c r="E65" s="19">
        <f t="shared" si="13"/>
        <v>-45.3125</v>
      </c>
      <c r="F65" s="19">
        <f t="shared" si="13"/>
        <v>42.180187207488309</v>
      </c>
      <c r="G65" s="19">
        <f t="shared" si="13"/>
        <v>-55.208983156581404</v>
      </c>
    </row>
    <row r="66" spans="1:8" ht="16.5" x14ac:dyDescent="0.3">
      <c r="A66" s="9" t="s">
        <v>26</v>
      </c>
      <c r="B66" s="19">
        <f t="shared" ref="B66:G66" si="14">((B41/B40)-1)*100</f>
        <v>48.691967036739278</v>
      </c>
      <c r="C66" s="19">
        <f t="shared" si="14"/>
        <v>-23.091403636894547</v>
      </c>
      <c r="D66" s="19">
        <f t="shared" si="14"/>
        <v>12.286305752261217</v>
      </c>
      <c r="E66" s="19">
        <f t="shared" si="14"/>
        <v>12.223864352732395</v>
      </c>
      <c r="F66" s="19">
        <f t="shared" si="14"/>
        <v>90.522563230778601</v>
      </c>
      <c r="G66" s="19">
        <f t="shared" si="14"/>
        <v>-62.382708836297041</v>
      </c>
    </row>
    <row r="67" spans="1:8" ht="16.5" x14ac:dyDescent="0.3">
      <c r="A67" s="9" t="s">
        <v>27</v>
      </c>
      <c r="B67" s="19">
        <f t="shared" ref="B67:G67" si="15">((B43/B42)-1)*100</f>
        <v>46.627886728731106</v>
      </c>
      <c r="C67" s="19">
        <f t="shared" si="15"/>
        <v>34.857424975508543</v>
      </c>
      <c r="D67" s="19">
        <f t="shared" si="15"/>
        <v>94.648596012168554</v>
      </c>
      <c r="E67" s="19">
        <f t="shared" si="15"/>
        <v>105.20935195928209</v>
      </c>
      <c r="F67" s="19">
        <f t="shared" si="15"/>
        <v>34.000782368321602</v>
      </c>
      <c r="G67" s="19">
        <f t="shared" si="15"/>
        <v>-16.01599201195565</v>
      </c>
    </row>
    <row r="68" spans="1:8" ht="16.5" x14ac:dyDescent="0.3">
      <c r="A68" s="9"/>
      <c r="B68" s="19"/>
      <c r="C68" s="19"/>
      <c r="D68" s="19"/>
      <c r="E68" s="19"/>
      <c r="F68" s="19"/>
      <c r="G68" s="19"/>
    </row>
    <row r="69" spans="1:8" ht="17.25" x14ac:dyDescent="0.35">
      <c r="A69" s="11" t="s">
        <v>28</v>
      </c>
      <c r="B69" s="19"/>
      <c r="C69" s="19"/>
      <c r="D69" s="19"/>
      <c r="E69" s="19"/>
      <c r="F69" s="19"/>
      <c r="G69" s="19"/>
    </row>
    <row r="70" spans="1:8" ht="16.5" x14ac:dyDescent="0.3">
      <c r="A70" s="9" t="s">
        <v>43</v>
      </c>
      <c r="B70" s="30">
        <f t="shared" ref="B70:G70" si="16">B25/(B18)</f>
        <v>190000</v>
      </c>
      <c r="C70" s="30">
        <f t="shared" si="16"/>
        <v>190000</v>
      </c>
      <c r="D70" s="30">
        <f t="shared" si="16"/>
        <v>190000</v>
      </c>
      <c r="E70" s="30">
        <f t="shared" si="16"/>
        <v>190000</v>
      </c>
      <c r="F70" s="30">
        <f t="shared" si="16"/>
        <v>190000</v>
      </c>
      <c r="G70" s="30">
        <f t="shared" si="16"/>
        <v>190000</v>
      </c>
    </row>
    <row r="71" spans="1:8" ht="16.5" x14ac:dyDescent="0.3">
      <c r="A71" s="9" t="s">
        <v>44</v>
      </c>
      <c r="B71" s="30">
        <f t="shared" ref="B71:G71" si="17">B26/(B20)</f>
        <v>188416.24512953722</v>
      </c>
      <c r="C71" s="30">
        <f t="shared" si="17"/>
        <v>208537.36089030208</v>
      </c>
      <c r="D71" s="30">
        <f t="shared" si="17"/>
        <v>219151.70392085012</v>
      </c>
      <c r="E71" s="30">
        <f t="shared" si="17"/>
        <v>190316.92913385827</v>
      </c>
      <c r="F71" s="30">
        <f t="shared" si="17"/>
        <v>184630.52486187845</v>
      </c>
      <c r="G71" s="30">
        <f t="shared" si="17"/>
        <v>198252.25851285615</v>
      </c>
      <c r="H71" s="8"/>
    </row>
    <row r="72" spans="1:8" ht="16.5" hidden="1" x14ac:dyDescent="0.3">
      <c r="A72" s="9" t="s">
        <v>34</v>
      </c>
      <c r="B72" s="19">
        <f t="shared" ref="B72:G72" si="18">B26/B20</f>
        <v>188416.24512953722</v>
      </c>
      <c r="C72" s="19">
        <f t="shared" si="18"/>
        <v>208537.36089030208</v>
      </c>
      <c r="D72" s="19">
        <f t="shared" si="18"/>
        <v>219151.70392085012</v>
      </c>
      <c r="E72" s="19">
        <f t="shared" si="18"/>
        <v>190316.92913385827</v>
      </c>
      <c r="F72" s="19">
        <f t="shared" si="18"/>
        <v>184630.52486187845</v>
      </c>
      <c r="G72" s="19">
        <f t="shared" si="18"/>
        <v>198252.25851285615</v>
      </c>
    </row>
    <row r="73" spans="1:8" ht="16.5" x14ac:dyDescent="0.3">
      <c r="A73" s="9" t="s">
        <v>29</v>
      </c>
      <c r="B73" s="19">
        <f t="shared" ref="B73:G73" si="19">(B71/B70)*B54</f>
        <v>81.721934539261255</v>
      </c>
      <c r="C73" s="19">
        <f t="shared" si="19"/>
        <v>49.373418530148214</v>
      </c>
      <c r="D73" s="19">
        <f t="shared" si="19"/>
        <v>66.656294499254145</v>
      </c>
      <c r="E73" s="19">
        <f t="shared" si="19"/>
        <v>71.864616645761657</v>
      </c>
      <c r="F73" s="19">
        <f t="shared" si="19"/>
        <v>96.59109104609071</v>
      </c>
      <c r="G73" s="19">
        <f t="shared" si="19"/>
        <v>43.49811066712995</v>
      </c>
    </row>
    <row r="74" spans="1:8" ht="16.5" x14ac:dyDescent="0.3">
      <c r="A74" s="9" t="s">
        <v>39</v>
      </c>
      <c r="B74" s="30">
        <f t="shared" ref="B74:G74" si="20">(B25/B18)*6</f>
        <v>1140000</v>
      </c>
      <c r="C74" s="30">
        <f t="shared" si="20"/>
        <v>1140000</v>
      </c>
      <c r="D74" s="30">
        <f t="shared" si="20"/>
        <v>1140000</v>
      </c>
      <c r="E74" s="30">
        <f t="shared" si="20"/>
        <v>1140000</v>
      </c>
      <c r="F74" s="30">
        <f t="shared" si="20"/>
        <v>1140000</v>
      </c>
      <c r="G74" s="30">
        <f t="shared" si="20"/>
        <v>1140000</v>
      </c>
    </row>
    <row r="75" spans="1:8" ht="16.5" x14ac:dyDescent="0.3">
      <c r="A75" s="9" t="s">
        <v>40</v>
      </c>
      <c r="B75" s="30">
        <f t="shared" ref="B75:G75" si="21">(B26/B20)*6</f>
        <v>1130497.4707772234</v>
      </c>
      <c r="C75" s="30">
        <f t="shared" si="21"/>
        <v>1251224.1653418124</v>
      </c>
      <c r="D75" s="30">
        <f t="shared" si="21"/>
        <v>1314910.2235251009</v>
      </c>
      <c r="E75" s="30">
        <f t="shared" si="21"/>
        <v>1141901.5748031496</v>
      </c>
      <c r="F75" s="30">
        <f t="shared" si="21"/>
        <v>1107783.1491712707</v>
      </c>
      <c r="G75" s="30">
        <f t="shared" si="21"/>
        <v>1189513.5510771368</v>
      </c>
    </row>
    <row r="76" spans="1:8" ht="16.5" x14ac:dyDescent="0.3">
      <c r="A76" s="9"/>
      <c r="B76" s="19"/>
      <c r="C76" s="19"/>
      <c r="D76" s="19"/>
      <c r="E76" s="19"/>
      <c r="F76" s="19"/>
      <c r="G76" s="19"/>
    </row>
    <row r="77" spans="1:8" ht="17.25" x14ac:dyDescent="0.35">
      <c r="A77" s="11" t="s">
        <v>30</v>
      </c>
      <c r="B77" s="19"/>
      <c r="C77" s="19"/>
      <c r="D77" s="19"/>
      <c r="E77" s="19"/>
      <c r="F77" s="19"/>
      <c r="G77" s="19"/>
    </row>
    <row r="78" spans="1:8" ht="16.5" x14ac:dyDescent="0.3">
      <c r="A78" s="9" t="s">
        <v>31</v>
      </c>
      <c r="B78" s="19">
        <f>(B32/B31)*100</f>
        <v>102.01895512186164</v>
      </c>
      <c r="C78" s="19"/>
      <c r="D78" s="19"/>
      <c r="E78" s="19"/>
      <c r="F78" s="19"/>
      <c r="G78" s="19"/>
    </row>
    <row r="79" spans="1:8" ht="16.5" x14ac:dyDescent="0.3">
      <c r="A79" s="9" t="s">
        <v>32</v>
      </c>
      <c r="B79" s="19">
        <f>(B26/B32)*100</f>
        <v>91.878041666666661</v>
      </c>
      <c r="C79" s="19"/>
      <c r="D79" s="19"/>
      <c r="E79" s="19"/>
      <c r="F79" s="19"/>
      <c r="G79" s="19"/>
    </row>
    <row r="80" spans="1:8" ht="17.25" thickBot="1" x14ac:dyDescent="0.35">
      <c r="A80" s="21"/>
      <c r="B80" s="21"/>
      <c r="C80" s="21"/>
      <c r="D80" s="21"/>
      <c r="E80" s="21"/>
      <c r="F80" s="21"/>
      <c r="G80" s="21"/>
    </row>
    <row r="81" spans="1:7" ht="16.5" customHeight="1" thickTop="1" x14ac:dyDescent="0.3">
      <c r="A81" s="39" t="s">
        <v>127</v>
      </c>
      <c r="B81" s="39"/>
      <c r="C81" s="39"/>
      <c r="D81" s="39"/>
      <c r="E81" s="39"/>
      <c r="F81" s="39"/>
      <c r="G81" s="9"/>
    </row>
    <row r="82" spans="1:7" ht="16.5" x14ac:dyDescent="0.3">
      <c r="A82" s="23"/>
      <c r="B82" s="9"/>
      <c r="C82" s="9"/>
      <c r="D82" s="9"/>
      <c r="E82" s="9"/>
      <c r="F82" s="9"/>
      <c r="G82" s="9"/>
    </row>
    <row r="83" spans="1:7" ht="16.5" x14ac:dyDescent="0.3">
      <c r="A83" s="9"/>
      <c r="B83" s="9"/>
      <c r="C83" s="9"/>
      <c r="D83" s="9"/>
      <c r="E83" s="9"/>
      <c r="F83" s="9"/>
      <c r="G83" s="9"/>
    </row>
    <row r="84" spans="1:7" ht="16.5" x14ac:dyDescent="0.3">
      <c r="A84" s="9"/>
      <c r="B84" s="24"/>
      <c r="C84" s="24"/>
      <c r="D84" s="24"/>
      <c r="E84" s="9"/>
      <c r="F84" s="9"/>
      <c r="G84" s="9"/>
    </row>
    <row r="85" spans="1:7" ht="16.5" x14ac:dyDescent="0.3">
      <c r="A85" s="9"/>
      <c r="B85" s="9"/>
      <c r="C85" s="9"/>
      <c r="D85" s="9"/>
      <c r="E85" s="9"/>
      <c r="F85" s="9"/>
      <c r="G85" s="9"/>
    </row>
    <row r="86" spans="1:7" ht="16.5" x14ac:dyDescent="0.3">
      <c r="A86" s="9"/>
      <c r="B86" s="9"/>
      <c r="C86" s="9"/>
      <c r="D86" s="9"/>
      <c r="E86" s="9"/>
      <c r="F86" s="9"/>
      <c r="G86" s="9"/>
    </row>
    <row r="87" spans="1:7" ht="16.5" x14ac:dyDescent="0.3">
      <c r="A87" s="25"/>
      <c r="B87" s="9"/>
      <c r="C87" s="9"/>
      <c r="D87" s="9"/>
      <c r="E87" s="9"/>
      <c r="F87" s="9"/>
      <c r="G87" s="9"/>
    </row>
    <row r="88" spans="1:7" ht="16.5" x14ac:dyDescent="0.3">
      <c r="A88" s="9"/>
      <c r="B88" s="9"/>
      <c r="C88" s="9"/>
      <c r="D88" s="9"/>
      <c r="E88" s="9"/>
      <c r="F88" s="9"/>
      <c r="G88" s="9"/>
    </row>
    <row r="89" spans="1:7" x14ac:dyDescent="0.25">
      <c r="A89" s="2"/>
    </row>
    <row r="90" spans="1:7" x14ac:dyDescent="0.25">
      <c r="A90" s="3"/>
    </row>
    <row r="91" spans="1:7" x14ac:dyDescent="0.25">
      <c r="A91" s="3"/>
    </row>
    <row r="92" spans="1:7" x14ac:dyDescent="0.25">
      <c r="A92" s="2"/>
    </row>
  </sheetData>
  <mergeCells count="4">
    <mergeCell ref="A9:A10"/>
    <mergeCell ref="B9:B10"/>
    <mergeCell ref="C9:G9"/>
    <mergeCell ref="A81:F81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L89"/>
  <sheetViews>
    <sheetView showGridLines="0" zoomScale="80" zoomScaleNormal="80" workbookViewId="0">
      <pane ySplit="10" topLeftCell="A11" activePane="bottomLeft" state="frozen"/>
      <selection pane="bottomLeft" activeCell="A9" sqref="A9:A10"/>
    </sheetView>
  </sheetViews>
  <sheetFormatPr baseColWidth="10" defaultColWidth="11.42578125" defaultRowHeight="15" x14ac:dyDescent="0.25"/>
  <cols>
    <col min="1" max="1" width="60.7109375" style="4" customWidth="1"/>
    <col min="2" max="7" width="20.7109375" style="4" customWidth="1"/>
    <col min="8" max="8" width="11.42578125" style="4"/>
    <col min="9" max="9" width="15.140625" style="4" bestFit="1" customWidth="1"/>
    <col min="10" max="10" width="13.140625" style="4" bestFit="1" customWidth="1"/>
    <col min="11" max="11" width="14.140625" style="4" bestFit="1" customWidth="1"/>
    <col min="12" max="12" width="16.85546875" style="4" bestFit="1" customWidth="1"/>
    <col min="13" max="16384" width="11.42578125" style="4"/>
  </cols>
  <sheetData>
    <row r="9" spans="1:7" ht="17.25" x14ac:dyDescent="0.25">
      <c r="A9" s="35" t="s">
        <v>0</v>
      </c>
      <c r="B9" s="37" t="s">
        <v>1</v>
      </c>
      <c r="C9" s="34" t="s">
        <v>2</v>
      </c>
      <c r="D9" s="34"/>
      <c r="E9" s="34"/>
      <c r="F9" s="34"/>
      <c r="G9" s="34"/>
    </row>
    <row r="10" spans="1:7" ht="35.25" thickBot="1" x14ac:dyDescent="0.3">
      <c r="A10" s="36"/>
      <c r="B10" s="38"/>
      <c r="C10" s="10" t="s">
        <v>3</v>
      </c>
      <c r="D10" s="10" t="s">
        <v>50</v>
      </c>
      <c r="E10" s="10" t="s">
        <v>48</v>
      </c>
      <c r="F10" s="10" t="s">
        <v>45</v>
      </c>
      <c r="G10" s="10" t="s">
        <v>51</v>
      </c>
    </row>
    <row r="11" spans="1:7" ht="17.25" thickTop="1" x14ac:dyDescent="0.3">
      <c r="A11" s="9"/>
      <c r="B11" s="9"/>
      <c r="C11" s="9"/>
      <c r="D11" s="9"/>
      <c r="E11" s="9"/>
      <c r="F11" s="9"/>
      <c r="G11" s="9"/>
    </row>
    <row r="12" spans="1:7" ht="17.25" x14ac:dyDescent="0.35">
      <c r="A12" s="11" t="s">
        <v>4</v>
      </c>
      <c r="B12" s="9"/>
      <c r="C12" s="9"/>
      <c r="D12" s="9"/>
      <c r="E12" s="9"/>
      <c r="F12" s="9"/>
      <c r="G12" s="9"/>
    </row>
    <row r="13" spans="1:7" ht="16.5" x14ac:dyDescent="0.3">
      <c r="A13" s="9"/>
      <c r="B13" s="9"/>
      <c r="C13" s="9"/>
      <c r="D13" s="9"/>
      <c r="E13" s="9"/>
      <c r="F13" s="9"/>
      <c r="G13" s="9"/>
    </row>
    <row r="14" spans="1:7" ht="17.25" x14ac:dyDescent="0.35">
      <c r="A14" s="11" t="s">
        <v>5</v>
      </c>
      <c r="B14" s="9"/>
      <c r="C14" s="9"/>
      <c r="D14" s="9"/>
      <c r="E14" s="9"/>
      <c r="F14" s="9"/>
      <c r="G14" s="9"/>
    </row>
    <row r="15" spans="1:7" ht="16.5" x14ac:dyDescent="0.3">
      <c r="A15" s="12" t="s">
        <v>64</v>
      </c>
      <c r="B15" s="13">
        <f>SUM(C15:G15)</f>
        <v>1637</v>
      </c>
      <c r="C15" s="13">
        <v>397</v>
      </c>
      <c r="D15" s="13">
        <v>205</v>
      </c>
      <c r="E15" s="13">
        <v>163</v>
      </c>
      <c r="F15" s="13">
        <v>65</v>
      </c>
      <c r="G15" s="13">
        <v>807</v>
      </c>
    </row>
    <row r="16" spans="1:7" ht="17.25" x14ac:dyDescent="0.35">
      <c r="A16" s="14" t="s">
        <v>33</v>
      </c>
      <c r="B16" s="13">
        <f t="shared" ref="B16:B28" si="0">SUM(C16:G16)</f>
        <v>20154</v>
      </c>
      <c r="C16" s="13">
        <v>1672</v>
      </c>
      <c r="D16" s="13">
        <v>2202</v>
      </c>
      <c r="E16" s="13">
        <v>942</v>
      </c>
      <c r="F16" s="13">
        <v>12596</v>
      </c>
      <c r="G16" s="13">
        <v>2742</v>
      </c>
    </row>
    <row r="17" spans="1:12" ht="16.5" x14ac:dyDescent="0.3">
      <c r="A17" s="12" t="s">
        <v>96</v>
      </c>
      <c r="B17" s="13">
        <f t="shared" si="0"/>
        <v>3176</v>
      </c>
      <c r="C17" s="13">
        <v>831</v>
      </c>
      <c r="D17" s="13">
        <v>354</v>
      </c>
      <c r="E17" s="13">
        <v>300</v>
      </c>
      <c r="F17" s="13">
        <v>851</v>
      </c>
      <c r="G17" s="13">
        <v>840</v>
      </c>
    </row>
    <row r="18" spans="1:12" ht="17.25" x14ac:dyDescent="0.35">
      <c r="A18" s="14" t="s">
        <v>33</v>
      </c>
      <c r="B18" s="13">
        <f t="shared" si="0"/>
        <v>22232</v>
      </c>
      <c r="C18" s="13">
        <v>2631</v>
      </c>
      <c r="D18" s="13">
        <v>1508</v>
      </c>
      <c r="E18" s="13">
        <v>900</v>
      </c>
      <c r="F18" s="13">
        <v>14553</v>
      </c>
      <c r="G18" s="13">
        <v>2640</v>
      </c>
    </row>
    <row r="19" spans="1:12" ht="16.5" x14ac:dyDescent="0.3">
      <c r="A19" s="12" t="s">
        <v>97</v>
      </c>
      <c r="B19" s="13">
        <f t="shared" si="0"/>
        <v>1035</v>
      </c>
      <c r="C19" s="13">
        <v>172</v>
      </c>
      <c r="D19" s="13">
        <v>0</v>
      </c>
      <c r="E19" s="13">
        <v>60</v>
      </c>
      <c r="F19" s="13">
        <v>349</v>
      </c>
      <c r="G19" s="13">
        <v>454</v>
      </c>
    </row>
    <row r="20" spans="1:12" ht="17.25" x14ac:dyDescent="0.35">
      <c r="A20" s="14" t="s">
        <v>33</v>
      </c>
      <c r="B20" s="13">
        <f t="shared" si="0"/>
        <v>17006</v>
      </c>
      <c r="C20" s="13">
        <v>439</v>
      </c>
      <c r="D20" s="13">
        <v>676</v>
      </c>
      <c r="E20" s="13">
        <v>274</v>
      </c>
      <c r="F20" s="13">
        <v>14015</v>
      </c>
      <c r="G20" s="13">
        <v>1602</v>
      </c>
    </row>
    <row r="21" spans="1:12" ht="16.5" x14ac:dyDescent="0.3">
      <c r="A21" s="12" t="s">
        <v>78</v>
      </c>
      <c r="B21" s="13">
        <f t="shared" si="0"/>
        <v>16735</v>
      </c>
      <c r="C21" s="13">
        <v>2631</v>
      </c>
      <c r="D21" s="13">
        <v>1754</v>
      </c>
      <c r="E21" s="13">
        <v>877</v>
      </c>
      <c r="F21" s="13">
        <v>8851</v>
      </c>
      <c r="G21" s="13">
        <v>2622</v>
      </c>
    </row>
    <row r="22" spans="1:12" ht="16.5" x14ac:dyDescent="0.3">
      <c r="A22" s="9"/>
      <c r="B22" s="13"/>
      <c r="C22" s="13"/>
      <c r="D22" s="13"/>
      <c r="E22" s="13"/>
      <c r="F22" s="13"/>
      <c r="G22" s="13"/>
    </row>
    <row r="23" spans="1:12" ht="17.25" x14ac:dyDescent="0.35">
      <c r="A23" s="15" t="s">
        <v>6</v>
      </c>
      <c r="B23" s="13"/>
      <c r="C23" s="13"/>
      <c r="D23" s="13"/>
      <c r="E23" s="13"/>
      <c r="F23" s="13"/>
      <c r="G23" s="13"/>
    </row>
    <row r="24" spans="1:12" ht="16.5" x14ac:dyDescent="0.3">
      <c r="A24" s="12" t="s">
        <v>64</v>
      </c>
      <c r="B24" s="13">
        <f t="shared" si="0"/>
        <v>3721055000</v>
      </c>
      <c r="C24" s="13">
        <v>317205000</v>
      </c>
      <c r="D24" s="13">
        <v>401280000</v>
      </c>
      <c r="E24" s="13">
        <v>146395000</v>
      </c>
      <c r="F24" s="13">
        <v>2335195000</v>
      </c>
      <c r="G24" s="29">
        <v>520980000</v>
      </c>
    </row>
    <row r="25" spans="1:12" ht="16.5" x14ac:dyDescent="0.3">
      <c r="A25" s="12" t="s">
        <v>96</v>
      </c>
      <c r="B25" s="13">
        <f t="shared" si="0"/>
        <v>4224080000</v>
      </c>
      <c r="C25" s="31">
        <v>499890000</v>
      </c>
      <c r="D25" s="13">
        <v>286520000</v>
      </c>
      <c r="E25" s="13">
        <v>171000000</v>
      </c>
      <c r="F25" s="29">
        <v>2765070000</v>
      </c>
      <c r="G25" s="29">
        <v>501600000</v>
      </c>
    </row>
    <row r="26" spans="1:12" ht="16.5" x14ac:dyDescent="0.3">
      <c r="A26" s="12" t="s">
        <v>97</v>
      </c>
      <c r="B26" s="13">
        <f t="shared" si="0"/>
        <v>2056957500</v>
      </c>
      <c r="C26" s="13">
        <v>85605000</v>
      </c>
      <c r="D26" s="13">
        <v>128017500</v>
      </c>
      <c r="E26" s="13">
        <v>41242500</v>
      </c>
      <c r="F26" s="13">
        <v>1489702500</v>
      </c>
      <c r="G26" s="29">
        <v>312390000</v>
      </c>
      <c r="I26" s="1"/>
      <c r="J26" s="1"/>
      <c r="K26" s="1"/>
      <c r="L26" s="1"/>
    </row>
    <row r="27" spans="1:12" ht="16.5" x14ac:dyDescent="0.3">
      <c r="A27" s="12" t="s">
        <v>78</v>
      </c>
      <c r="B27" s="13">
        <f t="shared" si="0"/>
        <v>14584020000</v>
      </c>
      <c r="C27" s="13">
        <v>1499670000</v>
      </c>
      <c r="D27" s="13">
        <v>999780000</v>
      </c>
      <c r="E27" s="13">
        <v>499890000</v>
      </c>
      <c r="F27" s="13">
        <v>10090140000</v>
      </c>
      <c r="G27" s="13">
        <v>1494540000</v>
      </c>
    </row>
    <row r="28" spans="1:12" ht="16.5" x14ac:dyDescent="0.3">
      <c r="A28" s="12" t="s">
        <v>98</v>
      </c>
      <c r="B28" s="13">
        <f t="shared" si="0"/>
        <v>2056957500</v>
      </c>
      <c r="C28" s="13">
        <f>C26</f>
        <v>85605000</v>
      </c>
      <c r="D28" s="13">
        <f>D26</f>
        <v>128017500</v>
      </c>
      <c r="E28" s="13">
        <f>E26</f>
        <v>41242500</v>
      </c>
      <c r="F28" s="13">
        <f>F26</f>
        <v>1489702500</v>
      </c>
      <c r="G28" s="13">
        <f>G26</f>
        <v>312390000</v>
      </c>
    </row>
    <row r="29" spans="1:12" ht="16.5" x14ac:dyDescent="0.3">
      <c r="A29" s="9"/>
      <c r="B29" s="13"/>
      <c r="C29" s="13"/>
      <c r="D29" s="13"/>
      <c r="E29" s="13"/>
      <c r="F29" s="13"/>
      <c r="G29" s="29"/>
    </row>
    <row r="30" spans="1:12" ht="17.25" x14ac:dyDescent="0.35">
      <c r="A30" s="11" t="s">
        <v>7</v>
      </c>
      <c r="B30" s="13"/>
      <c r="C30" s="13"/>
      <c r="D30" s="13"/>
      <c r="E30" s="13"/>
      <c r="F30" s="13"/>
      <c r="G30" s="29"/>
    </row>
    <row r="31" spans="1:12" ht="16.5" x14ac:dyDescent="0.3">
      <c r="A31" s="18" t="s">
        <v>96</v>
      </c>
      <c r="B31" s="13">
        <f>B25</f>
        <v>4224080000</v>
      </c>
      <c r="C31" s="13"/>
      <c r="D31" s="13"/>
      <c r="E31" s="13"/>
      <c r="F31" s="13"/>
      <c r="G31" s="13"/>
    </row>
    <row r="32" spans="1:12" ht="16.5" x14ac:dyDescent="0.3">
      <c r="A32" s="18" t="s">
        <v>97</v>
      </c>
      <c r="B32" s="13">
        <v>4500000000</v>
      </c>
      <c r="C32" s="13"/>
      <c r="D32" s="13"/>
      <c r="E32" s="13"/>
      <c r="F32" s="13"/>
      <c r="G32" s="29"/>
    </row>
    <row r="33" spans="1:7" ht="16.5" x14ac:dyDescent="0.3">
      <c r="A33" s="9"/>
      <c r="B33" s="17"/>
      <c r="C33" s="17"/>
      <c r="D33" s="17"/>
      <c r="E33" s="17"/>
      <c r="F33" s="17"/>
      <c r="G33" s="17"/>
    </row>
    <row r="34" spans="1:7" ht="17.25" x14ac:dyDescent="0.35">
      <c r="A34" s="11" t="s">
        <v>8</v>
      </c>
      <c r="B34" s="17"/>
      <c r="C34" s="17"/>
      <c r="D34" s="17"/>
      <c r="E34" s="17"/>
      <c r="F34" s="17"/>
      <c r="G34" s="17"/>
    </row>
    <row r="35" spans="1:7" ht="16.5" x14ac:dyDescent="0.3">
      <c r="A35" s="9" t="s">
        <v>65</v>
      </c>
      <c r="B35" s="20">
        <v>1.060947463</v>
      </c>
      <c r="C35" s="20">
        <v>1.060947463</v>
      </c>
      <c r="D35" s="20">
        <v>1.060947463</v>
      </c>
      <c r="E35" s="20">
        <v>1.060947463</v>
      </c>
      <c r="F35" s="20">
        <v>1.060947463</v>
      </c>
      <c r="G35" s="20">
        <v>1.060947463</v>
      </c>
    </row>
    <row r="36" spans="1:7" ht="16.5" x14ac:dyDescent="0.3">
      <c r="A36" s="9" t="s">
        <v>99</v>
      </c>
      <c r="B36" s="20">
        <v>1.0641</v>
      </c>
      <c r="C36" s="20">
        <v>1.0641</v>
      </c>
      <c r="D36" s="20">
        <v>1.0641</v>
      </c>
      <c r="E36" s="20">
        <v>1.0641</v>
      </c>
      <c r="F36" s="20">
        <v>1.0641</v>
      </c>
      <c r="G36" s="20">
        <v>1.0641</v>
      </c>
    </row>
    <row r="37" spans="1:7" ht="16.5" x14ac:dyDescent="0.3">
      <c r="A37" s="9" t="s">
        <v>9</v>
      </c>
      <c r="B37" s="13">
        <f>+C37+F37</f>
        <v>122289</v>
      </c>
      <c r="C37" s="13">
        <v>94618</v>
      </c>
      <c r="D37" s="13">
        <v>94618</v>
      </c>
      <c r="E37" s="13">
        <v>94618</v>
      </c>
      <c r="F37" s="13">
        <v>27671</v>
      </c>
      <c r="G37" s="13">
        <v>94618</v>
      </c>
    </row>
    <row r="38" spans="1:7" ht="16.5" x14ac:dyDescent="0.3">
      <c r="A38" s="9"/>
      <c r="B38" s="13"/>
      <c r="C38" s="13"/>
      <c r="D38" s="13"/>
      <c r="E38" s="13"/>
      <c r="F38" s="13"/>
      <c r="G38" s="13"/>
    </row>
    <row r="39" spans="1:7" ht="17.25" x14ac:dyDescent="0.35">
      <c r="A39" s="11" t="s">
        <v>10</v>
      </c>
      <c r="B39" s="13"/>
      <c r="C39" s="13"/>
      <c r="D39" s="13"/>
      <c r="E39" s="13"/>
      <c r="F39" s="13"/>
      <c r="G39" s="13"/>
    </row>
    <row r="40" spans="1:7" ht="16.5" x14ac:dyDescent="0.3">
      <c r="A40" s="9" t="s">
        <v>66</v>
      </c>
      <c r="B40" s="13">
        <f t="shared" ref="B40:C40" si="1">B24/B35</f>
        <v>3507294309.8220124</v>
      </c>
      <c r="C40" s="13">
        <f t="shared" si="1"/>
        <v>298982759.33763176</v>
      </c>
      <c r="D40" s="13">
        <f t="shared" ref="D40:G40" si="2">D24/D35</f>
        <v>378227965.09199059</v>
      </c>
      <c r="E40" s="13">
        <f t="shared" si="2"/>
        <v>137985154.87849373</v>
      </c>
      <c r="F40" s="13">
        <f t="shared" si="2"/>
        <v>2201046782.652988</v>
      </c>
      <c r="G40" s="13">
        <f t="shared" si="2"/>
        <v>491051647.86090827</v>
      </c>
    </row>
    <row r="41" spans="1:7" ht="16.5" x14ac:dyDescent="0.3">
      <c r="A41" s="9" t="s">
        <v>100</v>
      </c>
      <c r="B41" s="13">
        <f t="shared" ref="B41:C41" si="3">B26/B36</f>
        <v>1933049055.5398927</v>
      </c>
      <c r="C41" s="13">
        <f t="shared" si="3"/>
        <v>80448266.140400335</v>
      </c>
      <c r="D41" s="13">
        <f t="shared" ref="D41:G41" si="4">D26/D36</f>
        <v>120305892.30335495</v>
      </c>
      <c r="E41" s="13">
        <f t="shared" si="4"/>
        <v>38758105.441217929</v>
      </c>
      <c r="F41" s="13">
        <f t="shared" si="4"/>
        <v>1399964758.9512262</v>
      </c>
      <c r="G41" s="13">
        <f t="shared" si="4"/>
        <v>293572032.70369327</v>
      </c>
    </row>
    <row r="42" spans="1:7" ht="16.5" x14ac:dyDescent="0.3">
      <c r="A42" s="9" t="s">
        <v>67</v>
      </c>
      <c r="B42" s="13">
        <f t="shared" ref="B42:C42" si="5">B40/B15</f>
        <v>2142513.3230433795</v>
      </c>
      <c r="C42" s="13">
        <f t="shared" si="5"/>
        <v>753105.18724844267</v>
      </c>
      <c r="D42" s="13">
        <f t="shared" ref="D42:G42" si="6">D40/D15</f>
        <v>1845014.4638633688</v>
      </c>
      <c r="E42" s="13">
        <f t="shared" si="6"/>
        <v>846534.69250609644</v>
      </c>
      <c r="F42" s="13">
        <f t="shared" si="6"/>
        <v>33862258.194661357</v>
      </c>
      <c r="G42" s="13">
        <f t="shared" si="6"/>
        <v>608490.26996395073</v>
      </c>
    </row>
    <row r="43" spans="1:7" ht="16.5" x14ac:dyDescent="0.3">
      <c r="A43" s="9" t="s">
        <v>101</v>
      </c>
      <c r="B43" s="13">
        <f t="shared" ref="B43:C43" si="7">B41/B19</f>
        <v>1867680.2468984469</v>
      </c>
      <c r="C43" s="13">
        <f t="shared" si="7"/>
        <v>467722.47756046709</v>
      </c>
      <c r="D43" s="13" t="s">
        <v>128</v>
      </c>
      <c r="E43" s="13">
        <f t="shared" ref="E43:G43" si="8">E41/E19</f>
        <v>645968.42402029887</v>
      </c>
      <c r="F43" s="13">
        <f t="shared" si="8"/>
        <v>4011360.3408344593</v>
      </c>
      <c r="G43" s="13">
        <f t="shared" si="8"/>
        <v>646634.43326804682</v>
      </c>
    </row>
    <row r="44" spans="1:7" ht="16.5" x14ac:dyDescent="0.3">
      <c r="A44" s="9"/>
      <c r="B44" s="17"/>
      <c r="C44" s="17"/>
      <c r="D44" s="17"/>
      <c r="E44" s="17"/>
      <c r="F44" s="17"/>
      <c r="G44" s="17"/>
    </row>
    <row r="45" spans="1:7" ht="17.25" x14ac:dyDescent="0.35">
      <c r="A45" s="11" t="s">
        <v>11</v>
      </c>
      <c r="B45" s="17"/>
      <c r="C45" s="17"/>
      <c r="D45" s="17"/>
      <c r="E45" s="17"/>
      <c r="F45" s="17"/>
      <c r="G45" s="17"/>
    </row>
    <row r="46" spans="1:7" ht="16.5" x14ac:dyDescent="0.3">
      <c r="A46" s="9"/>
      <c r="B46" s="17"/>
      <c r="C46" s="17"/>
      <c r="D46" s="17"/>
      <c r="E46" s="17"/>
      <c r="F46" s="17"/>
      <c r="G46" s="17"/>
    </row>
    <row r="47" spans="1:7" ht="17.25" x14ac:dyDescent="0.35">
      <c r="A47" s="11" t="s">
        <v>12</v>
      </c>
      <c r="B47" s="17"/>
      <c r="C47" s="17"/>
      <c r="D47" s="17"/>
      <c r="E47" s="17"/>
      <c r="F47" s="17"/>
      <c r="G47" s="17"/>
    </row>
    <row r="48" spans="1:7" ht="16.5" x14ac:dyDescent="0.3">
      <c r="A48" s="9" t="s">
        <v>13</v>
      </c>
      <c r="B48" s="19">
        <f t="shared" ref="B48:G48" si="9">B17/B37*100</f>
        <v>2.5971264790782489</v>
      </c>
      <c r="C48" s="19">
        <f t="shared" si="9"/>
        <v>0.87826840558878849</v>
      </c>
      <c r="D48" s="19">
        <f t="shared" si="9"/>
        <v>0.37413599949269694</v>
      </c>
      <c r="E48" s="19">
        <f t="shared" si="9"/>
        <v>0.3170644063497432</v>
      </c>
      <c r="F48" s="19">
        <f t="shared" si="9"/>
        <v>3.0754219218676595</v>
      </c>
      <c r="G48" s="19">
        <f t="shared" si="9"/>
        <v>0.88778033777928089</v>
      </c>
    </row>
    <row r="49" spans="1:7" ht="16.5" x14ac:dyDescent="0.3">
      <c r="A49" s="9" t="s">
        <v>14</v>
      </c>
      <c r="B49" s="19">
        <f t="shared" ref="B49:G49" si="10">B19/B37*100</f>
        <v>0.84635576380541178</v>
      </c>
      <c r="C49" s="19">
        <f t="shared" si="10"/>
        <v>0.18178359297385274</v>
      </c>
      <c r="D49" s="19">
        <f t="shared" si="10"/>
        <v>0</v>
      </c>
      <c r="E49" s="19">
        <f t="shared" si="10"/>
        <v>6.3412881269948637E-2</v>
      </c>
      <c r="F49" s="19">
        <f t="shared" si="10"/>
        <v>1.2612482382277475</v>
      </c>
      <c r="G49" s="19">
        <f t="shared" si="10"/>
        <v>0.47982413494261128</v>
      </c>
    </row>
    <row r="50" spans="1:7" ht="16.5" x14ac:dyDescent="0.3">
      <c r="A50" s="9"/>
      <c r="B50" s="19"/>
      <c r="C50" s="19"/>
      <c r="D50" s="19"/>
      <c r="E50" s="19"/>
      <c r="F50" s="19"/>
      <c r="G50" s="19"/>
    </row>
    <row r="51" spans="1:7" ht="17.25" x14ac:dyDescent="0.35">
      <c r="A51" s="11" t="s">
        <v>15</v>
      </c>
      <c r="B51" s="19"/>
      <c r="C51" s="19"/>
      <c r="D51" s="19"/>
      <c r="E51" s="19"/>
      <c r="F51" s="19"/>
      <c r="G51" s="19"/>
    </row>
    <row r="52" spans="1:7" ht="16.5" x14ac:dyDescent="0.3">
      <c r="A52" s="9" t="s">
        <v>16</v>
      </c>
      <c r="B52" s="19">
        <f t="shared" ref="B52:G52" si="11">B19/B17*100</f>
        <v>32.588161209068012</v>
      </c>
      <c r="C52" s="19">
        <f t="shared" si="11"/>
        <v>20.697954271961493</v>
      </c>
      <c r="D52" s="19">
        <f t="shared" si="11"/>
        <v>0</v>
      </c>
      <c r="E52" s="19">
        <f t="shared" si="11"/>
        <v>20</v>
      </c>
      <c r="F52" s="19">
        <f t="shared" si="11"/>
        <v>41.010575793184486</v>
      </c>
      <c r="G52" s="19">
        <f t="shared" si="11"/>
        <v>54.047619047619044</v>
      </c>
    </row>
    <row r="53" spans="1:7" ht="16.5" x14ac:dyDescent="0.3">
      <c r="A53" s="9" t="s">
        <v>17</v>
      </c>
      <c r="B53" s="19">
        <f t="shared" ref="B53:G53" si="12">B26/B25*100</f>
        <v>48.695988238859108</v>
      </c>
      <c r="C53" s="19">
        <f t="shared" si="12"/>
        <v>17.124767448838746</v>
      </c>
      <c r="D53" s="19">
        <f t="shared" si="12"/>
        <v>44.680127041742281</v>
      </c>
      <c r="E53" s="19">
        <f t="shared" si="12"/>
        <v>24.118421052631579</v>
      </c>
      <c r="F53" s="19">
        <f t="shared" si="12"/>
        <v>53.875760830648048</v>
      </c>
      <c r="G53" s="19">
        <f t="shared" si="12"/>
        <v>62.278708133971293</v>
      </c>
    </row>
    <row r="54" spans="1:7" ht="16.5" x14ac:dyDescent="0.3">
      <c r="A54" s="9" t="s">
        <v>18</v>
      </c>
      <c r="B54" s="19">
        <f t="shared" ref="B54:G54" si="13">AVERAGE(B52:B53)</f>
        <v>40.64207472396356</v>
      </c>
      <c r="C54" s="19">
        <f t="shared" si="13"/>
        <v>18.911360860400119</v>
      </c>
      <c r="D54" s="19">
        <f t="shared" si="13"/>
        <v>22.340063520871141</v>
      </c>
      <c r="E54" s="19">
        <f t="shared" si="13"/>
        <v>22.059210526315788</v>
      </c>
      <c r="F54" s="19">
        <f t="shared" si="13"/>
        <v>47.443168311916267</v>
      </c>
      <c r="G54" s="19">
        <f t="shared" si="13"/>
        <v>58.163163590795165</v>
      </c>
    </row>
    <row r="55" spans="1:7" ht="16.5" x14ac:dyDescent="0.3">
      <c r="A55" s="9"/>
      <c r="B55" s="19"/>
      <c r="C55" s="19"/>
      <c r="D55" s="19"/>
      <c r="E55" s="19"/>
      <c r="F55" s="19"/>
      <c r="G55" s="19"/>
    </row>
    <row r="56" spans="1:7" ht="17.25" x14ac:dyDescent="0.35">
      <c r="A56" s="11" t="s">
        <v>19</v>
      </c>
      <c r="B56" s="19"/>
      <c r="C56" s="19"/>
      <c r="D56" s="19"/>
      <c r="E56" s="19"/>
      <c r="F56" s="19"/>
      <c r="G56" s="19"/>
    </row>
    <row r="57" spans="1:7" ht="16.5" x14ac:dyDescent="0.3">
      <c r="A57" s="9" t="s">
        <v>20</v>
      </c>
      <c r="B57" s="19">
        <f t="shared" ref="B57:G57" si="14">B19/B21*100</f>
        <v>6.1846429638482219</v>
      </c>
      <c r="C57" s="19">
        <f t="shared" si="14"/>
        <v>6.5374382364120107</v>
      </c>
      <c r="D57" s="19">
        <f t="shared" si="14"/>
        <v>0</v>
      </c>
      <c r="E57" s="19">
        <f t="shared" si="14"/>
        <v>6.8415051311288488</v>
      </c>
      <c r="F57" s="19">
        <f t="shared" si="14"/>
        <v>3.9430572816630893</v>
      </c>
      <c r="G57" s="19">
        <f t="shared" si="14"/>
        <v>17.315026697177728</v>
      </c>
    </row>
    <row r="58" spans="1:7" ht="16.5" x14ac:dyDescent="0.3">
      <c r="A58" s="9" t="s">
        <v>21</v>
      </c>
      <c r="B58" s="19">
        <f t="shared" ref="B58:G58" si="15">B26/B27*100</f>
        <v>14.104187322836914</v>
      </c>
      <c r="C58" s="19">
        <f t="shared" si="15"/>
        <v>5.708255816279582</v>
      </c>
      <c r="D58" s="19">
        <f t="shared" si="15"/>
        <v>12.804567004741044</v>
      </c>
      <c r="E58" s="19">
        <f t="shared" si="15"/>
        <v>8.2503150693152492</v>
      </c>
      <c r="F58" s="19">
        <f t="shared" si="15"/>
        <v>14.763942819425695</v>
      </c>
      <c r="G58" s="19">
        <f t="shared" si="15"/>
        <v>20.902083584246657</v>
      </c>
    </row>
    <row r="59" spans="1:7" ht="16.5" x14ac:dyDescent="0.3">
      <c r="A59" s="9" t="s">
        <v>22</v>
      </c>
      <c r="B59" s="19">
        <f t="shared" ref="B59:G59" si="16">(B57+B58)/2</f>
        <v>10.144415143342568</v>
      </c>
      <c r="C59" s="19">
        <f t="shared" si="16"/>
        <v>6.1228470263457968</v>
      </c>
      <c r="D59" s="19">
        <f t="shared" si="16"/>
        <v>6.4022835023705218</v>
      </c>
      <c r="E59" s="19">
        <f t="shared" si="16"/>
        <v>7.5459101002220486</v>
      </c>
      <c r="F59" s="19">
        <f t="shared" si="16"/>
        <v>9.3535000505443922</v>
      </c>
      <c r="G59" s="19">
        <f t="shared" si="16"/>
        <v>19.108555140712191</v>
      </c>
    </row>
    <row r="60" spans="1:7" ht="16.5" x14ac:dyDescent="0.3">
      <c r="A60" s="9"/>
      <c r="B60" s="19"/>
      <c r="C60" s="19"/>
      <c r="D60" s="19"/>
      <c r="E60" s="19"/>
      <c r="F60" s="19"/>
      <c r="G60" s="19"/>
    </row>
    <row r="61" spans="1:7" ht="17.25" x14ac:dyDescent="0.35">
      <c r="A61" s="11" t="s">
        <v>75</v>
      </c>
      <c r="B61" s="19"/>
      <c r="C61" s="19"/>
      <c r="D61" s="19"/>
      <c r="E61" s="19"/>
      <c r="F61" s="19"/>
      <c r="G61" s="19"/>
    </row>
    <row r="62" spans="1:7" ht="16.5" x14ac:dyDescent="0.3">
      <c r="A62" s="9" t="s">
        <v>23</v>
      </c>
      <c r="B62" s="19">
        <f>B28/B26*100</f>
        <v>100</v>
      </c>
      <c r="C62" s="19"/>
      <c r="D62" s="19"/>
      <c r="E62" s="19"/>
      <c r="F62" s="19"/>
      <c r="G62" s="19"/>
    </row>
    <row r="63" spans="1:7" ht="16.5" x14ac:dyDescent="0.3">
      <c r="A63" s="9"/>
      <c r="B63" s="19"/>
      <c r="C63" s="19"/>
      <c r="D63" s="19"/>
      <c r="E63" s="19"/>
      <c r="F63" s="19"/>
      <c r="G63" s="19"/>
    </row>
    <row r="64" spans="1:7" ht="17.25" x14ac:dyDescent="0.35">
      <c r="A64" s="11" t="s">
        <v>24</v>
      </c>
      <c r="B64" s="19"/>
      <c r="C64" s="19"/>
      <c r="D64" s="19"/>
      <c r="E64" s="19"/>
      <c r="F64" s="19"/>
      <c r="G64" s="19"/>
    </row>
    <row r="65" spans="1:7" ht="16.5" x14ac:dyDescent="0.3">
      <c r="A65" s="9" t="s">
        <v>25</v>
      </c>
      <c r="B65" s="19">
        <f t="shared" ref="B65:C65" si="17">((B19/B15)-1)*100</f>
        <v>-36.774587660354307</v>
      </c>
      <c r="C65" s="19">
        <f t="shared" si="17"/>
        <v>-56.675062972292189</v>
      </c>
      <c r="D65" s="19">
        <f t="shared" ref="D65:G65" si="18">((D19/D15)-1)*100</f>
        <v>-100</v>
      </c>
      <c r="E65" s="19">
        <f t="shared" si="18"/>
        <v>-63.190184049079754</v>
      </c>
      <c r="F65" s="19">
        <f t="shared" si="18"/>
        <v>436.92307692307691</v>
      </c>
      <c r="G65" s="19">
        <f t="shared" si="18"/>
        <v>-43.742255266418837</v>
      </c>
    </row>
    <row r="66" spans="1:7" ht="16.5" x14ac:dyDescent="0.3">
      <c r="A66" s="9" t="s">
        <v>26</v>
      </c>
      <c r="B66" s="19">
        <f t="shared" ref="B66:C66" si="19">((B41/B40)-1)*100</f>
        <v>-44.884891748990675</v>
      </c>
      <c r="C66" s="19">
        <f t="shared" si="19"/>
        <v>-73.092673865668402</v>
      </c>
      <c r="D66" s="19">
        <f t="shared" ref="D66:G66" si="20">((D41/D40)-1)*100</f>
        <v>-68.19222706758481</v>
      </c>
      <c r="E66" s="19">
        <f t="shared" si="20"/>
        <v>-71.91139476174277</v>
      </c>
      <c r="F66" s="19">
        <f t="shared" si="20"/>
        <v>-36.395501904607109</v>
      </c>
      <c r="G66" s="19">
        <f t="shared" si="20"/>
        <v>-40.215650638270873</v>
      </c>
    </row>
    <row r="67" spans="1:7" ht="16.5" x14ac:dyDescent="0.3">
      <c r="A67" s="9" t="s">
        <v>27</v>
      </c>
      <c r="B67" s="19">
        <f t="shared" ref="B67:C67" si="21">((B43/B42)-1)*100</f>
        <v>-12.827601732461568</v>
      </c>
      <c r="C67" s="19">
        <f t="shared" si="21"/>
        <v>-37.894136771339269</v>
      </c>
      <c r="D67" s="19" t="s">
        <v>128</v>
      </c>
      <c r="E67" s="19">
        <f t="shared" ref="E67:G67" si="22">((E43/E42)-1)*100</f>
        <v>-23.692622436067868</v>
      </c>
      <c r="F67" s="19">
        <f t="shared" si="22"/>
        <v>-88.153890039540002</v>
      </c>
      <c r="G67" s="19">
        <f t="shared" si="22"/>
        <v>6.2686562443070581</v>
      </c>
    </row>
    <row r="68" spans="1:7" ht="16.5" x14ac:dyDescent="0.3">
      <c r="A68" s="9"/>
      <c r="B68" s="19"/>
      <c r="C68" s="19"/>
      <c r="D68" s="19"/>
      <c r="E68" s="19"/>
      <c r="F68" s="19"/>
      <c r="G68" s="19"/>
    </row>
    <row r="69" spans="1:7" ht="17.25" x14ac:dyDescent="0.35">
      <c r="A69" s="11" t="s">
        <v>28</v>
      </c>
      <c r="B69" s="19"/>
      <c r="C69" s="19"/>
      <c r="D69" s="19"/>
      <c r="E69" s="19"/>
      <c r="F69" s="19"/>
      <c r="G69" s="19"/>
    </row>
    <row r="70" spans="1:7" ht="16.5" x14ac:dyDescent="0.3">
      <c r="A70" s="9" t="s">
        <v>43</v>
      </c>
      <c r="B70" s="19">
        <f t="shared" ref="B70:C70" si="23">B25/(B18)</f>
        <v>190000</v>
      </c>
      <c r="C70" s="19">
        <f t="shared" si="23"/>
        <v>190000</v>
      </c>
      <c r="D70" s="19">
        <f t="shared" ref="D70:G70" si="24">D25/(D18)</f>
        <v>190000</v>
      </c>
      <c r="E70" s="19">
        <f t="shared" si="24"/>
        <v>190000</v>
      </c>
      <c r="F70" s="19">
        <f t="shared" si="24"/>
        <v>190000</v>
      </c>
      <c r="G70" s="19">
        <f t="shared" si="24"/>
        <v>190000</v>
      </c>
    </row>
    <row r="71" spans="1:7" ht="16.5" x14ac:dyDescent="0.3">
      <c r="A71" s="9" t="s">
        <v>44</v>
      </c>
      <c r="B71" s="19">
        <f t="shared" ref="B71:C71" si="25">B26/(B20)</f>
        <v>120954.81006703517</v>
      </c>
      <c r="C71" s="19">
        <f t="shared" si="25"/>
        <v>195000</v>
      </c>
      <c r="D71" s="19">
        <f t="shared" ref="D71:G71" si="26">D26/(D20)</f>
        <v>189375</v>
      </c>
      <c r="E71" s="19">
        <f t="shared" si="26"/>
        <v>150520.07299270073</v>
      </c>
      <c r="F71" s="19">
        <f t="shared" si="26"/>
        <v>106293.43560470924</v>
      </c>
      <c r="G71" s="19">
        <f t="shared" si="26"/>
        <v>195000</v>
      </c>
    </row>
    <row r="72" spans="1:7" ht="16.5" hidden="1" x14ac:dyDescent="0.3">
      <c r="A72" s="9" t="s">
        <v>34</v>
      </c>
      <c r="B72" s="19">
        <f t="shared" ref="B72:C72" si="27">B26/B20</f>
        <v>120954.81006703517</v>
      </c>
      <c r="C72" s="19">
        <f t="shared" si="27"/>
        <v>195000</v>
      </c>
      <c r="D72" s="19">
        <f t="shared" ref="D72:G72" si="28">D26/D20</f>
        <v>189375</v>
      </c>
      <c r="E72" s="19">
        <f t="shared" si="28"/>
        <v>150520.07299270073</v>
      </c>
      <c r="F72" s="19">
        <f t="shared" si="28"/>
        <v>106293.43560470924</v>
      </c>
      <c r="G72" s="19">
        <f t="shared" si="28"/>
        <v>195000</v>
      </c>
    </row>
    <row r="73" spans="1:7" ht="16.5" x14ac:dyDescent="0.3">
      <c r="A73" s="9" t="s">
        <v>29</v>
      </c>
      <c r="B73" s="19">
        <f t="shared" ref="B73:C73" si="29">(B71/B70)*B54</f>
        <v>25.872918047196123</v>
      </c>
      <c r="C73" s="19">
        <f t="shared" si="29"/>
        <v>19.409028251463283</v>
      </c>
      <c r="D73" s="19">
        <f t="shared" ref="D73:G73" si="30">(D71/D70)*D54</f>
        <v>22.266576469815643</v>
      </c>
      <c r="E73" s="19">
        <f t="shared" si="30"/>
        <v>17.475547255696867</v>
      </c>
      <c r="F73" s="19">
        <f t="shared" si="30"/>
        <v>26.541565030768709</v>
      </c>
      <c r="G73" s="19">
        <f t="shared" si="30"/>
        <v>59.69377315897399</v>
      </c>
    </row>
    <row r="74" spans="1:7" ht="16.5" x14ac:dyDescent="0.3">
      <c r="A74" s="9" t="s">
        <v>37</v>
      </c>
      <c r="B74" s="19">
        <f t="shared" ref="B74:C74" si="31">(B25/B18)*3</f>
        <v>570000</v>
      </c>
      <c r="C74" s="19">
        <f t="shared" si="31"/>
        <v>570000</v>
      </c>
      <c r="D74" s="19">
        <f t="shared" ref="D74:G74" si="32">(D25/D18)*3</f>
        <v>570000</v>
      </c>
      <c r="E74" s="19">
        <f t="shared" si="32"/>
        <v>570000</v>
      </c>
      <c r="F74" s="19">
        <f t="shared" si="32"/>
        <v>570000</v>
      </c>
      <c r="G74" s="19">
        <f t="shared" si="32"/>
        <v>570000</v>
      </c>
    </row>
    <row r="75" spans="1:7" ht="16.5" x14ac:dyDescent="0.3">
      <c r="A75" s="9" t="s">
        <v>38</v>
      </c>
      <c r="B75" s="19">
        <f t="shared" ref="B75:C75" si="33">(B26/B20)*3</f>
        <v>362864.43020110554</v>
      </c>
      <c r="C75" s="19">
        <f t="shared" si="33"/>
        <v>585000</v>
      </c>
      <c r="D75" s="19">
        <f t="shared" ref="D75:G75" si="34">(D26/D20)*3</f>
        <v>568125</v>
      </c>
      <c r="E75" s="19">
        <f t="shared" si="34"/>
        <v>451560.2189781022</v>
      </c>
      <c r="F75" s="19">
        <f t="shared" si="34"/>
        <v>318880.30681412772</v>
      </c>
      <c r="G75" s="19">
        <f t="shared" si="34"/>
        <v>585000</v>
      </c>
    </row>
    <row r="76" spans="1:7" ht="16.5" x14ac:dyDescent="0.3">
      <c r="A76" s="9"/>
      <c r="B76" s="19"/>
      <c r="C76" s="19"/>
      <c r="D76" s="19"/>
      <c r="E76" s="19"/>
      <c r="F76" s="19"/>
      <c r="G76" s="19"/>
    </row>
    <row r="77" spans="1:7" ht="17.25" x14ac:dyDescent="0.35">
      <c r="A77" s="11" t="s">
        <v>30</v>
      </c>
      <c r="B77" s="19"/>
      <c r="C77" s="19"/>
      <c r="D77" s="19"/>
      <c r="E77" s="19"/>
      <c r="F77" s="19"/>
      <c r="G77" s="19"/>
    </row>
    <row r="78" spans="1:7" ht="16.5" x14ac:dyDescent="0.3">
      <c r="A78" s="9" t="s">
        <v>31</v>
      </c>
      <c r="B78" s="19">
        <f>(B32/B31)*100</f>
        <v>106.53207325618833</v>
      </c>
      <c r="C78" s="19"/>
      <c r="D78" s="19"/>
      <c r="E78" s="19"/>
      <c r="F78" s="19"/>
      <c r="G78" s="19"/>
    </row>
    <row r="79" spans="1:7" ht="16.5" x14ac:dyDescent="0.3">
      <c r="A79" s="9" t="s">
        <v>32</v>
      </c>
      <c r="B79" s="19">
        <f>(B26/B32)*100</f>
        <v>45.710166666666666</v>
      </c>
      <c r="C79" s="19"/>
      <c r="D79" s="19"/>
      <c r="E79" s="19"/>
      <c r="F79" s="19"/>
      <c r="G79" s="19"/>
    </row>
    <row r="80" spans="1:7" ht="17.25" thickBot="1" x14ac:dyDescent="0.35">
      <c r="A80" s="21"/>
      <c r="B80" s="21"/>
      <c r="C80" s="21"/>
      <c r="D80" s="21"/>
      <c r="E80" s="21"/>
      <c r="F80" s="21"/>
      <c r="G80" s="21"/>
    </row>
    <row r="81" spans="1:7" ht="16.5" customHeight="1" thickTop="1" x14ac:dyDescent="0.3">
      <c r="A81" s="39" t="s">
        <v>127</v>
      </c>
      <c r="B81" s="39"/>
      <c r="C81" s="39"/>
      <c r="D81" s="39"/>
      <c r="E81" s="39"/>
      <c r="F81" s="39"/>
      <c r="G81" s="9"/>
    </row>
    <row r="82" spans="1:7" ht="16.5" x14ac:dyDescent="0.3">
      <c r="A82" s="23"/>
      <c r="B82" s="9"/>
      <c r="C82" s="9"/>
      <c r="D82" s="9"/>
      <c r="E82" s="9"/>
      <c r="F82" s="9"/>
      <c r="G82" s="9"/>
    </row>
    <row r="84" spans="1:7" x14ac:dyDescent="0.25">
      <c r="B84" s="6"/>
      <c r="C84" s="6"/>
      <c r="D84" s="6"/>
    </row>
    <row r="87" spans="1:7" x14ac:dyDescent="0.25">
      <c r="A87" s="3"/>
    </row>
    <row r="89" spans="1:7" x14ac:dyDescent="0.25">
      <c r="A89" s="2"/>
    </row>
  </sheetData>
  <mergeCells count="4">
    <mergeCell ref="A9:A10"/>
    <mergeCell ref="B9:B10"/>
    <mergeCell ref="C9:G9"/>
    <mergeCell ref="A81:F81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G89"/>
  <sheetViews>
    <sheetView showGridLines="0" zoomScale="80" zoomScaleNormal="80" workbookViewId="0">
      <pane ySplit="10" topLeftCell="A11" activePane="bottomLeft" state="frozen"/>
      <selection pane="bottomLeft" activeCell="A9" sqref="A9:A10"/>
    </sheetView>
  </sheetViews>
  <sheetFormatPr baseColWidth="10" defaultColWidth="11.42578125" defaultRowHeight="15" x14ac:dyDescent="0.25"/>
  <cols>
    <col min="1" max="1" width="60.7109375" style="4" customWidth="1"/>
    <col min="2" max="7" width="20.7109375" style="4" customWidth="1"/>
    <col min="8" max="16384" width="11.42578125" style="4"/>
  </cols>
  <sheetData>
    <row r="9" spans="1:7" s="11" customFormat="1" ht="17.25" x14ac:dyDescent="0.35">
      <c r="A9" s="35" t="s">
        <v>0</v>
      </c>
      <c r="B9" s="37" t="s">
        <v>1</v>
      </c>
      <c r="C9" s="34" t="s">
        <v>2</v>
      </c>
      <c r="D9" s="34"/>
      <c r="E9" s="34"/>
      <c r="F9" s="34"/>
      <c r="G9" s="34"/>
    </row>
    <row r="10" spans="1:7" s="11" customFormat="1" ht="35.25" thickBot="1" x14ac:dyDescent="0.4">
      <c r="A10" s="36"/>
      <c r="B10" s="38"/>
      <c r="C10" s="10" t="s">
        <v>3</v>
      </c>
      <c r="D10" s="10" t="s">
        <v>47</v>
      </c>
      <c r="E10" s="10" t="s">
        <v>48</v>
      </c>
      <c r="F10" s="10" t="s">
        <v>45</v>
      </c>
      <c r="G10" s="10" t="s">
        <v>49</v>
      </c>
    </row>
    <row r="11" spans="1:7" s="9" customFormat="1" ht="17.25" thickTop="1" x14ac:dyDescent="0.3"/>
    <row r="12" spans="1:7" s="9" customFormat="1" ht="17.25" x14ac:dyDescent="0.35">
      <c r="A12" s="11" t="s">
        <v>4</v>
      </c>
    </row>
    <row r="13" spans="1:7" s="9" customFormat="1" ht="16.5" x14ac:dyDescent="0.3"/>
    <row r="14" spans="1:7" s="9" customFormat="1" ht="17.25" x14ac:dyDescent="0.35">
      <c r="A14" s="11" t="s">
        <v>5</v>
      </c>
    </row>
    <row r="15" spans="1:7" s="9" customFormat="1" ht="16.5" x14ac:dyDescent="0.3">
      <c r="A15" s="12" t="s">
        <v>72</v>
      </c>
      <c r="B15" s="13">
        <f>SUM(C15:G15)</f>
        <v>11014</v>
      </c>
      <c r="C15" s="13">
        <f>+'I trimestre'!C15+'II Trimestre'!C15+'III Trimestre'!C15</f>
        <v>1784</v>
      </c>
      <c r="D15" s="13">
        <f>+'I trimestre'!D15+'II Trimestre'!D15+'III Trimestre'!D15</f>
        <v>888</v>
      </c>
      <c r="E15" s="13">
        <f>+'I trimestre'!E15+'II Trimestre'!E15+'III Trimestre'!E15</f>
        <v>739</v>
      </c>
      <c r="F15" s="13">
        <f>+'I trimestre'!F15+'II Trimestre'!F15+'III Trimestre'!F15</f>
        <v>5193</v>
      </c>
      <c r="G15" s="13">
        <f>+'I trimestre'!G15+'II Trimestre'!G15+'III Trimestre'!G15</f>
        <v>2410</v>
      </c>
    </row>
    <row r="16" spans="1:7" s="9" customFormat="1" ht="17.25" x14ac:dyDescent="0.35">
      <c r="A16" s="14" t="s">
        <v>33</v>
      </c>
      <c r="B16" s="13">
        <f t="shared" ref="B16:B28" si="0">SUM(C16:G16)</f>
        <v>49030</v>
      </c>
      <c r="C16" s="13">
        <f>+'I trimestre'!C16+'II Trimestre'!C16+'III Trimestre'!C16</f>
        <v>4359</v>
      </c>
      <c r="D16" s="13">
        <f>+'I trimestre'!D16+'II Trimestre'!D16+'III Trimestre'!D16</f>
        <v>5083</v>
      </c>
      <c r="E16" s="13">
        <f>+'I trimestre'!E16+'II Trimestre'!E16+'III Trimestre'!E16</f>
        <v>2352</v>
      </c>
      <c r="F16" s="13">
        <f>+'I trimestre'!F16+'II Trimestre'!F16+'III Trimestre'!F16</f>
        <v>30515</v>
      </c>
      <c r="G16" s="13">
        <f>+'I trimestre'!G16+'II Trimestre'!G16+'III Trimestre'!G16</f>
        <v>6721</v>
      </c>
    </row>
    <row r="17" spans="1:7" s="9" customFormat="1" ht="16.5" x14ac:dyDescent="0.3">
      <c r="A17" s="12" t="s">
        <v>102</v>
      </c>
      <c r="B17" s="13">
        <f t="shared" si="0"/>
        <v>16553</v>
      </c>
      <c r="C17" s="13">
        <f>+'I trimestre'!C17+'II Trimestre'!C17+'III Trimestre'!C17</f>
        <v>2631</v>
      </c>
      <c r="D17" s="13">
        <f>+'I trimestre'!D17+'II Trimestre'!D17+'III Trimestre'!D17</f>
        <v>1754</v>
      </c>
      <c r="E17" s="13">
        <f>+'I trimestre'!E17+'II Trimestre'!E17+'III Trimestre'!E17</f>
        <v>877</v>
      </c>
      <c r="F17" s="13">
        <f>+'I trimestre'!F17+'II Trimestre'!F17+'III Trimestre'!F17</f>
        <v>8851</v>
      </c>
      <c r="G17" s="13">
        <f>+'I trimestre'!G17+'II Trimestre'!G17+'III Trimestre'!G17</f>
        <v>2440</v>
      </c>
    </row>
    <row r="18" spans="1:7" s="9" customFormat="1" ht="17.25" x14ac:dyDescent="0.35">
      <c r="A18" s="14" t="s">
        <v>33</v>
      </c>
      <c r="B18" s="13">
        <f t="shared" si="0"/>
        <v>68663</v>
      </c>
      <c r="C18" s="13">
        <f>+'I trimestre'!C18+'II Trimestre'!C18+'III Trimestre'!C18</f>
        <v>7131</v>
      </c>
      <c r="D18" s="13">
        <f>+'I trimestre'!D18+'II Trimestre'!D18+'III Trimestre'!D18</f>
        <v>5108</v>
      </c>
      <c r="E18" s="13">
        <f>+'I trimestre'!E18+'II Trimestre'!E18+'III Trimestre'!E18</f>
        <v>2331</v>
      </c>
      <c r="F18" s="13">
        <f>+'I trimestre'!F18+'II Trimestre'!F18+'III Trimestre'!F18</f>
        <v>47553</v>
      </c>
      <c r="G18" s="13">
        <f>+'I trimestre'!G18+'II Trimestre'!G18+'III Trimestre'!G18</f>
        <v>6540</v>
      </c>
    </row>
    <row r="19" spans="1:7" s="9" customFormat="1" ht="16.5" x14ac:dyDescent="0.3">
      <c r="A19" s="12" t="s">
        <v>103</v>
      </c>
      <c r="B19" s="13">
        <f t="shared" si="0"/>
        <v>10544</v>
      </c>
      <c r="C19" s="13">
        <f>+'I trimestre'!C19+'II Trimestre'!C19+'III Trimestre'!C19</f>
        <v>963</v>
      </c>
      <c r="D19" s="13">
        <f>+'I trimestre'!D19+'II Trimestre'!D19+'III Trimestre'!D19</f>
        <v>394</v>
      </c>
      <c r="E19" s="13">
        <f>+'I trimestre'!E19+'II Trimestre'!E19+'III Trimestre'!E19</f>
        <v>375</v>
      </c>
      <c r="F19" s="13">
        <f>+'I trimestre'!F19+'II Trimestre'!F19+'III Trimestre'!F19</f>
        <v>7640</v>
      </c>
      <c r="G19" s="13">
        <f>+'I trimestre'!G19+'II Trimestre'!G19+'III Trimestre'!G19</f>
        <v>1172</v>
      </c>
    </row>
    <row r="20" spans="1:7" s="9" customFormat="1" ht="17.25" x14ac:dyDescent="0.35">
      <c r="A20" s="14" t="s">
        <v>33</v>
      </c>
      <c r="B20" s="13">
        <f t="shared" si="0"/>
        <v>60893</v>
      </c>
      <c r="C20" s="13">
        <f>+'I trimestre'!C20+'II Trimestre'!C20+'III Trimestre'!C20</f>
        <v>2326</v>
      </c>
      <c r="D20" s="13">
        <f>+'I trimestre'!D20+'II Trimestre'!D20+'III Trimestre'!D20</f>
        <v>3405</v>
      </c>
      <c r="E20" s="13">
        <f>+'I trimestre'!E20+'II Trimestre'!E20+'III Trimestre'!E20</f>
        <v>1544</v>
      </c>
      <c r="F20" s="13">
        <f>+'I trimestre'!F20+'II Trimestre'!F20+'III Trimestre'!F20</f>
        <v>50577</v>
      </c>
      <c r="G20" s="13">
        <f>+'I trimestre'!G20+'II Trimestre'!G20+'III Trimestre'!G20</f>
        <v>3041</v>
      </c>
    </row>
    <row r="21" spans="1:7" s="9" customFormat="1" ht="16.5" x14ac:dyDescent="0.3">
      <c r="A21" s="12" t="s">
        <v>78</v>
      </c>
      <c r="B21" s="13">
        <f t="shared" si="0"/>
        <v>16735</v>
      </c>
      <c r="C21" s="13">
        <f>+'III Trimestre'!C21</f>
        <v>2631</v>
      </c>
      <c r="D21" s="13">
        <f>+'III Trimestre'!D21</f>
        <v>1754</v>
      </c>
      <c r="E21" s="13">
        <f>+'III Trimestre'!E21</f>
        <v>877</v>
      </c>
      <c r="F21" s="13">
        <f>+'III Trimestre'!F21</f>
        <v>8851</v>
      </c>
      <c r="G21" s="13">
        <f>+'III Trimestre'!G21</f>
        <v>2622</v>
      </c>
    </row>
    <row r="22" spans="1:7" s="9" customFormat="1" ht="16.5" x14ac:dyDescent="0.3">
      <c r="B22" s="13"/>
      <c r="C22" s="13"/>
      <c r="D22" s="13"/>
      <c r="E22" s="13"/>
      <c r="F22" s="13"/>
      <c r="G22" s="13"/>
    </row>
    <row r="23" spans="1:7" s="9" customFormat="1" ht="17.25" x14ac:dyDescent="0.35">
      <c r="A23" s="15" t="s">
        <v>6</v>
      </c>
      <c r="B23" s="13"/>
      <c r="C23" s="13"/>
      <c r="D23" s="13"/>
      <c r="E23" s="13"/>
      <c r="F23" s="13"/>
      <c r="G23" s="13"/>
    </row>
    <row r="24" spans="1:7" s="9" customFormat="1" ht="16.5" x14ac:dyDescent="0.3">
      <c r="A24" s="12" t="s">
        <v>104</v>
      </c>
      <c r="B24" s="13">
        <f t="shared" si="0"/>
        <v>9264795000</v>
      </c>
      <c r="C24" s="13">
        <f>+'I trimestre'!C24+'II Trimestre'!C24+'III Trimestre'!C24</f>
        <v>827260000</v>
      </c>
      <c r="D24" s="13">
        <f>+'I trimestre'!D24+'II Trimestre'!D24+'III Trimestre'!D24</f>
        <v>932235000</v>
      </c>
      <c r="E24" s="13">
        <f>+'I trimestre'!E24+'II Trimestre'!E24+'III Trimestre'!E24</f>
        <v>361095000</v>
      </c>
      <c r="F24" s="13">
        <f>+'I trimestre'!F24+'II Trimestre'!F24+'III Trimestre'!F24</f>
        <v>5867215000</v>
      </c>
      <c r="G24" s="13">
        <f>+'I trimestre'!G24+'II Trimestre'!G24+'III Trimestre'!G24</f>
        <v>1276990000</v>
      </c>
    </row>
    <row r="25" spans="1:7" s="9" customFormat="1" ht="16.5" x14ac:dyDescent="0.3">
      <c r="A25" s="12" t="s">
        <v>102</v>
      </c>
      <c r="B25" s="13">
        <f t="shared" si="0"/>
        <v>13045970000</v>
      </c>
      <c r="C25" s="13">
        <f>+'I trimestre'!C25+'II Trimestre'!C25+'III Trimestre'!C25</f>
        <v>1354890000</v>
      </c>
      <c r="D25" s="13">
        <f>+'I trimestre'!D25+'II Trimestre'!D25+'III Trimestre'!D25</f>
        <v>970520000</v>
      </c>
      <c r="E25" s="13">
        <f>+'I trimestre'!E25+'II Trimestre'!E25+'III Trimestre'!E25</f>
        <v>442890000</v>
      </c>
      <c r="F25" s="13">
        <f>+'I trimestre'!F25+'II Trimestre'!F25+'III Trimestre'!F25</f>
        <v>9035070000</v>
      </c>
      <c r="G25" s="13">
        <f>+'I trimestre'!G25+'II Trimestre'!G25+'III Trimestre'!G25</f>
        <v>1242600000</v>
      </c>
    </row>
    <row r="26" spans="1:7" s="9" customFormat="1" ht="16.5" x14ac:dyDescent="0.3">
      <c r="A26" s="12" t="s">
        <v>105</v>
      </c>
      <c r="B26" s="13">
        <f t="shared" si="0"/>
        <v>10325981250</v>
      </c>
      <c r="C26" s="13">
        <f>+'I trimestre'!C26+'II Trimestre'!C26+'III Trimestre'!C26</f>
        <v>479115000</v>
      </c>
      <c r="D26" s="13">
        <f>+'I trimestre'!D26+'II Trimestre'!D26+'III Trimestre'!D26</f>
        <v>726082500</v>
      </c>
      <c r="E26" s="13">
        <f>+'I trimestre'!E26+'II Trimestre'!E26+'III Trimestre'!E26</f>
        <v>282945000</v>
      </c>
      <c r="F26" s="13">
        <f>+'I trimestre'!F26+'II Trimestre'!F26+'III Trimestre'!F26</f>
        <v>8240163750</v>
      </c>
      <c r="G26" s="13">
        <f>+'I trimestre'!G26+'II Trimestre'!G26+'III Trimestre'!G26</f>
        <v>597675000</v>
      </c>
    </row>
    <row r="27" spans="1:7" s="9" customFormat="1" ht="16.5" x14ac:dyDescent="0.3">
      <c r="A27" s="12" t="s">
        <v>78</v>
      </c>
      <c r="B27" s="13">
        <f t="shared" si="0"/>
        <v>14584020000</v>
      </c>
      <c r="C27" s="13">
        <f>+'III Trimestre'!C27</f>
        <v>1499670000</v>
      </c>
      <c r="D27" s="13">
        <f>+'III Trimestre'!D27</f>
        <v>999780000</v>
      </c>
      <c r="E27" s="13">
        <f>+'III Trimestre'!E27</f>
        <v>499890000</v>
      </c>
      <c r="F27" s="13">
        <f>+'III Trimestre'!F27</f>
        <v>10090140000</v>
      </c>
      <c r="G27" s="13">
        <f>+'III Trimestre'!G27</f>
        <v>1494540000</v>
      </c>
    </row>
    <row r="28" spans="1:7" s="9" customFormat="1" ht="16.5" x14ac:dyDescent="0.3">
      <c r="A28" s="12" t="s">
        <v>106</v>
      </c>
      <c r="B28" s="13">
        <f t="shared" si="0"/>
        <v>10325981250</v>
      </c>
      <c r="C28" s="13">
        <f>C26</f>
        <v>479115000</v>
      </c>
      <c r="D28" s="13">
        <f>D26</f>
        <v>726082500</v>
      </c>
      <c r="E28" s="13">
        <f>E26</f>
        <v>282945000</v>
      </c>
      <c r="F28" s="13">
        <f>F26</f>
        <v>8240163750</v>
      </c>
      <c r="G28" s="13">
        <f>G26</f>
        <v>597675000</v>
      </c>
    </row>
    <row r="29" spans="1:7" s="9" customFormat="1" ht="16.5" x14ac:dyDescent="0.3">
      <c r="B29" s="13"/>
      <c r="C29" s="13"/>
      <c r="D29" s="13"/>
      <c r="E29" s="13"/>
      <c r="F29" s="13"/>
      <c r="G29" s="13"/>
    </row>
    <row r="30" spans="1:7" s="9" customFormat="1" ht="17.25" x14ac:dyDescent="0.35">
      <c r="A30" s="11" t="s">
        <v>7</v>
      </c>
      <c r="B30" s="13"/>
      <c r="C30" s="13"/>
      <c r="D30" s="13"/>
      <c r="E30" s="13"/>
      <c r="F30" s="29"/>
      <c r="G30" s="13"/>
    </row>
    <row r="31" spans="1:7" s="9" customFormat="1" ht="16.5" x14ac:dyDescent="0.3">
      <c r="A31" s="18" t="s">
        <v>102</v>
      </c>
      <c r="B31" s="13">
        <f>B25</f>
        <v>13045970000</v>
      </c>
      <c r="C31" s="13"/>
      <c r="D31" s="13"/>
      <c r="E31" s="13"/>
      <c r="F31" s="13"/>
      <c r="G31" s="13"/>
    </row>
    <row r="32" spans="1:7" s="9" customFormat="1" ht="16.5" x14ac:dyDescent="0.3">
      <c r="A32" s="18" t="s">
        <v>103</v>
      </c>
      <c r="B32" s="13">
        <f>+'I trimestre'!B32+'II Trimestre'!B32+'III Trimestre'!B32</f>
        <v>13500000000</v>
      </c>
      <c r="C32" s="13"/>
      <c r="D32" s="13"/>
      <c r="E32" s="13"/>
      <c r="F32" s="29"/>
      <c r="G32" s="13"/>
    </row>
    <row r="33" spans="1:7" s="9" customFormat="1" ht="16.5" x14ac:dyDescent="0.3">
      <c r="B33" s="17"/>
      <c r="C33" s="17"/>
      <c r="D33" s="17"/>
      <c r="E33" s="17"/>
      <c r="F33" s="17"/>
      <c r="G33" s="17"/>
    </row>
    <row r="34" spans="1:7" s="9" customFormat="1" ht="17.25" x14ac:dyDescent="0.35">
      <c r="A34" s="11" t="s">
        <v>8</v>
      </c>
      <c r="B34" s="17"/>
      <c r="C34" s="17"/>
      <c r="D34" s="17"/>
      <c r="E34" s="17"/>
      <c r="F34" s="17"/>
      <c r="G34" s="17"/>
    </row>
    <row r="35" spans="1:7" s="9" customFormat="1" ht="16.5" x14ac:dyDescent="0.3">
      <c r="A35" s="9" t="s">
        <v>74</v>
      </c>
      <c r="B35" s="28">
        <v>1.060947463</v>
      </c>
      <c r="C35" s="28">
        <v>1.060947463</v>
      </c>
      <c r="D35" s="28">
        <v>1.060947463</v>
      </c>
      <c r="E35" s="28">
        <v>1.060947463</v>
      </c>
      <c r="F35" s="28">
        <v>1.060947463</v>
      </c>
      <c r="G35" s="28">
        <v>1.060947463</v>
      </c>
    </row>
    <row r="36" spans="1:7" s="9" customFormat="1" ht="16.5" x14ac:dyDescent="0.3">
      <c r="A36" s="9" t="s">
        <v>107</v>
      </c>
      <c r="B36" s="28">
        <v>1.0641</v>
      </c>
      <c r="C36" s="28">
        <v>1.0641</v>
      </c>
      <c r="D36" s="28">
        <v>1.0641</v>
      </c>
      <c r="E36" s="28">
        <v>1.0641</v>
      </c>
      <c r="F36" s="28">
        <v>1.0641</v>
      </c>
      <c r="G36" s="28">
        <v>1.0641</v>
      </c>
    </row>
    <row r="37" spans="1:7" s="9" customFormat="1" ht="16.5" x14ac:dyDescent="0.3">
      <c r="A37" s="9" t="s">
        <v>9</v>
      </c>
      <c r="B37" s="13">
        <f>+C37+F37</f>
        <v>122289</v>
      </c>
      <c r="C37" s="13">
        <v>94618</v>
      </c>
      <c r="D37" s="13">
        <v>94618</v>
      </c>
      <c r="E37" s="13">
        <v>94618</v>
      </c>
      <c r="F37" s="13">
        <v>27671</v>
      </c>
      <c r="G37" s="13">
        <v>94618</v>
      </c>
    </row>
    <row r="38" spans="1:7" s="9" customFormat="1" ht="16.5" x14ac:dyDescent="0.3">
      <c r="B38" s="13"/>
      <c r="C38" s="13"/>
      <c r="D38" s="13"/>
      <c r="E38" s="13"/>
      <c r="F38" s="13"/>
      <c r="G38" s="13"/>
    </row>
    <row r="39" spans="1:7" s="9" customFormat="1" ht="17.25" x14ac:dyDescent="0.35">
      <c r="A39" s="11" t="s">
        <v>10</v>
      </c>
      <c r="B39" s="13"/>
      <c r="C39" s="13"/>
      <c r="D39" s="13"/>
      <c r="E39" s="13"/>
      <c r="F39" s="13"/>
      <c r="G39" s="13"/>
    </row>
    <row r="40" spans="1:7" s="9" customFormat="1" ht="16.5" x14ac:dyDescent="0.3">
      <c r="A40" s="9" t="s">
        <v>108</v>
      </c>
      <c r="B40" s="13">
        <f t="shared" ref="B40:G40" si="1">B24/B35</f>
        <v>8732567184.6203384</v>
      </c>
      <c r="C40" s="13">
        <f t="shared" si="1"/>
        <v>779737007.580742</v>
      </c>
      <c r="D40" s="13">
        <f t="shared" si="1"/>
        <v>878681586.5169754</v>
      </c>
      <c r="E40" s="13">
        <f t="shared" si="1"/>
        <v>340351443.01956826</v>
      </c>
      <c r="F40" s="13">
        <f t="shared" si="1"/>
        <v>5530165446.0905199</v>
      </c>
      <c r="G40" s="13">
        <f t="shared" si="1"/>
        <v>1203631701.4125326</v>
      </c>
    </row>
    <row r="41" spans="1:7" s="9" customFormat="1" ht="16.5" x14ac:dyDescent="0.3">
      <c r="A41" s="9" t="s">
        <v>109</v>
      </c>
      <c r="B41" s="13">
        <f t="shared" ref="B41:G41" si="2">B26/B36</f>
        <v>9703957569.777277</v>
      </c>
      <c r="C41" s="13">
        <f t="shared" si="2"/>
        <v>450253735.55116999</v>
      </c>
      <c r="D41" s="13">
        <f t="shared" si="2"/>
        <v>682344234.56442058</v>
      </c>
      <c r="E41" s="13">
        <f t="shared" si="2"/>
        <v>265900761.20665351</v>
      </c>
      <c r="F41" s="13">
        <f t="shared" si="2"/>
        <v>7743787003.1012115</v>
      </c>
      <c r="G41" s="13">
        <f t="shared" si="2"/>
        <v>561671835.35382009</v>
      </c>
    </row>
    <row r="42" spans="1:7" s="9" customFormat="1" ht="16.5" x14ac:dyDescent="0.3">
      <c r="A42" s="9" t="s">
        <v>73</v>
      </c>
      <c r="B42" s="13">
        <f t="shared" ref="B42:G42" si="3">B40/B15</f>
        <v>792860.6486853403</v>
      </c>
      <c r="C42" s="13">
        <f t="shared" si="3"/>
        <v>437072.31366633519</v>
      </c>
      <c r="D42" s="13">
        <f t="shared" si="3"/>
        <v>989506.29112271999</v>
      </c>
      <c r="E42" s="13">
        <f t="shared" si="3"/>
        <v>460556.75645408424</v>
      </c>
      <c r="F42" s="13">
        <f t="shared" si="3"/>
        <v>1064926.9104738147</v>
      </c>
      <c r="G42" s="13">
        <f t="shared" si="3"/>
        <v>499432.24125001353</v>
      </c>
    </row>
    <row r="43" spans="1:7" s="9" customFormat="1" ht="16.5" x14ac:dyDescent="0.3">
      <c r="A43" s="9" t="s">
        <v>110</v>
      </c>
      <c r="B43" s="13">
        <f t="shared" ref="B43:G43" si="4">B41/B19</f>
        <v>920329.81503957487</v>
      </c>
      <c r="C43" s="13">
        <f t="shared" si="4"/>
        <v>467553.20410298026</v>
      </c>
      <c r="D43" s="13">
        <f t="shared" si="4"/>
        <v>1731838.1587929456</v>
      </c>
      <c r="E43" s="13">
        <f t="shared" si="4"/>
        <v>709068.69655107602</v>
      </c>
      <c r="F43" s="13">
        <f t="shared" si="4"/>
        <v>1013584.686269792</v>
      </c>
      <c r="G43" s="13">
        <f t="shared" si="4"/>
        <v>479242.18033602397</v>
      </c>
    </row>
    <row r="44" spans="1:7" s="9" customFormat="1" ht="16.5" x14ac:dyDescent="0.3">
      <c r="B44" s="17"/>
      <c r="C44" s="17"/>
      <c r="D44" s="17"/>
      <c r="E44" s="17"/>
      <c r="F44" s="17"/>
      <c r="G44" s="17"/>
    </row>
    <row r="45" spans="1:7" s="9" customFormat="1" ht="17.25" x14ac:dyDescent="0.35">
      <c r="A45" s="11" t="s">
        <v>11</v>
      </c>
      <c r="B45" s="17"/>
      <c r="C45" s="17"/>
      <c r="D45" s="17"/>
      <c r="E45" s="17"/>
      <c r="F45" s="17"/>
      <c r="G45" s="17"/>
    </row>
    <row r="46" spans="1:7" s="9" customFormat="1" ht="16.5" x14ac:dyDescent="0.3">
      <c r="B46" s="17"/>
      <c r="C46" s="17"/>
      <c r="D46" s="17"/>
      <c r="E46" s="17"/>
      <c r="F46" s="17"/>
      <c r="G46" s="17"/>
    </row>
    <row r="47" spans="1:7" s="9" customFormat="1" ht="17.25" x14ac:dyDescent="0.35">
      <c r="A47" s="11" t="s">
        <v>12</v>
      </c>
      <c r="B47" s="17"/>
      <c r="C47" s="17"/>
      <c r="D47" s="17"/>
      <c r="E47" s="17"/>
      <c r="F47" s="17"/>
      <c r="G47" s="17"/>
    </row>
    <row r="48" spans="1:7" s="9" customFormat="1" ht="16.5" x14ac:dyDescent="0.3">
      <c r="A48" s="9" t="s">
        <v>13</v>
      </c>
      <c r="B48" s="19">
        <f t="shared" ref="B48:G48" si="5">B17/B37*100</f>
        <v>13.535968075624135</v>
      </c>
      <c r="C48" s="19">
        <f t="shared" si="5"/>
        <v>2.7806548436872478</v>
      </c>
      <c r="D48" s="19">
        <f t="shared" si="5"/>
        <v>1.8537698957914985</v>
      </c>
      <c r="E48" s="19">
        <f t="shared" si="5"/>
        <v>0.92688494789574927</v>
      </c>
      <c r="F48" s="19">
        <f t="shared" si="5"/>
        <v>31.986556322503706</v>
      </c>
      <c r="G48" s="19">
        <f t="shared" si="5"/>
        <v>2.5787905049779112</v>
      </c>
    </row>
    <row r="49" spans="1:7" s="9" customFormat="1" ht="16.5" x14ac:dyDescent="0.3">
      <c r="A49" s="9" t="s">
        <v>14</v>
      </c>
      <c r="B49" s="19">
        <f t="shared" ref="B49:G49" si="6">B19/B37*100</f>
        <v>8.6221982353277902</v>
      </c>
      <c r="C49" s="19">
        <f t="shared" si="6"/>
        <v>1.0177767443826755</v>
      </c>
      <c r="D49" s="19">
        <f t="shared" si="6"/>
        <v>0.41641125367266268</v>
      </c>
      <c r="E49" s="19">
        <f t="shared" si="6"/>
        <v>0.396330507937179</v>
      </c>
      <c r="F49" s="19">
        <f t="shared" si="6"/>
        <v>27.610133352607424</v>
      </c>
      <c r="G49" s="19">
        <f t="shared" si="6"/>
        <v>1.2386649474729967</v>
      </c>
    </row>
    <row r="50" spans="1:7" s="9" customFormat="1" ht="16.5" x14ac:dyDescent="0.3">
      <c r="B50" s="19"/>
      <c r="C50" s="19"/>
      <c r="D50" s="19"/>
      <c r="E50" s="19"/>
      <c r="F50" s="19"/>
      <c r="G50" s="19"/>
    </row>
    <row r="51" spans="1:7" s="9" customFormat="1" ht="17.25" x14ac:dyDescent="0.35">
      <c r="A51" s="11" t="s">
        <v>15</v>
      </c>
      <c r="B51" s="19"/>
      <c r="C51" s="19"/>
      <c r="D51" s="19"/>
      <c r="E51" s="19"/>
      <c r="F51" s="19"/>
      <c r="G51" s="19"/>
    </row>
    <row r="52" spans="1:7" s="9" customFormat="1" ht="16.5" x14ac:dyDescent="0.3">
      <c r="A52" s="9" t="s">
        <v>16</v>
      </c>
      <c r="B52" s="19">
        <f t="shared" ref="B52:G52" si="7">B19/B17*100</f>
        <v>63.698423246541417</v>
      </c>
      <c r="C52" s="19">
        <f t="shared" si="7"/>
        <v>36.602052451539343</v>
      </c>
      <c r="D52" s="19">
        <f t="shared" si="7"/>
        <v>22.462941847206388</v>
      </c>
      <c r="E52" s="19">
        <f t="shared" si="7"/>
        <v>42.759407069555301</v>
      </c>
      <c r="F52" s="19">
        <f t="shared" si="7"/>
        <v>86.317930177381086</v>
      </c>
      <c r="G52" s="19">
        <f t="shared" si="7"/>
        <v>48.032786885245905</v>
      </c>
    </row>
    <row r="53" spans="1:7" s="9" customFormat="1" ht="16.5" x14ac:dyDescent="0.3">
      <c r="A53" s="9" t="s">
        <v>17</v>
      </c>
      <c r="B53" s="19">
        <f t="shared" ref="B53:G53" si="8">B26/B25*100</f>
        <v>79.150735821100298</v>
      </c>
      <c r="C53" s="19">
        <f t="shared" si="8"/>
        <v>35.361911299072254</v>
      </c>
      <c r="D53" s="19">
        <f t="shared" si="8"/>
        <v>74.813759634010637</v>
      </c>
      <c r="E53" s="19">
        <f t="shared" si="8"/>
        <v>63.886066517645467</v>
      </c>
      <c r="F53" s="19">
        <f t="shared" si="8"/>
        <v>91.20199124079835</v>
      </c>
      <c r="G53" s="19">
        <f t="shared" si="8"/>
        <v>48.098744567841621</v>
      </c>
    </row>
    <row r="54" spans="1:7" s="9" customFormat="1" ht="16.5" x14ac:dyDescent="0.3">
      <c r="A54" s="9" t="s">
        <v>18</v>
      </c>
      <c r="B54" s="19">
        <f t="shared" ref="B54:G54" si="9">AVERAGE(B52:B53)</f>
        <v>71.424579533820861</v>
      </c>
      <c r="C54" s="19">
        <f t="shared" si="9"/>
        <v>35.981981875305799</v>
      </c>
      <c r="D54" s="19">
        <f t="shared" si="9"/>
        <v>48.638350740608516</v>
      </c>
      <c r="E54" s="19">
        <f t="shared" si="9"/>
        <v>53.322736793600384</v>
      </c>
      <c r="F54" s="19">
        <f t="shared" si="9"/>
        <v>88.759960709089711</v>
      </c>
      <c r="G54" s="19">
        <f t="shared" si="9"/>
        <v>48.065765726543759</v>
      </c>
    </row>
    <row r="55" spans="1:7" s="9" customFormat="1" ht="16.5" x14ac:dyDescent="0.3">
      <c r="B55" s="19"/>
      <c r="C55" s="19"/>
      <c r="D55" s="19"/>
      <c r="E55" s="19"/>
      <c r="F55" s="19"/>
      <c r="G55" s="19"/>
    </row>
    <row r="56" spans="1:7" s="9" customFormat="1" ht="17.25" x14ac:dyDescent="0.35">
      <c r="A56" s="11" t="s">
        <v>19</v>
      </c>
      <c r="B56" s="19"/>
      <c r="C56" s="19"/>
      <c r="D56" s="19"/>
      <c r="E56" s="19"/>
      <c r="F56" s="19"/>
      <c r="G56" s="19"/>
    </row>
    <row r="57" spans="1:7" s="9" customFormat="1" ht="16.5" x14ac:dyDescent="0.3">
      <c r="A57" s="9" t="s">
        <v>20</v>
      </c>
      <c r="B57" s="19">
        <f t="shared" ref="B57:G57" si="10">B19/B21*100</f>
        <v>63.005676725425751</v>
      </c>
      <c r="C57" s="19">
        <f t="shared" si="10"/>
        <v>36.602052451539343</v>
      </c>
      <c r="D57" s="19">
        <f t="shared" si="10"/>
        <v>22.462941847206388</v>
      </c>
      <c r="E57" s="19">
        <f t="shared" si="10"/>
        <v>42.759407069555301</v>
      </c>
      <c r="F57" s="19">
        <f t="shared" si="10"/>
        <v>86.317930177381086</v>
      </c>
      <c r="G57" s="19">
        <f t="shared" si="10"/>
        <v>44.698703279938975</v>
      </c>
    </row>
    <row r="58" spans="1:7" s="9" customFormat="1" ht="16.5" x14ac:dyDescent="0.3">
      <c r="A58" s="9" t="s">
        <v>21</v>
      </c>
      <c r="B58" s="19">
        <f t="shared" ref="B58:G58" si="11">B26/B27*100</f>
        <v>70.803394743013243</v>
      </c>
      <c r="C58" s="19">
        <f t="shared" si="11"/>
        <v>31.948028566284581</v>
      </c>
      <c r="D58" s="19">
        <f t="shared" si="11"/>
        <v>72.624227330012602</v>
      </c>
      <c r="E58" s="19">
        <f t="shared" si="11"/>
        <v>56.601452319510294</v>
      </c>
      <c r="F58" s="19">
        <f t="shared" si="11"/>
        <v>81.665504641164546</v>
      </c>
      <c r="G58" s="19">
        <f t="shared" si="11"/>
        <v>39.990565658998754</v>
      </c>
    </row>
    <row r="59" spans="1:7" s="9" customFormat="1" ht="16.5" x14ac:dyDescent="0.3">
      <c r="A59" s="9" t="s">
        <v>22</v>
      </c>
      <c r="B59" s="19">
        <f t="shared" ref="B59:G59" si="12">(B57+B58)/2</f>
        <v>66.904535734219493</v>
      </c>
      <c r="C59" s="19">
        <f t="shared" si="12"/>
        <v>34.275040508911964</v>
      </c>
      <c r="D59" s="19">
        <f t="shared" si="12"/>
        <v>47.543584588609491</v>
      </c>
      <c r="E59" s="19">
        <f t="shared" si="12"/>
        <v>49.680429694532798</v>
      </c>
      <c r="F59" s="19">
        <f t="shared" si="12"/>
        <v>83.991717409272809</v>
      </c>
      <c r="G59" s="19">
        <f t="shared" si="12"/>
        <v>42.344634469468865</v>
      </c>
    </row>
    <row r="60" spans="1:7" s="9" customFormat="1" ht="16.5" x14ac:dyDescent="0.3">
      <c r="B60" s="19"/>
      <c r="C60" s="19"/>
      <c r="D60" s="19"/>
      <c r="E60" s="19"/>
      <c r="F60" s="19"/>
      <c r="G60" s="19"/>
    </row>
    <row r="61" spans="1:7" s="9" customFormat="1" ht="17.25" x14ac:dyDescent="0.35">
      <c r="A61" s="11" t="s">
        <v>75</v>
      </c>
      <c r="B61" s="19"/>
      <c r="C61" s="19"/>
      <c r="D61" s="19"/>
      <c r="E61" s="19"/>
      <c r="F61" s="19"/>
      <c r="G61" s="19"/>
    </row>
    <row r="62" spans="1:7" s="9" customFormat="1" ht="16.5" x14ac:dyDescent="0.3">
      <c r="A62" s="9" t="s">
        <v>23</v>
      </c>
      <c r="B62" s="19">
        <f>B28/B26*100</f>
        <v>100</v>
      </c>
      <c r="C62" s="19"/>
      <c r="D62" s="19"/>
      <c r="E62" s="19"/>
      <c r="F62" s="19"/>
      <c r="G62" s="19"/>
    </row>
    <row r="63" spans="1:7" s="9" customFormat="1" ht="16.5" x14ac:dyDescent="0.3">
      <c r="B63" s="19"/>
      <c r="C63" s="19"/>
      <c r="D63" s="19"/>
      <c r="E63" s="19"/>
      <c r="F63" s="19"/>
      <c r="G63" s="19"/>
    </row>
    <row r="64" spans="1:7" s="9" customFormat="1" ht="17.25" x14ac:dyDescent="0.35">
      <c r="A64" s="11" t="s">
        <v>24</v>
      </c>
      <c r="B64" s="19"/>
      <c r="C64" s="19"/>
      <c r="D64" s="19"/>
      <c r="E64" s="19"/>
      <c r="F64" s="19"/>
      <c r="G64" s="19"/>
    </row>
    <row r="65" spans="1:7" s="9" customFormat="1" ht="16.5" x14ac:dyDescent="0.3">
      <c r="A65" s="9" t="s">
        <v>25</v>
      </c>
      <c r="B65" s="19">
        <f t="shared" ref="B65:G65" si="13">((B19/B15)-1)*100</f>
        <v>-4.2672961685128019</v>
      </c>
      <c r="C65" s="19">
        <f t="shared" si="13"/>
        <v>-46.020179372197312</v>
      </c>
      <c r="D65" s="19">
        <f t="shared" si="13"/>
        <v>-55.630630630630627</v>
      </c>
      <c r="E65" s="19">
        <f t="shared" si="13"/>
        <v>-49.255751014884972</v>
      </c>
      <c r="F65" s="19">
        <f t="shared" si="13"/>
        <v>47.12112459079529</v>
      </c>
      <c r="G65" s="19">
        <f t="shared" si="13"/>
        <v>-51.369294605809124</v>
      </c>
    </row>
    <row r="66" spans="1:7" s="9" customFormat="1" ht="16.5" x14ac:dyDescent="0.3">
      <c r="A66" s="9" t="s">
        <v>26</v>
      </c>
      <c r="B66" s="19">
        <f t="shared" ref="B66:G66" si="14">((B41/B40)-1)*100</f>
        <v>11.123766523866397</v>
      </c>
      <c r="C66" s="19">
        <f t="shared" si="14"/>
        <v>-42.25569247403638</v>
      </c>
      <c r="D66" s="19">
        <f t="shared" si="14"/>
        <v>-22.34453924667076</v>
      </c>
      <c r="E66" s="19">
        <f t="shared" si="14"/>
        <v>-21.874648496387973</v>
      </c>
      <c r="F66" s="19">
        <f t="shared" si="14"/>
        <v>40.028125353384915</v>
      </c>
      <c r="G66" s="19">
        <f t="shared" si="14"/>
        <v>-53.335240780492477</v>
      </c>
    </row>
    <row r="67" spans="1:7" s="9" customFormat="1" ht="16.5" x14ac:dyDescent="0.3">
      <c r="A67" s="9" t="s">
        <v>27</v>
      </c>
      <c r="B67" s="19">
        <f t="shared" ref="B67:G67" si="15">((B43/B42)-1)*100</f>
        <v>16.077121063530385</v>
      </c>
      <c r="C67" s="19">
        <f t="shared" si="15"/>
        <v>6.9738781166345909</v>
      </c>
      <c r="D67" s="19">
        <f t="shared" si="15"/>
        <v>75.020429312071997</v>
      </c>
      <c r="E67" s="19">
        <f t="shared" si="15"/>
        <v>53.959026029784773</v>
      </c>
      <c r="F67" s="19">
        <f t="shared" si="15"/>
        <v>-4.8211969947476563</v>
      </c>
      <c r="G67" s="19">
        <f t="shared" si="15"/>
        <v>-4.0426026288283845</v>
      </c>
    </row>
    <row r="68" spans="1:7" s="9" customFormat="1" ht="16.5" x14ac:dyDescent="0.3">
      <c r="B68" s="19"/>
      <c r="C68" s="19"/>
      <c r="D68" s="19"/>
      <c r="E68" s="19"/>
      <c r="F68" s="19"/>
      <c r="G68" s="19"/>
    </row>
    <row r="69" spans="1:7" s="9" customFormat="1" ht="17.25" x14ac:dyDescent="0.35">
      <c r="A69" s="11" t="s">
        <v>28</v>
      </c>
      <c r="B69" s="19"/>
      <c r="C69" s="19"/>
      <c r="D69" s="19"/>
      <c r="E69" s="19"/>
      <c r="F69" s="19"/>
      <c r="G69" s="19"/>
    </row>
    <row r="70" spans="1:7" s="9" customFormat="1" ht="16.5" x14ac:dyDescent="0.3">
      <c r="A70" s="9" t="s">
        <v>43</v>
      </c>
      <c r="B70" s="19">
        <f t="shared" ref="B70:G70" si="16">B25/(B18)</f>
        <v>190000</v>
      </c>
      <c r="C70" s="19">
        <f t="shared" si="16"/>
        <v>190000</v>
      </c>
      <c r="D70" s="19">
        <f t="shared" si="16"/>
        <v>190000</v>
      </c>
      <c r="E70" s="19">
        <f t="shared" si="16"/>
        <v>190000</v>
      </c>
      <c r="F70" s="19">
        <f t="shared" si="16"/>
        <v>190000</v>
      </c>
      <c r="G70" s="19">
        <f t="shared" si="16"/>
        <v>190000</v>
      </c>
    </row>
    <row r="71" spans="1:7" s="9" customFormat="1" ht="16.5" x14ac:dyDescent="0.3">
      <c r="A71" s="9" t="s">
        <v>44</v>
      </c>
      <c r="B71" s="19">
        <f t="shared" ref="B71:G71" si="17">B26/(B20)</f>
        <v>169575.83383968601</v>
      </c>
      <c r="C71" s="19">
        <f t="shared" si="17"/>
        <v>205982.3731728289</v>
      </c>
      <c r="D71" s="19">
        <f t="shared" si="17"/>
        <v>213240.08810572687</v>
      </c>
      <c r="E71" s="19">
        <f t="shared" si="17"/>
        <v>183254.53367875647</v>
      </c>
      <c r="F71" s="19">
        <f t="shared" si="17"/>
        <v>162923.14194198945</v>
      </c>
      <c r="G71" s="19">
        <f t="shared" si="17"/>
        <v>196538.96744491943</v>
      </c>
    </row>
    <row r="72" spans="1:7" s="9" customFormat="1" ht="16.5" hidden="1" x14ac:dyDescent="0.3">
      <c r="A72" s="9" t="s">
        <v>34</v>
      </c>
      <c r="B72" s="19">
        <f t="shared" ref="B72:G72" si="18">B26/B20</f>
        <v>169575.83383968601</v>
      </c>
      <c r="C72" s="19">
        <f t="shared" si="18"/>
        <v>205982.3731728289</v>
      </c>
      <c r="D72" s="19">
        <f t="shared" si="18"/>
        <v>213240.08810572687</v>
      </c>
      <c r="E72" s="19">
        <f t="shared" si="18"/>
        <v>183254.53367875647</v>
      </c>
      <c r="F72" s="19">
        <f t="shared" si="18"/>
        <v>162923.14194198945</v>
      </c>
      <c r="G72" s="19">
        <f t="shared" si="18"/>
        <v>196538.96744491943</v>
      </c>
    </row>
    <row r="73" spans="1:7" s="9" customFormat="1" ht="16.5" x14ac:dyDescent="0.3">
      <c r="A73" s="9" t="s">
        <v>29</v>
      </c>
      <c r="B73" s="19">
        <f t="shared" ref="B73:G73" si="19">(B71/B70)*B54</f>
        <v>63.746750689982335</v>
      </c>
      <c r="C73" s="19">
        <f t="shared" si="19"/>
        <v>39.008705358616872</v>
      </c>
      <c r="D73" s="19">
        <f t="shared" si="19"/>
        <v>54.587611564445297</v>
      </c>
      <c r="E73" s="19">
        <f t="shared" si="19"/>
        <v>51.42964876624373</v>
      </c>
      <c r="F73" s="19">
        <f t="shared" si="19"/>
        <v>76.110798301960159</v>
      </c>
      <c r="G73" s="19">
        <f t="shared" si="19"/>
        <v>49.719978764970037</v>
      </c>
    </row>
    <row r="74" spans="1:7" s="9" customFormat="1" ht="16.5" x14ac:dyDescent="0.3">
      <c r="A74" s="9" t="s">
        <v>35</v>
      </c>
      <c r="B74" s="19">
        <f t="shared" ref="B74:G74" si="20">(B25/B18)*9</f>
        <v>1710000</v>
      </c>
      <c r="C74" s="19">
        <f t="shared" si="20"/>
        <v>1710000</v>
      </c>
      <c r="D74" s="19">
        <f t="shared" si="20"/>
        <v>1710000</v>
      </c>
      <c r="E74" s="19">
        <f t="shared" si="20"/>
        <v>1710000</v>
      </c>
      <c r="F74" s="19">
        <f t="shared" si="20"/>
        <v>1710000</v>
      </c>
      <c r="G74" s="19">
        <f t="shared" si="20"/>
        <v>1710000</v>
      </c>
    </row>
    <row r="75" spans="1:7" s="9" customFormat="1" ht="16.5" x14ac:dyDescent="0.3">
      <c r="A75" s="9" t="s">
        <v>36</v>
      </c>
      <c r="B75" s="19">
        <f t="shared" ref="B75:G75" si="21">(B26/B20)*9</f>
        <v>1526182.5045571742</v>
      </c>
      <c r="C75" s="19">
        <f t="shared" si="21"/>
        <v>1853841.3585554601</v>
      </c>
      <c r="D75" s="19">
        <f t="shared" si="21"/>
        <v>1919160.792951542</v>
      </c>
      <c r="E75" s="19">
        <f t="shared" si="21"/>
        <v>1649290.8031088084</v>
      </c>
      <c r="F75" s="19">
        <f t="shared" si="21"/>
        <v>1466308.2774779052</v>
      </c>
      <c r="G75" s="19">
        <f t="shared" si="21"/>
        <v>1768850.7070042749</v>
      </c>
    </row>
    <row r="76" spans="1:7" s="9" customFormat="1" ht="16.5" x14ac:dyDescent="0.3">
      <c r="B76" s="19"/>
      <c r="C76" s="19"/>
      <c r="D76" s="19"/>
      <c r="E76" s="19"/>
      <c r="F76" s="19"/>
      <c r="G76" s="19"/>
    </row>
    <row r="77" spans="1:7" s="9" customFormat="1" ht="17.25" x14ac:dyDescent="0.35">
      <c r="A77" s="11" t="s">
        <v>30</v>
      </c>
      <c r="B77" s="19"/>
      <c r="C77" s="19"/>
      <c r="D77" s="19"/>
      <c r="E77" s="19"/>
      <c r="F77" s="19"/>
      <c r="G77" s="19"/>
    </row>
    <row r="78" spans="1:7" s="9" customFormat="1" ht="16.5" x14ac:dyDescent="0.3">
      <c r="A78" s="9" t="s">
        <v>31</v>
      </c>
      <c r="B78" s="19">
        <f>(B32/B31)*100</f>
        <v>103.48023182638011</v>
      </c>
      <c r="C78" s="19"/>
      <c r="D78" s="19"/>
      <c r="E78" s="19"/>
      <c r="F78" s="19"/>
      <c r="G78" s="19"/>
    </row>
    <row r="79" spans="1:7" s="9" customFormat="1" ht="16.5" x14ac:dyDescent="0.3">
      <c r="A79" s="9" t="s">
        <v>32</v>
      </c>
      <c r="B79" s="19">
        <f>(B26/B32)*100</f>
        <v>76.48875000000001</v>
      </c>
      <c r="C79" s="19"/>
      <c r="D79" s="19"/>
      <c r="E79" s="19"/>
      <c r="F79" s="19"/>
      <c r="G79" s="19"/>
    </row>
    <row r="80" spans="1:7" s="9" customFormat="1" ht="17.25" thickBot="1" x14ac:dyDescent="0.35">
      <c r="A80" s="21"/>
      <c r="B80" s="21"/>
      <c r="C80" s="21"/>
      <c r="D80" s="21"/>
      <c r="E80" s="21"/>
      <c r="F80" s="21"/>
      <c r="G80" s="21"/>
    </row>
    <row r="81" spans="1:7" s="9" customFormat="1" ht="16.5" customHeight="1" thickTop="1" x14ac:dyDescent="0.3">
      <c r="A81" s="39" t="s">
        <v>127</v>
      </c>
      <c r="B81" s="39"/>
      <c r="C81" s="39"/>
      <c r="D81" s="39"/>
      <c r="E81" s="39"/>
      <c r="F81" s="39"/>
    </row>
    <row r="82" spans="1:7" s="9" customFormat="1" ht="16.5" x14ac:dyDescent="0.3">
      <c r="A82" s="23"/>
    </row>
    <row r="83" spans="1:7" s="9" customFormat="1" ht="16.5" x14ac:dyDescent="0.3"/>
    <row r="84" spans="1:7" ht="16.5" x14ac:dyDescent="0.3">
      <c r="A84" s="9"/>
      <c r="B84" s="24"/>
      <c r="C84" s="24"/>
      <c r="D84" s="24"/>
      <c r="E84" s="9"/>
      <c r="F84" s="9"/>
      <c r="G84" s="9"/>
    </row>
    <row r="85" spans="1:7" ht="16.5" x14ac:dyDescent="0.3">
      <c r="A85" s="9"/>
      <c r="B85" s="9"/>
      <c r="C85" s="9"/>
      <c r="D85" s="9"/>
      <c r="E85" s="9"/>
      <c r="F85" s="9"/>
      <c r="G85" s="9"/>
    </row>
    <row r="86" spans="1:7" ht="16.5" x14ac:dyDescent="0.3">
      <c r="A86" s="9"/>
      <c r="B86" s="9"/>
      <c r="C86" s="9"/>
      <c r="D86" s="9"/>
      <c r="E86" s="9"/>
      <c r="F86" s="9"/>
      <c r="G86" s="9"/>
    </row>
    <row r="87" spans="1:7" ht="16.5" x14ac:dyDescent="0.3">
      <c r="A87" s="25"/>
      <c r="B87" s="9"/>
      <c r="C87" s="9"/>
      <c r="D87" s="9"/>
      <c r="E87" s="9"/>
      <c r="F87" s="9"/>
      <c r="G87" s="9"/>
    </row>
    <row r="88" spans="1:7" ht="16.5" x14ac:dyDescent="0.3">
      <c r="A88" s="9"/>
      <c r="B88" s="9"/>
      <c r="C88" s="9"/>
      <c r="D88" s="9"/>
      <c r="E88" s="9"/>
      <c r="F88" s="9"/>
      <c r="G88" s="9"/>
    </row>
    <row r="89" spans="1:7" x14ac:dyDescent="0.25">
      <c r="A89" s="2"/>
    </row>
  </sheetData>
  <mergeCells count="4">
    <mergeCell ref="A9:A10"/>
    <mergeCell ref="B9:B10"/>
    <mergeCell ref="C9:G9"/>
    <mergeCell ref="A81:F8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5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L89"/>
  <sheetViews>
    <sheetView showGridLines="0" zoomScale="80" zoomScaleNormal="80" workbookViewId="0">
      <pane ySplit="10" topLeftCell="A11" activePane="bottomLeft" state="frozen"/>
      <selection pane="bottomLeft" activeCell="A9" sqref="A9:A10"/>
    </sheetView>
  </sheetViews>
  <sheetFormatPr baseColWidth="10" defaultColWidth="11.42578125" defaultRowHeight="15" x14ac:dyDescent="0.25"/>
  <cols>
    <col min="1" max="1" width="60.7109375" style="4" customWidth="1"/>
    <col min="2" max="7" width="20.7109375" style="4" customWidth="1"/>
    <col min="8" max="8" width="11.42578125" style="4"/>
    <col min="9" max="9" width="15.140625" style="4" bestFit="1" customWidth="1"/>
    <col min="10" max="10" width="11.5703125" style="4" bestFit="1" customWidth="1"/>
    <col min="11" max="11" width="14.140625" style="4" bestFit="1" customWidth="1"/>
    <col min="12" max="12" width="16.85546875" style="4" bestFit="1" customWidth="1"/>
    <col min="13" max="16384" width="11.42578125" style="4"/>
  </cols>
  <sheetData>
    <row r="9" spans="1:7" s="11" customFormat="1" ht="17.25" x14ac:dyDescent="0.35">
      <c r="A9" s="35" t="s">
        <v>0</v>
      </c>
      <c r="B9" s="37" t="s">
        <v>1</v>
      </c>
      <c r="C9" s="34" t="s">
        <v>2</v>
      </c>
      <c r="D9" s="34"/>
      <c r="E9" s="34"/>
      <c r="F9" s="34"/>
      <c r="G9" s="34"/>
    </row>
    <row r="10" spans="1:7" s="11" customFormat="1" ht="35.25" thickBot="1" x14ac:dyDescent="0.4">
      <c r="A10" s="36"/>
      <c r="B10" s="38"/>
      <c r="C10" s="33" t="s">
        <v>3</v>
      </c>
      <c r="D10" s="33" t="s">
        <v>47</v>
      </c>
      <c r="E10" s="33" t="s">
        <v>48</v>
      </c>
      <c r="F10" s="33" t="s">
        <v>45</v>
      </c>
      <c r="G10" s="33" t="s">
        <v>49</v>
      </c>
    </row>
    <row r="11" spans="1:7" s="9" customFormat="1" ht="17.25" thickTop="1" x14ac:dyDescent="0.3"/>
    <row r="12" spans="1:7" s="9" customFormat="1" ht="17.25" x14ac:dyDescent="0.35">
      <c r="A12" s="11" t="s">
        <v>4</v>
      </c>
    </row>
    <row r="13" spans="1:7" s="9" customFormat="1" ht="16.5" x14ac:dyDescent="0.3"/>
    <row r="14" spans="1:7" s="9" customFormat="1" ht="17.25" x14ac:dyDescent="0.35">
      <c r="A14" s="11" t="s">
        <v>5</v>
      </c>
    </row>
    <row r="15" spans="1:7" s="9" customFormat="1" ht="16.5" x14ac:dyDescent="0.3">
      <c r="A15" s="12" t="s">
        <v>68</v>
      </c>
      <c r="B15" s="13">
        <f>SUM(C15:G15)</f>
        <v>1376</v>
      </c>
      <c r="C15" s="13">
        <v>549</v>
      </c>
      <c r="D15" s="13">
        <v>184</v>
      </c>
      <c r="E15" s="13">
        <v>121</v>
      </c>
      <c r="F15" s="13">
        <v>236</v>
      </c>
      <c r="G15" s="13">
        <v>286</v>
      </c>
    </row>
    <row r="16" spans="1:7" s="9" customFormat="1" ht="17.25" x14ac:dyDescent="0.35">
      <c r="A16" s="14" t="s">
        <v>33</v>
      </c>
      <c r="B16" s="13">
        <f t="shared" ref="B16:B28" si="0">SUM(C16:G16)</f>
        <v>12579</v>
      </c>
      <c r="C16" s="13">
        <v>1268</v>
      </c>
      <c r="D16" s="13">
        <v>1689</v>
      </c>
      <c r="E16" s="13">
        <v>468</v>
      </c>
      <c r="F16" s="13">
        <v>7336</v>
      </c>
      <c r="G16" s="13">
        <v>1818</v>
      </c>
    </row>
    <row r="17" spans="1:12" s="9" customFormat="1" ht="16.5" x14ac:dyDescent="0.3">
      <c r="A17" s="12" t="s">
        <v>111</v>
      </c>
      <c r="B17" s="13">
        <f t="shared" si="0"/>
        <v>182</v>
      </c>
      <c r="C17" s="13">
        <v>0</v>
      </c>
      <c r="D17" s="13">
        <v>0</v>
      </c>
      <c r="E17" s="13">
        <v>0</v>
      </c>
      <c r="F17" s="13">
        <v>0</v>
      </c>
      <c r="G17" s="13">
        <v>182</v>
      </c>
      <c r="H17" s="16"/>
    </row>
    <row r="18" spans="1:12" s="9" customFormat="1" ht="17.25" x14ac:dyDescent="0.35">
      <c r="A18" s="14" t="s">
        <v>33</v>
      </c>
      <c r="B18" s="13">
        <f t="shared" si="0"/>
        <v>8095</v>
      </c>
      <c r="C18" s="13">
        <v>762</v>
      </c>
      <c r="D18" s="13">
        <v>154</v>
      </c>
      <c r="E18" s="13">
        <v>300</v>
      </c>
      <c r="F18" s="13">
        <v>5553</v>
      </c>
      <c r="G18" s="13">
        <v>1326</v>
      </c>
      <c r="H18" s="16"/>
    </row>
    <row r="19" spans="1:12" s="9" customFormat="1" ht="16.5" x14ac:dyDescent="0.3">
      <c r="A19" s="12" t="s">
        <v>112</v>
      </c>
      <c r="B19" s="13">
        <f t="shared" si="0"/>
        <v>2794</v>
      </c>
      <c r="C19" s="13">
        <v>944</v>
      </c>
      <c r="D19" s="13">
        <v>232</v>
      </c>
      <c r="E19" s="13">
        <v>162</v>
      </c>
      <c r="F19" s="13">
        <v>1098</v>
      </c>
      <c r="G19" s="13">
        <v>358</v>
      </c>
    </row>
    <row r="20" spans="1:12" s="9" customFormat="1" ht="17.25" x14ac:dyDescent="0.35">
      <c r="A20" s="14" t="s">
        <v>33</v>
      </c>
      <c r="B20" s="13">
        <f t="shared" si="0"/>
        <v>13238</v>
      </c>
      <c r="C20" s="13">
        <v>2307</v>
      </c>
      <c r="D20" s="13">
        <v>719</v>
      </c>
      <c r="E20" s="13">
        <v>458</v>
      </c>
      <c r="F20" s="13">
        <v>8317</v>
      </c>
      <c r="G20" s="13">
        <v>1437</v>
      </c>
    </row>
    <row r="21" spans="1:12" s="9" customFormat="1" ht="16.5" x14ac:dyDescent="0.3">
      <c r="A21" s="12" t="s">
        <v>78</v>
      </c>
      <c r="B21" s="13">
        <f t="shared" si="0"/>
        <v>16735</v>
      </c>
      <c r="C21" s="13">
        <v>2631</v>
      </c>
      <c r="D21" s="13">
        <v>1754</v>
      </c>
      <c r="E21" s="13">
        <v>877</v>
      </c>
      <c r="F21" s="13">
        <v>8851</v>
      </c>
      <c r="G21" s="13">
        <v>2622</v>
      </c>
    </row>
    <row r="22" spans="1:12" s="9" customFormat="1" ht="16.5" x14ac:dyDescent="0.3">
      <c r="B22" s="13"/>
      <c r="C22" s="13"/>
      <c r="D22" s="13"/>
      <c r="E22" s="13"/>
      <c r="F22" s="13"/>
      <c r="G22" s="13"/>
    </row>
    <row r="23" spans="1:12" s="9" customFormat="1" ht="17.25" x14ac:dyDescent="0.35">
      <c r="A23" s="15" t="s">
        <v>6</v>
      </c>
      <c r="B23" s="13"/>
      <c r="C23" s="13"/>
      <c r="D23" s="13"/>
      <c r="E23" s="13"/>
      <c r="F23" s="13"/>
      <c r="G23" s="13"/>
    </row>
    <row r="24" spans="1:12" s="9" customFormat="1" ht="16.5" x14ac:dyDescent="0.3">
      <c r="A24" s="12" t="s">
        <v>68</v>
      </c>
      <c r="B24" s="13">
        <f t="shared" si="0"/>
        <v>2317192500</v>
      </c>
      <c r="C24" s="29">
        <v>240920000</v>
      </c>
      <c r="D24" s="29">
        <v>314545000</v>
      </c>
      <c r="E24" s="29">
        <v>72770000</v>
      </c>
      <c r="F24" s="29">
        <v>1343537500</v>
      </c>
      <c r="G24" s="29">
        <v>345420000</v>
      </c>
    </row>
    <row r="25" spans="1:12" s="9" customFormat="1" ht="14.25" customHeight="1" x14ac:dyDescent="0.3">
      <c r="A25" s="12" t="s">
        <v>111</v>
      </c>
      <c r="B25" s="13">
        <f t="shared" si="0"/>
        <v>1538050000</v>
      </c>
      <c r="C25" s="31">
        <v>144780000</v>
      </c>
      <c r="D25" s="13">
        <v>29260000</v>
      </c>
      <c r="E25" s="13">
        <v>57000000</v>
      </c>
      <c r="F25" s="29">
        <v>1055070000</v>
      </c>
      <c r="G25" s="29">
        <v>251940000</v>
      </c>
    </row>
    <row r="26" spans="1:12" s="9" customFormat="1" ht="16.5" x14ac:dyDescent="0.3">
      <c r="A26" s="12" t="s">
        <v>112</v>
      </c>
      <c r="B26" s="13">
        <f t="shared" si="0"/>
        <v>2283986250</v>
      </c>
      <c r="C26" s="29">
        <v>449865000</v>
      </c>
      <c r="D26" s="29">
        <v>136402500</v>
      </c>
      <c r="E26" s="29">
        <v>78877500</v>
      </c>
      <c r="F26" s="29">
        <v>1338626250</v>
      </c>
      <c r="G26" s="29">
        <v>280215000</v>
      </c>
      <c r="I26" s="27"/>
      <c r="J26" s="27"/>
      <c r="K26" s="27"/>
      <c r="L26" s="27"/>
    </row>
    <row r="27" spans="1:12" s="9" customFormat="1" ht="16.5" x14ac:dyDescent="0.3">
      <c r="A27" s="12" t="s">
        <v>78</v>
      </c>
      <c r="B27" s="13">
        <f t="shared" si="0"/>
        <v>14584020000</v>
      </c>
      <c r="C27" s="13">
        <v>1499670000</v>
      </c>
      <c r="D27" s="13">
        <v>999780000</v>
      </c>
      <c r="E27" s="13">
        <v>499890000</v>
      </c>
      <c r="F27" s="13">
        <v>10090140000</v>
      </c>
      <c r="G27" s="13">
        <v>1494540000</v>
      </c>
    </row>
    <row r="28" spans="1:12" s="9" customFormat="1" ht="16.5" x14ac:dyDescent="0.3">
      <c r="A28" s="12" t="s">
        <v>113</v>
      </c>
      <c r="B28" s="13">
        <f t="shared" si="0"/>
        <v>2283986250</v>
      </c>
      <c r="C28" s="13">
        <f>C26</f>
        <v>449865000</v>
      </c>
      <c r="D28" s="13">
        <f>D26</f>
        <v>136402500</v>
      </c>
      <c r="E28" s="13">
        <f>E26</f>
        <v>78877500</v>
      </c>
      <c r="F28" s="13">
        <f>F26</f>
        <v>1338626250</v>
      </c>
      <c r="G28" s="13">
        <f>G26</f>
        <v>280215000</v>
      </c>
    </row>
    <row r="29" spans="1:12" s="9" customFormat="1" ht="16.5" x14ac:dyDescent="0.3">
      <c r="B29" s="13"/>
      <c r="C29" s="13"/>
      <c r="D29" s="13"/>
      <c r="E29" s="13"/>
      <c r="F29" s="13"/>
      <c r="G29" s="29"/>
    </row>
    <row r="30" spans="1:12" s="9" customFormat="1" ht="17.25" x14ac:dyDescent="0.35">
      <c r="A30" s="11" t="s">
        <v>7</v>
      </c>
      <c r="B30" s="13"/>
      <c r="C30" s="13"/>
      <c r="D30" s="13"/>
      <c r="E30" s="13"/>
      <c r="F30" s="13"/>
      <c r="G30" s="29"/>
    </row>
    <row r="31" spans="1:12" s="9" customFormat="1" ht="16.5" x14ac:dyDescent="0.3">
      <c r="A31" s="18" t="s">
        <v>111</v>
      </c>
      <c r="B31" s="13">
        <f>B25</f>
        <v>1538050000</v>
      </c>
      <c r="C31" s="13"/>
      <c r="D31" s="13"/>
      <c r="E31" s="13"/>
      <c r="F31" s="13"/>
      <c r="G31" s="13"/>
    </row>
    <row r="32" spans="1:12" s="9" customFormat="1" ht="16.5" x14ac:dyDescent="0.3">
      <c r="A32" s="18" t="s">
        <v>112</v>
      </c>
      <c r="B32" s="13">
        <v>856089376</v>
      </c>
      <c r="C32" s="13"/>
      <c r="D32" s="13"/>
      <c r="E32" s="13"/>
      <c r="F32" s="13"/>
      <c r="G32" s="29"/>
    </row>
    <row r="33" spans="1:9" s="9" customFormat="1" ht="16.5" x14ac:dyDescent="0.3">
      <c r="B33" s="17"/>
      <c r="C33" s="17"/>
      <c r="D33" s="17"/>
      <c r="E33" s="17"/>
      <c r="F33" s="17"/>
      <c r="G33" s="17"/>
    </row>
    <row r="34" spans="1:9" s="9" customFormat="1" ht="17.25" x14ac:dyDescent="0.35">
      <c r="A34" s="11" t="s">
        <v>8</v>
      </c>
      <c r="B34" s="17"/>
      <c r="C34" s="17"/>
      <c r="D34" s="17"/>
      <c r="E34" s="17"/>
      <c r="F34" s="17"/>
      <c r="G34" s="17"/>
    </row>
    <row r="35" spans="1:9" s="9" customFormat="1" ht="16.5" x14ac:dyDescent="0.3">
      <c r="A35" s="9" t="s">
        <v>69</v>
      </c>
      <c r="B35" s="20">
        <v>1.0610999999999999</v>
      </c>
      <c r="C35" s="20">
        <v>1.0610999999999999</v>
      </c>
      <c r="D35" s="20">
        <v>1.0610999999999999</v>
      </c>
      <c r="E35" s="20">
        <v>1.0610999999999999</v>
      </c>
      <c r="F35" s="20">
        <v>1.0610999999999999</v>
      </c>
      <c r="G35" s="20">
        <v>1.0610999999999999</v>
      </c>
    </row>
    <row r="36" spans="1:9" s="9" customFormat="1" ht="16.5" x14ac:dyDescent="0.3">
      <c r="A36" s="9" t="s">
        <v>114</v>
      </c>
      <c r="B36" s="20">
        <v>1.0706</v>
      </c>
      <c r="C36" s="20">
        <v>1.0706</v>
      </c>
      <c r="D36" s="20">
        <v>1.0706</v>
      </c>
      <c r="E36" s="20">
        <v>1.0706</v>
      </c>
      <c r="F36" s="20">
        <v>1.0706</v>
      </c>
      <c r="G36" s="20">
        <v>1.0706</v>
      </c>
    </row>
    <row r="37" spans="1:9" s="9" customFormat="1" ht="16.5" x14ac:dyDescent="0.3">
      <c r="A37" s="9" t="s">
        <v>9</v>
      </c>
      <c r="B37" s="13">
        <f>+C37+F37</f>
        <v>122289</v>
      </c>
      <c r="C37" s="13">
        <v>94618</v>
      </c>
      <c r="D37" s="13">
        <v>94618</v>
      </c>
      <c r="E37" s="13">
        <v>94618</v>
      </c>
      <c r="F37" s="13">
        <v>27671</v>
      </c>
      <c r="G37" s="13">
        <v>94618</v>
      </c>
    </row>
    <row r="38" spans="1:9" s="9" customFormat="1" ht="16.5" x14ac:dyDescent="0.3">
      <c r="B38" s="13"/>
      <c r="C38" s="13"/>
      <c r="D38" s="13"/>
      <c r="E38" s="13"/>
      <c r="F38" s="13"/>
      <c r="G38" s="13"/>
    </row>
    <row r="39" spans="1:9" s="9" customFormat="1" ht="17.25" x14ac:dyDescent="0.35">
      <c r="A39" s="11" t="s">
        <v>10</v>
      </c>
      <c r="B39" s="13"/>
      <c r="C39" s="13"/>
      <c r="D39" s="13"/>
      <c r="E39" s="13"/>
      <c r="F39" s="13"/>
      <c r="G39" s="13"/>
    </row>
    <row r="40" spans="1:9" s="9" customFormat="1" ht="16.5" x14ac:dyDescent="0.3">
      <c r="A40" s="9" t="s">
        <v>70</v>
      </c>
      <c r="B40" s="13">
        <f t="shared" ref="B40" si="1">B24/B35</f>
        <v>2183764489.6805205</v>
      </c>
      <c r="C40" s="13">
        <f t="shared" ref="C40:G40" si="2">C24/C35</f>
        <v>227047403.63773444</v>
      </c>
      <c r="D40" s="13">
        <f t="shared" si="2"/>
        <v>296432946.94185281</v>
      </c>
      <c r="E40" s="13">
        <f t="shared" si="2"/>
        <v>68579775.704457641</v>
      </c>
      <c r="F40" s="13">
        <f t="shared" si="2"/>
        <v>1266174253.1335406</v>
      </c>
      <c r="G40" s="13">
        <f t="shared" si="2"/>
        <v>325530110.26293468</v>
      </c>
      <c r="I40" s="20"/>
    </row>
    <row r="41" spans="1:9" s="9" customFormat="1" ht="16.5" x14ac:dyDescent="0.3">
      <c r="A41" s="9" t="s">
        <v>115</v>
      </c>
      <c r="B41" s="13">
        <f t="shared" ref="B41" si="3">B26/B36</f>
        <v>2133370306.3702598</v>
      </c>
      <c r="C41" s="13">
        <f t="shared" ref="C41:G41" si="4">C26/C36</f>
        <v>420198953.85764992</v>
      </c>
      <c r="D41" s="13">
        <f t="shared" si="4"/>
        <v>127407528.48869793</v>
      </c>
      <c r="E41" s="13">
        <f t="shared" si="4"/>
        <v>73675976.08817485</v>
      </c>
      <c r="F41" s="13">
        <f t="shared" si="4"/>
        <v>1250351438.4457314</v>
      </c>
      <c r="G41" s="13">
        <f t="shared" si="4"/>
        <v>261736409.49000561</v>
      </c>
      <c r="I41" s="32"/>
    </row>
    <row r="42" spans="1:9" s="9" customFormat="1" ht="16.5" x14ac:dyDescent="0.3">
      <c r="A42" s="9" t="s">
        <v>71</v>
      </c>
      <c r="B42" s="13">
        <f t="shared" ref="B42" si="5">B40/B15</f>
        <v>1587038.1465701459</v>
      </c>
      <c r="C42" s="13">
        <f t="shared" ref="C42:G42" si="6">C40/C15</f>
        <v>413565.39824723941</v>
      </c>
      <c r="D42" s="13">
        <f t="shared" si="6"/>
        <v>1611048.6246839827</v>
      </c>
      <c r="E42" s="13">
        <f t="shared" si="6"/>
        <v>566775.00582196401</v>
      </c>
      <c r="F42" s="13">
        <f t="shared" si="6"/>
        <v>5365145.1403963584</v>
      </c>
      <c r="G42" s="13">
        <f t="shared" si="6"/>
        <v>1138217.1687515199</v>
      </c>
      <c r="I42" s="32"/>
    </row>
    <row r="43" spans="1:9" s="9" customFormat="1" ht="16.5" x14ac:dyDescent="0.3">
      <c r="A43" s="9" t="s">
        <v>116</v>
      </c>
      <c r="B43" s="13">
        <f t="shared" ref="B43" si="7">B41/B19</f>
        <v>763554.15403373644</v>
      </c>
      <c r="C43" s="13">
        <f t="shared" ref="C43:G43" si="8">C41/C19</f>
        <v>445126.01044242579</v>
      </c>
      <c r="D43" s="13">
        <f t="shared" si="8"/>
        <v>549170.38141680148</v>
      </c>
      <c r="E43" s="13">
        <f t="shared" si="8"/>
        <v>454789.97585293115</v>
      </c>
      <c r="F43" s="13">
        <f t="shared" si="8"/>
        <v>1138753.5869268957</v>
      </c>
      <c r="G43" s="13">
        <f t="shared" si="8"/>
        <v>731107.28907822794</v>
      </c>
      <c r="I43" s="32"/>
    </row>
    <row r="44" spans="1:9" s="9" customFormat="1" ht="16.5" x14ac:dyDescent="0.3">
      <c r="B44" s="17"/>
      <c r="C44" s="17"/>
      <c r="D44" s="17"/>
      <c r="E44" s="17"/>
      <c r="F44" s="17"/>
      <c r="G44" s="17"/>
    </row>
    <row r="45" spans="1:9" s="9" customFormat="1" ht="17.25" x14ac:dyDescent="0.35">
      <c r="A45" s="11" t="s">
        <v>11</v>
      </c>
      <c r="B45" s="17"/>
      <c r="C45" s="17"/>
      <c r="D45" s="17"/>
      <c r="E45" s="17"/>
      <c r="F45" s="17"/>
      <c r="G45" s="17"/>
    </row>
    <row r="46" spans="1:9" s="9" customFormat="1" ht="16.5" x14ac:dyDescent="0.3">
      <c r="B46" s="17"/>
      <c r="C46" s="17"/>
      <c r="D46" s="17"/>
      <c r="E46" s="17"/>
      <c r="F46" s="17"/>
      <c r="G46" s="17"/>
    </row>
    <row r="47" spans="1:9" s="9" customFormat="1" ht="17.25" x14ac:dyDescent="0.35">
      <c r="A47" s="11" t="s">
        <v>12</v>
      </c>
      <c r="B47" s="17"/>
      <c r="C47" s="17"/>
      <c r="D47" s="17"/>
      <c r="E47" s="17"/>
      <c r="F47" s="17"/>
      <c r="G47" s="17"/>
    </row>
    <row r="48" spans="1:9" s="9" customFormat="1" ht="16.5" x14ac:dyDescent="0.3">
      <c r="A48" s="9" t="s">
        <v>13</v>
      </c>
      <c r="B48" s="19">
        <f t="shared" ref="B48" si="9">B17/B37*100</f>
        <v>0.14882777682375359</v>
      </c>
      <c r="C48" s="19">
        <f t="shared" ref="C48:G48" si="10">C17/C37*100</f>
        <v>0</v>
      </c>
      <c r="D48" s="19">
        <f t="shared" si="10"/>
        <v>0</v>
      </c>
      <c r="E48" s="19">
        <f t="shared" si="10"/>
        <v>0</v>
      </c>
      <c r="F48" s="19">
        <f t="shared" si="10"/>
        <v>0</v>
      </c>
      <c r="G48" s="19">
        <f t="shared" si="10"/>
        <v>0.19235240651884419</v>
      </c>
    </row>
    <row r="49" spans="1:7" s="9" customFormat="1" ht="16.5" x14ac:dyDescent="0.3">
      <c r="A49" s="9" t="s">
        <v>14</v>
      </c>
      <c r="B49" s="19">
        <f t="shared" ref="B49" si="11">B19/B37*100</f>
        <v>2.2847516947558653</v>
      </c>
      <c r="C49" s="19">
        <f t="shared" ref="C49:G49" si="12">C19/C37*100</f>
        <v>0.99769599864719183</v>
      </c>
      <c r="D49" s="19">
        <f t="shared" si="12"/>
        <v>0.24519647424380139</v>
      </c>
      <c r="E49" s="19">
        <f t="shared" si="12"/>
        <v>0.17121477942886132</v>
      </c>
      <c r="F49" s="19">
        <f t="shared" si="12"/>
        <v>3.9680531964872969</v>
      </c>
      <c r="G49" s="19">
        <f t="shared" si="12"/>
        <v>0.37836352491069353</v>
      </c>
    </row>
    <row r="50" spans="1:7" s="9" customFormat="1" ht="16.5" x14ac:dyDescent="0.3">
      <c r="B50" s="19"/>
      <c r="C50" s="19"/>
      <c r="D50" s="19"/>
      <c r="E50" s="19"/>
      <c r="F50" s="19"/>
      <c r="G50" s="19"/>
    </row>
    <row r="51" spans="1:7" s="9" customFormat="1" ht="17.25" x14ac:dyDescent="0.35">
      <c r="A51" s="11" t="s">
        <v>15</v>
      </c>
      <c r="B51" s="19"/>
      <c r="C51" s="19"/>
      <c r="D51" s="19"/>
      <c r="E51" s="19"/>
      <c r="F51" s="19"/>
      <c r="G51" s="19"/>
    </row>
    <row r="52" spans="1:7" s="9" customFormat="1" ht="16.5" x14ac:dyDescent="0.3">
      <c r="A52" s="9" t="s">
        <v>16</v>
      </c>
      <c r="B52" s="19">
        <f t="shared" ref="B52" si="13">B19/B17*100</f>
        <v>1535.1648351648353</v>
      </c>
      <c r="C52" s="19" t="s">
        <v>128</v>
      </c>
      <c r="D52" s="19" t="s">
        <v>128</v>
      </c>
      <c r="E52" s="19" t="s">
        <v>128</v>
      </c>
      <c r="F52" s="19" t="s">
        <v>128</v>
      </c>
      <c r="G52" s="19">
        <f t="shared" ref="G52" si="14">G19/G17*100</f>
        <v>196.7032967032967</v>
      </c>
    </row>
    <row r="53" spans="1:7" s="9" customFormat="1" ht="16.5" x14ac:dyDescent="0.3">
      <c r="A53" s="9" t="s">
        <v>17</v>
      </c>
      <c r="B53" s="19">
        <f t="shared" ref="B53" si="15">B26/B25*100</f>
        <v>148.49882968694126</v>
      </c>
      <c r="C53" s="19">
        <f t="shared" ref="C53:G53" si="16">C26/C25*100</f>
        <v>310.72316618317444</v>
      </c>
      <c r="D53" s="19">
        <f t="shared" si="16"/>
        <v>466.173957621326</v>
      </c>
      <c r="E53" s="19">
        <f t="shared" si="16"/>
        <v>138.38157894736841</v>
      </c>
      <c r="F53" s="19">
        <f t="shared" si="16"/>
        <v>126.87558645397937</v>
      </c>
      <c r="G53" s="19">
        <f t="shared" si="16"/>
        <v>111.22291021671826</v>
      </c>
    </row>
    <row r="54" spans="1:7" s="9" customFormat="1" ht="16.5" x14ac:dyDescent="0.3">
      <c r="A54" s="9" t="s">
        <v>18</v>
      </c>
      <c r="B54" s="19">
        <f t="shared" ref="B54" si="17">AVERAGE(B52:B53)</f>
        <v>841.83183242588825</v>
      </c>
      <c r="C54" s="19" t="s">
        <v>128</v>
      </c>
      <c r="D54" s="19" t="s">
        <v>128</v>
      </c>
      <c r="E54" s="19" t="s">
        <v>128</v>
      </c>
      <c r="F54" s="19" t="s">
        <v>128</v>
      </c>
      <c r="G54" s="19">
        <f t="shared" ref="G54" si="18">AVERAGE(G52:G53)</f>
        <v>153.96310346000749</v>
      </c>
    </row>
    <row r="55" spans="1:7" s="9" customFormat="1" ht="16.5" x14ac:dyDescent="0.3">
      <c r="B55" s="19"/>
      <c r="C55" s="19"/>
      <c r="D55" s="19"/>
      <c r="E55" s="19"/>
      <c r="F55" s="19"/>
      <c r="G55" s="19"/>
    </row>
    <row r="56" spans="1:7" s="9" customFormat="1" ht="17.25" x14ac:dyDescent="0.35">
      <c r="A56" s="11" t="s">
        <v>19</v>
      </c>
      <c r="B56" s="19"/>
      <c r="C56" s="19"/>
      <c r="D56" s="19"/>
      <c r="E56" s="19"/>
      <c r="F56" s="19"/>
      <c r="G56" s="19"/>
    </row>
    <row r="57" spans="1:7" s="9" customFormat="1" ht="16.5" x14ac:dyDescent="0.3">
      <c r="A57" s="9" t="s">
        <v>20</v>
      </c>
      <c r="B57" s="19">
        <f t="shared" ref="B57:G57" si="19">B19/B21*100</f>
        <v>16.69554825216612</v>
      </c>
      <c r="C57" s="19">
        <f t="shared" si="19"/>
        <v>35.879893576586845</v>
      </c>
      <c r="D57" s="19">
        <f t="shared" si="19"/>
        <v>13.22690992018244</v>
      </c>
      <c r="E57" s="19">
        <f t="shared" si="19"/>
        <v>18.472063854047889</v>
      </c>
      <c r="F57" s="19">
        <f t="shared" si="19"/>
        <v>12.405377923398486</v>
      </c>
      <c r="G57" s="19">
        <f t="shared" si="19"/>
        <v>13.653699466056446</v>
      </c>
    </row>
    <row r="58" spans="1:7" s="9" customFormat="1" ht="16.5" x14ac:dyDescent="0.3">
      <c r="A58" s="9" t="s">
        <v>21</v>
      </c>
      <c r="B58" s="19">
        <f t="shared" ref="B58:G58" si="20">B26/B27*100</f>
        <v>15.660882596156615</v>
      </c>
      <c r="C58" s="19">
        <f t="shared" si="20"/>
        <v>29.997599471883813</v>
      </c>
      <c r="D58" s="19">
        <f t="shared" si="20"/>
        <v>13.643251515333374</v>
      </c>
      <c r="E58" s="19">
        <f t="shared" si="20"/>
        <v>15.778971373702214</v>
      </c>
      <c r="F58" s="19">
        <f t="shared" si="20"/>
        <v>13.266676676438582</v>
      </c>
      <c r="G58" s="19">
        <f t="shared" si="20"/>
        <v>18.749247260026497</v>
      </c>
    </row>
    <row r="59" spans="1:7" s="9" customFormat="1" ht="16.5" x14ac:dyDescent="0.3">
      <c r="A59" s="9" t="s">
        <v>22</v>
      </c>
      <c r="B59" s="19">
        <f t="shared" ref="B59:G59" si="21">(B57+B58)/2</f>
        <v>16.178215424161365</v>
      </c>
      <c r="C59" s="19">
        <f t="shared" si="21"/>
        <v>32.938746524235327</v>
      </c>
      <c r="D59" s="19">
        <f t="shared" si="21"/>
        <v>13.435080717757906</v>
      </c>
      <c r="E59" s="19">
        <f t="shared" si="21"/>
        <v>17.125517613875051</v>
      </c>
      <c r="F59" s="19">
        <f t="shared" si="21"/>
        <v>12.836027299918534</v>
      </c>
      <c r="G59" s="19">
        <f t="shared" si="21"/>
        <v>16.201473363041472</v>
      </c>
    </row>
    <row r="60" spans="1:7" s="9" customFormat="1" ht="16.5" x14ac:dyDescent="0.3">
      <c r="B60" s="19"/>
      <c r="C60" s="19"/>
      <c r="D60" s="19"/>
      <c r="E60" s="19"/>
      <c r="F60" s="19"/>
      <c r="G60" s="19"/>
    </row>
    <row r="61" spans="1:7" s="9" customFormat="1" ht="17.25" x14ac:dyDescent="0.35">
      <c r="A61" s="11" t="s">
        <v>75</v>
      </c>
      <c r="B61" s="19"/>
      <c r="C61" s="19"/>
      <c r="D61" s="19"/>
      <c r="E61" s="19"/>
      <c r="F61" s="19"/>
      <c r="G61" s="19"/>
    </row>
    <row r="62" spans="1:7" s="9" customFormat="1" ht="16.5" x14ac:dyDescent="0.3">
      <c r="A62" s="9" t="s">
        <v>23</v>
      </c>
      <c r="B62" s="19">
        <f>B28/B26*100</f>
        <v>100</v>
      </c>
      <c r="C62" s="19"/>
      <c r="D62" s="19"/>
      <c r="E62" s="19"/>
      <c r="F62" s="19"/>
      <c r="G62" s="19"/>
    </row>
    <row r="63" spans="1:7" s="9" customFormat="1" ht="16.5" x14ac:dyDescent="0.3">
      <c r="B63" s="19"/>
      <c r="C63" s="19"/>
      <c r="D63" s="19"/>
      <c r="E63" s="19"/>
      <c r="F63" s="19"/>
      <c r="G63" s="19"/>
    </row>
    <row r="64" spans="1:7" s="9" customFormat="1" ht="17.25" x14ac:dyDescent="0.35">
      <c r="A64" s="11" t="s">
        <v>24</v>
      </c>
      <c r="B64" s="19"/>
      <c r="C64" s="19"/>
      <c r="D64" s="19"/>
      <c r="E64" s="19"/>
      <c r="F64" s="19"/>
      <c r="G64" s="19"/>
    </row>
    <row r="65" spans="1:7" s="9" customFormat="1" ht="16.5" x14ac:dyDescent="0.3">
      <c r="A65" s="9" t="s">
        <v>25</v>
      </c>
      <c r="B65" s="19">
        <f t="shared" ref="B65" si="22">((B19/B15)-1)*100</f>
        <v>103.05232558139537</v>
      </c>
      <c r="C65" s="19">
        <f t="shared" ref="C65:G65" si="23">((C19/C15)-1)*100</f>
        <v>71.948998178506372</v>
      </c>
      <c r="D65" s="19">
        <f t="shared" si="23"/>
        <v>26.086956521739136</v>
      </c>
      <c r="E65" s="19">
        <f t="shared" si="23"/>
        <v>33.884297520661157</v>
      </c>
      <c r="F65" s="19">
        <f t="shared" si="23"/>
        <v>365.25423728813553</v>
      </c>
      <c r="G65" s="19">
        <f t="shared" si="23"/>
        <v>25.174825174825166</v>
      </c>
    </row>
    <row r="66" spans="1:7" s="9" customFormat="1" ht="16.5" x14ac:dyDescent="0.3">
      <c r="A66" s="9" t="s">
        <v>26</v>
      </c>
      <c r="B66" s="19">
        <f t="shared" ref="B66" si="24">((B41/B40)-1)*100</f>
        <v>-2.3076748224637234</v>
      </c>
      <c r="C66" s="19">
        <f t="shared" ref="C66:G66" si="25">((C41/C40)-1)*100</f>
        <v>85.071023550702435</v>
      </c>
      <c r="D66" s="19">
        <f t="shared" si="25"/>
        <v>-57.019781436882688</v>
      </c>
      <c r="E66" s="19">
        <f t="shared" si="25"/>
        <v>7.4310543179364252</v>
      </c>
      <c r="F66" s="19">
        <f t="shared" si="25"/>
        <v>-1.2496553810544486</v>
      </c>
      <c r="G66" s="19">
        <f t="shared" si="25"/>
        <v>-19.596866391684053</v>
      </c>
    </row>
    <row r="67" spans="1:7" s="9" customFormat="1" ht="16.5" x14ac:dyDescent="0.3">
      <c r="A67" s="9" t="s">
        <v>27</v>
      </c>
      <c r="B67" s="19">
        <f t="shared" ref="B67" si="26">((B43/B42)-1)*100</f>
        <v>-51.888103276918443</v>
      </c>
      <c r="C67" s="19">
        <f t="shared" ref="C67:G67" si="27">((C43/C42)-1)*100</f>
        <v>7.6313473827708034</v>
      </c>
      <c r="D67" s="19">
        <f t="shared" si="27"/>
        <v>-65.912240449941436</v>
      </c>
      <c r="E67" s="19">
        <f t="shared" si="27"/>
        <v>-19.758286589689476</v>
      </c>
      <c r="F67" s="19">
        <f t="shared" si="27"/>
        <v>-78.77497146623756</v>
      </c>
      <c r="G67" s="19">
        <f t="shared" si="27"/>
        <v>-35.767329016820213</v>
      </c>
    </row>
    <row r="68" spans="1:7" s="9" customFormat="1" ht="16.5" x14ac:dyDescent="0.3">
      <c r="B68" s="19"/>
      <c r="C68" s="19"/>
      <c r="D68" s="19"/>
      <c r="E68" s="19"/>
      <c r="F68" s="19"/>
      <c r="G68" s="19"/>
    </row>
    <row r="69" spans="1:7" s="9" customFormat="1" ht="17.25" x14ac:dyDescent="0.35">
      <c r="A69" s="11" t="s">
        <v>28</v>
      </c>
      <c r="B69" s="19"/>
      <c r="C69" s="19"/>
      <c r="D69" s="19"/>
      <c r="E69" s="19"/>
      <c r="F69" s="19"/>
      <c r="G69" s="19"/>
    </row>
    <row r="70" spans="1:7" s="9" customFormat="1" ht="16.5" x14ac:dyDescent="0.3">
      <c r="A70" s="9" t="s">
        <v>43</v>
      </c>
      <c r="B70" s="19">
        <f t="shared" ref="B70" si="28">B25/(B18)</f>
        <v>190000</v>
      </c>
      <c r="C70" s="19">
        <f t="shared" ref="C70:G70" si="29">C25/(C18)</f>
        <v>190000</v>
      </c>
      <c r="D70" s="19">
        <f t="shared" si="29"/>
        <v>190000</v>
      </c>
      <c r="E70" s="19">
        <f t="shared" si="29"/>
        <v>190000</v>
      </c>
      <c r="F70" s="19">
        <f t="shared" si="29"/>
        <v>190000</v>
      </c>
      <c r="G70" s="19">
        <f t="shared" si="29"/>
        <v>190000</v>
      </c>
    </row>
    <row r="71" spans="1:7" s="9" customFormat="1" ht="16.5" x14ac:dyDescent="0.3">
      <c r="A71" s="9" t="s">
        <v>44</v>
      </c>
      <c r="B71" s="19">
        <f t="shared" ref="B71" si="30">B26/(B20)</f>
        <v>172532.57667321348</v>
      </c>
      <c r="C71" s="19">
        <f t="shared" ref="C71:G71" si="31">C26/(C20)</f>
        <v>195000</v>
      </c>
      <c r="D71" s="19">
        <f t="shared" si="31"/>
        <v>189711.40472878999</v>
      </c>
      <c r="E71" s="19">
        <f t="shared" si="31"/>
        <v>172221.61572052402</v>
      </c>
      <c r="F71" s="19">
        <f t="shared" si="31"/>
        <v>160950.61320187568</v>
      </c>
      <c r="G71" s="19">
        <f t="shared" si="31"/>
        <v>195000</v>
      </c>
    </row>
    <row r="72" spans="1:7" s="9" customFormat="1" ht="16.5" hidden="1" x14ac:dyDescent="0.3">
      <c r="A72" s="9" t="s">
        <v>34</v>
      </c>
      <c r="B72" s="19">
        <f t="shared" ref="B72" si="32">B26/B20</f>
        <v>172532.57667321348</v>
      </c>
      <c r="C72" s="19">
        <f t="shared" ref="C72:G72" si="33">C26/C20</f>
        <v>195000</v>
      </c>
      <c r="D72" s="19">
        <f t="shared" si="33"/>
        <v>189711.40472878999</v>
      </c>
      <c r="E72" s="19">
        <f t="shared" si="33"/>
        <v>172221.61572052402</v>
      </c>
      <c r="F72" s="19">
        <f t="shared" si="33"/>
        <v>160950.61320187568</v>
      </c>
      <c r="G72" s="19">
        <f t="shared" si="33"/>
        <v>195000</v>
      </c>
    </row>
    <row r="73" spans="1:7" s="9" customFormat="1" ht="16.5" x14ac:dyDescent="0.3">
      <c r="A73" s="9" t="s">
        <v>29</v>
      </c>
      <c r="B73" s="19">
        <f t="shared" ref="B73" si="34">(B71/B70)*B54</f>
        <v>764.43902723142821</v>
      </c>
      <c r="C73" s="19" t="s">
        <v>128</v>
      </c>
      <c r="D73" s="19" t="s">
        <v>128</v>
      </c>
      <c r="E73" s="19" t="s">
        <v>128</v>
      </c>
      <c r="F73" s="19" t="s">
        <v>128</v>
      </c>
      <c r="G73" s="19">
        <f t="shared" ref="G73" si="35">(G71/G70)*G54</f>
        <v>158.01476407737613</v>
      </c>
    </row>
    <row r="74" spans="1:7" s="9" customFormat="1" ht="16.5" x14ac:dyDescent="0.3">
      <c r="A74" s="9" t="s">
        <v>37</v>
      </c>
      <c r="B74" s="19">
        <f t="shared" ref="B74" si="36">(B25/B18)*3</f>
        <v>570000</v>
      </c>
      <c r="C74" s="19">
        <f t="shared" ref="C74:G74" si="37">(C25/C18)*3</f>
        <v>570000</v>
      </c>
      <c r="D74" s="19">
        <f t="shared" si="37"/>
        <v>570000</v>
      </c>
      <c r="E74" s="19">
        <f t="shared" si="37"/>
        <v>570000</v>
      </c>
      <c r="F74" s="19">
        <f t="shared" si="37"/>
        <v>570000</v>
      </c>
      <c r="G74" s="19">
        <f t="shared" si="37"/>
        <v>570000</v>
      </c>
    </row>
    <row r="75" spans="1:7" s="9" customFormat="1" ht="16.5" x14ac:dyDescent="0.3">
      <c r="A75" s="9" t="s">
        <v>38</v>
      </c>
      <c r="B75" s="19">
        <f t="shared" ref="B75" si="38">(B26/B20)*3</f>
        <v>517597.73001964041</v>
      </c>
      <c r="C75" s="19">
        <f t="shared" ref="C75:G75" si="39">(C26/C20)*3</f>
        <v>585000</v>
      </c>
      <c r="D75" s="19">
        <f t="shared" si="39"/>
        <v>569134.21418636991</v>
      </c>
      <c r="E75" s="19">
        <f t="shared" si="39"/>
        <v>516664.84716157208</v>
      </c>
      <c r="F75" s="19">
        <f t="shared" si="39"/>
        <v>482851.839605627</v>
      </c>
      <c r="G75" s="19">
        <f t="shared" si="39"/>
        <v>585000</v>
      </c>
    </row>
    <row r="76" spans="1:7" s="9" customFormat="1" ht="16.5" x14ac:dyDescent="0.3">
      <c r="B76" s="19"/>
      <c r="C76" s="19"/>
      <c r="D76" s="19"/>
      <c r="E76" s="19"/>
      <c r="F76" s="19"/>
      <c r="G76" s="19"/>
    </row>
    <row r="77" spans="1:7" s="9" customFormat="1" ht="17.25" x14ac:dyDescent="0.35">
      <c r="A77" s="11" t="s">
        <v>30</v>
      </c>
      <c r="B77" s="19"/>
      <c r="C77" s="19"/>
      <c r="D77" s="19"/>
      <c r="E77" s="19"/>
      <c r="F77" s="19"/>
      <c r="G77" s="19"/>
    </row>
    <row r="78" spans="1:7" s="9" customFormat="1" ht="16.5" x14ac:dyDescent="0.3">
      <c r="A78" s="9" t="s">
        <v>31</v>
      </c>
      <c r="B78" s="19">
        <f>(B32/B31)*100</f>
        <v>55.660698676896068</v>
      </c>
      <c r="C78" s="19"/>
      <c r="D78" s="19"/>
      <c r="E78" s="19"/>
      <c r="F78" s="19"/>
      <c r="G78" s="19"/>
    </row>
    <row r="79" spans="1:7" s="9" customFormat="1" ht="16.5" x14ac:dyDescent="0.3">
      <c r="A79" s="9" t="s">
        <v>32</v>
      </c>
      <c r="B79" s="19">
        <f>(B26/B32)*100</f>
        <v>266.7929674202615</v>
      </c>
      <c r="C79" s="19"/>
      <c r="D79" s="19"/>
      <c r="E79" s="19"/>
      <c r="F79" s="19"/>
      <c r="G79" s="19"/>
    </row>
    <row r="80" spans="1:7" s="9" customFormat="1" ht="17.25" thickBot="1" x14ac:dyDescent="0.35">
      <c r="A80" s="21"/>
      <c r="B80" s="21"/>
      <c r="C80" s="21"/>
      <c r="D80" s="21"/>
      <c r="E80" s="21"/>
      <c r="F80" s="21"/>
      <c r="G80" s="21"/>
    </row>
    <row r="81" spans="1:6" s="9" customFormat="1" ht="16.5" customHeight="1" thickTop="1" x14ac:dyDescent="0.3">
      <c r="A81" s="39" t="s">
        <v>127</v>
      </c>
      <c r="B81" s="39"/>
      <c r="C81" s="39"/>
      <c r="D81" s="39"/>
      <c r="E81" s="39"/>
      <c r="F81" s="39"/>
    </row>
    <row r="82" spans="1:6" s="9" customFormat="1" ht="16.5" x14ac:dyDescent="0.3">
      <c r="A82" s="23"/>
    </row>
    <row r="83" spans="1:6" s="9" customFormat="1" ht="16.5" x14ac:dyDescent="0.3"/>
    <row r="84" spans="1:6" s="9" customFormat="1" ht="16.5" x14ac:dyDescent="0.3">
      <c r="B84" s="24"/>
      <c r="C84" s="24"/>
      <c r="D84" s="24"/>
    </row>
    <row r="85" spans="1:6" s="9" customFormat="1" ht="16.5" x14ac:dyDescent="0.3"/>
    <row r="86" spans="1:6" s="9" customFormat="1" ht="16.5" x14ac:dyDescent="0.3"/>
    <row r="87" spans="1:6" s="9" customFormat="1" ht="16.5" x14ac:dyDescent="0.3">
      <c r="A87" s="25"/>
    </row>
    <row r="88" spans="1:6" s="9" customFormat="1" ht="16.5" x14ac:dyDescent="0.3"/>
    <row r="89" spans="1:6" x14ac:dyDescent="0.25">
      <c r="A89" s="2"/>
    </row>
  </sheetData>
  <mergeCells count="4">
    <mergeCell ref="A9:A10"/>
    <mergeCell ref="B9:B10"/>
    <mergeCell ref="C9:G9"/>
    <mergeCell ref="A81:F81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I90"/>
  <sheetViews>
    <sheetView showGridLines="0" zoomScale="80" zoomScaleNormal="80" workbookViewId="0">
      <pane ySplit="10" topLeftCell="A11" activePane="bottomLeft" state="frozen"/>
      <selection pane="bottomLeft" activeCell="A9" sqref="A9:A10"/>
    </sheetView>
  </sheetViews>
  <sheetFormatPr baseColWidth="10" defaultColWidth="11.42578125" defaultRowHeight="15" x14ac:dyDescent="0.25"/>
  <cols>
    <col min="1" max="1" width="60.5703125" style="4" customWidth="1"/>
    <col min="2" max="7" width="20.7109375" style="4" customWidth="1"/>
    <col min="8" max="16384" width="11.42578125" style="4"/>
  </cols>
  <sheetData>
    <row r="9" spans="1:8" s="11" customFormat="1" ht="17.25" x14ac:dyDescent="0.35">
      <c r="A9" s="35" t="s">
        <v>0</v>
      </c>
      <c r="B9" s="37" t="s">
        <v>1</v>
      </c>
      <c r="C9" s="34" t="s">
        <v>2</v>
      </c>
      <c r="D9" s="34"/>
      <c r="E9" s="34"/>
      <c r="F9" s="34"/>
      <c r="G9" s="34"/>
    </row>
    <row r="10" spans="1:8" s="11" customFormat="1" ht="35.25" thickBot="1" x14ac:dyDescent="0.4">
      <c r="A10" s="36"/>
      <c r="B10" s="38"/>
      <c r="C10" s="33" t="s">
        <v>3</v>
      </c>
      <c r="D10" s="33" t="s">
        <v>47</v>
      </c>
      <c r="E10" s="33" t="s">
        <v>48</v>
      </c>
      <c r="F10" s="33" t="s">
        <v>45</v>
      </c>
      <c r="G10" s="33" t="s">
        <v>49</v>
      </c>
    </row>
    <row r="11" spans="1:8" s="9" customFormat="1" ht="17.25" thickTop="1" x14ac:dyDescent="0.3"/>
    <row r="12" spans="1:8" s="9" customFormat="1" ht="17.25" x14ac:dyDescent="0.35">
      <c r="A12" s="11" t="s">
        <v>4</v>
      </c>
    </row>
    <row r="13" spans="1:8" s="9" customFormat="1" ht="16.5" x14ac:dyDescent="0.3"/>
    <row r="14" spans="1:8" s="9" customFormat="1" ht="17.25" x14ac:dyDescent="0.35">
      <c r="A14" s="11" t="s">
        <v>5</v>
      </c>
    </row>
    <row r="15" spans="1:8" s="9" customFormat="1" ht="16.5" x14ac:dyDescent="0.3">
      <c r="A15" s="12" t="s">
        <v>117</v>
      </c>
      <c r="B15" s="13">
        <f>SUM(C15:G15)</f>
        <v>12390</v>
      </c>
      <c r="C15" s="13">
        <f>+'I trimestre'!C15+'II Trimestre'!C15+'III Trimestre'!C15+'IV Trimestre'!C15</f>
        <v>2333</v>
      </c>
      <c r="D15" s="13">
        <f>+'I trimestre'!D15+'II Trimestre'!D15+'III Trimestre'!D15+'IV Trimestre'!D15</f>
        <v>1072</v>
      </c>
      <c r="E15" s="13">
        <f>+'I trimestre'!E15+'II Trimestre'!E15+'III Trimestre'!E15+'IV Trimestre'!E15</f>
        <v>860</v>
      </c>
      <c r="F15" s="13">
        <f>+'I trimestre'!F15+'II Trimestre'!F15+'III Trimestre'!F15+'IV Trimestre'!F15</f>
        <v>5429</v>
      </c>
      <c r="G15" s="13">
        <f>+'I trimestre'!G15+'II Trimestre'!G15+'III Trimestre'!G15+'IV Trimestre'!G15</f>
        <v>2696</v>
      </c>
      <c r="H15" s="16"/>
    </row>
    <row r="16" spans="1:8" s="9" customFormat="1" ht="17.25" x14ac:dyDescent="0.35">
      <c r="A16" s="14" t="s">
        <v>33</v>
      </c>
      <c r="B16" s="13">
        <f t="shared" ref="B16:B21" si="0">SUM(C16:G16)</f>
        <v>61609</v>
      </c>
      <c r="C16" s="13">
        <f>+'I trimestre'!C16+'II Trimestre'!C16+'III Trimestre'!C16+'IV Trimestre'!C16</f>
        <v>5627</v>
      </c>
      <c r="D16" s="13">
        <f>+'I trimestre'!D16+'II Trimestre'!D16+'III Trimestre'!D16+'IV Trimestre'!D16</f>
        <v>6772</v>
      </c>
      <c r="E16" s="13">
        <f>+'I trimestre'!E16+'II Trimestre'!E16+'III Trimestre'!E16+'IV Trimestre'!E16</f>
        <v>2820</v>
      </c>
      <c r="F16" s="13">
        <f>+'I trimestre'!F16+'II Trimestre'!F16+'III Trimestre'!F16+'IV Trimestre'!F16</f>
        <v>37851</v>
      </c>
      <c r="G16" s="13">
        <f>+'I trimestre'!G16+'II Trimestre'!G16+'III Trimestre'!G16+'IV Trimestre'!G16</f>
        <v>8539</v>
      </c>
      <c r="H16" s="16"/>
    </row>
    <row r="17" spans="1:9" s="9" customFormat="1" ht="16.5" x14ac:dyDescent="0.3">
      <c r="A17" s="12" t="s">
        <v>118</v>
      </c>
      <c r="B17" s="13">
        <f t="shared" si="0"/>
        <v>16735</v>
      </c>
      <c r="C17" s="13">
        <f>+'I trimestre'!C17+'II Trimestre'!C17+'III Trimestre'!C17+'IV Trimestre'!C17</f>
        <v>2631</v>
      </c>
      <c r="D17" s="13">
        <f>+'I trimestre'!D17+'II Trimestre'!D17+'III Trimestre'!D17+'IV Trimestre'!D17</f>
        <v>1754</v>
      </c>
      <c r="E17" s="13">
        <f>+'I trimestre'!E17+'II Trimestre'!E17+'III Trimestre'!E17+'IV Trimestre'!E17</f>
        <v>877</v>
      </c>
      <c r="F17" s="13">
        <f>+'I trimestre'!F17+'II Trimestre'!F17+'III Trimestre'!F17+'IV Trimestre'!F17</f>
        <v>8851</v>
      </c>
      <c r="G17" s="13">
        <f>+'I trimestre'!G17+'II Trimestre'!G17+'III Trimestre'!G17+'IV Trimestre'!G17</f>
        <v>2622</v>
      </c>
      <c r="H17" s="16"/>
    </row>
    <row r="18" spans="1:9" s="9" customFormat="1" ht="17.25" x14ac:dyDescent="0.35">
      <c r="A18" s="14" t="s">
        <v>33</v>
      </c>
      <c r="B18" s="13">
        <f t="shared" si="0"/>
        <v>76758</v>
      </c>
      <c r="C18" s="13">
        <f>+'I trimestre'!C18+'II Trimestre'!C18+'III Trimestre'!C18+'IV Trimestre'!C18</f>
        <v>7893</v>
      </c>
      <c r="D18" s="13">
        <f>+'I trimestre'!D18+'II Trimestre'!D18+'III Trimestre'!D18+'IV Trimestre'!D18</f>
        <v>5262</v>
      </c>
      <c r="E18" s="13">
        <f>+'I trimestre'!E18+'II Trimestre'!E18+'III Trimestre'!E18+'IV Trimestre'!E18</f>
        <v>2631</v>
      </c>
      <c r="F18" s="13">
        <f>+'I trimestre'!F18+'II Trimestre'!F18+'III Trimestre'!F18+'IV Trimestre'!F18</f>
        <v>53106</v>
      </c>
      <c r="G18" s="13">
        <f>+'I trimestre'!G18+'II Trimestre'!G18+'III Trimestre'!G18+'IV Trimestre'!G18</f>
        <v>7866</v>
      </c>
      <c r="H18" s="16"/>
    </row>
    <row r="19" spans="1:9" s="9" customFormat="1" ht="16.5" x14ac:dyDescent="0.3">
      <c r="A19" s="12" t="s">
        <v>119</v>
      </c>
      <c r="B19" s="13">
        <f t="shared" si="0"/>
        <v>13338</v>
      </c>
      <c r="C19" s="13">
        <f>+'I trimestre'!C19+'II Trimestre'!C19+'III Trimestre'!C19+'IV Trimestre'!C19</f>
        <v>1907</v>
      </c>
      <c r="D19" s="13">
        <f>+'I trimestre'!D19+'II Trimestre'!D19+'III Trimestre'!D19+'IV Trimestre'!D19</f>
        <v>626</v>
      </c>
      <c r="E19" s="13">
        <f>+'I trimestre'!E19+'II Trimestre'!E19+'III Trimestre'!E19+'IV Trimestre'!E19</f>
        <v>537</v>
      </c>
      <c r="F19" s="13">
        <f>+'I trimestre'!F19+'II Trimestre'!F19+'III Trimestre'!F19+'IV Trimestre'!F19</f>
        <v>8738</v>
      </c>
      <c r="G19" s="13">
        <f>+'I trimestre'!G19+'II Trimestre'!G19+'III Trimestre'!G19+'IV Trimestre'!G19</f>
        <v>1530</v>
      </c>
      <c r="H19" s="16"/>
    </row>
    <row r="20" spans="1:9" s="9" customFormat="1" ht="17.25" x14ac:dyDescent="0.35">
      <c r="A20" s="14" t="s">
        <v>33</v>
      </c>
      <c r="B20" s="13">
        <f t="shared" si="0"/>
        <v>74131</v>
      </c>
      <c r="C20" s="13">
        <f>+'I trimestre'!C20+'II Trimestre'!C20+'III Trimestre'!C20+'IV Trimestre'!C20</f>
        <v>4633</v>
      </c>
      <c r="D20" s="13">
        <f>+'I trimestre'!D20+'II Trimestre'!D20+'III Trimestre'!D20+'IV Trimestre'!D20</f>
        <v>4124</v>
      </c>
      <c r="E20" s="13">
        <f>+'I trimestre'!E20+'II Trimestre'!E20+'III Trimestre'!E20+'IV Trimestre'!E20</f>
        <v>2002</v>
      </c>
      <c r="F20" s="13">
        <f>+'I trimestre'!F20+'II Trimestre'!F20+'III Trimestre'!F20+'IV Trimestre'!F20</f>
        <v>58894</v>
      </c>
      <c r="G20" s="13">
        <f>+'I trimestre'!G20+'II Trimestre'!G20+'III Trimestre'!G20+'IV Trimestre'!G20</f>
        <v>4478</v>
      </c>
      <c r="H20" s="16"/>
    </row>
    <row r="21" spans="1:9" s="9" customFormat="1" ht="16.5" x14ac:dyDescent="0.3">
      <c r="A21" s="12" t="s">
        <v>78</v>
      </c>
      <c r="B21" s="13">
        <f t="shared" si="0"/>
        <v>16735</v>
      </c>
      <c r="C21" s="13">
        <f>+'IV Trimestre'!C21</f>
        <v>2631</v>
      </c>
      <c r="D21" s="13">
        <f>+'IV Trimestre'!D21</f>
        <v>1754</v>
      </c>
      <c r="E21" s="13">
        <f>+'IV Trimestre'!E21</f>
        <v>877</v>
      </c>
      <c r="F21" s="13">
        <f>+'IV Trimestre'!F21</f>
        <v>8851</v>
      </c>
      <c r="G21" s="13">
        <f>+'IV Trimestre'!G21</f>
        <v>2622</v>
      </c>
      <c r="H21" s="16"/>
    </row>
    <row r="22" spans="1:9" s="9" customFormat="1" ht="16.5" x14ac:dyDescent="0.3">
      <c r="B22" s="13"/>
      <c r="C22" s="13"/>
      <c r="D22" s="13"/>
      <c r="E22" s="13"/>
      <c r="F22" s="13"/>
      <c r="G22" s="13"/>
    </row>
    <row r="23" spans="1:9" s="9" customFormat="1" ht="17.25" x14ac:dyDescent="0.35">
      <c r="A23" s="15" t="s">
        <v>6</v>
      </c>
      <c r="B23" s="13"/>
      <c r="C23" s="13"/>
      <c r="D23" s="13"/>
      <c r="E23" s="13"/>
      <c r="F23" s="13"/>
      <c r="G23" s="13"/>
    </row>
    <row r="24" spans="1:9" s="9" customFormat="1" ht="16.5" x14ac:dyDescent="0.3">
      <c r="A24" s="12" t="s">
        <v>117</v>
      </c>
      <c r="B24" s="13">
        <f>SUM(C24:G24)</f>
        <v>11581987500</v>
      </c>
      <c r="C24" s="13">
        <f>+'I trimestre'!C24+'II Trimestre'!C24+'III Trimestre'!C24+'IV Trimestre'!C24</f>
        <v>1068180000</v>
      </c>
      <c r="D24" s="13">
        <f>+'I trimestre'!D24+'II Trimestre'!D24+'III Trimestre'!D24+'IV Trimestre'!D24</f>
        <v>1246780000</v>
      </c>
      <c r="E24" s="13">
        <f>+'I trimestre'!E24+'II Trimestre'!E24+'III Trimestre'!E24+'IV Trimestre'!E24</f>
        <v>433865000</v>
      </c>
      <c r="F24" s="13">
        <f>+'I trimestre'!F24+'II Trimestre'!F24+'III Trimestre'!F24+'IV Trimestre'!F24</f>
        <v>7210752500</v>
      </c>
      <c r="G24" s="13">
        <f>+'I trimestre'!G24+'II Trimestre'!G24+'III Trimestre'!G24+'IV Trimestre'!G24</f>
        <v>1622410000</v>
      </c>
      <c r="H24" s="16"/>
    </row>
    <row r="25" spans="1:9" s="9" customFormat="1" ht="16.5" x14ac:dyDescent="0.3">
      <c r="A25" s="12" t="s">
        <v>118</v>
      </c>
      <c r="B25" s="13">
        <f>SUM(C25:G25)</f>
        <v>14584020000</v>
      </c>
      <c r="C25" s="13">
        <f>+'I trimestre'!C25+'II Trimestre'!C25+'III Trimestre'!C25+'IV Trimestre'!C25</f>
        <v>1499670000</v>
      </c>
      <c r="D25" s="13">
        <f>+'I trimestre'!D25+'II Trimestre'!D25+'III Trimestre'!D25+'IV Trimestre'!D25</f>
        <v>999780000</v>
      </c>
      <c r="E25" s="13">
        <f>+'I trimestre'!E25+'II Trimestre'!E25+'III Trimestre'!E25+'IV Trimestre'!E25</f>
        <v>499890000</v>
      </c>
      <c r="F25" s="13">
        <f>+'I trimestre'!F25+'II Trimestre'!F25+'III Trimestre'!F25+'IV Trimestre'!F25</f>
        <v>10090140000</v>
      </c>
      <c r="G25" s="13">
        <f>+'I trimestre'!G25+'II Trimestre'!G25+'III Trimestre'!G25+'IV Trimestre'!G25</f>
        <v>1494540000</v>
      </c>
      <c r="H25" s="16"/>
      <c r="I25" s="16"/>
    </row>
    <row r="26" spans="1:9" s="9" customFormat="1" ht="16.5" x14ac:dyDescent="0.3">
      <c r="A26" s="12" t="s">
        <v>119</v>
      </c>
      <c r="B26" s="13">
        <f>SUM(C26:G26)</f>
        <v>12609967500</v>
      </c>
      <c r="C26" s="13">
        <f>+'I trimestre'!C26+'II Trimestre'!C26+'III Trimestre'!C26+'IV Trimestre'!C26</f>
        <v>928980000</v>
      </c>
      <c r="D26" s="13">
        <f>+'I trimestre'!D26+'II Trimestre'!D26+'III Trimestre'!D26+'IV Trimestre'!D26</f>
        <v>862485000</v>
      </c>
      <c r="E26" s="13">
        <f>+'I trimestre'!E26+'II Trimestre'!E26+'III Trimestre'!E26+'IV Trimestre'!E26</f>
        <v>361822500</v>
      </c>
      <c r="F26" s="13">
        <f>+'I trimestre'!F26+'II Trimestre'!F26+'III Trimestre'!F26+'IV Trimestre'!F26</f>
        <v>9578790000</v>
      </c>
      <c r="G26" s="13">
        <f>+'I trimestre'!G26+'II Trimestre'!G26+'III Trimestre'!G26+'IV Trimestre'!G26</f>
        <v>877890000</v>
      </c>
      <c r="H26" s="16"/>
    </row>
    <row r="27" spans="1:9" s="9" customFormat="1" ht="16.5" x14ac:dyDescent="0.3">
      <c r="A27" s="12" t="s">
        <v>78</v>
      </c>
      <c r="B27" s="13">
        <f>SUM(C27:G27)</f>
        <v>14584020000</v>
      </c>
      <c r="C27" s="13">
        <f>+'IV Trimestre'!C27</f>
        <v>1499670000</v>
      </c>
      <c r="D27" s="13">
        <f>+'IV Trimestre'!D27</f>
        <v>999780000</v>
      </c>
      <c r="E27" s="13">
        <f>+'IV Trimestre'!E27</f>
        <v>499890000</v>
      </c>
      <c r="F27" s="13">
        <f>+'IV Trimestre'!F27</f>
        <v>10090140000</v>
      </c>
      <c r="G27" s="13">
        <f>+'IV Trimestre'!G27</f>
        <v>1494540000</v>
      </c>
      <c r="H27" s="16"/>
    </row>
    <row r="28" spans="1:9" s="9" customFormat="1" ht="16.5" x14ac:dyDescent="0.3">
      <c r="A28" s="12" t="s">
        <v>120</v>
      </c>
      <c r="B28" s="13">
        <f>SUM(C28:G28)</f>
        <v>12609967500</v>
      </c>
      <c r="C28" s="13">
        <f>+C26</f>
        <v>928980000</v>
      </c>
      <c r="D28" s="13">
        <f>+D26</f>
        <v>862485000</v>
      </c>
      <c r="E28" s="13">
        <f>+E26</f>
        <v>361822500</v>
      </c>
      <c r="F28" s="13">
        <f>+F26</f>
        <v>9578790000</v>
      </c>
      <c r="G28" s="13">
        <f>+G26</f>
        <v>877890000</v>
      </c>
      <c r="H28" s="16"/>
    </row>
    <row r="29" spans="1:9" s="9" customFormat="1" ht="16.5" x14ac:dyDescent="0.3">
      <c r="B29" s="13"/>
      <c r="C29" s="13"/>
      <c r="D29" s="13"/>
      <c r="E29" s="13"/>
      <c r="F29" s="29"/>
      <c r="G29" s="13"/>
    </row>
    <row r="30" spans="1:9" s="9" customFormat="1" ht="17.25" x14ac:dyDescent="0.35">
      <c r="A30" s="11" t="s">
        <v>7</v>
      </c>
      <c r="B30" s="13"/>
      <c r="C30" s="13"/>
      <c r="D30" s="13"/>
      <c r="E30" s="13"/>
      <c r="F30" s="29"/>
      <c r="G30" s="13"/>
    </row>
    <row r="31" spans="1:9" s="9" customFormat="1" ht="16.5" x14ac:dyDescent="0.3">
      <c r="A31" s="18" t="s">
        <v>118</v>
      </c>
      <c r="B31" s="13">
        <f>B25</f>
        <v>14584020000</v>
      </c>
      <c r="C31" s="13"/>
      <c r="D31" s="13"/>
      <c r="E31" s="13"/>
      <c r="F31" s="13"/>
      <c r="G31" s="13"/>
    </row>
    <row r="32" spans="1:9" s="9" customFormat="1" ht="16.5" x14ac:dyDescent="0.3">
      <c r="A32" s="18" t="s">
        <v>119</v>
      </c>
      <c r="B32" s="13">
        <f>+'I trimestre'!B32+'II Trimestre'!B32+'III Trimestre'!B32+'IV Trimestre'!B32</f>
        <v>14356089376</v>
      </c>
      <c r="C32" s="13"/>
      <c r="D32" s="13"/>
      <c r="E32" s="13"/>
      <c r="F32" s="29"/>
      <c r="G32" s="13"/>
    </row>
    <row r="33" spans="1:7" s="9" customFormat="1" ht="16.5" x14ac:dyDescent="0.3">
      <c r="B33" s="17"/>
      <c r="C33" s="17"/>
      <c r="D33" s="17"/>
      <c r="E33" s="17"/>
      <c r="F33" s="17"/>
      <c r="G33" s="17"/>
    </row>
    <row r="34" spans="1:7" s="9" customFormat="1" ht="17.25" x14ac:dyDescent="0.35">
      <c r="A34" s="11" t="s">
        <v>8</v>
      </c>
      <c r="B34" s="17"/>
      <c r="C34" s="17"/>
      <c r="D34" s="17"/>
      <c r="E34" s="17"/>
      <c r="F34" s="17"/>
      <c r="G34" s="17"/>
    </row>
    <row r="35" spans="1:7" s="9" customFormat="1" ht="16.5" x14ac:dyDescent="0.3">
      <c r="A35" s="9" t="s">
        <v>121</v>
      </c>
      <c r="B35" s="20">
        <v>1.0610999999999999</v>
      </c>
      <c r="C35" s="20">
        <v>1.0610999999999999</v>
      </c>
      <c r="D35" s="20">
        <v>1.0610999999999999</v>
      </c>
      <c r="E35" s="20">
        <v>1.0610999999999999</v>
      </c>
      <c r="F35" s="20">
        <v>1.0610999999999999</v>
      </c>
      <c r="G35" s="20">
        <v>1.0610999999999999</v>
      </c>
    </row>
    <row r="36" spans="1:7" s="9" customFormat="1" ht="16.5" x14ac:dyDescent="0.3">
      <c r="A36" s="9" t="s">
        <v>122</v>
      </c>
      <c r="B36" s="20">
        <v>1.0706</v>
      </c>
      <c r="C36" s="20">
        <v>1.0706</v>
      </c>
      <c r="D36" s="20">
        <v>1.0706</v>
      </c>
      <c r="E36" s="20">
        <v>1.0706</v>
      </c>
      <c r="F36" s="20">
        <v>1.0706</v>
      </c>
      <c r="G36" s="20">
        <v>1.0706</v>
      </c>
    </row>
    <row r="37" spans="1:7" s="9" customFormat="1" ht="16.5" x14ac:dyDescent="0.3">
      <c r="A37" s="9" t="s">
        <v>9</v>
      </c>
      <c r="B37" s="13">
        <f>+C37+F37</f>
        <v>122289</v>
      </c>
      <c r="C37" s="13">
        <v>94618</v>
      </c>
      <c r="D37" s="13">
        <v>94618</v>
      </c>
      <c r="E37" s="13">
        <v>94618</v>
      </c>
      <c r="F37" s="13">
        <v>27671</v>
      </c>
      <c r="G37" s="13">
        <v>94618</v>
      </c>
    </row>
    <row r="38" spans="1:7" s="9" customFormat="1" ht="16.5" x14ac:dyDescent="0.3">
      <c r="B38" s="13"/>
      <c r="C38" s="13"/>
      <c r="D38" s="13"/>
      <c r="E38" s="13"/>
      <c r="F38" s="13"/>
      <c r="G38" s="13"/>
    </row>
    <row r="39" spans="1:7" s="9" customFormat="1" ht="17.25" x14ac:dyDescent="0.35">
      <c r="A39" s="11" t="s">
        <v>10</v>
      </c>
      <c r="B39" s="13"/>
      <c r="C39" s="13"/>
      <c r="D39" s="13"/>
      <c r="E39" s="13"/>
      <c r="F39" s="13"/>
      <c r="G39" s="13"/>
    </row>
    <row r="40" spans="1:7" s="9" customFormat="1" ht="16.5" x14ac:dyDescent="0.3">
      <c r="A40" s="9" t="s">
        <v>123</v>
      </c>
      <c r="B40" s="13">
        <f t="shared" ref="B40" si="1">B24/B35</f>
        <v>10915076335.877863</v>
      </c>
      <c r="C40" s="13">
        <f t="shared" ref="C40:G40" si="2">C24/C35</f>
        <v>1006672321.176138</v>
      </c>
      <c r="D40" s="13">
        <f t="shared" si="2"/>
        <v>1174988219.7719347</v>
      </c>
      <c r="E40" s="13">
        <f t="shared" si="2"/>
        <v>408882291.9611724</v>
      </c>
      <c r="F40" s="13">
        <f t="shared" si="2"/>
        <v>6795544717.7457361</v>
      </c>
      <c r="G40" s="13">
        <f t="shared" si="2"/>
        <v>1528988785.222882</v>
      </c>
    </row>
    <row r="41" spans="1:7" s="9" customFormat="1" ht="16.5" x14ac:dyDescent="0.3">
      <c r="A41" s="9" t="s">
        <v>124</v>
      </c>
      <c r="B41" s="13">
        <f t="shared" ref="B41" si="3">B26/B36</f>
        <v>11778411638.333645</v>
      </c>
      <c r="C41" s="13">
        <f t="shared" ref="C41:G41" si="4">C26/C36</f>
        <v>867719036.05454886</v>
      </c>
      <c r="D41" s="13">
        <f t="shared" si="4"/>
        <v>805609004.29665613</v>
      </c>
      <c r="E41" s="13">
        <f t="shared" si="4"/>
        <v>337962357.55651039</v>
      </c>
      <c r="F41" s="13">
        <f t="shared" si="4"/>
        <v>8947123108.5372696</v>
      </c>
      <c r="G41" s="13">
        <f t="shared" si="4"/>
        <v>819998131.88866055</v>
      </c>
    </row>
    <row r="42" spans="1:7" s="9" customFormat="1" ht="16.5" x14ac:dyDescent="0.3">
      <c r="A42" s="9" t="s">
        <v>125</v>
      </c>
      <c r="B42" s="13">
        <f t="shared" ref="B42" si="5">B40/B15</f>
        <v>880958.54204018263</v>
      </c>
      <c r="C42" s="13">
        <f t="shared" ref="C42:G42" si="6">C40/C15</f>
        <v>431492.63659500133</v>
      </c>
      <c r="D42" s="13">
        <f t="shared" si="6"/>
        <v>1096071.1005335213</v>
      </c>
      <c r="E42" s="13">
        <f t="shared" si="6"/>
        <v>475444.52553624701</v>
      </c>
      <c r="F42" s="13">
        <f t="shared" si="6"/>
        <v>1251712.0496860815</v>
      </c>
      <c r="G42" s="13">
        <f t="shared" si="6"/>
        <v>567132.33873252303</v>
      </c>
    </row>
    <row r="43" spans="1:7" s="9" customFormat="1" ht="16.5" x14ac:dyDescent="0.3">
      <c r="A43" s="9" t="s">
        <v>126</v>
      </c>
      <c r="B43" s="13">
        <f t="shared" ref="B43" si="7">B41/B19</f>
        <v>883071.79774581234</v>
      </c>
      <c r="C43" s="13">
        <f t="shared" ref="C43:G43" si="8">C41/C19</f>
        <v>455017.84795728832</v>
      </c>
      <c r="D43" s="13">
        <f t="shared" si="8"/>
        <v>1286915.3423269268</v>
      </c>
      <c r="E43" s="13">
        <f t="shared" si="8"/>
        <v>629352.62114806403</v>
      </c>
      <c r="F43" s="13">
        <f t="shared" si="8"/>
        <v>1023932.6056920657</v>
      </c>
      <c r="G43" s="13">
        <f t="shared" si="8"/>
        <v>535946.49143049715</v>
      </c>
    </row>
    <row r="44" spans="1:7" s="9" customFormat="1" ht="16.5" x14ac:dyDescent="0.3">
      <c r="B44" s="17"/>
      <c r="C44" s="17"/>
      <c r="D44" s="17"/>
      <c r="E44" s="17"/>
      <c r="F44" s="17"/>
      <c r="G44" s="17"/>
    </row>
    <row r="45" spans="1:7" s="9" customFormat="1" ht="17.25" x14ac:dyDescent="0.35">
      <c r="A45" s="11" t="s">
        <v>11</v>
      </c>
      <c r="B45" s="17"/>
      <c r="C45" s="17"/>
      <c r="D45" s="17"/>
      <c r="E45" s="17"/>
      <c r="F45" s="17"/>
      <c r="G45" s="17"/>
    </row>
    <row r="46" spans="1:7" s="9" customFormat="1" ht="16.5" x14ac:dyDescent="0.3">
      <c r="B46" s="17"/>
      <c r="C46" s="17"/>
      <c r="D46" s="17"/>
      <c r="E46" s="17"/>
      <c r="F46" s="17"/>
      <c r="G46" s="17"/>
    </row>
    <row r="47" spans="1:7" s="9" customFormat="1" ht="17.25" x14ac:dyDescent="0.35">
      <c r="A47" s="11" t="s">
        <v>12</v>
      </c>
      <c r="B47" s="17"/>
      <c r="C47" s="17"/>
      <c r="D47" s="17"/>
      <c r="E47" s="17"/>
      <c r="F47" s="17"/>
      <c r="G47" s="17"/>
    </row>
    <row r="48" spans="1:7" s="9" customFormat="1" ht="16.5" x14ac:dyDescent="0.3">
      <c r="A48" s="9" t="s">
        <v>13</v>
      </c>
      <c r="B48" s="19">
        <f t="shared" ref="B48" si="9">B17/B37*100</f>
        <v>13.684795852447889</v>
      </c>
      <c r="C48" s="19">
        <f t="shared" ref="C48:G48" si="10">C17/C37*100</f>
        <v>2.7806548436872478</v>
      </c>
      <c r="D48" s="19">
        <f t="shared" si="10"/>
        <v>1.8537698957914985</v>
      </c>
      <c r="E48" s="19">
        <f t="shared" si="10"/>
        <v>0.92688494789574927</v>
      </c>
      <c r="F48" s="19">
        <f t="shared" si="10"/>
        <v>31.986556322503706</v>
      </c>
      <c r="G48" s="19">
        <f t="shared" si="10"/>
        <v>2.7711429114967552</v>
      </c>
    </row>
    <row r="49" spans="1:7" s="9" customFormat="1" ht="16.5" x14ac:dyDescent="0.3">
      <c r="A49" s="9" t="s">
        <v>14</v>
      </c>
      <c r="B49" s="19">
        <f t="shared" ref="B49" si="11">B19/B37*100</f>
        <v>10.906949930083654</v>
      </c>
      <c r="C49" s="19">
        <f t="shared" ref="C49:G49" si="12">C19/C37*100</f>
        <v>2.0154727430298678</v>
      </c>
      <c r="D49" s="19">
        <f t="shared" si="12"/>
        <v>0.66160772791646405</v>
      </c>
      <c r="E49" s="19">
        <f t="shared" si="12"/>
        <v>0.56754528736604026</v>
      </c>
      <c r="F49" s="19">
        <f t="shared" si="12"/>
        <v>31.578186549094724</v>
      </c>
      <c r="G49" s="19">
        <f t="shared" si="12"/>
        <v>1.6170284723836903</v>
      </c>
    </row>
    <row r="50" spans="1:7" s="9" customFormat="1" ht="16.5" x14ac:dyDescent="0.3">
      <c r="B50" s="19"/>
      <c r="C50" s="19"/>
      <c r="D50" s="19"/>
      <c r="E50" s="19"/>
      <c r="F50" s="19"/>
      <c r="G50" s="19"/>
    </row>
    <row r="51" spans="1:7" s="9" customFormat="1" ht="17.25" x14ac:dyDescent="0.35">
      <c r="A51" s="11" t="s">
        <v>15</v>
      </c>
      <c r="B51" s="19"/>
      <c r="C51" s="19"/>
      <c r="D51" s="19"/>
      <c r="E51" s="19"/>
      <c r="F51" s="19"/>
      <c r="G51" s="19"/>
    </row>
    <row r="52" spans="1:7" s="9" customFormat="1" ht="16.5" x14ac:dyDescent="0.3">
      <c r="A52" s="9" t="s">
        <v>16</v>
      </c>
      <c r="B52" s="19">
        <f t="shared" ref="B52" si="13">B19/B17*100</f>
        <v>79.701224977591878</v>
      </c>
      <c r="C52" s="19">
        <f t="shared" ref="C52:G52" si="14">C19/C17*100</f>
        <v>72.481946028126188</v>
      </c>
      <c r="D52" s="19">
        <f t="shared" si="14"/>
        <v>35.689851767388824</v>
      </c>
      <c r="E52" s="19">
        <f t="shared" si="14"/>
        <v>61.23147092360319</v>
      </c>
      <c r="F52" s="19">
        <f t="shared" si="14"/>
        <v>98.723308100779576</v>
      </c>
      <c r="G52" s="19">
        <f t="shared" si="14"/>
        <v>58.352402745995427</v>
      </c>
    </row>
    <row r="53" spans="1:7" s="9" customFormat="1" ht="16.5" x14ac:dyDescent="0.3">
      <c r="A53" s="9" t="s">
        <v>17</v>
      </c>
      <c r="B53" s="19">
        <f t="shared" ref="B53" si="15">B26/B25*100</f>
        <v>86.464277339169854</v>
      </c>
      <c r="C53" s="19">
        <f t="shared" ref="C53:G53" si="16">C26/C25*100</f>
        <v>61.945628038168401</v>
      </c>
      <c r="D53" s="19">
        <f t="shared" si="16"/>
        <v>86.267478845345977</v>
      </c>
      <c r="E53" s="19">
        <f t="shared" si="16"/>
        <v>72.380423693212506</v>
      </c>
      <c r="F53" s="19">
        <f t="shared" si="16"/>
        <v>94.932181317603124</v>
      </c>
      <c r="G53" s="19">
        <f t="shared" si="16"/>
        <v>58.739812919025248</v>
      </c>
    </row>
    <row r="54" spans="1:7" s="9" customFormat="1" ht="16.5" x14ac:dyDescent="0.3">
      <c r="A54" s="9" t="s">
        <v>18</v>
      </c>
      <c r="B54" s="19">
        <f t="shared" ref="B54" si="17">AVERAGE(B52:B53)</f>
        <v>83.082751158380859</v>
      </c>
      <c r="C54" s="19">
        <f t="shared" ref="C54:G54" si="18">AVERAGE(C52:C53)</f>
        <v>67.213787033147298</v>
      </c>
      <c r="D54" s="19">
        <f t="shared" si="18"/>
        <v>60.978665306367404</v>
      </c>
      <c r="E54" s="19">
        <f t="shared" si="18"/>
        <v>66.805947308407852</v>
      </c>
      <c r="F54" s="19">
        <f t="shared" si="18"/>
        <v>96.82774470919135</v>
      </c>
      <c r="G54" s="19">
        <f t="shared" si="18"/>
        <v>58.546107832510337</v>
      </c>
    </row>
    <row r="55" spans="1:7" s="9" customFormat="1" ht="16.5" x14ac:dyDescent="0.3">
      <c r="B55" s="19"/>
      <c r="C55" s="19"/>
      <c r="D55" s="19"/>
      <c r="E55" s="19"/>
      <c r="F55" s="19"/>
      <c r="G55" s="19"/>
    </row>
    <row r="56" spans="1:7" s="9" customFormat="1" ht="17.25" x14ac:dyDescent="0.35">
      <c r="A56" s="11" t="s">
        <v>19</v>
      </c>
      <c r="B56" s="19"/>
      <c r="C56" s="19"/>
      <c r="D56" s="19"/>
      <c r="E56" s="19"/>
      <c r="F56" s="19"/>
      <c r="G56" s="19"/>
    </row>
    <row r="57" spans="1:7" s="9" customFormat="1" ht="16.5" x14ac:dyDescent="0.3">
      <c r="A57" s="9" t="s">
        <v>20</v>
      </c>
      <c r="B57" s="19">
        <f t="shared" ref="B57" si="19">B19/B21*100</f>
        <v>79.701224977591878</v>
      </c>
      <c r="C57" s="19">
        <f t="shared" ref="C57:G57" si="20">C19/C21*100</f>
        <v>72.481946028126188</v>
      </c>
      <c r="D57" s="19">
        <f t="shared" si="20"/>
        <v>35.689851767388824</v>
      </c>
      <c r="E57" s="19">
        <f t="shared" si="20"/>
        <v>61.23147092360319</v>
      </c>
      <c r="F57" s="19">
        <f t="shared" si="20"/>
        <v>98.723308100779576</v>
      </c>
      <c r="G57" s="19">
        <f t="shared" si="20"/>
        <v>58.352402745995427</v>
      </c>
    </row>
    <row r="58" spans="1:7" s="9" customFormat="1" ht="16.5" x14ac:dyDescent="0.3">
      <c r="A58" s="9" t="s">
        <v>21</v>
      </c>
      <c r="B58" s="19">
        <f t="shared" ref="B58" si="21">B26/B27*100</f>
        <v>86.464277339169854</v>
      </c>
      <c r="C58" s="19">
        <f t="shared" ref="C58:G58" si="22">C26/C27*100</f>
        <v>61.945628038168401</v>
      </c>
      <c r="D58" s="19">
        <f t="shared" si="22"/>
        <v>86.267478845345977</v>
      </c>
      <c r="E58" s="19">
        <f t="shared" si="22"/>
        <v>72.380423693212506</v>
      </c>
      <c r="F58" s="19">
        <f t="shared" si="22"/>
        <v>94.932181317603124</v>
      </c>
      <c r="G58" s="19">
        <f t="shared" si="22"/>
        <v>58.739812919025248</v>
      </c>
    </row>
    <row r="59" spans="1:7" s="9" customFormat="1" ht="16.5" x14ac:dyDescent="0.3">
      <c r="A59" s="9" t="s">
        <v>22</v>
      </c>
      <c r="B59" s="19">
        <f t="shared" ref="B59" si="23">(B57+B58)/2</f>
        <v>83.082751158380859</v>
      </c>
      <c r="C59" s="19">
        <f t="shared" ref="C59:G59" si="24">(C57+C58)/2</f>
        <v>67.213787033147298</v>
      </c>
      <c r="D59" s="19">
        <f t="shared" si="24"/>
        <v>60.978665306367404</v>
      </c>
      <c r="E59" s="19">
        <f t="shared" si="24"/>
        <v>66.805947308407852</v>
      </c>
      <c r="F59" s="19">
        <f t="shared" si="24"/>
        <v>96.82774470919135</v>
      </c>
      <c r="G59" s="19">
        <f t="shared" si="24"/>
        <v>58.546107832510337</v>
      </c>
    </row>
    <row r="60" spans="1:7" s="9" customFormat="1" ht="14.25" customHeight="1" x14ac:dyDescent="0.3">
      <c r="B60" s="19"/>
      <c r="C60" s="19"/>
      <c r="D60" s="19"/>
      <c r="E60" s="19"/>
      <c r="F60" s="19"/>
      <c r="G60" s="19"/>
    </row>
    <row r="61" spans="1:7" s="9" customFormat="1" ht="14.25" customHeight="1" x14ac:dyDescent="0.35">
      <c r="A61" s="11" t="s">
        <v>75</v>
      </c>
      <c r="B61" s="19"/>
      <c r="C61" s="19"/>
      <c r="D61" s="19"/>
      <c r="E61" s="19"/>
      <c r="F61" s="19"/>
      <c r="G61" s="19"/>
    </row>
    <row r="62" spans="1:7" s="9" customFormat="1" ht="16.5" x14ac:dyDescent="0.3">
      <c r="A62" s="9" t="s">
        <v>23</v>
      </c>
      <c r="B62" s="19">
        <f>B28/B26*100</f>
        <v>100</v>
      </c>
      <c r="C62" s="19"/>
      <c r="D62" s="19"/>
      <c r="E62" s="19"/>
      <c r="F62" s="19"/>
      <c r="G62" s="19"/>
    </row>
    <row r="63" spans="1:7" s="9" customFormat="1" ht="16.5" x14ac:dyDescent="0.3">
      <c r="B63" s="19"/>
      <c r="C63" s="19"/>
      <c r="D63" s="19"/>
      <c r="E63" s="19"/>
      <c r="F63" s="19"/>
      <c r="G63" s="19"/>
    </row>
    <row r="64" spans="1:7" s="9" customFormat="1" ht="17.25" x14ac:dyDescent="0.35">
      <c r="A64" s="11" t="s">
        <v>24</v>
      </c>
      <c r="B64" s="19"/>
      <c r="C64" s="19"/>
      <c r="D64" s="19"/>
      <c r="E64" s="19"/>
      <c r="F64" s="19"/>
      <c r="G64" s="19"/>
    </row>
    <row r="65" spans="1:7" s="9" customFormat="1" ht="16.5" x14ac:dyDescent="0.3">
      <c r="A65" s="9" t="s">
        <v>25</v>
      </c>
      <c r="B65" s="19">
        <f t="shared" ref="B65" si="25">((B19/B15)-1)*100</f>
        <v>7.6513317191283292</v>
      </c>
      <c r="C65" s="19">
        <f t="shared" ref="C65:G65" si="26">((C19/C15)-1)*100</f>
        <v>-18.259751393056156</v>
      </c>
      <c r="D65" s="19">
        <f t="shared" si="26"/>
        <v>-41.604477611940297</v>
      </c>
      <c r="E65" s="19">
        <f t="shared" si="26"/>
        <v>-37.558139534883715</v>
      </c>
      <c r="F65" s="19">
        <f t="shared" si="26"/>
        <v>60.950451280162099</v>
      </c>
      <c r="G65" s="19">
        <f t="shared" si="26"/>
        <v>-43.249258160237389</v>
      </c>
    </row>
    <row r="66" spans="1:7" s="9" customFormat="1" ht="16.5" x14ac:dyDescent="0.3">
      <c r="A66" s="9" t="s">
        <v>26</v>
      </c>
      <c r="B66" s="19">
        <f t="shared" ref="B66" si="27">((B41/B40)-1)*100</f>
        <v>7.9095672434098985</v>
      </c>
      <c r="C66" s="19">
        <f t="shared" ref="C66:G66" si="28">((C41/C40)-1)*100</f>
        <v>-13.803228935433943</v>
      </c>
      <c r="D66" s="19">
        <f t="shared" si="28"/>
        <v>-31.436844153805655</v>
      </c>
      <c r="E66" s="19">
        <f t="shared" si="28"/>
        <v>-17.344829012892681</v>
      </c>
      <c r="F66" s="19">
        <f t="shared" si="28"/>
        <v>31.661603008408569</v>
      </c>
      <c r="G66" s="19">
        <f t="shared" si="28"/>
        <v>-46.369905403254563</v>
      </c>
    </row>
    <row r="67" spans="1:7" s="9" customFormat="1" ht="16.5" x14ac:dyDescent="0.3">
      <c r="A67" s="9" t="s">
        <v>27</v>
      </c>
      <c r="B67" s="19">
        <f t="shared" ref="B67" si="29">((B43/B42)-1)*100</f>
        <v>0.23988140244779466</v>
      </c>
      <c r="C67" s="19">
        <f t="shared" ref="C67:G67" si="30">((C43/C42)-1)*100</f>
        <v>5.4520539557590952</v>
      </c>
      <c r="D67" s="19">
        <f t="shared" si="30"/>
        <v>17.411666241406287</v>
      </c>
      <c r="E67" s="19">
        <f t="shared" si="30"/>
        <v>32.371409774510759</v>
      </c>
      <c r="F67" s="19">
        <f t="shared" si="30"/>
        <v>-18.197431593883028</v>
      </c>
      <c r="G67" s="19">
        <f t="shared" si="30"/>
        <v>-5.4988659916171851</v>
      </c>
    </row>
    <row r="68" spans="1:7" s="9" customFormat="1" ht="16.5" x14ac:dyDescent="0.3">
      <c r="B68" s="19"/>
      <c r="C68" s="19"/>
      <c r="D68" s="19"/>
      <c r="E68" s="19"/>
      <c r="F68" s="19"/>
      <c r="G68" s="19"/>
    </row>
    <row r="69" spans="1:7" s="9" customFormat="1" ht="17.25" x14ac:dyDescent="0.35">
      <c r="A69" s="11" t="s">
        <v>28</v>
      </c>
      <c r="B69" s="19"/>
      <c r="C69" s="19"/>
      <c r="D69" s="19"/>
      <c r="E69" s="19"/>
      <c r="F69" s="19"/>
      <c r="G69" s="19"/>
    </row>
    <row r="70" spans="1:7" s="9" customFormat="1" ht="16.5" x14ac:dyDescent="0.3">
      <c r="A70" s="9" t="s">
        <v>43</v>
      </c>
      <c r="B70" s="19">
        <f t="shared" ref="B70" si="31">B25/(B18)</f>
        <v>190000</v>
      </c>
      <c r="C70" s="19">
        <f t="shared" ref="C70:G70" si="32">C25/(C18)</f>
        <v>190000</v>
      </c>
      <c r="D70" s="19">
        <f t="shared" si="32"/>
        <v>190000</v>
      </c>
      <c r="E70" s="19">
        <f t="shared" si="32"/>
        <v>190000</v>
      </c>
      <c r="F70" s="19">
        <f t="shared" si="32"/>
        <v>190000</v>
      </c>
      <c r="G70" s="19">
        <f t="shared" si="32"/>
        <v>190000</v>
      </c>
    </row>
    <row r="71" spans="1:7" s="9" customFormat="1" ht="16.5" x14ac:dyDescent="0.3">
      <c r="A71" s="9" t="s">
        <v>44</v>
      </c>
      <c r="B71" s="19">
        <f t="shared" ref="B71" si="33">B26/(B20)</f>
        <v>170103.83645168689</v>
      </c>
      <c r="C71" s="19">
        <f t="shared" ref="C71:G71" si="34">C26/(C20)</f>
        <v>200513.70602201598</v>
      </c>
      <c r="D71" s="19">
        <f t="shared" si="34"/>
        <v>209137.97284190106</v>
      </c>
      <c r="E71" s="19">
        <f t="shared" si="34"/>
        <v>180730.51948051949</v>
      </c>
      <c r="F71" s="19">
        <f t="shared" si="34"/>
        <v>162644.58179101435</v>
      </c>
      <c r="G71" s="19">
        <f t="shared" si="34"/>
        <v>196045.10942384994</v>
      </c>
    </row>
    <row r="72" spans="1:7" s="9" customFormat="1" ht="16.5" hidden="1" x14ac:dyDescent="0.3">
      <c r="A72" s="9" t="s">
        <v>34</v>
      </c>
      <c r="B72" s="19">
        <f t="shared" ref="B72" si="35">B26/B20</f>
        <v>170103.83645168689</v>
      </c>
      <c r="C72" s="19">
        <f t="shared" ref="C72:G72" si="36">C26/C20</f>
        <v>200513.70602201598</v>
      </c>
      <c r="D72" s="19">
        <f t="shared" si="36"/>
        <v>209137.97284190106</v>
      </c>
      <c r="E72" s="19">
        <f t="shared" si="36"/>
        <v>180730.51948051949</v>
      </c>
      <c r="F72" s="19">
        <f t="shared" si="36"/>
        <v>162644.58179101435</v>
      </c>
      <c r="G72" s="19">
        <f t="shared" si="36"/>
        <v>196045.10942384994</v>
      </c>
    </row>
    <row r="73" spans="1:7" s="9" customFormat="1" ht="16.5" x14ac:dyDescent="0.3">
      <c r="A73" s="9" t="s">
        <v>29</v>
      </c>
      <c r="B73" s="19">
        <f t="shared" ref="B73" si="37">(B71/B70)*B54</f>
        <v>74.382603763165349</v>
      </c>
      <c r="C73" s="19">
        <f t="shared" ref="C73:G73" si="38">(C71/C70)*C54</f>
        <v>70.933081756794138</v>
      </c>
      <c r="D73" s="19">
        <f t="shared" si="38"/>
        <v>67.120812888307583</v>
      </c>
      <c r="E73" s="19">
        <f t="shared" si="38"/>
        <v>63.546702954930339</v>
      </c>
      <c r="F73" s="19">
        <f t="shared" si="38"/>
        <v>82.886884442071207</v>
      </c>
      <c r="G73" s="19">
        <f t="shared" si="38"/>
        <v>60.408832191394772</v>
      </c>
    </row>
    <row r="74" spans="1:7" s="9" customFormat="1" ht="16.5" x14ac:dyDescent="0.3">
      <c r="A74" s="9" t="s">
        <v>41</v>
      </c>
      <c r="B74" s="19">
        <f t="shared" ref="B74" si="39">(B25/B18)*12</f>
        <v>2280000</v>
      </c>
      <c r="C74" s="19">
        <f t="shared" ref="C74:G74" si="40">(C25/C18)*12</f>
        <v>2280000</v>
      </c>
      <c r="D74" s="19">
        <f t="shared" si="40"/>
        <v>2280000</v>
      </c>
      <c r="E74" s="19">
        <f t="shared" si="40"/>
        <v>2280000</v>
      </c>
      <c r="F74" s="19">
        <f t="shared" si="40"/>
        <v>2280000</v>
      </c>
      <c r="G74" s="19">
        <f t="shared" si="40"/>
        <v>2280000</v>
      </c>
    </row>
    <row r="75" spans="1:7" s="9" customFormat="1" ht="16.5" x14ac:dyDescent="0.3">
      <c r="A75" s="9" t="s">
        <v>42</v>
      </c>
      <c r="B75" s="19">
        <f t="shared" ref="B75" si="41">(B26/B20)*12</f>
        <v>2041246.0374202426</v>
      </c>
      <c r="C75" s="19">
        <f t="shared" ref="C75:G75" si="42">(C26/C20)*12</f>
        <v>2406164.4722641916</v>
      </c>
      <c r="D75" s="19">
        <f t="shared" si="42"/>
        <v>2509655.674102813</v>
      </c>
      <c r="E75" s="19">
        <f t="shared" si="42"/>
        <v>2168766.233766234</v>
      </c>
      <c r="F75" s="19">
        <f t="shared" si="42"/>
        <v>1951734.9814921722</v>
      </c>
      <c r="G75" s="19">
        <f t="shared" si="42"/>
        <v>2352541.3130861991</v>
      </c>
    </row>
    <row r="76" spans="1:7" s="9" customFormat="1" ht="16.5" x14ac:dyDescent="0.3">
      <c r="B76" s="19"/>
      <c r="C76" s="19"/>
      <c r="D76" s="19"/>
      <c r="E76" s="19"/>
      <c r="F76" s="19"/>
      <c r="G76" s="19"/>
    </row>
    <row r="77" spans="1:7" s="9" customFormat="1" ht="17.25" x14ac:dyDescent="0.35">
      <c r="A77" s="11" t="s">
        <v>30</v>
      </c>
      <c r="B77" s="19"/>
      <c r="C77" s="19"/>
      <c r="D77" s="19"/>
      <c r="E77" s="19"/>
      <c r="F77" s="19"/>
      <c r="G77" s="19"/>
    </row>
    <row r="78" spans="1:7" s="9" customFormat="1" ht="16.5" x14ac:dyDescent="0.3">
      <c r="A78" s="9" t="s">
        <v>31</v>
      </c>
      <c r="B78" s="19">
        <f>(B32/B31)*100</f>
        <v>98.437120739000633</v>
      </c>
      <c r="C78" s="19"/>
      <c r="D78" s="19"/>
      <c r="E78" s="19"/>
      <c r="F78" s="19"/>
      <c r="G78" s="19"/>
    </row>
    <row r="79" spans="1:7" s="9" customFormat="1" ht="16.5" x14ac:dyDescent="0.3">
      <c r="A79" s="9" t="s">
        <v>32</v>
      </c>
      <c r="B79" s="19">
        <f>(B26/B32)*100</f>
        <v>87.837064605357611</v>
      </c>
      <c r="C79" s="19"/>
      <c r="D79" s="19"/>
      <c r="E79" s="19"/>
      <c r="F79" s="19"/>
      <c r="G79" s="19"/>
    </row>
    <row r="80" spans="1:7" s="9" customFormat="1" ht="17.25" thickBot="1" x14ac:dyDescent="0.35">
      <c r="A80" s="21"/>
      <c r="B80" s="21"/>
      <c r="C80" s="21"/>
      <c r="D80" s="21"/>
      <c r="E80" s="21"/>
      <c r="F80" s="21"/>
      <c r="G80" s="21"/>
    </row>
    <row r="81" spans="1:6" s="9" customFormat="1" ht="16.5" customHeight="1" thickTop="1" x14ac:dyDescent="0.3">
      <c r="A81" s="39" t="s">
        <v>127</v>
      </c>
      <c r="B81" s="39"/>
      <c r="C81" s="39"/>
      <c r="D81" s="39"/>
      <c r="E81" s="39"/>
      <c r="F81" s="39"/>
    </row>
    <row r="82" spans="1:6" s="9" customFormat="1" ht="16.5" x14ac:dyDescent="0.3">
      <c r="A82" s="23"/>
    </row>
    <row r="83" spans="1:6" s="9" customFormat="1" ht="16.5" x14ac:dyDescent="0.3"/>
    <row r="84" spans="1:6" s="9" customFormat="1" ht="16.5" x14ac:dyDescent="0.3">
      <c r="B84" s="24"/>
      <c r="C84" s="24"/>
      <c r="D84" s="24"/>
    </row>
    <row r="85" spans="1:6" s="9" customFormat="1" ht="16.5" x14ac:dyDescent="0.3"/>
    <row r="87" spans="1:6" x14ac:dyDescent="0.25">
      <c r="A87" s="3"/>
    </row>
    <row r="89" spans="1:6" x14ac:dyDescent="0.25">
      <c r="A89" s="2"/>
    </row>
    <row r="90" spans="1:6" x14ac:dyDescent="0.25">
      <c r="A90" s="3"/>
    </row>
  </sheetData>
  <mergeCells count="4">
    <mergeCell ref="A9:A10"/>
    <mergeCell ref="B9:B10"/>
    <mergeCell ref="C9:G9"/>
    <mergeCell ref="A81:F81"/>
  </mergeCells>
  <pageMargins left="0.7" right="0.7" top="0.75" bottom="0.75" header="0.3" footer="0.3"/>
  <pageSetup orientation="portrait" horizontalDpi="4294967292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I trimestre</vt:lpstr>
      <vt:lpstr>II Trimestre</vt:lpstr>
      <vt:lpstr>I Semestre</vt:lpstr>
      <vt:lpstr>III Trimestre</vt:lpstr>
      <vt:lpstr>III T Acumulado</vt:lpstr>
      <vt:lpstr>IV Trimestre</vt:lpstr>
      <vt:lpstr>Anual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catherine.mata</dc:creator>
  <cp:lastModifiedBy>Stephanie Tatiana Salas Soto</cp:lastModifiedBy>
  <cp:lastPrinted>2020-03-03T13:20:55Z</cp:lastPrinted>
  <dcterms:created xsi:type="dcterms:W3CDTF">2012-04-23T17:10:47Z</dcterms:created>
  <dcterms:modified xsi:type="dcterms:W3CDTF">2021-02-01T21:59:54Z</dcterms:modified>
</cp:coreProperties>
</file>