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ieTatiana\Desktop\INDICADORES 2020\IV Trimestre - Anual 2020\PANEA\"/>
    </mc:Choice>
  </mc:AlternateContent>
  <bookViews>
    <workbookView xWindow="0" yWindow="0" windowWidth="28800" windowHeight="11430" tabRatio="738"/>
  </bookViews>
  <sheets>
    <sheet name="I Trimestre" sheetId="1" r:id="rId1"/>
    <sheet name="II trimestre" sheetId="2" r:id="rId2"/>
    <sheet name="I Semestre" sheetId="6" r:id="rId3"/>
    <sheet name="III Trimestre" sheetId="3" r:id="rId4"/>
    <sheet name="III T Acumulado" sheetId="7" r:id="rId5"/>
    <sheet name="IV Trimestre" sheetId="4" r:id="rId6"/>
    <sheet name="Anual" sheetId="5" r:id="rId7"/>
  </sheets>
  <calcPr calcId="162913"/>
</workbook>
</file>

<file path=xl/calcChain.xml><?xml version="1.0" encoding="utf-8"?>
<calcChain xmlns="http://schemas.openxmlformats.org/spreadsheetml/2006/main">
  <c r="B15" i="5" l="1"/>
  <c r="C15" i="5"/>
  <c r="H15" i="5"/>
  <c r="G15" i="5"/>
  <c r="F15" i="5"/>
  <c r="E15" i="5"/>
  <c r="D15" i="5"/>
  <c r="D17" i="5" l="1"/>
  <c r="C17" i="5"/>
  <c r="D23" i="4"/>
  <c r="H15" i="7" l="1"/>
  <c r="G15" i="7"/>
  <c r="F15" i="7"/>
  <c r="E15" i="7"/>
  <c r="D15" i="7"/>
  <c r="C15" i="7"/>
  <c r="B15" i="7"/>
  <c r="C18" i="2"/>
  <c r="F25" i="1"/>
  <c r="G25" i="1"/>
  <c r="H25" i="1"/>
  <c r="E25" i="1"/>
  <c r="C25" i="1"/>
  <c r="F18" i="1"/>
  <c r="G18" i="1"/>
  <c r="H18" i="1"/>
  <c r="E18" i="1"/>
  <c r="C18" i="5" l="1"/>
  <c r="H17" i="5" l="1"/>
  <c r="G17" i="5"/>
  <c r="F17" i="5"/>
  <c r="E17" i="5"/>
  <c r="H16" i="5"/>
  <c r="G16" i="5"/>
  <c r="F16" i="5"/>
  <c r="E16" i="5"/>
  <c r="C16" i="5"/>
  <c r="C68" i="1" l="1"/>
  <c r="C67" i="1"/>
  <c r="H68" i="1" l="1"/>
  <c r="H67" i="1"/>
  <c r="G68" i="1"/>
  <c r="G67" i="1"/>
  <c r="F68" i="1"/>
  <c r="F67" i="1"/>
  <c r="E68" i="1"/>
  <c r="E67" i="1"/>
  <c r="C67" i="2"/>
  <c r="C68" i="2"/>
  <c r="H17" i="7" l="1"/>
  <c r="G17" i="7"/>
  <c r="G46" i="7" s="1"/>
  <c r="F17" i="7"/>
  <c r="F46" i="7" s="1"/>
  <c r="E17" i="7"/>
  <c r="C17" i="7"/>
  <c r="C46" i="7" s="1"/>
  <c r="H16" i="7"/>
  <c r="H45" i="7" s="1"/>
  <c r="G16" i="7"/>
  <c r="G45" i="7" s="1"/>
  <c r="F16" i="7"/>
  <c r="E16" i="7"/>
  <c r="E45" i="7" s="1"/>
  <c r="C16" i="7"/>
  <c r="C18" i="7"/>
  <c r="E18" i="7"/>
  <c r="F18" i="7"/>
  <c r="G18" i="7"/>
  <c r="H18" i="7"/>
  <c r="C21" i="7"/>
  <c r="C37" i="7" s="1"/>
  <c r="C39" i="7" s="1"/>
  <c r="E21" i="7"/>
  <c r="F21" i="7"/>
  <c r="G21" i="7"/>
  <c r="H21" i="7"/>
  <c r="C22" i="7"/>
  <c r="E22" i="7"/>
  <c r="F22" i="7"/>
  <c r="G22" i="7"/>
  <c r="H22" i="7"/>
  <c r="C23" i="7"/>
  <c r="E23" i="7"/>
  <c r="F23" i="7"/>
  <c r="G23" i="7"/>
  <c r="H23" i="7"/>
  <c r="C24" i="7"/>
  <c r="E24" i="7"/>
  <c r="F24" i="7"/>
  <c r="G24" i="7"/>
  <c r="H24" i="7"/>
  <c r="H25" i="7"/>
  <c r="H59" i="7" s="1"/>
  <c r="B29" i="7"/>
  <c r="D34" i="7"/>
  <c r="B34" i="7" s="1"/>
  <c r="E37" i="7"/>
  <c r="F37" i="7"/>
  <c r="F39" i="7" s="1"/>
  <c r="G37" i="7"/>
  <c r="H37" i="7"/>
  <c r="G38" i="7"/>
  <c r="G63" i="7" s="1"/>
  <c r="H38" i="7"/>
  <c r="H63" i="7" s="1"/>
  <c r="G39" i="7"/>
  <c r="H46" i="7"/>
  <c r="H25" i="3"/>
  <c r="G25" i="3"/>
  <c r="F25" i="3"/>
  <c r="E25" i="3"/>
  <c r="C25" i="3"/>
  <c r="H25" i="2"/>
  <c r="G25" i="2"/>
  <c r="F25" i="2"/>
  <c r="E25" i="2"/>
  <c r="C25" i="2"/>
  <c r="H18" i="2"/>
  <c r="G18" i="2"/>
  <c r="F18" i="2"/>
  <c r="E18" i="2"/>
  <c r="G55" i="7" l="1"/>
  <c r="H50" i="7"/>
  <c r="C50" i="7"/>
  <c r="G70" i="7"/>
  <c r="G62" i="7"/>
  <c r="H55" i="7"/>
  <c r="G54" i="7"/>
  <c r="H67" i="7"/>
  <c r="F67" i="7"/>
  <c r="H71" i="7"/>
  <c r="C70" i="7"/>
  <c r="H54" i="7"/>
  <c r="H49" i="7"/>
  <c r="H40" i="7"/>
  <c r="H68" i="7"/>
  <c r="G67" i="7"/>
  <c r="H62" i="7"/>
  <c r="E62" i="7"/>
  <c r="G49" i="7"/>
  <c r="C45" i="7"/>
  <c r="G56" i="7"/>
  <c r="G50" i="7"/>
  <c r="G68" i="7"/>
  <c r="E25" i="7"/>
  <c r="E59" i="7" s="1"/>
  <c r="E68" i="7"/>
  <c r="C25" i="7"/>
  <c r="C59" i="7" s="1"/>
  <c r="C68" i="7"/>
  <c r="F70" i="7"/>
  <c r="G71" i="7"/>
  <c r="E55" i="7"/>
  <c r="C55" i="7"/>
  <c r="H56" i="7"/>
  <c r="E38" i="7"/>
  <c r="E40" i="7" s="1"/>
  <c r="C38" i="7"/>
  <c r="C63" i="7" s="1"/>
  <c r="F50" i="7"/>
  <c r="F68" i="7"/>
  <c r="E70" i="7"/>
  <c r="E67" i="7"/>
  <c r="C67" i="7"/>
  <c r="H70" i="7"/>
  <c r="E63" i="7"/>
  <c r="F54" i="7"/>
  <c r="F62" i="7"/>
  <c r="C49" i="7"/>
  <c r="C51" i="7" s="1"/>
  <c r="C54" i="7"/>
  <c r="C56" i="7" s="1"/>
  <c r="C40" i="7"/>
  <c r="C64" i="7" s="1"/>
  <c r="C62" i="7"/>
  <c r="C71" i="7"/>
  <c r="F49" i="7"/>
  <c r="F45" i="7"/>
  <c r="F51" i="7"/>
  <c r="E49" i="7"/>
  <c r="E46" i="7"/>
  <c r="E71" i="7"/>
  <c r="E54" i="7"/>
  <c r="E50" i="7"/>
  <c r="H39" i="7"/>
  <c r="F55" i="7"/>
  <c r="G40" i="7"/>
  <c r="G64" i="7" s="1"/>
  <c r="G25" i="7"/>
  <c r="G59" i="7" s="1"/>
  <c r="E39" i="7"/>
  <c r="F25" i="7"/>
  <c r="F59" i="7" s="1"/>
  <c r="F38" i="7"/>
  <c r="F71" i="7"/>
  <c r="H51" i="7" l="1"/>
  <c r="E56" i="7"/>
  <c r="H64" i="7"/>
  <c r="G51" i="7"/>
  <c r="G69" i="7" s="1"/>
  <c r="H69" i="7"/>
  <c r="F56" i="7"/>
  <c r="F69" i="7"/>
  <c r="E51" i="7"/>
  <c r="E69" i="7" s="1"/>
  <c r="C69" i="7"/>
  <c r="E64" i="7"/>
  <c r="F63" i="7"/>
  <c r="F40" i="7"/>
  <c r="F64" i="7" s="1"/>
  <c r="C18" i="1" l="1"/>
  <c r="B29" i="5" l="1"/>
  <c r="D16" i="1" l="1"/>
  <c r="D17" i="4" l="1"/>
  <c r="D24" i="2" l="1"/>
  <c r="D34" i="1" l="1"/>
  <c r="D34" i="2"/>
  <c r="C45" i="5" l="1"/>
  <c r="C22" i="5"/>
  <c r="C67" i="5" s="1"/>
  <c r="C23" i="5"/>
  <c r="D22" i="1"/>
  <c r="D17" i="1"/>
  <c r="D23" i="1"/>
  <c r="E45" i="5"/>
  <c r="E22" i="5"/>
  <c r="E67" i="5" s="1"/>
  <c r="E23" i="5"/>
  <c r="F45" i="5"/>
  <c r="F22" i="5"/>
  <c r="F67" i="5" s="1"/>
  <c r="F23" i="5"/>
  <c r="G45" i="5"/>
  <c r="G22" i="5"/>
  <c r="G67" i="5" s="1"/>
  <c r="G23" i="5"/>
  <c r="G68" i="5" s="1"/>
  <c r="H45" i="5"/>
  <c r="H22" i="5"/>
  <c r="H67" i="5" s="1"/>
  <c r="H23" i="5"/>
  <c r="C16" i="6"/>
  <c r="C22" i="6"/>
  <c r="C67" i="6" s="1"/>
  <c r="C17" i="6"/>
  <c r="C23" i="6"/>
  <c r="E16" i="6"/>
  <c r="E45" i="6" s="1"/>
  <c r="E22" i="6"/>
  <c r="E67" i="6" s="1"/>
  <c r="E17" i="6"/>
  <c r="E46" i="6" s="1"/>
  <c r="E23" i="6"/>
  <c r="F16" i="6"/>
  <c r="F45" i="6" s="1"/>
  <c r="F22" i="6"/>
  <c r="F17" i="6"/>
  <c r="F23" i="6"/>
  <c r="G16" i="6"/>
  <c r="G45" i="6" s="1"/>
  <c r="G22" i="6"/>
  <c r="G17" i="6"/>
  <c r="G23" i="6"/>
  <c r="H16" i="6"/>
  <c r="H45" i="6" s="1"/>
  <c r="H22" i="6"/>
  <c r="H17" i="6"/>
  <c r="H23" i="6"/>
  <c r="C49" i="1"/>
  <c r="C50" i="1"/>
  <c r="E49" i="1"/>
  <c r="E50" i="1"/>
  <c r="F49" i="1"/>
  <c r="F50" i="1"/>
  <c r="G49" i="1"/>
  <c r="G50" i="1"/>
  <c r="H49" i="1"/>
  <c r="H50" i="1"/>
  <c r="D21" i="4"/>
  <c r="B21" i="4" s="1"/>
  <c r="B37" i="4" s="1"/>
  <c r="D16" i="3"/>
  <c r="B16" i="3" s="1"/>
  <c r="D15" i="3"/>
  <c r="B15" i="3" s="1"/>
  <c r="D21" i="3"/>
  <c r="D21" i="2"/>
  <c r="D37" i="2" s="1"/>
  <c r="D15" i="2"/>
  <c r="B15" i="2" s="1"/>
  <c r="D22" i="4"/>
  <c r="B22" i="4" s="1"/>
  <c r="D24" i="4"/>
  <c r="D24" i="5" s="1"/>
  <c r="B17" i="4"/>
  <c r="D15" i="4"/>
  <c r="B15" i="4" s="1"/>
  <c r="D23" i="3"/>
  <c r="D17" i="3"/>
  <c r="B17" i="3" s="1"/>
  <c r="D24" i="3"/>
  <c r="D24" i="7" s="1"/>
  <c r="D22" i="3"/>
  <c r="B22" i="3" s="1"/>
  <c r="D23" i="2"/>
  <c r="B23" i="2" s="1"/>
  <c r="D17" i="2"/>
  <c r="B24" i="2"/>
  <c r="B24" i="6" s="1"/>
  <c r="D22" i="2"/>
  <c r="D21" i="1"/>
  <c r="D21" i="7" s="1"/>
  <c r="D37" i="7" s="1"/>
  <c r="D15" i="1"/>
  <c r="D24" i="1"/>
  <c r="B24" i="1" s="1"/>
  <c r="D16" i="4"/>
  <c r="B16" i="4" s="1"/>
  <c r="D16" i="2"/>
  <c r="D34" i="5"/>
  <c r="B34" i="5" s="1"/>
  <c r="C62" i="4"/>
  <c r="C55" i="4"/>
  <c r="E55" i="4"/>
  <c r="F55" i="4"/>
  <c r="G55" i="4"/>
  <c r="H55" i="4"/>
  <c r="E54" i="4"/>
  <c r="C46" i="4"/>
  <c r="E46" i="4"/>
  <c r="F46" i="4"/>
  <c r="G46" i="4"/>
  <c r="H46" i="4"/>
  <c r="C45" i="4"/>
  <c r="E45" i="4"/>
  <c r="F45" i="4"/>
  <c r="G45" i="4"/>
  <c r="H45" i="4"/>
  <c r="C38" i="4"/>
  <c r="E38" i="4"/>
  <c r="F38" i="4"/>
  <c r="G38" i="4"/>
  <c r="H38" i="4"/>
  <c r="C37" i="4"/>
  <c r="C39" i="4" s="1"/>
  <c r="E37" i="4"/>
  <c r="F37" i="4"/>
  <c r="G37" i="4"/>
  <c r="H37" i="4"/>
  <c r="D34" i="4"/>
  <c r="F54" i="4"/>
  <c r="C54" i="4"/>
  <c r="H54" i="3"/>
  <c r="G54" i="3"/>
  <c r="H54" i="2"/>
  <c r="G18" i="6"/>
  <c r="E18" i="6"/>
  <c r="E54" i="1"/>
  <c r="F54" i="1"/>
  <c r="G54" i="1"/>
  <c r="H54" i="1"/>
  <c r="C54" i="1"/>
  <c r="D34" i="6"/>
  <c r="B34" i="6" s="1"/>
  <c r="B34" i="1"/>
  <c r="D34" i="3"/>
  <c r="B34" i="3" s="1"/>
  <c r="B34" i="2"/>
  <c r="G54" i="2"/>
  <c r="E54" i="3"/>
  <c r="F54" i="3"/>
  <c r="C59" i="2"/>
  <c r="F59" i="2"/>
  <c r="G59" i="2"/>
  <c r="H59" i="2"/>
  <c r="C59" i="1"/>
  <c r="G59" i="1"/>
  <c r="H59" i="1"/>
  <c r="E15" i="6"/>
  <c r="F15" i="6"/>
  <c r="G15" i="6"/>
  <c r="H15" i="6"/>
  <c r="F18" i="6"/>
  <c r="C15" i="6"/>
  <c r="C62" i="6" s="1"/>
  <c r="C70" i="2"/>
  <c r="E70" i="2"/>
  <c r="F70" i="2"/>
  <c r="G70" i="2"/>
  <c r="H70" i="2"/>
  <c r="C71" i="2"/>
  <c r="E71" i="2"/>
  <c r="F71" i="2"/>
  <c r="G71" i="2"/>
  <c r="H71" i="2"/>
  <c r="E67" i="2"/>
  <c r="F67" i="2"/>
  <c r="G67" i="2"/>
  <c r="H67" i="2"/>
  <c r="E68" i="2"/>
  <c r="F68" i="2"/>
  <c r="G68" i="2"/>
  <c r="H68" i="2"/>
  <c r="D25" i="2"/>
  <c r="D59" i="2" s="1"/>
  <c r="C70" i="1"/>
  <c r="E70" i="1"/>
  <c r="F70" i="1"/>
  <c r="G70" i="1"/>
  <c r="H70" i="1"/>
  <c r="C71" i="1"/>
  <c r="E71" i="1"/>
  <c r="F71" i="1"/>
  <c r="G71" i="1"/>
  <c r="H71" i="1"/>
  <c r="D18" i="1"/>
  <c r="C21" i="5"/>
  <c r="C37" i="5" s="1"/>
  <c r="E21" i="5"/>
  <c r="E37" i="5" s="1"/>
  <c r="F21" i="5"/>
  <c r="F37" i="5" s="1"/>
  <c r="G21" i="5"/>
  <c r="G37" i="5" s="1"/>
  <c r="H21" i="5"/>
  <c r="H37" i="5" s="1"/>
  <c r="E24" i="5"/>
  <c r="F24" i="5"/>
  <c r="G24" i="5"/>
  <c r="H24" i="5"/>
  <c r="C24" i="5"/>
  <c r="C24" i="6"/>
  <c r="E24" i="6"/>
  <c r="F24" i="6"/>
  <c r="G24" i="6"/>
  <c r="H24" i="6"/>
  <c r="C21" i="6"/>
  <c r="C37" i="6" s="1"/>
  <c r="E21" i="6"/>
  <c r="E37" i="6" s="1"/>
  <c r="F21" i="6"/>
  <c r="F37" i="6" s="1"/>
  <c r="F39" i="6" s="1"/>
  <c r="G21" i="6"/>
  <c r="G37" i="6" s="1"/>
  <c r="H21" i="6"/>
  <c r="H37" i="6" s="1"/>
  <c r="H25" i="4"/>
  <c r="G25" i="4"/>
  <c r="F25" i="4"/>
  <c r="E25" i="4"/>
  <c r="C25" i="4"/>
  <c r="C59" i="3"/>
  <c r="B29" i="6"/>
  <c r="C46" i="2"/>
  <c r="E46" i="2"/>
  <c r="F46" i="2"/>
  <c r="G46" i="2"/>
  <c r="H46" i="2"/>
  <c r="F45" i="1"/>
  <c r="H45" i="1"/>
  <c r="C46" i="1"/>
  <c r="E46" i="1"/>
  <c r="F46" i="1"/>
  <c r="G46" i="1"/>
  <c r="H46" i="1"/>
  <c r="H45" i="2"/>
  <c r="G45" i="2"/>
  <c r="F45" i="2"/>
  <c r="C45" i="2"/>
  <c r="C45" i="6"/>
  <c r="D46" i="1"/>
  <c r="E45" i="2"/>
  <c r="G45" i="1"/>
  <c r="E45" i="1"/>
  <c r="C45" i="1"/>
  <c r="E38" i="1"/>
  <c r="E40" i="1" s="1"/>
  <c r="E55" i="1"/>
  <c r="E59" i="1"/>
  <c r="E38" i="3"/>
  <c r="E50" i="3"/>
  <c r="E55" i="3"/>
  <c r="E37" i="2"/>
  <c r="E39" i="2" s="1"/>
  <c r="E38" i="2"/>
  <c r="E49" i="2"/>
  <c r="E50" i="2"/>
  <c r="E55" i="2"/>
  <c r="E59" i="2"/>
  <c r="E37" i="3"/>
  <c r="E37" i="1"/>
  <c r="D37" i="3"/>
  <c r="H37" i="1"/>
  <c r="H39" i="1" s="1"/>
  <c r="H55" i="3"/>
  <c r="G55" i="3"/>
  <c r="F55" i="3"/>
  <c r="C55" i="3"/>
  <c r="H50" i="3"/>
  <c r="G50" i="3"/>
  <c r="F50" i="3"/>
  <c r="C50" i="3"/>
  <c r="C55" i="2"/>
  <c r="F55" i="2"/>
  <c r="G55" i="2"/>
  <c r="H55" i="2"/>
  <c r="C50" i="2"/>
  <c r="F50" i="2"/>
  <c r="G50" i="2"/>
  <c r="H50" i="2"/>
  <c r="F59" i="1"/>
  <c r="C55" i="1"/>
  <c r="F55" i="1"/>
  <c r="G55" i="1"/>
  <c r="H55" i="1"/>
  <c r="H38" i="3"/>
  <c r="G38" i="3"/>
  <c r="F38" i="3"/>
  <c r="C38" i="3"/>
  <c r="H37" i="3"/>
  <c r="G37" i="3"/>
  <c r="F37" i="3"/>
  <c r="C37" i="3"/>
  <c r="H38" i="2"/>
  <c r="G38" i="2"/>
  <c r="G40" i="2" s="1"/>
  <c r="F38" i="2"/>
  <c r="F40" i="2" s="1"/>
  <c r="C38" i="2"/>
  <c r="C40" i="2" s="1"/>
  <c r="H37" i="2"/>
  <c r="H39" i="2" s="1"/>
  <c r="G37" i="2"/>
  <c r="G39" i="2" s="1"/>
  <c r="F37" i="2"/>
  <c r="F39" i="2" s="1"/>
  <c r="C37" i="2"/>
  <c r="C39" i="2" s="1"/>
  <c r="H38" i="1"/>
  <c r="H40" i="1" s="1"/>
  <c r="G38" i="1"/>
  <c r="G40" i="1" s="1"/>
  <c r="F38" i="1"/>
  <c r="C38" i="1"/>
  <c r="C40" i="1" s="1"/>
  <c r="G37" i="1"/>
  <c r="F37" i="1"/>
  <c r="F39" i="1" s="1"/>
  <c r="C37" i="1"/>
  <c r="E62" i="2"/>
  <c r="E62" i="1"/>
  <c r="C62" i="1"/>
  <c r="G62" i="1"/>
  <c r="G62" i="2"/>
  <c r="C62" i="2"/>
  <c r="C49" i="2"/>
  <c r="G49" i="2"/>
  <c r="F62" i="2"/>
  <c r="F49" i="2"/>
  <c r="H62" i="2"/>
  <c r="H49" i="2"/>
  <c r="F62" i="1"/>
  <c r="H62" i="1"/>
  <c r="B16" i="2" l="1"/>
  <c r="D16" i="5"/>
  <c r="D16" i="7"/>
  <c r="D45" i="7" s="1"/>
  <c r="E55" i="6"/>
  <c r="D49" i="2"/>
  <c r="D39" i="7"/>
  <c r="G51" i="1"/>
  <c r="G69" i="1" s="1"/>
  <c r="H67" i="6"/>
  <c r="G67" i="6"/>
  <c r="F67" i="6"/>
  <c r="H38" i="6"/>
  <c r="H40" i="6" s="1"/>
  <c r="H68" i="6"/>
  <c r="G38" i="6"/>
  <c r="G63" i="6" s="1"/>
  <c r="G68" i="6"/>
  <c r="F25" i="6"/>
  <c r="F59" i="6" s="1"/>
  <c r="F68" i="6"/>
  <c r="E25" i="6"/>
  <c r="E59" i="6" s="1"/>
  <c r="E68" i="6"/>
  <c r="C38" i="6"/>
  <c r="C40" i="6" s="1"/>
  <c r="C68" i="6"/>
  <c r="D38" i="1"/>
  <c r="D40" i="1" s="1"/>
  <c r="D68" i="1"/>
  <c r="D23" i="7"/>
  <c r="B22" i="1"/>
  <c r="D67" i="1"/>
  <c r="D22" i="7"/>
  <c r="G25" i="6"/>
  <c r="G59" i="6" s="1"/>
  <c r="D70" i="1"/>
  <c r="B17" i="1"/>
  <c r="D17" i="7"/>
  <c r="F38" i="5"/>
  <c r="F63" i="5" s="1"/>
  <c r="F68" i="5"/>
  <c r="H25" i="5"/>
  <c r="H59" i="5" s="1"/>
  <c r="H68" i="5"/>
  <c r="E38" i="5"/>
  <c r="E40" i="5" s="1"/>
  <c r="E68" i="5"/>
  <c r="C25" i="5"/>
  <c r="C59" i="5" s="1"/>
  <c r="C68" i="5"/>
  <c r="F63" i="1"/>
  <c r="D39" i="2"/>
  <c r="G55" i="6"/>
  <c r="D37" i="4"/>
  <c r="E38" i="6"/>
  <c r="E63" i="6" s="1"/>
  <c r="G71" i="6"/>
  <c r="D21" i="5"/>
  <c r="D37" i="5" s="1"/>
  <c r="B21" i="2"/>
  <c r="G40" i="6"/>
  <c r="C25" i="6"/>
  <c r="C59" i="6" s="1"/>
  <c r="H55" i="6"/>
  <c r="D25" i="1"/>
  <c r="D59" i="1" s="1"/>
  <c r="C39" i="5"/>
  <c r="C55" i="6"/>
  <c r="G50" i="6"/>
  <c r="F38" i="6"/>
  <c r="F63" i="6" s="1"/>
  <c r="B21" i="1"/>
  <c r="F40" i="1"/>
  <c r="F64" i="1" s="1"/>
  <c r="F56" i="4"/>
  <c r="G55" i="5"/>
  <c r="F70" i="6"/>
  <c r="F70" i="5"/>
  <c r="C51" i="1"/>
  <c r="C69" i="1" s="1"/>
  <c r="E70" i="6"/>
  <c r="E70" i="5"/>
  <c r="G56" i="2"/>
  <c r="D55" i="2"/>
  <c r="D38" i="2"/>
  <c r="D40" i="2" s="1"/>
  <c r="E51" i="2"/>
  <c r="E69" i="2" s="1"/>
  <c r="H55" i="5"/>
  <c r="F55" i="6"/>
  <c r="E62" i="6"/>
  <c r="E51" i="1"/>
  <c r="E69" i="1" s="1"/>
  <c r="B21" i="3"/>
  <c r="B37" i="3" s="1"/>
  <c r="D15" i="6"/>
  <c r="D37" i="1"/>
  <c r="D39" i="1" s="1"/>
  <c r="D64" i="1" s="1"/>
  <c r="B15" i="1"/>
  <c r="D22" i="5"/>
  <c r="D21" i="6"/>
  <c r="D37" i="6" s="1"/>
  <c r="D50" i="1"/>
  <c r="C51" i="2"/>
  <c r="C69" i="2" s="1"/>
  <c r="F18" i="5"/>
  <c r="F54" i="5" s="1"/>
  <c r="C63" i="1"/>
  <c r="G39" i="5"/>
  <c r="C39" i="1"/>
  <c r="C64" i="1" s="1"/>
  <c r="E54" i="2"/>
  <c r="E56" i="2" s="1"/>
  <c r="E56" i="4"/>
  <c r="B24" i="4"/>
  <c r="D55" i="4"/>
  <c r="H64" i="1"/>
  <c r="D55" i="1"/>
  <c r="D67" i="2"/>
  <c r="B24" i="3"/>
  <c r="B24" i="7" s="1"/>
  <c r="D24" i="6"/>
  <c r="H39" i="5"/>
  <c r="D62" i="1"/>
  <c r="D17" i="6"/>
  <c r="D46" i="6" s="1"/>
  <c r="D49" i="1"/>
  <c r="G70" i="6"/>
  <c r="C56" i="1"/>
  <c r="C63" i="3"/>
  <c r="E50" i="6"/>
  <c r="E56" i="1"/>
  <c r="C49" i="6"/>
  <c r="E71" i="5"/>
  <c r="C54" i="5"/>
  <c r="D50" i="3"/>
  <c r="B23" i="3"/>
  <c r="D38" i="3"/>
  <c r="D55" i="3"/>
  <c r="D25" i="3"/>
  <c r="D59" i="3" s="1"/>
  <c r="E62" i="5"/>
  <c r="H56" i="1"/>
  <c r="H56" i="3"/>
  <c r="E55" i="5"/>
  <c r="C64" i="2"/>
  <c r="D45" i="4"/>
  <c r="G63" i="1"/>
  <c r="H63" i="1"/>
  <c r="E63" i="2"/>
  <c r="F56" i="1"/>
  <c r="D18" i="2"/>
  <c r="D18" i="6" s="1"/>
  <c r="C63" i="4"/>
  <c r="F51" i="1"/>
  <c r="F69" i="1" s="1"/>
  <c r="G56" i="3"/>
  <c r="C54" i="3"/>
  <c r="C56" i="3" s="1"/>
  <c r="H25" i="6"/>
  <c r="H59" i="6" s="1"/>
  <c r="H56" i="2"/>
  <c r="G51" i="2"/>
  <c r="G69" i="2" s="1"/>
  <c r="B25" i="2"/>
  <c r="B59" i="2" s="1"/>
  <c r="B38" i="2"/>
  <c r="B75" i="2"/>
  <c r="F55" i="5"/>
  <c r="F25" i="5"/>
  <c r="F59" i="5" s="1"/>
  <c r="E25" i="5"/>
  <c r="E59" i="5" s="1"/>
  <c r="E71" i="6"/>
  <c r="E40" i="2"/>
  <c r="E64" i="2" s="1"/>
  <c r="B55" i="2"/>
  <c r="H62" i="5"/>
  <c r="G54" i="6"/>
  <c r="D62" i="2"/>
  <c r="F62" i="5"/>
  <c r="C46" i="6"/>
  <c r="C71" i="6"/>
  <c r="H70" i="6"/>
  <c r="H51" i="2"/>
  <c r="H69" i="2" s="1"/>
  <c r="F51" i="2"/>
  <c r="F69" i="2" s="1"/>
  <c r="D22" i="6"/>
  <c r="D50" i="2"/>
  <c r="D51" i="2" s="1"/>
  <c r="D70" i="2"/>
  <c r="B22" i="2"/>
  <c r="B70" i="2" s="1"/>
  <c r="F54" i="2"/>
  <c r="F56" i="2" s="1"/>
  <c r="H70" i="5"/>
  <c r="G70" i="5"/>
  <c r="B45" i="2"/>
  <c r="C70" i="5"/>
  <c r="E39" i="5"/>
  <c r="H63" i="2"/>
  <c r="F64" i="2"/>
  <c r="C63" i="2"/>
  <c r="G64" i="2"/>
  <c r="E39" i="6"/>
  <c r="H39" i="6"/>
  <c r="F39" i="5"/>
  <c r="G39" i="6"/>
  <c r="C39" i="6"/>
  <c r="H40" i="2"/>
  <c r="H64" i="2" s="1"/>
  <c r="G63" i="2"/>
  <c r="C54" i="2"/>
  <c r="C56" i="2" s="1"/>
  <c r="C18" i="6"/>
  <c r="C54" i="6" s="1"/>
  <c r="H18" i="5"/>
  <c r="H54" i="5" s="1"/>
  <c r="H54" i="4"/>
  <c r="H56" i="4" s="1"/>
  <c r="H71" i="6"/>
  <c r="H62" i="6"/>
  <c r="F54" i="6"/>
  <c r="F62" i="6"/>
  <c r="C50" i="5"/>
  <c r="C71" i="5"/>
  <c r="G39" i="1"/>
  <c r="G64" i="1" s="1"/>
  <c r="H46" i="6"/>
  <c r="B24" i="5"/>
  <c r="G18" i="5"/>
  <c r="G54" i="5" s="1"/>
  <c r="G54" i="4"/>
  <c r="G56" i="4" s="1"/>
  <c r="C50" i="6"/>
  <c r="H46" i="5"/>
  <c r="H49" i="5"/>
  <c r="G50" i="5"/>
  <c r="G71" i="5"/>
  <c r="E49" i="5"/>
  <c r="E46" i="5"/>
  <c r="C49" i="5"/>
  <c r="C62" i="5"/>
  <c r="B62" i="4"/>
  <c r="F63" i="2"/>
  <c r="E63" i="1"/>
  <c r="E39" i="1"/>
  <c r="E64" i="1" s="1"/>
  <c r="D45" i="2"/>
  <c r="B28" i="4"/>
  <c r="C38" i="5"/>
  <c r="G56" i="1"/>
  <c r="F56" i="3"/>
  <c r="D18" i="4"/>
  <c r="E18" i="5"/>
  <c r="E54" i="5" s="1"/>
  <c r="D46" i="4"/>
  <c r="F50" i="5"/>
  <c r="C55" i="5"/>
  <c r="E63" i="3"/>
  <c r="F46" i="6"/>
  <c r="C70" i="6"/>
  <c r="F71" i="6"/>
  <c r="B28" i="3"/>
  <c r="B74" i="3" s="1"/>
  <c r="B39" i="4"/>
  <c r="F71" i="5"/>
  <c r="G25" i="5"/>
  <c r="G59" i="5" s="1"/>
  <c r="G38" i="5"/>
  <c r="D54" i="1"/>
  <c r="B18" i="1"/>
  <c r="C46" i="5"/>
  <c r="H18" i="6"/>
  <c r="H54" i="6" s="1"/>
  <c r="E56" i="3"/>
  <c r="B34" i="4"/>
  <c r="D18" i="3"/>
  <c r="D18" i="7" s="1"/>
  <c r="D71" i="2"/>
  <c r="D68" i="2"/>
  <c r="B17" i="2"/>
  <c r="D46" i="2"/>
  <c r="D38" i="4"/>
  <c r="D25" i="4"/>
  <c r="B23" i="4"/>
  <c r="D23" i="5"/>
  <c r="D68" i="5" s="1"/>
  <c r="H49" i="6"/>
  <c r="G49" i="6"/>
  <c r="G46" i="6"/>
  <c r="G62" i="6"/>
  <c r="F49" i="6"/>
  <c r="E49" i="6"/>
  <c r="E54" i="6"/>
  <c r="F49" i="5"/>
  <c r="B16" i="1"/>
  <c r="D16" i="6"/>
  <c r="D45" i="6" s="1"/>
  <c r="D45" i="1"/>
  <c r="H50" i="5"/>
  <c r="H71" i="5"/>
  <c r="G49" i="5"/>
  <c r="G46" i="5"/>
  <c r="G62" i="5"/>
  <c r="H38" i="5"/>
  <c r="F46" i="5"/>
  <c r="C56" i="4"/>
  <c r="H51" i="1"/>
  <c r="H69" i="1" s="1"/>
  <c r="E50" i="5"/>
  <c r="B23" i="1"/>
  <c r="D23" i="6"/>
  <c r="D68" i="6" s="1"/>
  <c r="D71" i="1"/>
  <c r="H50" i="6"/>
  <c r="F50" i="6"/>
  <c r="B38" i="3" l="1"/>
  <c r="B50" i="3"/>
  <c r="F56" i="6"/>
  <c r="F40" i="5"/>
  <c r="F64" i="5" s="1"/>
  <c r="D67" i="5"/>
  <c r="D64" i="2"/>
  <c r="E56" i="6"/>
  <c r="C63" i="6"/>
  <c r="G51" i="6"/>
  <c r="G69" i="6" s="1"/>
  <c r="G56" i="6"/>
  <c r="D67" i="6"/>
  <c r="B37" i="1"/>
  <c r="B39" i="1" s="1"/>
  <c r="B21" i="7"/>
  <c r="B37" i="7" s="1"/>
  <c r="D54" i="7"/>
  <c r="D62" i="7"/>
  <c r="D49" i="7"/>
  <c r="D46" i="7"/>
  <c r="B17" i="5"/>
  <c r="B17" i="7"/>
  <c r="D25" i="7"/>
  <c r="D59" i="7" s="1"/>
  <c r="D68" i="7"/>
  <c r="D50" i="7"/>
  <c r="D38" i="7"/>
  <c r="D55" i="7"/>
  <c r="D71" i="7"/>
  <c r="B68" i="1"/>
  <c r="B23" i="7"/>
  <c r="B16" i="5"/>
  <c r="B45" i="5" s="1"/>
  <c r="B16" i="7"/>
  <c r="B45" i="7" s="1"/>
  <c r="B54" i="1"/>
  <c r="H63" i="6"/>
  <c r="B46" i="1"/>
  <c r="B15" i="6"/>
  <c r="D67" i="7"/>
  <c r="D70" i="7"/>
  <c r="B28" i="1"/>
  <c r="B67" i="1"/>
  <c r="B22" i="7"/>
  <c r="E63" i="5"/>
  <c r="E40" i="6"/>
  <c r="E64" i="6" s="1"/>
  <c r="D63" i="2"/>
  <c r="B21" i="6"/>
  <c r="B37" i="6" s="1"/>
  <c r="B39" i="6" s="1"/>
  <c r="B62" i="1"/>
  <c r="H56" i="6"/>
  <c r="G64" i="6"/>
  <c r="G56" i="5"/>
  <c r="F40" i="6"/>
  <c r="F64" i="6" s="1"/>
  <c r="B18" i="2"/>
  <c r="B18" i="6" s="1"/>
  <c r="D39" i="5"/>
  <c r="E64" i="5"/>
  <c r="B21" i="5"/>
  <c r="B37" i="5" s="1"/>
  <c r="B37" i="2"/>
  <c r="B39" i="2" s="1"/>
  <c r="H64" i="6"/>
  <c r="C64" i="6"/>
  <c r="C56" i="6"/>
  <c r="D63" i="1"/>
  <c r="D39" i="6"/>
  <c r="H56" i="5"/>
  <c r="D54" i="2"/>
  <c r="D56" i="2" s="1"/>
  <c r="D51" i="1"/>
  <c r="D69" i="1" s="1"/>
  <c r="C51" i="5"/>
  <c r="C69" i="5" s="1"/>
  <c r="D62" i="6"/>
  <c r="C51" i="6"/>
  <c r="C69" i="6" s="1"/>
  <c r="G51" i="5"/>
  <c r="G69" i="5" s="1"/>
  <c r="D56" i="1"/>
  <c r="D54" i="6"/>
  <c r="E51" i="6"/>
  <c r="E69" i="6" s="1"/>
  <c r="B25" i="3"/>
  <c r="B59" i="3" s="1"/>
  <c r="B63" i="3"/>
  <c r="B75" i="3"/>
  <c r="B55" i="3"/>
  <c r="E56" i="5"/>
  <c r="D63" i="3"/>
  <c r="F56" i="5"/>
  <c r="H51" i="6"/>
  <c r="H69" i="6" s="1"/>
  <c r="F51" i="5"/>
  <c r="F69" i="5" s="1"/>
  <c r="B22" i="6"/>
  <c r="B67" i="2"/>
  <c r="B50" i="2"/>
  <c r="D69" i="2"/>
  <c r="B22" i="5"/>
  <c r="B28" i="2"/>
  <c r="B28" i="6" s="1"/>
  <c r="B74" i="6" s="1"/>
  <c r="D62" i="5"/>
  <c r="D46" i="5"/>
  <c r="D49" i="5"/>
  <c r="H40" i="5"/>
  <c r="H64" i="5" s="1"/>
  <c r="H63" i="5"/>
  <c r="B16" i="6"/>
  <c r="B70" i="1"/>
  <c r="B45" i="1"/>
  <c r="D50" i="5"/>
  <c r="D38" i="5"/>
  <c r="D71" i="5"/>
  <c r="D25" i="5"/>
  <c r="D59" i="5" s="1"/>
  <c r="D55" i="5"/>
  <c r="B68" i="2"/>
  <c r="B46" i="2"/>
  <c r="B62" i="2"/>
  <c r="B17" i="6"/>
  <c r="B71" i="2"/>
  <c r="B49" i="2"/>
  <c r="C63" i="5"/>
  <c r="C40" i="5"/>
  <c r="C64" i="5" s="1"/>
  <c r="B50" i="1"/>
  <c r="B71" i="1"/>
  <c r="B23" i="5"/>
  <c r="B23" i="6"/>
  <c r="B25" i="1"/>
  <c r="B59" i="1" s="1"/>
  <c r="B38" i="1"/>
  <c r="B55" i="1"/>
  <c r="B75" i="1"/>
  <c r="B45" i="4"/>
  <c r="B46" i="4"/>
  <c r="G63" i="5"/>
  <c r="G40" i="5"/>
  <c r="G64" i="5" s="1"/>
  <c r="B40" i="2"/>
  <c r="D45" i="5"/>
  <c r="D70" i="5"/>
  <c r="B49" i="1"/>
  <c r="D70" i="6"/>
  <c r="F51" i="6"/>
  <c r="F69" i="6" s="1"/>
  <c r="B38" i="4"/>
  <c r="B25" i="4"/>
  <c r="B55" i="4"/>
  <c r="D18" i="5"/>
  <c r="D54" i="5" s="1"/>
  <c r="B18" i="4"/>
  <c r="D54" i="4"/>
  <c r="D56" i="4" s="1"/>
  <c r="D50" i="6"/>
  <c r="D71" i="6"/>
  <c r="D38" i="6"/>
  <c r="D25" i="6"/>
  <c r="D59" i="6" s="1"/>
  <c r="D55" i="6"/>
  <c r="B18" i="3"/>
  <c r="B18" i="7" s="1"/>
  <c r="D54" i="3"/>
  <c r="D56" i="3" s="1"/>
  <c r="D49" i="6"/>
  <c r="C56" i="5"/>
  <c r="E51" i="5"/>
  <c r="E69" i="5" s="1"/>
  <c r="H51" i="5"/>
  <c r="H69" i="5" s="1"/>
  <c r="B54" i="2" l="1"/>
  <c r="B56" i="2" s="1"/>
  <c r="B56" i="1"/>
  <c r="B68" i="5"/>
  <c r="D51" i="7"/>
  <c r="D69" i="7" s="1"/>
  <c r="D56" i="7"/>
  <c r="B68" i="6"/>
  <c r="B67" i="5"/>
  <c r="B67" i="6"/>
  <c r="B67" i="7"/>
  <c r="B70" i="7"/>
  <c r="B74" i="1"/>
  <c r="B28" i="7"/>
  <c r="B74" i="7" s="1"/>
  <c r="B68" i="7"/>
  <c r="B25" i="7"/>
  <c r="B59" i="7" s="1"/>
  <c r="B50" i="7"/>
  <c r="B75" i="7"/>
  <c r="B38" i="7"/>
  <c r="B55" i="7"/>
  <c r="D40" i="7"/>
  <c r="D64" i="7" s="1"/>
  <c r="D63" i="7"/>
  <c r="B71" i="7"/>
  <c r="B49" i="7"/>
  <c r="B62" i="7"/>
  <c r="B46" i="7"/>
  <c r="B54" i="7"/>
  <c r="B39" i="7"/>
  <c r="B63" i="2"/>
  <c r="B64" i="2"/>
  <c r="B39" i="5"/>
  <c r="D56" i="6"/>
  <c r="B51" i="1"/>
  <c r="B69" i="1" s="1"/>
  <c r="D51" i="6"/>
  <c r="D69" i="6" s="1"/>
  <c r="D56" i="5"/>
  <c r="B51" i="2"/>
  <c r="B69" i="2" s="1"/>
  <c r="D51" i="5"/>
  <c r="D69" i="5" s="1"/>
  <c r="B74" i="2"/>
  <c r="B28" i="5"/>
  <c r="B74" i="5" s="1"/>
  <c r="B70" i="5"/>
  <c r="B54" i="3"/>
  <c r="B56" i="3" s="1"/>
  <c r="D40" i="6"/>
  <c r="D64" i="6" s="1"/>
  <c r="D63" i="6"/>
  <c r="B63" i="4"/>
  <c r="B63" i="1"/>
  <c r="B40" i="1"/>
  <c r="B64" i="1" s="1"/>
  <c r="B49" i="6"/>
  <c r="B62" i="6"/>
  <c r="B46" i="6"/>
  <c r="B54" i="6"/>
  <c r="B49" i="5"/>
  <c r="B62" i="5"/>
  <c r="B46" i="5"/>
  <c r="B50" i="6"/>
  <c r="B25" i="6"/>
  <c r="B59" i="6" s="1"/>
  <c r="B75" i="6"/>
  <c r="B71" i="6"/>
  <c r="B38" i="6"/>
  <c r="B55" i="6"/>
  <c r="D40" i="5"/>
  <c r="D64" i="5" s="1"/>
  <c r="D63" i="5"/>
  <c r="B70" i="6"/>
  <c r="B45" i="6"/>
  <c r="B18" i="5"/>
  <c r="B54" i="5" s="1"/>
  <c r="B54" i="4"/>
  <c r="B56" i="4" s="1"/>
  <c r="B75" i="5"/>
  <c r="B38" i="5"/>
  <c r="B55" i="5"/>
  <c r="B50" i="5"/>
  <c r="B25" i="5"/>
  <c r="B59" i="5" s="1"/>
  <c r="B71" i="5"/>
  <c r="B56" i="7" l="1"/>
  <c r="B40" i="7"/>
  <c r="B64" i="7" s="1"/>
  <c r="B63" i="7"/>
  <c r="B51" i="7"/>
  <c r="B69" i="7" s="1"/>
  <c r="B51" i="5"/>
  <c r="B69" i="5" s="1"/>
  <c r="B56" i="6"/>
  <c r="B63" i="6"/>
  <c r="B40" i="6"/>
  <c r="B64" i="6" s="1"/>
  <c r="B51" i="6"/>
  <c r="B69" i="6" s="1"/>
  <c r="B56" i="5"/>
  <c r="B40" i="5"/>
  <c r="B64" i="5" s="1"/>
  <c r="B63" i="5"/>
</calcChain>
</file>

<file path=xl/sharedStrings.xml><?xml version="1.0" encoding="utf-8"?>
<sst xmlns="http://schemas.openxmlformats.org/spreadsheetml/2006/main" count="623" uniqueCount="122">
  <si>
    <t>Indicador</t>
  </si>
  <si>
    <t>Total programa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</si>
  <si>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</si>
  <si>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</si>
  <si>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</si>
  <si>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</si>
  <si>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</si>
  <si>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</si>
  <si>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</si>
  <si>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</si>
  <si>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</si>
  <si>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</si>
  <si>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</si>
  <si>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</si>
  <si>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</si>
  <si>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</si>
  <si>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</si>
  <si>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</si>
  <si>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</si>
  <si>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</si>
  <si>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</si>
  <si>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</si>
  <si>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</si>
  <si>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</si>
  <si>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</si>
  <si>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</si>
  <si>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</si>
  <si>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</si>
  <si>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</si>
  <si>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</si>
  <si>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</si>
  <si>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</si>
  <si>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</si>
  <si>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Secundaria total</t>
  </si>
  <si>
    <t xml:space="preserve">Gasto programado mensual por beneficiario (GPB) </t>
  </si>
  <si>
    <t xml:space="preserve">Gasto efectivo mensual por beneficiario (GEB) </t>
  </si>
  <si>
    <t xml:space="preserve">Gasto programado acumulado por beneficiario (GPB) </t>
  </si>
  <si>
    <t xml:space="preserve">Gasto efectivo acumulado por beneficiario (GEB) </t>
  </si>
  <si>
    <t>Alimentos preescolar y primaria</t>
  </si>
  <si>
    <t>Alimentos secundaria académica</t>
  </si>
  <si>
    <t>Alimentos secundaria técnica</t>
  </si>
  <si>
    <t>Alimentos educación especial</t>
  </si>
  <si>
    <t xml:space="preserve">Alimentos educación jóvenes y adultos (nocturna) </t>
  </si>
  <si>
    <t>Efectivos 1T 2019</t>
  </si>
  <si>
    <t>Programados año 2019</t>
  </si>
  <si>
    <t>IPC (1T 2019)</t>
  </si>
  <si>
    <t>Gasto efectivo real 1T 2019</t>
  </si>
  <si>
    <t>Gasto efectivo real por beneficiario 1T 2019</t>
  </si>
  <si>
    <t>Efectivos 2T 2019</t>
  </si>
  <si>
    <t>IPC (2T 2019)</t>
  </si>
  <si>
    <t>Gasto efectivo real 2T 2019</t>
  </si>
  <si>
    <t>Gasto efectivo real por beneficiario 2T 2019</t>
  </si>
  <si>
    <t>Efectivos 1S 2019</t>
  </si>
  <si>
    <t>IPC (1S 2019)</t>
  </si>
  <si>
    <t>Gasto efectivo real 1S 2019</t>
  </si>
  <si>
    <t>Gasto efectivo real por beneficiario 1S 2019</t>
  </si>
  <si>
    <t>Efectivos 3T 2019</t>
  </si>
  <si>
    <t>IPC (3T 2019)</t>
  </si>
  <si>
    <t>Gasto efectivo real 3T 2019</t>
  </si>
  <si>
    <t>Gasto efectivo real por beneficiario 3T 2019</t>
  </si>
  <si>
    <t>Efectivos 3TA 2019</t>
  </si>
  <si>
    <t>IPC (3TA 2019)</t>
  </si>
  <si>
    <t>Gasto efectivo real 3TA 2019</t>
  </si>
  <si>
    <t>Gasto efectivo real por beneficiario 3TA 2019</t>
  </si>
  <si>
    <t>Efectivos 4T 2019</t>
  </si>
  <si>
    <t>IPC (4T 2019)</t>
  </si>
  <si>
    <t>Gasto efectivo real 4T 2019</t>
  </si>
  <si>
    <t>Gasto efectivo real por beneficiario 4T 2019</t>
  </si>
  <si>
    <t>n.d.</t>
  </si>
  <si>
    <t>Programados 1T 2020</t>
  </si>
  <si>
    <t>Efectivos 1T 2020</t>
  </si>
  <si>
    <t>Programados año 2020</t>
  </si>
  <si>
    <t>En transferencias 1T 2020</t>
  </si>
  <si>
    <t>IPC (1T 2020)</t>
  </si>
  <si>
    <t>Gasto efectivo real 1T 2020</t>
  </si>
  <si>
    <t>Gasto efectivo real por beneficiario 1T 2020</t>
  </si>
  <si>
    <t>Programados 2T 2020</t>
  </si>
  <si>
    <t>Efectivos 2T 2020</t>
  </si>
  <si>
    <t>En transferencias 2T 2020</t>
  </si>
  <si>
    <t>IPC (2T 2020)</t>
  </si>
  <si>
    <t>Gasto efectivo real 2T 2020</t>
  </si>
  <si>
    <t>Gasto efectivo real por beneficiario 2T 2020</t>
  </si>
  <si>
    <t>Programados 1S 2020</t>
  </si>
  <si>
    <t>Efectivos 1S 2020</t>
  </si>
  <si>
    <t>En transferencias 1S 2020</t>
  </si>
  <si>
    <t>IPC (1S 2020)</t>
  </si>
  <si>
    <t>Gasto efectivo real 1S 2020</t>
  </si>
  <si>
    <t>Gasto efectivo real por beneficiario 1S 2020</t>
  </si>
  <si>
    <t>Programados 3T 2020</t>
  </si>
  <si>
    <t>Efectivos 3T 2020</t>
  </si>
  <si>
    <t>En transferencias 3T 2020</t>
  </si>
  <si>
    <t>IPC (3T 2020)</t>
  </si>
  <si>
    <t>Gasto efectivo real 3T 2020</t>
  </si>
  <si>
    <t>Gasto efectivo real por beneficiario 3T 2020</t>
  </si>
  <si>
    <t>Programados 3TA 2020</t>
  </si>
  <si>
    <t>Efectivos 3TA 2020</t>
  </si>
  <si>
    <t>En transferencias 3TA 2020</t>
  </si>
  <si>
    <t>IPC (3TA 2020)</t>
  </si>
  <si>
    <t>Gasto efectivo real 3TA 2020</t>
  </si>
  <si>
    <t>Gasto efectivo real por beneficiario 3TA 2020</t>
  </si>
  <si>
    <t>Programados 4T 2020</t>
  </si>
  <si>
    <t>Efectivos 4T 2020</t>
  </si>
  <si>
    <t>En transferencias 4T 2020</t>
  </si>
  <si>
    <t>IPC (4T 2020)</t>
  </si>
  <si>
    <t>Gasto efectivo real 4T 2020</t>
  </si>
  <si>
    <t>Gasto efectivo real por beneficiario 4T 2020</t>
  </si>
  <si>
    <t>Efectivos 2019</t>
  </si>
  <si>
    <t>Programados 2020</t>
  </si>
  <si>
    <t>Efectivos 2020</t>
  </si>
  <si>
    <t>En transferencias 2020</t>
  </si>
  <si>
    <t>IPC (2019)</t>
  </si>
  <si>
    <t>IPC (2020)</t>
  </si>
  <si>
    <t>Gasto efectivo real 2019</t>
  </si>
  <si>
    <t>Gasto efectivo real 2020</t>
  </si>
  <si>
    <t>Gasto efectivo real por beneficiario 2019</t>
  </si>
  <si>
    <t>Gasto efectivo real por beneficiario 2020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</si>
  <si>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cálculo de los indicadores de gasto medio mensual se multiplica por 2, esto debido a que en el I Trimestre solamente cuenta con programación para 2 meses (febrero y marzo). 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</si>
  <si>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cálculo de los indicadores de gasto medio mensual se multiplica por 5, esto debido a que en el Cronograma de Metas e Inversión solamente se programaron 5 meses (febrero-junio). </t>
    </r>
  </si>
  <si>
    <r>
      <rPr>
        <b/>
        <sz val="11"/>
        <color theme="1"/>
        <rFont val="Palatino Linotype"/>
        <family val="1"/>
      </rPr>
      <t>Fuentes:</t>
    </r>
    <r>
      <rPr>
        <sz val="11"/>
        <color theme="1"/>
        <rFont val="Palatino Linotype"/>
        <family val="1"/>
      </rPr>
      <t xml:space="preserve">  Informes Trimestrales PANEA 2019 y 2020 - Cronogramas de Metas e Inversión - Modificaciones 2020 - IPC, INEC 2019 y 2020</t>
    </r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</si>
  <si>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PANEA 2019 y 2020 - Cronogramas de Metas e Inversión - Modificaciones 2020 - IPC, INEC 2019 y 2020</t>
    </r>
  </si>
  <si>
    <r>
      <rPr>
        <b/>
        <sz val="11"/>
        <color theme="1"/>
        <rFont val="Palatino Linotype"/>
        <family val="1"/>
      </rPr>
      <t>Fuentes:</t>
    </r>
    <r>
      <rPr>
        <sz val="11"/>
        <color theme="1"/>
        <rFont val="Palatino Linotype"/>
        <family val="1"/>
      </rPr>
      <t xml:space="preserve"> Informes Trimestrales PANEA 2019 y 2020 - Cronogramas de Metas e Inversión - Modificaciones 2020 - IPC, INEC 2019 y 2020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</si>
  <si>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cálculo de los indicadores de gasto medio mensual se multiplica por 5, esto debido a que en el Cronograma de Metas e Inversión solamente se programaron 5 meses (febrero-junio). La UE reportó ejecución para el mes de diciembre para el producto "alimentos preescolar y primaria".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</si>
</sst>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____"/>
    <numFmt numFmtId="166" formatCode="#,##0.0"/>
    <numFmt numFmtId="167" formatCode="#,##0.0000"/>
    <numFmt numFmtId="168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 applyFont="0" applyFill="0" applyBorder="0" applyAlignment="0" applyProtection="0"/>
  </cellStyleXfs>
  <cellXfs count="43">
    <xf numFmtId="0" fontId="0" fillId="0" borderId="0" xfId="0"/>
    <xf numFmtId="168" fontId="0" fillId="0" borderId="0" xfId="1" applyNumberFormat="1" applyFont="1" applyFill="1"/>
    <xf numFmtId="164" fontId="0" fillId="0" borderId="0" xfId="1" applyFont="1" applyFill="1"/>
    <xf numFmtId="168" fontId="0" fillId="0" borderId="0" xfId="3" applyNumberFormat="1" applyFont="1" applyFill="1"/>
    <xf numFmtId="0" fontId="3" fillId="0" borderId="0" xfId="0" applyFont="1" applyFill="1"/>
    <xf numFmtId="0" fontId="0" fillId="0" borderId="0" xfId="0" applyFont="1" applyFill="1"/>
    <xf numFmtId="4" fontId="0" fillId="0" borderId="0" xfId="0" applyNumberFormat="1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left" indent="1"/>
    </xf>
    <xf numFmtId="3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3" fontId="6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7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4" fontId="6" fillId="0" borderId="0" xfId="0" applyNumberFormat="1" applyFont="1" applyFill="1" applyAlignment="1">
      <alignment horizontal="right"/>
    </xf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7" fillId="0" borderId="0" xfId="0" applyFont="1" applyFill="1"/>
    <xf numFmtId="164" fontId="6" fillId="0" borderId="0" xfId="1" applyNumberFormat="1" applyFont="1" applyFill="1" applyAlignment="1">
      <alignment horizontal="right"/>
    </xf>
    <xf numFmtId="3" fontId="6" fillId="0" borderId="0" xfId="0" applyNumberFormat="1" applyFont="1" applyFill="1"/>
    <xf numFmtId="164" fontId="6" fillId="0" borderId="0" xfId="1" applyNumberFormat="1" applyFont="1" applyFill="1"/>
    <xf numFmtId="4" fontId="6" fillId="0" borderId="0" xfId="0" applyNumberFormat="1" applyFont="1" applyFill="1"/>
    <xf numFmtId="165" fontId="0" fillId="0" borderId="0" xfId="0" applyNumberFormat="1" applyFont="1" applyFill="1"/>
    <xf numFmtId="166" fontId="0" fillId="0" borderId="0" xfId="0" applyNumberFormat="1" applyFont="1" applyFill="1"/>
    <xf numFmtId="0" fontId="6" fillId="0" borderId="0" xfId="0" applyFont="1" applyFill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6" fontId="6" fillId="0" borderId="0" xfId="0" applyNumberFormat="1" applyFont="1" applyFill="1"/>
    <xf numFmtId="0" fontId="2" fillId="0" borderId="0" xfId="0" applyFont="1" applyFill="1" applyAlignment="1">
      <alignment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cobertura potencial 2020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8057079204998056E-2"/>
          <c:y val="0.14576064017427792"/>
          <c:w val="0.9316780971200016"/>
          <c:h val="0.564798635674648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Anual!$B$45:$H$45</c:f>
              <c:numCache>
                <c:formatCode>#,##0.00</c:formatCode>
                <c:ptCount val="7"/>
                <c:pt idx="0">
                  <c:v>186.19466351326119</c:v>
                </c:pt>
                <c:pt idx="1">
                  <c:v>214.08565558988192</c:v>
                </c:pt>
                <c:pt idx="2">
                  <c:v>131.25468033323972</c:v>
                </c:pt>
                <c:pt idx="3">
                  <c:v>95.378725731473892</c:v>
                </c:pt>
                <c:pt idx="4">
                  <c:v>387.51369634605311</c:v>
                </c:pt>
                <c:pt idx="5">
                  <c:v>183.19502074688796</c:v>
                </c:pt>
                <c:pt idx="6">
                  <c:v>292.5318930999162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F-42AA-9954-4079866367BC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Anual!$B$46:$H$46</c:f>
              <c:numCache>
                <c:formatCode>#,##0.00</c:formatCode>
                <c:ptCount val="7"/>
                <c:pt idx="0">
                  <c:v>155.06700986624702</c:v>
                </c:pt>
                <c:pt idx="1">
                  <c:v>178.35511837366246</c:v>
                </c:pt>
                <c:pt idx="2">
                  <c:v>109.04640160379418</c:v>
                </c:pt>
                <c:pt idx="3">
                  <c:v>79.093219152043858</c:v>
                </c:pt>
                <c:pt idx="4">
                  <c:v>322.99953948517617</c:v>
                </c:pt>
                <c:pt idx="5">
                  <c:v>152.66251728907332</c:v>
                </c:pt>
                <c:pt idx="6">
                  <c:v>245.0173821274482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F-42AA-9954-407986636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337032"/>
        <c:axId val="244306008"/>
        <c:axId val="0"/>
      </c:bar3DChart>
      <c:catAx>
        <c:axId val="24433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306008"/>
        <c:crosses val="autoZero"/>
        <c:auto val="1"/>
        <c:lblAlgn val="ctr"/>
        <c:lblOffset val="100"/>
        <c:noMultiLvlLbl val="0"/>
      </c:catAx>
      <c:valAx>
        <c:axId val="244306008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337032"/>
        <c:crosses val="autoZero"/>
        <c:crossBetween val="between"/>
        <c:majorUnit val="100"/>
      </c:valAx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resultado 2020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Anual!$B$49:$H$49</c:f>
              <c:numCache>
                <c:formatCode>#,##0.00</c:formatCode>
                <c:ptCount val="7"/>
                <c:pt idx="0">
                  <c:v>83.282198823707319</c:v>
                </c:pt>
                <c:pt idx="1">
                  <c:v>83.310167550567954</c:v>
                </c:pt>
                <c:pt idx="2">
                  <c:v>83.080010043785549</c:v>
                </c:pt>
                <c:pt idx="3">
                  <c:v>82.925430745133141</c:v>
                </c:pt>
                <c:pt idx="4">
                  <c:v>83.351773764593545</c:v>
                </c:pt>
                <c:pt idx="5">
                  <c:v>83.333333333333343</c:v>
                </c:pt>
                <c:pt idx="6">
                  <c:v>83.757493766247535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A-499A-9BB5-012B2CDD586B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Anual!$B$50:$H$50</c:f>
              <c:numCache>
                <c:formatCode>#,##0.00</c:formatCode>
                <c:ptCount val="7"/>
                <c:pt idx="0">
                  <c:v>100.00000000000007</c:v>
                </c:pt>
                <c:pt idx="1">
                  <c:v>101.33154374126126</c:v>
                </c:pt>
                <c:pt idx="2">
                  <c:v>96.873872739655724</c:v>
                </c:pt>
                <c:pt idx="3">
                  <c:v>99.074175324868179</c:v>
                </c:pt>
                <c:pt idx="4">
                  <c:v>92.952484281819167</c:v>
                </c:pt>
                <c:pt idx="5">
                  <c:v>114.44631753261463</c:v>
                </c:pt>
                <c:pt idx="6">
                  <c:v>98.413304987950866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A-499A-9BB5-012B2CDD586B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Anual!$B$51:$H$51</c:f>
              <c:numCache>
                <c:formatCode>#,##0.00</c:formatCode>
                <c:ptCount val="7"/>
                <c:pt idx="0">
                  <c:v>91.641099411853702</c:v>
                </c:pt>
                <c:pt idx="1">
                  <c:v>92.320855645914605</c:v>
                </c:pt>
                <c:pt idx="2">
                  <c:v>89.976941391720629</c:v>
                </c:pt>
                <c:pt idx="3">
                  <c:v>90.999803035000667</c:v>
                </c:pt>
                <c:pt idx="4">
                  <c:v>88.152129023206356</c:v>
                </c:pt>
                <c:pt idx="5">
                  <c:v>98.889825432973993</c:v>
                </c:pt>
                <c:pt idx="6">
                  <c:v>91.085399377099208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A-499A-9BB5-012B2CDD5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595176"/>
        <c:axId val="244471584"/>
        <c:axId val="0"/>
      </c:bar3DChart>
      <c:catAx>
        <c:axId val="24459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471584"/>
        <c:crosses val="autoZero"/>
        <c:auto val="1"/>
        <c:lblAlgn val="ctr"/>
        <c:lblOffset val="100"/>
        <c:noMultiLvlLbl val="0"/>
      </c:catAx>
      <c:valAx>
        <c:axId val="244471584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595176"/>
        <c:crosses val="autoZero"/>
        <c:crossBetween val="between"/>
      </c:valAx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avance 2020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0233406822832441E-3"/>
                  <c:y val="-5.32842861231857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92-4AEF-AA9F-DB88FDB3007B}"/>
                </c:ext>
              </c:extLst>
            </c:dLbl>
            <c:dLbl>
              <c:idx val="4"/>
              <c:layout>
                <c:manualLayout>
                  <c:x val="-1.2046681364566488E-2"/>
                  <c:y val="-5.32842861231857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92-4AEF-AA9F-DB88FDB3007B}"/>
                </c:ext>
              </c:extLst>
            </c:dLbl>
            <c:dLbl>
              <c:idx val="6"/>
              <c:layout>
                <c:manualLayout>
                  <c:x val="-3.01167034114173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92-4AEF-AA9F-DB88FDB300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Anual!$B$10:$H$10</c:f>
              <c:strCache>
                <c:ptCount val="7"/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Anual!$B$54:$H$54</c:f>
              <c:numCache>
                <c:formatCode>#,##0.00</c:formatCode>
                <c:ptCount val="7"/>
                <c:pt idx="0">
                  <c:v>83.282198823707319</c:v>
                </c:pt>
                <c:pt idx="1">
                  <c:v>83.310167550567954</c:v>
                </c:pt>
                <c:pt idx="2">
                  <c:v>83.080010043785549</c:v>
                </c:pt>
                <c:pt idx="3">
                  <c:v>82.925430745133141</c:v>
                </c:pt>
                <c:pt idx="4">
                  <c:v>83.351773764593545</c:v>
                </c:pt>
                <c:pt idx="5">
                  <c:v>83.333333333333343</c:v>
                </c:pt>
                <c:pt idx="6">
                  <c:v>83.757493766247535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B-4C13-9C59-2BAFABE92B8B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Anual!$B$10:$H$10</c:f>
              <c:strCache>
                <c:ptCount val="7"/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Anual!$B$55:$H$55</c:f>
              <c:numCache>
                <c:formatCode>#,##0.00</c:formatCode>
                <c:ptCount val="7"/>
                <c:pt idx="0">
                  <c:v>100.00000000000007</c:v>
                </c:pt>
                <c:pt idx="1">
                  <c:v>101.33154374126126</c:v>
                </c:pt>
                <c:pt idx="2">
                  <c:v>96.87387273965571</c:v>
                </c:pt>
                <c:pt idx="3">
                  <c:v>99.074175324868179</c:v>
                </c:pt>
                <c:pt idx="4">
                  <c:v>92.952484281819167</c:v>
                </c:pt>
                <c:pt idx="5">
                  <c:v>114.44631753261463</c:v>
                </c:pt>
                <c:pt idx="6">
                  <c:v>98.413304987950866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B-4C13-9C59-2BAFABE92B8B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Anual!$B$10:$H$10</c:f>
              <c:strCache>
                <c:ptCount val="7"/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Anual!$B$56:$H$56</c:f>
              <c:numCache>
                <c:formatCode>#,##0.00</c:formatCode>
                <c:ptCount val="7"/>
                <c:pt idx="0">
                  <c:v>91.641099411853702</c:v>
                </c:pt>
                <c:pt idx="1">
                  <c:v>92.320855645914605</c:v>
                </c:pt>
                <c:pt idx="2">
                  <c:v>89.976941391720629</c:v>
                </c:pt>
                <c:pt idx="3">
                  <c:v>90.999803035000667</c:v>
                </c:pt>
                <c:pt idx="4">
                  <c:v>88.152129023206356</c:v>
                </c:pt>
                <c:pt idx="5">
                  <c:v>98.889825432973993</c:v>
                </c:pt>
                <c:pt idx="6">
                  <c:v>91.085399377099208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0B-4C13-9C59-2BAFABE9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563784"/>
        <c:axId val="244905632"/>
        <c:axId val="0"/>
      </c:bar3DChart>
      <c:catAx>
        <c:axId val="24456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905632"/>
        <c:crosses val="autoZero"/>
        <c:auto val="1"/>
        <c:lblAlgn val="ctr"/>
        <c:lblOffset val="100"/>
        <c:noMultiLvlLbl val="0"/>
      </c:catAx>
      <c:valAx>
        <c:axId val="244905632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563784"/>
        <c:crosses val="autoZero"/>
        <c:crossBetween val="between"/>
      </c:valAx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expansión 2020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3394007968018865E-2"/>
          <c:y val="0.14078146088892401"/>
          <c:w val="0.94073584324791626"/>
          <c:h val="0.55691279354138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Anual!$B$62:$H$62</c:f>
              <c:numCache>
                <c:formatCode>#,##0.00</c:formatCode>
                <c:ptCount val="7"/>
                <c:pt idx="0">
                  <c:v>-13.401747469330727</c:v>
                </c:pt>
                <c:pt idx="1">
                  <c:v>2.1735777808222778</c:v>
                </c:pt>
                <c:pt idx="2">
                  <c:v>-11.298848906369852</c:v>
                </c:pt>
                <c:pt idx="3">
                  <c:v>-11.541588656079604</c:v>
                </c:pt>
                <c:pt idx="4">
                  <c:v>-10.87105601602023</c:v>
                </c:pt>
                <c:pt idx="5">
                  <c:v>-17.94900386559619</c:v>
                </c:pt>
                <c:pt idx="6">
                  <c:v>-9.1524029013778989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0-4FB3-BC20-96706F001A85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0099185589859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76F-44BE-A86A-8B83A3021549}"/>
                </c:ext>
              </c:extLst>
            </c:dLbl>
            <c:dLbl>
              <c:idx val="1"/>
              <c:layout>
                <c:manualLayout>
                  <c:x val="-8.6564447913081381E-3"/>
                  <c:y val="2.7336383671956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76F-44BE-A86A-8B83A3021549}"/>
                </c:ext>
              </c:extLst>
            </c:dLbl>
            <c:dLbl>
              <c:idx val="2"/>
              <c:layout>
                <c:manualLayout>
                  <c:x val="-1.1541926388410815E-2"/>
                  <c:y val="-5.4672767343913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76F-44BE-A86A-8B83A3021549}"/>
                </c:ext>
              </c:extLst>
            </c:dLbl>
            <c:dLbl>
              <c:idx val="3"/>
              <c:layout>
                <c:manualLayout>
                  <c:x val="-1.1541926388410815E-2"/>
                  <c:y val="-5.4672767343913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6F-44BE-A86A-8B83A3021549}"/>
                </c:ext>
              </c:extLst>
            </c:dLbl>
            <c:dLbl>
              <c:idx val="5"/>
              <c:layout>
                <c:manualLayout>
                  <c:x val="-1.29846671869621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76F-44BE-A86A-8B83A3021549}"/>
                </c:ext>
              </c:extLst>
            </c:dLbl>
            <c:dLbl>
              <c:idx val="6"/>
              <c:layout>
                <c:manualLayout>
                  <c:x val="-1.1541926388410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76F-44BE-A86A-8B83A30215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Anual!$B$63:$H$63</c:f>
              <c:numCache>
                <c:formatCode>#,##0.00</c:formatCode>
                <c:ptCount val="7"/>
                <c:pt idx="0">
                  <c:v>-2.5420275067953968</c:v>
                </c:pt>
                <c:pt idx="1">
                  <c:v>-8.7993967175478911</c:v>
                </c:pt>
                <c:pt idx="2">
                  <c:v>10.770981366076949</c:v>
                </c:pt>
                <c:pt idx="3">
                  <c:v>12.479303108360584</c:v>
                </c:pt>
                <c:pt idx="4">
                  <c:v>7.6647937353527595</c:v>
                </c:pt>
                <c:pt idx="5">
                  <c:v>33.954806247312995</c:v>
                </c:pt>
                <c:pt idx="6">
                  <c:v>20.312993041924866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0-4FB3-BC20-96706F001A85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Anual!$B$64:$H$64</c:f>
              <c:numCache>
                <c:formatCode>#,##0.00</c:formatCode>
                <c:ptCount val="7"/>
                <c:pt idx="0">
                  <c:v>12.540345382476747</c:v>
                </c:pt>
                <c:pt idx="1">
                  <c:v>-10.739542195447882</c:v>
                </c:pt>
                <c:pt idx="2">
                  <c:v>24.881109208098739</c:v>
                </c:pt>
                <c:pt idx="3">
                  <c:v>27.155011490143742</c:v>
                </c:pt>
                <c:pt idx="4">
                  <c:v>20.796667078995878</c:v>
                </c:pt>
                <c:pt idx="5">
                  <c:v>63.257989004652693</c:v>
                </c:pt>
                <c:pt idx="6">
                  <c:v>32.433874845710896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A0-4FB3-BC20-96706F001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775816"/>
        <c:axId val="244776200"/>
        <c:axId val="0"/>
      </c:bar3DChart>
      <c:catAx>
        <c:axId val="24477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776200"/>
        <c:crosses val="autoZero"/>
        <c:auto val="1"/>
        <c:lblAlgn val="ctr"/>
        <c:lblOffset val="100"/>
        <c:noMultiLvlLbl val="0"/>
      </c:catAx>
      <c:valAx>
        <c:axId val="244776200"/>
        <c:scaling>
          <c:orientation val="minMax"/>
          <c:max val="6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775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1943555286768201E-3"/>
          <c:y val="0.87397674832495043"/>
          <c:w val="0.99680564447132314"/>
          <c:h val="0.1061205681248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gasto medio 2020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6641100443720782E-2"/>
          <c:y val="0.12308622958059126"/>
          <c:w val="0.92765863282032313"/>
          <c:h val="0.38800868057597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acumulado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Anual!$B$70:$H$70</c:f>
              <c:numCache>
                <c:formatCode>#,##0.00</c:formatCode>
                <c:ptCount val="7"/>
                <c:pt idx="0">
                  <c:v>61368.159770073777</c:v>
                </c:pt>
                <c:pt idx="1">
                  <c:v>61927.965084385709</c:v>
                </c:pt>
                <c:pt idx="2">
                  <c:v>61212.90268106672</c:v>
                </c:pt>
                <c:pt idx="3">
                  <c:v>61514.728216603275</c:v>
                </c:pt>
                <c:pt idx="4">
                  <c:v>60682.267393629438</c:v>
                </c:pt>
                <c:pt idx="5">
                  <c:v>56810.582165345411</c:v>
                </c:pt>
                <c:pt idx="6">
                  <c:v>57377.458817443898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F-4C23-B23C-CF4F38417930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acumulado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Anual!$B$71:$H$71</c:f>
              <c:numCache>
                <c:formatCode>#,##0.00</c:formatCode>
                <c:ptCount val="7"/>
                <c:pt idx="0">
                  <c:v>73687.007111782223</c:v>
                </c:pt>
                <c:pt idx="1">
                  <c:v>75324.014910265891</c:v>
                </c:pt>
                <c:pt idx="2">
                  <c:v>71376.146214057328</c:v>
                </c:pt>
                <c:pt idx="3">
                  <c:v>73493.992296820885</c:v>
                </c:pt>
                <c:pt idx="4">
                  <c:v>67671.835299172817</c:v>
                </c:pt>
                <c:pt idx="5">
                  <c:v>78021.143108493765</c:v>
                </c:pt>
                <c:pt idx="6">
                  <c:v>67417.315157419347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F-4C23-B23C-CF4F3841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36000"/>
        <c:axId val="244636392"/>
        <c:axId val="0"/>
      </c:bar3DChart>
      <c:catAx>
        <c:axId val="2446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6392"/>
        <c:crosses val="autoZero"/>
        <c:auto val="1"/>
        <c:lblAlgn val="ctr"/>
        <c:lblOffset val="100"/>
        <c:noMultiLvlLbl val="0"/>
      </c:catAx>
      <c:valAx>
        <c:axId val="24463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6000"/>
        <c:crosses val="autoZero"/>
        <c:crossBetween val="between"/>
        <c:majorUnit val="2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PANEA: Índice de eficiencia (IE) 2020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Anual!$B$69:$H$69</c:f>
              <c:numCache>
                <c:formatCode>#,##0.00</c:formatCode>
                <c:ptCount val="7"/>
                <c:pt idx="0">
                  <c:v>110.03683945213868</c:v>
                </c:pt>
                <c:pt idx="1">
                  <c:v>112.29139368176537</c:v>
                </c:pt>
                <c:pt idx="2">
                  <c:v>104.91590895681411</c:v>
                </c:pt>
                <c:pt idx="3">
                  <c:v>108.72093589875331</c:v>
                </c:pt>
                <c:pt idx="4">
                  <c:v>98.305759042156623</c:v>
                </c:pt>
                <c:pt idx="5">
                  <c:v>135.81091634696364</c:v>
                </c:pt>
                <c:pt idx="6">
                  <c:v>107.02344095759084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0-4492-9098-452DC137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635216"/>
        <c:axId val="244637176"/>
        <c:axId val="0"/>
      </c:bar3DChart>
      <c:catAx>
        <c:axId val="24463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7176"/>
        <c:crosses val="autoZero"/>
        <c:auto val="1"/>
        <c:lblAlgn val="ctr"/>
        <c:lblOffset val="100"/>
        <c:noMultiLvlLbl val="0"/>
      </c:catAx>
      <c:valAx>
        <c:axId val="244637176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521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giro de recursos 2020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027723870478065E-2"/>
          <c:y val="0.24413526619932041"/>
          <c:w val="0.90892322125591751"/>
          <c:h val="0.5238331035911071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4071B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0AF5-459A-938E-1B1DF0882400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0E-41EC-8D6F-BAD83C78D91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100.00000000000007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E-41EC-8D6F-BAD83C78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4637960"/>
        <c:axId val="244638352"/>
      </c:barChart>
      <c:catAx>
        <c:axId val="244637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244638352"/>
        <c:crosses val="autoZero"/>
        <c:auto val="1"/>
        <c:lblAlgn val="ctr"/>
        <c:lblOffset val="100"/>
        <c:noMultiLvlLbl val="0"/>
      </c:catAx>
      <c:valAx>
        <c:axId val="2446383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3822310" cy="3810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3822310" cy="3810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112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31638" cy="993321"/>
        </a:xfrm>
        <a:prstGeom prst="rect">
          <a:avLst/>
        </a:prstGeom>
      </xdr:spPr>
    </xdr:pic>
    <xdr:clientData/>
  </xdr:twoCellAnchor>
  <xdr:twoCellAnchor>
    <xdr:from>
      <xdr:col>0</xdr:col>
      <xdr:colOff>468312</xdr:colOff>
      <xdr:row>6</xdr:row>
      <xdr:rowOff>43656</xdr:rowOff>
    </xdr:from>
    <xdr:to>
      <xdr:col>7</xdr:col>
      <xdr:colOff>432591</xdr:colOff>
      <xdr:row>7</xdr:row>
      <xdr:rowOff>126999</xdr:rowOff>
    </xdr:to>
    <xdr:sp macro="" textlink="">
      <xdr:nvSpPr>
        <xdr:cNvPr id="9" name="CuadroTexto 8"/>
        <xdr:cNvSpPr txBox="1"/>
      </xdr:nvSpPr>
      <xdr:spPr>
        <a:xfrm>
          <a:off x="468312" y="1186656"/>
          <a:ext cx="12370592" cy="273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12-05-2020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3823156" cy="39290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3823156" cy="3929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112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31638" cy="993321"/>
        </a:xfrm>
        <a:prstGeom prst="rect">
          <a:avLst/>
        </a:prstGeom>
      </xdr:spPr>
    </xdr:pic>
    <xdr:clientData/>
  </xdr:twoCellAnchor>
  <xdr:twoCellAnchor>
    <xdr:from>
      <xdr:col>0</xdr:col>
      <xdr:colOff>472281</xdr:colOff>
      <xdr:row>6</xdr:row>
      <xdr:rowOff>39688</xdr:rowOff>
    </xdr:from>
    <xdr:to>
      <xdr:col>7</xdr:col>
      <xdr:colOff>746122</xdr:colOff>
      <xdr:row>7</xdr:row>
      <xdr:rowOff>63500</xdr:rowOff>
    </xdr:to>
    <xdr:sp macro="" textlink="">
      <xdr:nvSpPr>
        <xdr:cNvPr id="9" name="CuadroTexto 8"/>
        <xdr:cNvSpPr txBox="1"/>
      </xdr:nvSpPr>
      <xdr:spPr>
        <a:xfrm>
          <a:off x="472281" y="1182688"/>
          <a:ext cx="12680154" cy="214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06-08-2020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3822308" cy="3810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3822308" cy="3810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112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31638" cy="993321"/>
        </a:xfrm>
        <a:prstGeom prst="rect">
          <a:avLst/>
        </a:prstGeom>
      </xdr:spPr>
    </xdr:pic>
    <xdr:clientData/>
  </xdr:twoCellAnchor>
  <xdr:twoCellAnchor>
    <xdr:from>
      <xdr:col>0</xdr:col>
      <xdr:colOff>519906</xdr:colOff>
      <xdr:row>6</xdr:row>
      <xdr:rowOff>43657</xdr:rowOff>
    </xdr:from>
    <xdr:to>
      <xdr:col>7</xdr:col>
      <xdr:colOff>234155</xdr:colOff>
      <xdr:row>7</xdr:row>
      <xdr:rowOff>55562</xdr:rowOff>
    </xdr:to>
    <xdr:sp macro="" textlink="">
      <xdr:nvSpPr>
        <xdr:cNvPr id="9" name="CuadroTexto 8"/>
        <xdr:cNvSpPr txBox="1"/>
      </xdr:nvSpPr>
      <xdr:spPr>
        <a:xfrm>
          <a:off x="519906" y="1186657"/>
          <a:ext cx="12120562" cy="202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06-08-2020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3823156" cy="3810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3823156" cy="381000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6</xdr:row>
      <xdr:rowOff>59533</xdr:rowOff>
    </xdr:from>
    <xdr:to>
      <xdr:col>7</xdr:col>
      <xdr:colOff>857250</xdr:colOff>
      <xdr:row>7</xdr:row>
      <xdr:rowOff>142875</xdr:rowOff>
    </xdr:to>
    <xdr:sp macro="" textlink="">
      <xdr:nvSpPr>
        <xdr:cNvPr id="7" name="CuadroTexto 6"/>
        <xdr:cNvSpPr txBox="1"/>
      </xdr:nvSpPr>
      <xdr:spPr>
        <a:xfrm>
          <a:off x="1" y="1202533"/>
          <a:ext cx="13263562" cy="273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12-11-2020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100">
            <a:solidFill>
              <a:schemeClr val="bg1"/>
            </a:solidFill>
            <a:latin typeface="Palatino Linotype" panose="0204050205050503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112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31638" cy="993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3823156" cy="3810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3823156" cy="3810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59532</xdr:rowOff>
    </xdr:from>
    <xdr:to>
      <xdr:col>7</xdr:col>
      <xdr:colOff>690560</xdr:colOff>
      <xdr:row>7</xdr:row>
      <xdr:rowOff>142875</xdr:rowOff>
    </xdr:to>
    <xdr:sp macro="" textlink="">
      <xdr:nvSpPr>
        <xdr:cNvPr id="7" name="CuadroTexto 6"/>
        <xdr:cNvSpPr txBox="1"/>
      </xdr:nvSpPr>
      <xdr:spPr>
        <a:xfrm>
          <a:off x="0" y="1202532"/>
          <a:ext cx="13096873" cy="273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12-11-2020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112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31638" cy="9933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3823156" cy="3810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3823156" cy="381000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6</xdr:row>
      <xdr:rowOff>59533</xdr:rowOff>
    </xdr:from>
    <xdr:to>
      <xdr:col>7</xdr:col>
      <xdr:colOff>833438</xdr:colOff>
      <xdr:row>7</xdr:row>
      <xdr:rowOff>119062</xdr:rowOff>
    </xdr:to>
    <xdr:sp macro="" textlink="">
      <xdr:nvSpPr>
        <xdr:cNvPr id="7" name="CuadroTexto 6"/>
        <xdr:cNvSpPr txBox="1"/>
      </xdr:nvSpPr>
      <xdr:spPr>
        <a:xfrm>
          <a:off x="1" y="1202533"/>
          <a:ext cx="13239750" cy="250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01-03-2021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112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931638" cy="993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</xdr:colOff>
      <xdr:row>13</xdr:row>
      <xdr:rowOff>18785</xdr:rowOff>
    </xdr:from>
    <xdr:to>
      <xdr:col>20</xdr:col>
      <xdr:colOff>59531</xdr:colOff>
      <xdr:row>33</xdr:row>
      <xdr:rowOff>95248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137582</xdr:colOff>
      <xdr:row>13</xdr:row>
      <xdr:rowOff>32015</xdr:rowOff>
    </xdr:from>
    <xdr:to>
      <xdr:col>31</xdr:col>
      <xdr:colOff>166686</xdr:colOff>
      <xdr:row>33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31486</xdr:colOff>
      <xdr:row>34</xdr:row>
      <xdr:rowOff>35719</xdr:rowOff>
    </xdr:from>
    <xdr:to>
      <xdr:col>20</xdr:col>
      <xdr:colOff>83344</xdr:colOff>
      <xdr:row>54</xdr:row>
      <xdr:rowOff>119062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19841</xdr:colOff>
      <xdr:row>76</xdr:row>
      <xdr:rowOff>45239</xdr:rowOff>
    </xdr:from>
    <xdr:to>
      <xdr:col>20</xdr:col>
      <xdr:colOff>440531</xdr:colOff>
      <xdr:row>92</xdr:row>
      <xdr:rowOff>71437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138905</xdr:colOff>
      <xdr:row>34</xdr:row>
      <xdr:rowOff>42596</xdr:rowOff>
    </xdr:from>
    <xdr:to>
      <xdr:col>32</xdr:col>
      <xdr:colOff>583406</xdr:colOff>
      <xdr:row>54</xdr:row>
      <xdr:rowOff>59531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29101</xdr:colOff>
      <xdr:row>55</xdr:row>
      <xdr:rowOff>71702</xdr:rowOff>
    </xdr:from>
    <xdr:to>
      <xdr:col>20</xdr:col>
      <xdr:colOff>71437</xdr:colOff>
      <xdr:row>75</xdr:row>
      <xdr:rowOff>154783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146843</xdr:colOff>
      <xdr:row>55</xdr:row>
      <xdr:rowOff>79637</xdr:rowOff>
    </xdr:from>
    <xdr:to>
      <xdr:col>31</xdr:col>
      <xdr:colOff>273843</xdr:colOff>
      <xdr:row>75</xdr:row>
      <xdr:rowOff>154780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0</xdr:colOff>
      <xdr:row>6</xdr:row>
      <xdr:rowOff>0</xdr:rowOff>
    </xdr:from>
    <xdr:ext cx="13823156" cy="3810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43000"/>
          <a:ext cx="13823156" cy="3810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59533</xdr:rowOff>
    </xdr:from>
    <xdr:to>
      <xdr:col>7</xdr:col>
      <xdr:colOff>321468</xdr:colOff>
      <xdr:row>7</xdr:row>
      <xdr:rowOff>166687</xdr:rowOff>
    </xdr:to>
    <xdr:sp macro="" textlink="">
      <xdr:nvSpPr>
        <xdr:cNvPr id="15" name="CuadroTexto 14"/>
        <xdr:cNvSpPr txBox="1"/>
      </xdr:nvSpPr>
      <xdr:spPr>
        <a:xfrm>
          <a:off x="0" y="1202533"/>
          <a:ext cx="12727781" cy="2976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Anual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01-03-2021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38112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1274718</xdr:colOff>
      <xdr:row>5</xdr:row>
      <xdr:rowOff>136071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2643" y="95250"/>
          <a:ext cx="4931638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R147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7109375" style="5" customWidth="1"/>
    <col min="2" max="8" width="20.7109375" style="5" customWidth="1"/>
    <col min="9" max="9" width="11.42578125" style="5"/>
    <col min="10" max="10" width="15.28515625" style="5" bestFit="1" customWidth="1"/>
    <col min="11" max="16384" width="11.42578125" style="5"/>
  </cols>
  <sheetData>
    <row r="9" spans="1:8" ht="17.25" x14ac:dyDescent="0.25">
      <c r="A9" s="36" t="s">
        <v>0</v>
      </c>
      <c r="B9" s="38" t="s">
        <v>1</v>
      </c>
      <c r="C9" s="40" t="s">
        <v>2</v>
      </c>
      <c r="D9" s="40"/>
      <c r="E9" s="40"/>
      <c r="F9" s="40"/>
      <c r="G9" s="40"/>
      <c r="H9" s="40"/>
    </row>
    <row r="10" spans="1:8" ht="69.75" thickBot="1" x14ac:dyDescent="0.3">
      <c r="A10" s="37"/>
      <c r="B10" s="39"/>
      <c r="C10" s="7" t="s">
        <v>38</v>
      </c>
      <c r="D10" s="8" t="s">
        <v>33</v>
      </c>
      <c r="E10" s="7" t="s">
        <v>39</v>
      </c>
      <c r="F10" s="7" t="s">
        <v>40</v>
      </c>
      <c r="G10" s="7" t="s">
        <v>41</v>
      </c>
      <c r="H10" s="7" t="s">
        <v>42</v>
      </c>
    </row>
    <row r="11" spans="1:8" ht="17.25" thickTop="1" x14ac:dyDescent="0.3">
      <c r="A11" s="9"/>
      <c r="B11" s="9"/>
      <c r="C11" s="9"/>
      <c r="D11" s="9"/>
      <c r="E11" s="9"/>
      <c r="F11" s="9"/>
      <c r="G11" s="9"/>
      <c r="H11" s="9"/>
    </row>
    <row r="12" spans="1:8" ht="17.25" x14ac:dyDescent="0.35">
      <c r="A12" s="10" t="s">
        <v>3</v>
      </c>
      <c r="B12" s="9"/>
      <c r="C12" s="9"/>
      <c r="D12" s="9"/>
      <c r="E12" s="9"/>
      <c r="F12" s="9"/>
      <c r="G12" s="9"/>
      <c r="H12" s="9"/>
    </row>
    <row r="13" spans="1:8" ht="16.5" x14ac:dyDescent="0.3">
      <c r="A13" s="9"/>
      <c r="B13" s="9"/>
      <c r="C13" s="9"/>
      <c r="D13" s="9"/>
      <c r="E13" s="9"/>
      <c r="F13" s="9"/>
      <c r="G13" s="9"/>
      <c r="H13" s="9"/>
    </row>
    <row r="14" spans="1:8" ht="17.25" x14ac:dyDescent="0.35">
      <c r="A14" s="10" t="s">
        <v>4</v>
      </c>
      <c r="B14" s="9"/>
      <c r="C14" s="9"/>
      <c r="D14" s="9"/>
      <c r="E14" s="9"/>
      <c r="F14" s="9"/>
      <c r="G14" s="9"/>
      <c r="H14" s="9"/>
    </row>
    <row r="15" spans="1:8" ht="16.5" x14ac:dyDescent="0.3">
      <c r="A15" s="11" t="s">
        <v>43</v>
      </c>
      <c r="B15" s="12">
        <f>+C15+D15+G15+H15</f>
        <v>804722</v>
      </c>
      <c r="C15" s="12">
        <v>532483</v>
      </c>
      <c r="D15" s="12">
        <f>E15+F15</f>
        <v>210167</v>
      </c>
      <c r="E15" s="12">
        <v>134063</v>
      </c>
      <c r="F15" s="12">
        <v>76104</v>
      </c>
      <c r="G15" s="12">
        <v>4484</v>
      </c>
      <c r="H15" s="12">
        <v>57588</v>
      </c>
    </row>
    <row r="16" spans="1:8" ht="16.5" x14ac:dyDescent="0.3">
      <c r="A16" s="11" t="s">
        <v>69</v>
      </c>
      <c r="B16" s="12">
        <f>C16+D16+G16+H16</f>
        <v>837660</v>
      </c>
      <c r="C16" s="12">
        <v>546064</v>
      </c>
      <c r="D16" s="12">
        <f>E16+F16</f>
        <v>224351</v>
      </c>
      <c r="E16" s="12">
        <v>143008</v>
      </c>
      <c r="F16" s="12">
        <v>81343</v>
      </c>
      <c r="G16" s="12">
        <v>4415</v>
      </c>
      <c r="H16" s="12">
        <v>62830</v>
      </c>
    </row>
    <row r="17" spans="1:10" ht="16.5" x14ac:dyDescent="0.3">
      <c r="A17" s="11" t="s">
        <v>70</v>
      </c>
      <c r="B17" s="12">
        <f t="shared" ref="B17:B18" si="0">C17+D17+G17+H17</f>
        <v>835935</v>
      </c>
      <c r="C17" s="12">
        <v>544708</v>
      </c>
      <c r="D17" s="12">
        <f>E17+F17</f>
        <v>223947</v>
      </c>
      <c r="E17" s="12">
        <v>142586</v>
      </c>
      <c r="F17" s="12">
        <v>81361</v>
      </c>
      <c r="G17" s="12">
        <v>4415</v>
      </c>
      <c r="H17" s="12">
        <v>62865</v>
      </c>
    </row>
    <row r="18" spans="1:10" ht="16.5" x14ac:dyDescent="0.3">
      <c r="A18" s="11" t="s">
        <v>71</v>
      </c>
      <c r="B18" s="12">
        <f t="shared" si="0"/>
        <v>837660</v>
      </c>
      <c r="C18" s="12">
        <f>C16</f>
        <v>546064</v>
      </c>
      <c r="D18" s="12">
        <f t="shared" ref="D18" si="1">D16</f>
        <v>224351</v>
      </c>
      <c r="E18" s="12">
        <f>+E16</f>
        <v>143008</v>
      </c>
      <c r="F18" s="12">
        <f t="shared" ref="F18:H18" si="2">+F16</f>
        <v>81343</v>
      </c>
      <c r="G18" s="12">
        <f t="shared" si="2"/>
        <v>4415</v>
      </c>
      <c r="H18" s="12">
        <f t="shared" si="2"/>
        <v>62830</v>
      </c>
    </row>
    <row r="19" spans="1:10" ht="16.5" x14ac:dyDescent="0.3">
      <c r="A19" s="9"/>
      <c r="B19" s="12"/>
      <c r="C19" s="12"/>
      <c r="D19" s="12"/>
      <c r="E19" s="12"/>
      <c r="F19" s="12"/>
      <c r="G19" s="12"/>
      <c r="H19" s="12"/>
    </row>
    <row r="20" spans="1:10" ht="17.25" x14ac:dyDescent="0.35">
      <c r="A20" s="13" t="s">
        <v>5</v>
      </c>
      <c r="B20" s="12"/>
      <c r="C20" s="12"/>
      <c r="D20" s="12"/>
      <c r="E20" s="12"/>
      <c r="F20" s="12"/>
      <c r="G20" s="12"/>
      <c r="H20" s="12"/>
    </row>
    <row r="21" spans="1:10" ht="16.5" x14ac:dyDescent="0.3">
      <c r="A21" s="11" t="s">
        <v>43</v>
      </c>
      <c r="B21" s="12">
        <f>C21+D21+G21+H21</f>
        <v>20825451128.800018</v>
      </c>
      <c r="C21" s="12">
        <v>13725615238.140018</v>
      </c>
      <c r="D21" s="12">
        <f>E21+F21</f>
        <v>5590810088.0599985</v>
      </c>
      <c r="E21" s="12">
        <v>3572248248.9199982</v>
      </c>
      <c r="F21" s="12">
        <v>2018561839.1400003</v>
      </c>
      <c r="G21" s="12">
        <v>97972128.539999992</v>
      </c>
      <c r="H21" s="12">
        <v>1411053674.0600004</v>
      </c>
      <c r="J21" s="6"/>
    </row>
    <row r="22" spans="1:10" ht="16.5" x14ac:dyDescent="0.3">
      <c r="A22" s="11" t="s">
        <v>69</v>
      </c>
      <c r="B22" s="12">
        <f>C22+D22+G22+H22</f>
        <v>19742374900.16</v>
      </c>
      <c r="C22" s="12">
        <v>12906937236.879999</v>
      </c>
      <c r="D22" s="12">
        <f>E22+F22</f>
        <v>5325301139.9799995</v>
      </c>
      <c r="E22" s="12">
        <v>3391759289.6000004</v>
      </c>
      <c r="F22" s="12">
        <v>1933541850.3799996</v>
      </c>
      <c r="G22" s="12">
        <v>92247165.799999997</v>
      </c>
      <c r="H22" s="12">
        <v>1417889357.5</v>
      </c>
    </row>
    <row r="23" spans="1:10" ht="16.5" x14ac:dyDescent="0.3">
      <c r="A23" s="11" t="s">
        <v>70</v>
      </c>
      <c r="B23" s="12">
        <f>C23+D23+G23+H23</f>
        <v>16959774986.840038</v>
      </c>
      <c r="C23" s="12">
        <v>11111985618.110043</v>
      </c>
      <c r="D23" s="12">
        <f>E23+F23</f>
        <v>4511955509.2499943</v>
      </c>
      <c r="E23" s="12">
        <v>2882628008.8499947</v>
      </c>
      <c r="F23" s="12">
        <v>1629327500.3999999</v>
      </c>
      <c r="G23" s="12">
        <v>89899274.870000005</v>
      </c>
      <c r="H23" s="12">
        <v>1245934584.6100001</v>
      </c>
    </row>
    <row r="24" spans="1:10" ht="16.5" x14ac:dyDescent="0.3">
      <c r="A24" s="11" t="s">
        <v>71</v>
      </c>
      <c r="B24" s="12">
        <f>C24+D24+G24+H24</f>
        <v>51405652713</v>
      </c>
      <c r="C24" s="12">
        <v>33816632325.839996</v>
      </c>
      <c r="D24" s="12">
        <f>E24+F24</f>
        <v>13733175929.400002</v>
      </c>
      <c r="E24" s="12">
        <v>8797098252.8000011</v>
      </c>
      <c r="F24" s="12">
        <v>4936077676.5999994</v>
      </c>
      <c r="G24" s="12">
        <v>250818720.25999999</v>
      </c>
      <c r="H24" s="12">
        <v>3605025737.5</v>
      </c>
    </row>
    <row r="25" spans="1:10" ht="16.5" x14ac:dyDescent="0.3">
      <c r="A25" s="11" t="s">
        <v>72</v>
      </c>
      <c r="B25" s="14">
        <f>B23</f>
        <v>16959774986.840038</v>
      </c>
      <c r="C25" s="14">
        <f>+C22</f>
        <v>12906937236.879999</v>
      </c>
      <c r="D25" s="14">
        <f t="shared" ref="D25" si="3">D23</f>
        <v>4511955509.2499943</v>
      </c>
      <c r="E25" s="14">
        <f>+E23</f>
        <v>2882628008.8499947</v>
      </c>
      <c r="F25" s="14">
        <f t="shared" ref="F25:H25" si="4">+F23</f>
        <v>1629327500.3999999</v>
      </c>
      <c r="G25" s="14">
        <f t="shared" si="4"/>
        <v>89899274.870000005</v>
      </c>
      <c r="H25" s="14">
        <f t="shared" si="4"/>
        <v>1245934584.6100001</v>
      </c>
    </row>
    <row r="26" spans="1:10" ht="16.5" x14ac:dyDescent="0.3">
      <c r="A26" s="9"/>
      <c r="B26" s="12"/>
      <c r="C26" s="12"/>
      <c r="D26" s="12"/>
      <c r="E26" s="12"/>
      <c r="F26" s="12"/>
      <c r="G26" s="12"/>
      <c r="H26" s="12"/>
    </row>
    <row r="27" spans="1:10" ht="17.25" x14ac:dyDescent="0.35">
      <c r="A27" s="13" t="s">
        <v>6</v>
      </c>
      <c r="B27" s="12"/>
      <c r="C27" s="12"/>
      <c r="D27" s="12"/>
      <c r="E27" s="12"/>
      <c r="F27" s="12"/>
      <c r="G27" s="12"/>
      <c r="H27" s="12"/>
    </row>
    <row r="28" spans="1:10" ht="16.5" x14ac:dyDescent="0.3">
      <c r="A28" s="11" t="s">
        <v>69</v>
      </c>
      <c r="B28" s="12">
        <f>B22</f>
        <v>19742374900.16</v>
      </c>
      <c r="C28" s="12"/>
      <c r="D28" s="12"/>
      <c r="E28" s="12"/>
      <c r="F28" s="12"/>
      <c r="G28" s="12"/>
      <c r="H28" s="12"/>
    </row>
    <row r="29" spans="1:10" ht="16.5" x14ac:dyDescent="0.3">
      <c r="A29" s="11" t="s">
        <v>70</v>
      </c>
      <c r="B29" s="12">
        <v>16959774986.840038</v>
      </c>
      <c r="C29" s="12"/>
      <c r="D29" s="12"/>
      <c r="E29" s="12"/>
      <c r="F29" s="12"/>
      <c r="G29" s="12"/>
      <c r="H29" s="12"/>
    </row>
    <row r="30" spans="1:10" ht="16.5" x14ac:dyDescent="0.3">
      <c r="A30" s="9"/>
      <c r="B30" s="15"/>
      <c r="C30" s="15"/>
      <c r="D30" s="15"/>
      <c r="E30" s="16"/>
      <c r="F30" s="15"/>
      <c r="G30" s="15"/>
      <c r="H30" s="15"/>
    </row>
    <row r="31" spans="1:10" ht="17.25" x14ac:dyDescent="0.35">
      <c r="A31" s="10" t="s">
        <v>7</v>
      </c>
      <c r="B31" s="15"/>
      <c r="C31" s="15"/>
      <c r="D31" s="15"/>
      <c r="E31" s="15"/>
      <c r="F31" s="15"/>
      <c r="G31" s="15"/>
      <c r="H31" s="15"/>
    </row>
    <row r="32" spans="1:10" ht="16.5" x14ac:dyDescent="0.3">
      <c r="A32" s="11" t="s">
        <v>45</v>
      </c>
      <c r="B32" s="17">
        <v>1.0451016243</v>
      </c>
      <c r="C32" s="17">
        <v>1.0451016243</v>
      </c>
      <c r="D32" s="17">
        <v>1.0451016243</v>
      </c>
      <c r="E32" s="17">
        <v>1.0451016243</v>
      </c>
      <c r="F32" s="17">
        <v>1.0451016243</v>
      </c>
      <c r="G32" s="17">
        <v>1.0451016243</v>
      </c>
      <c r="H32" s="17">
        <v>1.0451016243</v>
      </c>
    </row>
    <row r="33" spans="1:8" ht="16.5" x14ac:dyDescent="0.3">
      <c r="A33" s="11" t="s">
        <v>73</v>
      </c>
      <c r="B33" s="17">
        <v>1.0649999999999999</v>
      </c>
      <c r="C33" s="17">
        <v>1.0649999999999999</v>
      </c>
      <c r="D33" s="17">
        <v>1.0649999999999999</v>
      </c>
      <c r="E33" s="17">
        <v>1.0649999999999999</v>
      </c>
      <c r="F33" s="17">
        <v>1.0649999999999999</v>
      </c>
      <c r="G33" s="17">
        <v>1.0649999999999999</v>
      </c>
      <c r="H33" s="17">
        <v>1.0649999999999999</v>
      </c>
    </row>
    <row r="34" spans="1:8" ht="16.5" x14ac:dyDescent="0.3">
      <c r="A34" s="11" t="s">
        <v>8</v>
      </c>
      <c r="B34" s="12">
        <f>C34+D34+G34+H34</f>
        <v>449884</v>
      </c>
      <c r="C34" s="12">
        <v>255068</v>
      </c>
      <c r="D34" s="12">
        <f>E34+F34</f>
        <v>170928</v>
      </c>
      <c r="E34" s="12">
        <v>149937</v>
      </c>
      <c r="F34" s="12">
        <v>20991</v>
      </c>
      <c r="G34" s="12">
        <v>2410</v>
      </c>
      <c r="H34" s="12">
        <v>21478</v>
      </c>
    </row>
    <row r="35" spans="1:8" ht="16.5" x14ac:dyDescent="0.3">
      <c r="A35" s="9"/>
      <c r="B35" s="12"/>
      <c r="C35" s="12"/>
      <c r="D35" s="12"/>
      <c r="E35" s="12"/>
      <c r="F35" s="12"/>
      <c r="G35" s="12"/>
      <c r="H35" s="12"/>
    </row>
    <row r="36" spans="1:8" ht="17.25" x14ac:dyDescent="0.35">
      <c r="A36" s="18" t="s">
        <v>9</v>
      </c>
      <c r="B36" s="12"/>
      <c r="C36" s="12"/>
      <c r="D36" s="12"/>
      <c r="E36" s="12"/>
      <c r="F36" s="12"/>
      <c r="G36" s="12"/>
      <c r="H36" s="12"/>
    </row>
    <row r="37" spans="1:8" ht="16.5" x14ac:dyDescent="0.3">
      <c r="A37" s="11" t="s">
        <v>46</v>
      </c>
      <c r="B37" s="12">
        <f>B21/B32</f>
        <v>19926723530.593235</v>
      </c>
      <c r="C37" s="12">
        <f t="shared" ref="C37:G37" si="5">C21/C32</f>
        <v>13133282849.24762</v>
      </c>
      <c r="D37" s="12">
        <f t="shared" ref="D37" si="6">D21/D32</f>
        <v>5349537268.018959</v>
      </c>
      <c r="E37" s="12">
        <f t="shared" si="5"/>
        <v>3418086974.3769264</v>
      </c>
      <c r="F37" s="12">
        <f t="shared" si="5"/>
        <v>1931450293.6420329</v>
      </c>
      <c r="G37" s="12">
        <f t="shared" si="5"/>
        <v>93744116.612220243</v>
      </c>
      <c r="H37" s="12">
        <f>H21/H32</f>
        <v>1350159296.7144339</v>
      </c>
    </row>
    <row r="38" spans="1:8" ht="16.5" x14ac:dyDescent="0.3">
      <c r="A38" s="11" t="s">
        <v>74</v>
      </c>
      <c r="B38" s="12">
        <f>B23/B33</f>
        <v>15924671349.145576</v>
      </c>
      <c r="C38" s="12">
        <f t="shared" ref="C38:H38" si="7">C23/C33</f>
        <v>10433789312.779383</v>
      </c>
      <c r="D38" s="12">
        <f t="shared" ref="D38" si="8">D23/D33</f>
        <v>4236577942.9577413</v>
      </c>
      <c r="E38" s="12">
        <f t="shared" si="7"/>
        <v>2706692966.0563331</v>
      </c>
      <c r="F38" s="12">
        <f t="shared" si="7"/>
        <v>1529884976.9014084</v>
      </c>
      <c r="G38" s="12">
        <f t="shared" si="7"/>
        <v>84412464.666666672</v>
      </c>
      <c r="H38" s="12">
        <f t="shared" si="7"/>
        <v>1169891628.7417843</v>
      </c>
    </row>
    <row r="39" spans="1:8" ht="16.5" x14ac:dyDescent="0.3">
      <c r="A39" s="11" t="s">
        <v>47</v>
      </c>
      <c r="B39" s="12">
        <f>B37/B15</f>
        <v>24762.245260590906</v>
      </c>
      <c r="C39" s="12">
        <f t="shared" ref="C39:H39" si="9">C37/C15</f>
        <v>24664.229373045939</v>
      </c>
      <c r="D39" s="12">
        <f t="shared" ref="D39" si="10">D37/D15</f>
        <v>25453.745202714788</v>
      </c>
      <c r="E39" s="12">
        <f t="shared" si="9"/>
        <v>25496.124765050212</v>
      </c>
      <c r="F39" s="12">
        <f t="shared" si="9"/>
        <v>25379.090371623475</v>
      </c>
      <c r="G39" s="12">
        <f t="shared" si="9"/>
        <v>20906.359636980429</v>
      </c>
      <c r="H39" s="12">
        <f t="shared" si="9"/>
        <v>23445.149974203548</v>
      </c>
    </row>
    <row r="40" spans="1:8" ht="16.5" x14ac:dyDescent="0.3">
      <c r="A40" s="11" t="s">
        <v>75</v>
      </c>
      <c r="B40" s="12">
        <f>B38/B17</f>
        <v>19050.131109650363</v>
      </c>
      <c r="C40" s="12">
        <f t="shared" ref="C40:H40" si="11">C38/C17</f>
        <v>19154.830317857242</v>
      </c>
      <c r="D40" s="12">
        <f t="shared" ref="D40" si="12">D38/D17</f>
        <v>18917.770467823822</v>
      </c>
      <c r="E40" s="12">
        <f t="shared" si="11"/>
        <v>18982.880269145167</v>
      </c>
      <c r="F40" s="12">
        <f t="shared" si="11"/>
        <v>18803.664862789399</v>
      </c>
      <c r="G40" s="12">
        <f t="shared" si="11"/>
        <v>19119.471045677616</v>
      </c>
      <c r="H40" s="12">
        <f t="shared" si="11"/>
        <v>18609.586077177832</v>
      </c>
    </row>
    <row r="41" spans="1:8" ht="16.5" x14ac:dyDescent="0.3">
      <c r="A41" s="9"/>
      <c r="B41" s="15"/>
      <c r="C41" s="15"/>
      <c r="D41" s="15"/>
      <c r="E41" s="15"/>
      <c r="F41" s="15"/>
      <c r="G41" s="15"/>
      <c r="H41" s="15"/>
    </row>
    <row r="42" spans="1:8" ht="17.25" x14ac:dyDescent="0.35">
      <c r="A42" s="10" t="s">
        <v>10</v>
      </c>
      <c r="B42" s="15"/>
      <c r="C42" s="15"/>
      <c r="D42" s="15"/>
      <c r="E42" s="15"/>
      <c r="F42" s="15"/>
      <c r="G42" s="15"/>
      <c r="H42" s="15"/>
    </row>
    <row r="43" spans="1:8" ht="16.5" x14ac:dyDescent="0.3">
      <c r="A43" s="9"/>
      <c r="B43" s="15"/>
      <c r="C43" s="15"/>
      <c r="D43" s="15"/>
      <c r="E43" s="15"/>
      <c r="F43" s="15"/>
      <c r="G43" s="15"/>
      <c r="H43" s="15"/>
    </row>
    <row r="44" spans="1:8" ht="17.25" x14ac:dyDescent="0.35">
      <c r="A44" s="10" t="s">
        <v>11</v>
      </c>
      <c r="B44" s="15"/>
      <c r="C44" s="15"/>
      <c r="D44" s="15"/>
      <c r="E44" s="15"/>
      <c r="F44" s="15"/>
      <c r="G44" s="15"/>
      <c r="H44" s="15"/>
    </row>
    <row r="45" spans="1:8" ht="16.5" x14ac:dyDescent="0.3">
      <c r="A45" s="9" t="s">
        <v>12</v>
      </c>
      <c r="B45" s="19">
        <f>(B16)/B34*100</f>
        <v>186.19466351326119</v>
      </c>
      <c r="C45" s="19">
        <f t="shared" ref="C45:H45" si="13">(C16)/C34*100</f>
        <v>214.08565558988192</v>
      </c>
      <c r="D45" s="19">
        <f t="shared" si="13"/>
        <v>131.25468033323972</v>
      </c>
      <c r="E45" s="19">
        <f t="shared" si="13"/>
        <v>95.378725731473892</v>
      </c>
      <c r="F45" s="19">
        <f t="shared" si="13"/>
        <v>387.51369634605311</v>
      </c>
      <c r="G45" s="19">
        <f t="shared" si="13"/>
        <v>183.19502074688796</v>
      </c>
      <c r="H45" s="19">
        <f t="shared" si="13"/>
        <v>292.5318930999162</v>
      </c>
    </row>
    <row r="46" spans="1:8" ht="16.5" x14ac:dyDescent="0.3">
      <c r="A46" s="9" t="s">
        <v>13</v>
      </c>
      <c r="B46" s="19">
        <f>(B17)/B34*100</f>
        <v>185.81123133963422</v>
      </c>
      <c r="C46" s="19">
        <f t="shared" ref="C46:H46" si="14">(C17)/C34*100</f>
        <v>213.55403265011682</v>
      </c>
      <c r="D46" s="19">
        <f t="shared" si="14"/>
        <v>131.01832350463354</v>
      </c>
      <c r="E46" s="19">
        <f t="shared" si="14"/>
        <v>95.097274188492491</v>
      </c>
      <c r="F46" s="19">
        <f t="shared" si="14"/>
        <v>387.59944738221145</v>
      </c>
      <c r="G46" s="19">
        <f t="shared" si="14"/>
        <v>183.19502074688796</v>
      </c>
      <c r="H46" s="19">
        <f t="shared" si="14"/>
        <v>292.69485054474342</v>
      </c>
    </row>
    <row r="47" spans="1:8" ht="16.5" x14ac:dyDescent="0.3">
      <c r="A47" s="9"/>
      <c r="B47" s="19"/>
      <c r="C47" s="19"/>
      <c r="D47" s="19"/>
      <c r="E47" s="19"/>
      <c r="F47" s="19"/>
      <c r="G47" s="19"/>
      <c r="H47" s="19"/>
    </row>
    <row r="48" spans="1:8" ht="17.25" x14ac:dyDescent="0.35">
      <c r="A48" s="10" t="s">
        <v>14</v>
      </c>
      <c r="B48" s="19"/>
      <c r="C48" s="19"/>
      <c r="D48" s="19"/>
      <c r="E48" s="19"/>
      <c r="F48" s="19"/>
      <c r="G48" s="19"/>
      <c r="H48" s="19"/>
    </row>
    <row r="49" spans="1:18" ht="16.5" x14ac:dyDescent="0.3">
      <c r="A49" s="9" t="s">
        <v>15</v>
      </c>
      <c r="B49" s="19">
        <f>B17/B16*100</f>
        <v>99.794069192751238</v>
      </c>
      <c r="C49" s="19">
        <f t="shared" ref="C49:H49" si="15">C17/C16*100</f>
        <v>99.751677459052416</v>
      </c>
      <c r="D49" s="19">
        <f t="shared" ref="D49" si="16">D17/D16*100</f>
        <v>99.819925028192429</v>
      </c>
      <c r="E49" s="19">
        <f t="shared" si="15"/>
        <v>99.704911613336321</v>
      </c>
      <c r="F49" s="19">
        <f t="shared" si="15"/>
        <v>100.02212851751227</v>
      </c>
      <c r="G49" s="19">
        <f t="shared" si="15"/>
        <v>100</v>
      </c>
      <c r="H49" s="19">
        <f t="shared" si="15"/>
        <v>100.05570587299061</v>
      </c>
    </row>
    <row r="50" spans="1:18" ht="16.5" x14ac:dyDescent="0.3">
      <c r="A50" s="9" t="s">
        <v>16</v>
      </c>
      <c r="B50" s="19">
        <f>B23/B22*100</f>
        <v>85.905444874834131</v>
      </c>
      <c r="C50" s="19">
        <f t="shared" ref="C50:H50" si="17">C23/C22*100</f>
        <v>86.093125070438077</v>
      </c>
      <c r="D50" s="19">
        <f t="shared" ref="D50" si="18">D23/D22*100</f>
        <v>84.726767381777407</v>
      </c>
      <c r="E50" s="19">
        <f t="shared" si="17"/>
        <v>84.989168237524055</v>
      </c>
      <c r="F50" s="19">
        <f t="shared" si="17"/>
        <v>84.266471919383974</v>
      </c>
      <c r="G50" s="19">
        <f t="shared" si="17"/>
        <v>97.454782583683468</v>
      </c>
      <c r="H50" s="19">
        <f t="shared" si="17"/>
        <v>87.872482998730746</v>
      </c>
    </row>
    <row r="51" spans="1:18" ht="16.5" x14ac:dyDescent="0.3">
      <c r="A51" s="9" t="s">
        <v>17</v>
      </c>
      <c r="B51" s="19">
        <f>AVERAGE(B49:B50)</f>
        <v>92.849757033792685</v>
      </c>
      <c r="C51" s="19">
        <f t="shared" ref="C51:H51" si="19">AVERAGE(C49:C50)</f>
        <v>92.922401264745247</v>
      </c>
      <c r="D51" s="19">
        <f t="shared" ref="D51" si="20">AVERAGE(D49:D50)</f>
        <v>92.273346204984918</v>
      </c>
      <c r="E51" s="19">
        <f t="shared" si="19"/>
        <v>92.347039925430181</v>
      </c>
      <c r="F51" s="19">
        <f t="shared" si="19"/>
        <v>92.144300218448123</v>
      </c>
      <c r="G51" s="19">
        <f t="shared" si="19"/>
        <v>98.727391291841741</v>
      </c>
      <c r="H51" s="19">
        <f t="shared" si="19"/>
        <v>93.964094435860687</v>
      </c>
    </row>
    <row r="52" spans="1:18" ht="16.5" x14ac:dyDescent="0.3">
      <c r="A52" s="9"/>
      <c r="B52" s="19"/>
      <c r="C52" s="19"/>
      <c r="D52" s="19"/>
      <c r="E52" s="19"/>
      <c r="F52" s="19"/>
      <c r="G52" s="19"/>
      <c r="H52" s="19"/>
    </row>
    <row r="53" spans="1:18" ht="17.25" x14ac:dyDescent="0.35">
      <c r="A53" s="10" t="s">
        <v>18</v>
      </c>
      <c r="B53" s="19"/>
      <c r="C53" s="19"/>
      <c r="D53" s="19"/>
      <c r="E53" s="19"/>
      <c r="F53" s="19"/>
      <c r="G53" s="19"/>
      <c r="H53" s="19"/>
    </row>
    <row r="54" spans="1:18" ht="16.5" x14ac:dyDescent="0.3">
      <c r="A54" s="9" t="s">
        <v>19</v>
      </c>
      <c r="B54" s="19">
        <f>B17/B18*100</f>
        <v>99.794069192751238</v>
      </c>
      <c r="C54" s="19">
        <f t="shared" ref="C54:H54" si="21">C17/C18*100</f>
        <v>99.751677459052416</v>
      </c>
      <c r="D54" s="19">
        <f t="shared" si="21"/>
        <v>99.819925028192429</v>
      </c>
      <c r="E54" s="19">
        <f t="shared" si="21"/>
        <v>99.704911613336321</v>
      </c>
      <c r="F54" s="19">
        <f t="shared" si="21"/>
        <v>100.02212851751227</v>
      </c>
      <c r="G54" s="19">
        <f t="shared" si="21"/>
        <v>100</v>
      </c>
      <c r="H54" s="19">
        <f t="shared" si="21"/>
        <v>100.05570587299061</v>
      </c>
    </row>
    <row r="55" spans="1:18" ht="16.5" x14ac:dyDescent="0.3">
      <c r="A55" s="9" t="s">
        <v>20</v>
      </c>
      <c r="B55" s="19">
        <f>B23/B24*100</f>
        <v>32.992042881990436</v>
      </c>
      <c r="C55" s="19">
        <f t="shared" ref="C55:H55" si="22">C23/C24*100</f>
        <v>32.85952755744735</v>
      </c>
      <c r="D55" s="19">
        <f t="shared" ref="D55" si="23">D23/D24*100</f>
        <v>32.854421529624432</v>
      </c>
      <c r="E55" s="19">
        <f t="shared" si="22"/>
        <v>32.767941496305234</v>
      </c>
      <c r="F55" s="19">
        <f t="shared" si="22"/>
        <v>33.008546606225423</v>
      </c>
      <c r="G55" s="19">
        <f t="shared" si="22"/>
        <v>35.842330579156908</v>
      </c>
      <c r="H55" s="19">
        <f t="shared" si="22"/>
        <v>34.561045477418041</v>
      </c>
    </row>
    <row r="56" spans="1:18" ht="16.5" x14ac:dyDescent="0.3">
      <c r="A56" s="9" t="s">
        <v>21</v>
      </c>
      <c r="B56" s="19">
        <f>(B54+B55)/2</f>
        <v>66.39305603737084</v>
      </c>
      <c r="C56" s="19">
        <f t="shared" ref="C56:H56" si="24">(C54+C55)/2</f>
        <v>66.305602508249876</v>
      </c>
      <c r="D56" s="19">
        <f t="shared" ref="D56" si="25">(D54+D55)/2</f>
        <v>66.337173278908438</v>
      </c>
      <c r="E56" s="19">
        <f t="shared" si="24"/>
        <v>66.236426554820781</v>
      </c>
      <c r="F56" s="19">
        <f t="shared" si="24"/>
        <v>66.515337561868847</v>
      </c>
      <c r="G56" s="19">
        <f t="shared" si="24"/>
        <v>67.921165289578454</v>
      </c>
      <c r="H56" s="19">
        <f t="shared" si="24"/>
        <v>67.308375675204331</v>
      </c>
    </row>
    <row r="57" spans="1:18" ht="16.5" x14ac:dyDescent="0.3">
      <c r="A57" s="9"/>
      <c r="B57" s="19"/>
      <c r="C57" s="19"/>
      <c r="D57" s="19"/>
      <c r="E57" s="19"/>
      <c r="F57" s="19"/>
      <c r="G57" s="19"/>
      <c r="H57" s="19"/>
    </row>
    <row r="58" spans="1:18" ht="17.25" x14ac:dyDescent="0.35">
      <c r="A58" s="10" t="s">
        <v>32</v>
      </c>
      <c r="B58" s="19"/>
      <c r="C58" s="19"/>
      <c r="D58" s="19"/>
      <c r="E58" s="19"/>
      <c r="F58" s="19"/>
      <c r="G58" s="19"/>
      <c r="H58" s="19"/>
    </row>
    <row r="59" spans="1:18" ht="16.5" x14ac:dyDescent="0.3">
      <c r="A59" s="9" t="s">
        <v>22</v>
      </c>
      <c r="B59" s="19">
        <f>B25/B23*100</f>
        <v>100</v>
      </c>
      <c r="C59" s="19">
        <f t="shared" ref="C59:H59" si="26">C25/C23*100</f>
        <v>116.1532932138122</v>
      </c>
      <c r="D59" s="19">
        <f t="shared" si="26"/>
        <v>100</v>
      </c>
      <c r="E59" s="19">
        <f t="shared" si="26"/>
        <v>100</v>
      </c>
      <c r="F59" s="19">
        <f t="shared" si="26"/>
        <v>100</v>
      </c>
      <c r="G59" s="19">
        <f t="shared" si="26"/>
        <v>100</v>
      </c>
      <c r="H59" s="19">
        <f t="shared" si="26"/>
        <v>100</v>
      </c>
    </row>
    <row r="60" spans="1:18" ht="16.5" x14ac:dyDescent="0.3">
      <c r="A60" s="9"/>
      <c r="B60" s="19"/>
      <c r="C60" s="19"/>
      <c r="D60" s="19"/>
      <c r="E60" s="19"/>
      <c r="F60" s="19"/>
      <c r="G60" s="19"/>
      <c r="H60" s="19"/>
    </row>
    <row r="61" spans="1:18" ht="17.25" x14ac:dyDescent="0.35">
      <c r="A61" s="10" t="s">
        <v>23</v>
      </c>
      <c r="B61" s="19"/>
      <c r="C61" s="19"/>
      <c r="D61" s="19"/>
      <c r="E61" s="19"/>
      <c r="F61" s="19"/>
      <c r="G61" s="19"/>
      <c r="H61" s="19"/>
    </row>
    <row r="62" spans="1:18" ht="16.5" x14ac:dyDescent="0.3">
      <c r="A62" s="9" t="s">
        <v>24</v>
      </c>
      <c r="B62" s="19">
        <f>((B17/B15)-1)*100</f>
        <v>3.8787307915031599</v>
      </c>
      <c r="C62" s="19">
        <f t="shared" ref="C62:H62" si="27">((C17/C15)-1)*100</f>
        <v>2.2958479425634337</v>
      </c>
      <c r="D62" s="19">
        <f t="shared" ref="D62" si="28">((D17/D15)-1)*100</f>
        <v>6.5566906317357176</v>
      </c>
      <c r="E62" s="19">
        <f t="shared" si="27"/>
        <v>6.3574588066804383</v>
      </c>
      <c r="F62" s="19">
        <f t="shared" si="27"/>
        <v>6.9076526857983822</v>
      </c>
      <c r="G62" s="19">
        <f t="shared" si="27"/>
        <v>-1.5388046387154297</v>
      </c>
      <c r="H62" s="19">
        <f t="shared" si="27"/>
        <v>9.1633673682017136</v>
      </c>
    </row>
    <row r="63" spans="1:18" ht="16.5" x14ac:dyDescent="0.3">
      <c r="A63" s="9" t="s">
        <v>25</v>
      </c>
      <c r="B63" s="19">
        <f>((B38/B37)-1)*100</f>
        <v>-20.083844568342414</v>
      </c>
      <c r="C63" s="19">
        <f t="shared" ref="C63:H63" si="29">((C38/C37)-1)*100</f>
        <v>-20.554598324385331</v>
      </c>
      <c r="D63" s="19">
        <f t="shared" si="29"/>
        <v>-20.804777484490145</v>
      </c>
      <c r="E63" s="19">
        <f t="shared" si="29"/>
        <v>-20.812636239318383</v>
      </c>
      <c r="F63" s="19">
        <f t="shared" si="29"/>
        <v>-20.790869848553761</v>
      </c>
      <c r="G63" s="19">
        <f t="shared" si="29"/>
        <v>-9.9543867741104908</v>
      </c>
      <c r="H63" s="19">
        <f t="shared" si="29"/>
        <v>-13.351585136015043</v>
      </c>
      <c r="J63" s="27"/>
      <c r="K63" s="27"/>
      <c r="L63" s="27"/>
      <c r="M63" s="27"/>
      <c r="N63" s="27"/>
      <c r="O63" s="27"/>
      <c r="P63" s="27"/>
      <c r="Q63" s="27"/>
      <c r="R63" s="27"/>
    </row>
    <row r="64" spans="1:18" ht="16.5" x14ac:dyDescent="0.3">
      <c r="A64" s="9" t="s">
        <v>26</v>
      </c>
      <c r="B64" s="19">
        <f>((B40/B39)-1)*100</f>
        <v>-23.067836098172279</v>
      </c>
      <c r="C64" s="19">
        <f t="shared" ref="C64:H64" si="30">((C40/C39)-1)*100</f>
        <v>-22.337608736357229</v>
      </c>
      <c r="D64" s="19">
        <f t="shared" ref="D64" si="31">((D40/D39)-1)*100</f>
        <v>-25.677850873567586</v>
      </c>
      <c r="E64" s="19">
        <f t="shared" si="30"/>
        <v>-25.546017506289132</v>
      </c>
      <c r="F64" s="19">
        <f t="shared" si="30"/>
        <v>-25.908830507913329</v>
      </c>
      <c r="G64" s="19">
        <f t="shared" si="30"/>
        <v>-8.5471053896062248</v>
      </c>
      <c r="H64" s="19">
        <f t="shared" si="30"/>
        <v>-20.625007314289888</v>
      </c>
    </row>
    <row r="65" spans="1:8" ht="16.5" x14ac:dyDescent="0.3">
      <c r="A65" s="9"/>
      <c r="B65" s="19"/>
      <c r="C65" s="19"/>
      <c r="D65" s="19"/>
      <c r="E65" s="19"/>
      <c r="F65" s="19"/>
      <c r="G65" s="19"/>
      <c r="H65" s="19"/>
    </row>
    <row r="66" spans="1:8" ht="17.25" x14ac:dyDescent="0.35">
      <c r="A66" s="10" t="s">
        <v>27</v>
      </c>
      <c r="B66" s="19"/>
      <c r="C66" s="19"/>
      <c r="D66" s="19"/>
      <c r="E66" s="19"/>
      <c r="F66" s="19"/>
      <c r="G66" s="19"/>
      <c r="H66" s="19"/>
    </row>
    <row r="67" spans="1:8" ht="16.5" x14ac:dyDescent="0.3">
      <c r="A67" s="9" t="s">
        <v>34</v>
      </c>
      <c r="B67" s="19">
        <f t="shared" ref="B67:H68" si="32">B22/(B16*2)</f>
        <v>11784.241159993315</v>
      </c>
      <c r="C67" s="19">
        <f>C22/(C16*2)</f>
        <v>11818.154316050865</v>
      </c>
      <c r="D67" s="19">
        <f t="shared" si="32"/>
        <v>11868.235800107866</v>
      </c>
      <c r="E67" s="19">
        <f t="shared" si="32"/>
        <v>11858.63479525621</v>
      </c>
      <c r="F67" s="19">
        <f t="shared" si="32"/>
        <v>11885.115193563059</v>
      </c>
      <c r="G67" s="19">
        <f t="shared" si="32"/>
        <v>10447.017644394111</v>
      </c>
      <c r="H67" s="19">
        <f t="shared" si="32"/>
        <v>11283.53778051886</v>
      </c>
    </row>
    <row r="68" spans="1:8" ht="16.5" x14ac:dyDescent="0.3">
      <c r="A68" s="9" t="s">
        <v>35</v>
      </c>
      <c r="B68" s="19">
        <f t="shared" si="32"/>
        <v>10144.194815888819</v>
      </c>
      <c r="C68" s="19">
        <f>C23/(C17*2)</f>
        <v>10199.947144258982</v>
      </c>
      <c r="D68" s="19">
        <f t="shared" si="32"/>
        <v>10073.712774116184</v>
      </c>
      <c r="E68" s="19">
        <f t="shared" si="32"/>
        <v>10108.383743319802</v>
      </c>
      <c r="F68" s="19">
        <f t="shared" si="32"/>
        <v>10012.951539435355</v>
      </c>
      <c r="G68" s="19">
        <f t="shared" si="32"/>
        <v>10181.118331823331</v>
      </c>
      <c r="H68" s="19">
        <f t="shared" si="32"/>
        <v>9909.6045860971935</v>
      </c>
    </row>
    <row r="69" spans="1:8" ht="16.5" x14ac:dyDescent="0.3">
      <c r="A69" s="9" t="s">
        <v>28</v>
      </c>
      <c r="B69" s="19">
        <f>(B68/B67)*B51</f>
        <v>79.927592381287496</v>
      </c>
      <c r="C69" s="19">
        <f>(C68/C67)*C51</f>
        <v>80.19895121277635</v>
      </c>
      <c r="D69" s="19">
        <f t="shared" ref="D69:H69" si="33">(D68/D67)*D51</f>
        <v>78.321260382031966</v>
      </c>
      <c r="E69" s="19">
        <f t="shared" si="33"/>
        <v>78.717266636741471</v>
      </c>
      <c r="F69" s="19">
        <f t="shared" si="33"/>
        <v>77.629572595325001</v>
      </c>
      <c r="G69" s="19">
        <f t="shared" si="33"/>
        <v>96.214564534006811</v>
      </c>
      <c r="H69" s="19">
        <f t="shared" si="33"/>
        <v>82.522612966095565</v>
      </c>
    </row>
    <row r="70" spans="1:8" ht="16.5" x14ac:dyDescent="0.3">
      <c r="A70" s="9" t="s">
        <v>36</v>
      </c>
      <c r="B70" s="19">
        <f>B22/B16</f>
        <v>23568.48231998663</v>
      </c>
      <c r="C70" s="19">
        <f t="shared" ref="C70:H70" si="34">C22/C16</f>
        <v>23636.308632101729</v>
      </c>
      <c r="D70" s="19">
        <f t="shared" si="34"/>
        <v>23736.471600215733</v>
      </c>
      <c r="E70" s="19">
        <f t="shared" si="34"/>
        <v>23717.26959051242</v>
      </c>
      <c r="F70" s="19">
        <f t="shared" si="34"/>
        <v>23770.230387126117</v>
      </c>
      <c r="G70" s="19">
        <f t="shared" si="34"/>
        <v>20894.035288788222</v>
      </c>
      <c r="H70" s="19">
        <f t="shared" si="34"/>
        <v>22567.07556103772</v>
      </c>
    </row>
    <row r="71" spans="1:8" ht="16.5" x14ac:dyDescent="0.3">
      <c r="A71" s="9" t="s">
        <v>37</v>
      </c>
      <c r="B71" s="19">
        <f>B23/B17</f>
        <v>20288.389631777638</v>
      </c>
      <c r="C71" s="19">
        <f t="shared" ref="C71:H71" si="35">C23/C17</f>
        <v>20399.894288517964</v>
      </c>
      <c r="D71" s="19">
        <f t="shared" si="35"/>
        <v>20147.425548232368</v>
      </c>
      <c r="E71" s="19">
        <f t="shared" si="35"/>
        <v>20216.767486639605</v>
      </c>
      <c r="F71" s="19">
        <f t="shared" si="35"/>
        <v>20025.90307887071</v>
      </c>
      <c r="G71" s="19">
        <f t="shared" si="35"/>
        <v>20362.236663646661</v>
      </c>
      <c r="H71" s="19">
        <f t="shared" si="35"/>
        <v>19819.209172194387</v>
      </c>
    </row>
    <row r="72" spans="1:8" ht="16.5" x14ac:dyDescent="0.3">
      <c r="A72" s="9"/>
      <c r="B72" s="19"/>
      <c r="C72" s="19"/>
      <c r="D72" s="19"/>
      <c r="E72" s="19"/>
      <c r="F72" s="19"/>
      <c r="G72" s="19"/>
      <c r="H72" s="19"/>
    </row>
    <row r="73" spans="1:8" ht="17.25" x14ac:dyDescent="0.35">
      <c r="A73" s="10" t="s">
        <v>29</v>
      </c>
      <c r="B73" s="19"/>
      <c r="C73" s="19"/>
      <c r="D73" s="19"/>
      <c r="E73" s="19"/>
      <c r="F73" s="19"/>
      <c r="G73" s="19"/>
      <c r="H73" s="19"/>
    </row>
    <row r="74" spans="1:8" ht="16.5" x14ac:dyDescent="0.3">
      <c r="A74" s="9" t="s">
        <v>30</v>
      </c>
      <c r="B74" s="19">
        <f>(B29/B28)*100</f>
        <v>85.905444874834131</v>
      </c>
      <c r="C74" s="19"/>
      <c r="D74" s="19"/>
      <c r="E74" s="19"/>
      <c r="F74" s="19"/>
      <c r="G74" s="19"/>
      <c r="H74" s="19"/>
    </row>
    <row r="75" spans="1:8" ht="16.5" x14ac:dyDescent="0.3">
      <c r="A75" s="9" t="s">
        <v>31</v>
      </c>
      <c r="B75" s="19">
        <f>(B23/B29)*100</f>
        <v>100</v>
      </c>
      <c r="C75" s="19"/>
      <c r="D75" s="19"/>
      <c r="E75" s="19"/>
      <c r="F75" s="19"/>
      <c r="G75" s="19"/>
      <c r="H75" s="19"/>
    </row>
    <row r="76" spans="1:8" ht="17.25" thickBot="1" x14ac:dyDescent="0.35">
      <c r="A76" s="20"/>
      <c r="B76" s="21"/>
      <c r="C76" s="21"/>
      <c r="D76" s="21"/>
      <c r="E76" s="21"/>
      <c r="F76" s="21"/>
      <c r="G76" s="21"/>
      <c r="H76" s="21"/>
    </row>
    <row r="77" spans="1:8" ht="17.25" thickTop="1" x14ac:dyDescent="0.3">
      <c r="A77" s="34" t="s">
        <v>118</v>
      </c>
      <c r="B77" s="34"/>
      <c r="C77" s="34"/>
      <c r="D77" s="34"/>
      <c r="E77" s="34"/>
      <c r="F77" s="34"/>
      <c r="G77" s="9"/>
      <c r="H77" s="9"/>
    </row>
    <row r="78" spans="1:8" ht="15" customHeight="1" x14ac:dyDescent="0.25">
      <c r="A78" s="35" t="s">
        <v>116</v>
      </c>
      <c r="B78" s="35"/>
      <c r="C78" s="35"/>
      <c r="D78" s="35"/>
      <c r="E78" s="35"/>
      <c r="F78" s="35"/>
      <c r="G78" s="35"/>
      <c r="H78" s="35"/>
    </row>
    <row r="79" spans="1:8" ht="16.5" x14ac:dyDescent="0.3">
      <c r="A79" s="9"/>
      <c r="B79" s="9"/>
      <c r="C79" s="9"/>
      <c r="D79" s="9"/>
      <c r="E79" s="9"/>
      <c r="F79" s="9"/>
      <c r="G79" s="9"/>
      <c r="H79" s="9"/>
    </row>
    <row r="80" spans="1:8" ht="16.5" x14ac:dyDescent="0.3">
      <c r="A80" s="9"/>
      <c r="B80" s="9"/>
      <c r="C80" s="9"/>
      <c r="D80" s="9"/>
      <c r="E80" s="9"/>
      <c r="F80" s="9"/>
      <c r="G80" s="9"/>
      <c r="H80" s="9"/>
    </row>
    <row r="81" spans="1:8" ht="16.5" x14ac:dyDescent="0.3">
      <c r="A81" s="22"/>
      <c r="B81" s="9"/>
      <c r="C81" s="9"/>
      <c r="D81" s="9"/>
      <c r="E81" s="9"/>
      <c r="F81" s="9"/>
      <c r="G81" s="9"/>
      <c r="H81" s="9"/>
    </row>
    <row r="82" spans="1:8" ht="16.5" x14ac:dyDescent="0.3">
      <c r="A82" s="22"/>
      <c r="B82" s="9"/>
      <c r="C82" s="9"/>
      <c r="D82" s="9"/>
      <c r="E82" s="9"/>
      <c r="F82" s="9"/>
      <c r="G82" s="9"/>
      <c r="H82" s="9"/>
    </row>
    <row r="83" spans="1:8" ht="16.5" x14ac:dyDescent="0.3">
      <c r="A83" s="22"/>
      <c r="B83" s="9"/>
      <c r="C83" s="9"/>
      <c r="D83" s="9"/>
      <c r="E83" s="9"/>
      <c r="F83" s="9"/>
      <c r="G83" s="9"/>
      <c r="H83" s="9"/>
    </row>
    <row r="84" spans="1:8" ht="16.5" x14ac:dyDescent="0.3">
      <c r="A84" s="22"/>
      <c r="B84" s="9"/>
      <c r="C84" s="9"/>
      <c r="D84" s="9"/>
      <c r="E84" s="9"/>
      <c r="F84" s="9"/>
      <c r="G84" s="9"/>
      <c r="H84" s="9"/>
    </row>
    <row r="85" spans="1:8" ht="16.5" x14ac:dyDescent="0.3">
      <c r="A85" s="22"/>
      <c r="B85" s="9"/>
      <c r="C85" s="9"/>
      <c r="D85" s="9"/>
      <c r="E85" s="9"/>
      <c r="F85" s="9"/>
      <c r="G85" s="9"/>
      <c r="H85" s="9"/>
    </row>
    <row r="86" spans="1:8" ht="16.5" x14ac:dyDescent="0.3">
      <c r="A86" s="9"/>
      <c r="B86" s="9"/>
      <c r="C86" s="9"/>
      <c r="D86" s="9"/>
      <c r="E86" s="9"/>
      <c r="F86" s="9"/>
      <c r="G86" s="9"/>
      <c r="H86" s="9"/>
    </row>
    <row r="87" spans="1:8" ht="16.5" x14ac:dyDescent="0.3">
      <c r="A87" s="9"/>
      <c r="B87" s="9"/>
      <c r="C87" s="9"/>
      <c r="D87" s="9"/>
      <c r="E87" s="9"/>
      <c r="F87" s="9"/>
      <c r="G87" s="9"/>
      <c r="H87" s="9"/>
    </row>
    <row r="88" spans="1:8" ht="16.5" x14ac:dyDescent="0.3">
      <c r="A88" s="9"/>
      <c r="B88" s="9"/>
      <c r="C88" s="9"/>
      <c r="D88" s="9"/>
      <c r="E88" s="9"/>
      <c r="F88" s="9"/>
      <c r="G88" s="9"/>
      <c r="H88" s="9"/>
    </row>
    <row r="89" spans="1:8" ht="16.5" x14ac:dyDescent="0.3">
      <c r="A89" s="9"/>
      <c r="B89" s="9"/>
      <c r="C89" s="9"/>
      <c r="D89" s="9"/>
      <c r="E89" s="9"/>
      <c r="F89" s="9"/>
      <c r="G89" s="9"/>
      <c r="H89" s="9"/>
    </row>
    <row r="90" spans="1:8" ht="16.5" x14ac:dyDescent="0.3">
      <c r="A90" s="9"/>
      <c r="B90" s="9"/>
      <c r="C90" s="9"/>
      <c r="D90" s="9"/>
      <c r="E90" s="9"/>
      <c r="F90" s="9"/>
      <c r="G90" s="9"/>
      <c r="H90" s="9"/>
    </row>
    <row r="91" spans="1:8" ht="16.5" x14ac:dyDescent="0.3">
      <c r="A91" s="9"/>
      <c r="B91" s="9"/>
      <c r="C91" s="9"/>
      <c r="D91" s="9"/>
      <c r="E91" s="9"/>
      <c r="F91" s="9"/>
      <c r="G91" s="9"/>
      <c r="H91" s="9"/>
    </row>
    <row r="92" spans="1:8" ht="16.5" x14ac:dyDescent="0.3">
      <c r="A92" s="9"/>
      <c r="B92" s="9"/>
      <c r="C92" s="9"/>
      <c r="D92" s="9"/>
      <c r="E92" s="9"/>
      <c r="F92" s="9"/>
      <c r="G92" s="9"/>
      <c r="H92" s="9"/>
    </row>
    <row r="93" spans="1:8" ht="16.5" x14ac:dyDescent="0.3">
      <c r="A93" s="9"/>
      <c r="B93" s="9"/>
      <c r="C93" s="9"/>
      <c r="D93" s="9"/>
      <c r="E93" s="9"/>
      <c r="F93" s="9"/>
      <c r="G93" s="9"/>
      <c r="H93" s="9"/>
    </row>
    <row r="94" spans="1:8" ht="16.5" x14ac:dyDescent="0.3">
      <c r="A94" s="9"/>
      <c r="B94" s="9"/>
      <c r="C94" s="9"/>
      <c r="D94" s="9"/>
      <c r="E94" s="9"/>
      <c r="F94" s="9"/>
      <c r="G94" s="9"/>
      <c r="H94" s="9"/>
    </row>
    <row r="95" spans="1:8" ht="16.5" x14ac:dyDescent="0.3">
      <c r="A95" s="9"/>
      <c r="B95" s="9"/>
      <c r="C95" s="9"/>
      <c r="D95" s="9"/>
      <c r="E95" s="9"/>
      <c r="F95" s="9"/>
      <c r="G95" s="9"/>
      <c r="H95" s="9"/>
    </row>
    <row r="96" spans="1:8" ht="16.5" x14ac:dyDescent="0.3">
      <c r="A96" s="9"/>
      <c r="B96" s="9"/>
      <c r="C96" s="9"/>
      <c r="D96" s="9"/>
      <c r="E96" s="9"/>
      <c r="F96" s="9"/>
      <c r="G96" s="9"/>
      <c r="H96" s="9"/>
    </row>
    <row r="97" spans="1:8" ht="16.5" x14ac:dyDescent="0.3">
      <c r="A97" s="9"/>
      <c r="B97" s="9"/>
      <c r="C97" s="9"/>
      <c r="D97" s="9"/>
      <c r="E97" s="9"/>
      <c r="F97" s="9"/>
      <c r="G97" s="9"/>
      <c r="H97" s="9"/>
    </row>
    <row r="98" spans="1:8" ht="16.5" x14ac:dyDescent="0.3">
      <c r="A98" s="9"/>
      <c r="B98" s="9"/>
      <c r="C98" s="9"/>
      <c r="D98" s="9"/>
      <c r="E98" s="9"/>
      <c r="F98" s="9"/>
      <c r="G98" s="9"/>
      <c r="H98" s="9"/>
    </row>
    <row r="99" spans="1:8" ht="16.5" x14ac:dyDescent="0.3">
      <c r="A99" s="9"/>
      <c r="B99" s="9"/>
      <c r="C99" s="9"/>
      <c r="D99" s="9"/>
      <c r="E99" s="9"/>
      <c r="F99" s="9"/>
      <c r="G99" s="9"/>
      <c r="H99" s="9"/>
    </row>
    <row r="100" spans="1:8" ht="16.5" x14ac:dyDescent="0.3">
      <c r="A100" s="9"/>
      <c r="B100" s="9"/>
      <c r="C100" s="9"/>
      <c r="D100" s="9"/>
      <c r="E100" s="9"/>
      <c r="F100" s="9"/>
      <c r="G100" s="9"/>
      <c r="H100" s="9"/>
    </row>
    <row r="101" spans="1:8" ht="16.5" x14ac:dyDescent="0.3">
      <c r="A101" s="9"/>
      <c r="B101" s="9"/>
      <c r="C101" s="9"/>
      <c r="D101" s="9"/>
      <c r="E101" s="9"/>
      <c r="F101" s="9"/>
      <c r="G101" s="9"/>
      <c r="H101" s="9"/>
    </row>
    <row r="102" spans="1:8" ht="16.5" x14ac:dyDescent="0.3">
      <c r="A102" s="9"/>
      <c r="B102" s="9"/>
      <c r="C102" s="9"/>
      <c r="D102" s="9"/>
      <c r="E102" s="9"/>
      <c r="F102" s="9"/>
      <c r="G102" s="9"/>
      <c r="H102" s="9"/>
    </row>
    <row r="103" spans="1:8" ht="16.5" x14ac:dyDescent="0.3">
      <c r="A103" s="9"/>
      <c r="B103" s="9"/>
      <c r="C103" s="9"/>
      <c r="D103" s="9"/>
      <c r="E103" s="9"/>
      <c r="F103" s="9"/>
      <c r="G103" s="9"/>
      <c r="H103" s="9"/>
    </row>
    <row r="104" spans="1:8" ht="16.5" x14ac:dyDescent="0.3">
      <c r="A104" s="9"/>
      <c r="B104" s="9"/>
      <c r="C104" s="9"/>
      <c r="D104" s="9"/>
      <c r="E104" s="9"/>
      <c r="F104" s="9"/>
      <c r="G104" s="9"/>
      <c r="H104" s="9"/>
    </row>
    <row r="105" spans="1:8" ht="16.5" x14ac:dyDescent="0.3">
      <c r="A105" s="9"/>
      <c r="B105" s="9"/>
      <c r="C105" s="9"/>
      <c r="D105" s="9"/>
      <c r="E105" s="9"/>
      <c r="F105" s="9"/>
      <c r="G105" s="9"/>
      <c r="H105" s="9"/>
    </row>
    <row r="106" spans="1:8" ht="16.5" x14ac:dyDescent="0.3">
      <c r="A106" s="9"/>
      <c r="B106" s="9"/>
      <c r="C106" s="9"/>
      <c r="D106" s="9"/>
      <c r="E106" s="9"/>
      <c r="F106" s="9"/>
      <c r="G106" s="9"/>
      <c r="H106" s="9"/>
    </row>
    <row r="107" spans="1:8" ht="16.5" x14ac:dyDescent="0.3">
      <c r="A107" s="9"/>
      <c r="B107" s="9"/>
      <c r="C107" s="9"/>
      <c r="D107" s="9"/>
      <c r="E107" s="9"/>
      <c r="F107" s="9"/>
      <c r="G107" s="9"/>
      <c r="H107" s="9"/>
    </row>
    <row r="108" spans="1:8" ht="16.5" x14ac:dyDescent="0.3">
      <c r="A108" s="9"/>
      <c r="B108" s="9"/>
      <c r="C108" s="9"/>
      <c r="D108" s="9"/>
      <c r="E108" s="9"/>
      <c r="F108" s="9"/>
      <c r="G108" s="9"/>
      <c r="H108" s="9"/>
    </row>
    <row r="109" spans="1:8" ht="16.5" x14ac:dyDescent="0.3">
      <c r="A109" s="9"/>
      <c r="B109" s="9"/>
      <c r="C109" s="9"/>
      <c r="D109" s="9"/>
      <c r="E109" s="9"/>
      <c r="F109" s="9"/>
      <c r="G109" s="9"/>
      <c r="H109" s="9"/>
    </row>
    <row r="110" spans="1:8" ht="16.5" x14ac:dyDescent="0.3">
      <c r="A110" s="9"/>
      <c r="B110" s="9"/>
      <c r="C110" s="9"/>
      <c r="D110" s="9"/>
      <c r="E110" s="9"/>
      <c r="F110" s="9"/>
      <c r="G110" s="9"/>
      <c r="H110" s="9"/>
    </row>
    <row r="145" spans="8:13" x14ac:dyDescent="0.25">
      <c r="H145" s="1"/>
      <c r="I145" s="1"/>
      <c r="J145" s="1"/>
      <c r="K145" s="1"/>
      <c r="L145" s="1"/>
      <c r="M145" s="1"/>
    </row>
    <row r="146" spans="8:13" x14ac:dyDescent="0.25">
      <c r="H146" s="1"/>
      <c r="I146" s="1"/>
      <c r="J146" s="1"/>
      <c r="K146" s="1"/>
      <c r="L146" s="1"/>
      <c r="M146" s="1"/>
    </row>
    <row r="147" spans="8:13" x14ac:dyDescent="0.25">
      <c r="H147" s="1"/>
      <c r="I147" s="1"/>
      <c r="J147" s="1"/>
      <c r="K147" s="1"/>
      <c r="L147" s="1"/>
      <c r="M147" s="1"/>
    </row>
  </sheetData>
  <mergeCells count="5">
    <mergeCell ref="A77:F77"/>
    <mergeCell ref="A78:H78"/>
    <mergeCell ref="A9:A10"/>
    <mergeCell ref="B9:B10"/>
    <mergeCell ref="C9:H9"/>
  </mergeCells>
  <pageMargins left="0.7" right="0.7" top="0.75" bottom="0.75" header="0.3" footer="0.3"/>
  <pageSetup orientation="portrait" r:id="rId1"/>
  <ignoredErrors>
    <ignoredError sqref="C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8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85546875" style="5" customWidth="1"/>
    <col min="2" max="8" width="20.7109375" style="5" customWidth="1"/>
    <col min="9" max="9" width="17.85546875" style="5" bestFit="1" customWidth="1"/>
    <col min="10" max="16384" width="11.42578125" style="5"/>
  </cols>
  <sheetData>
    <row r="9" spans="1:8" ht="17.25" x14ac:dyDescent="0.25">
      <c r="A9" s="36" t="s">
        <v>0</v>
      </c>
      <c r="B9" s="38" t="s">
        <v>1</v>
      </c>
      <c r="C9" s="40" t="s">
        <v>2</v>
      </c>
      <c r="D9" s="40"/>
      <c r="E9" s="40"/>
      <c r="F9" s="40"/>
      <c r="G9" s="40"/>
      <c r="H9" s="40"/>
    </row>
    <row r="10" spans="1:8" ht="69.75" thickBot="1" x14ac:dyDescent="0.3">
      <c r="A10" s="37"/>
      <c r="B10" s="39"/>
      <c r="C10" s="7" t="s">
        <v>38</v>
      </c>
      <c r="D10" s="8" t="s">
        <v>33</v>
      </c>
      <c r="E10" s="7" t="s">
        <v>39</v>
      </c>
      <c r="F10" s="7" t="s">
        <v>40</v>
      </c>
      <c r="G10" s="7" t="s">
        <v>41</v>
      </c>
      <c r="H10" s="7" t="s">
        <v>42</v>
      </c>
    </row>
    <row r="11" spans="1:8" ht="17.25" thickTop="1" x14ac:dyDescent="0.3">
      <c r="A11" s="9"/>
      <c r="B11" s="9"/>
      <c r="C11" s="9"/>
      <c r="D11" s="9"/>
      <c r="E11" s="9"/>
      <c r="F11" s="9"/>
      <c r="G11" s="9"/>
      <c r="H11" s="9"/>
    </row>
    <row r="12" spans="1:8" ht="17.25" x14ac:dyDescent="0.35">
      <c r="A12" s="10" t="s">
        <v>3</v>
      </c>
      <c r="B12" s="9"/>
      <c r="C12" s="9"/>
      <c r="D12" s="9"/>
      <c r="E12" s="9"/>
      <c r="F12" s="9"/>
      <c r="G12" s="9"/>
      <c r="H12" s="9"/>
    </row>
    <row r="13" spans="1:8" ht="16.5" x14ac:dyDescent="0.3">
      <c r="A13" s="9"/>
      <c r="B13" s="9"/>
      <c r="C13" s="9"/>
      <c r="D13" s="9"/>
      <c r="E13" s="9"/>
      <c r="F13" s="9"/>
      <c r="G13" s="9"/>
      <c r="H13" s="9"/>
    </row>
    <row r="14" spans="1:8" ht="17.25" x14ac:dyDescent="0.35">
      <c r="A14" s="10" t="s">
        <v>4</v>
      </c>
      <c r="B14" s="9"/>
      <c r="C14" s="9"/>
      <c r="D14" s="9"/>
      <c r="E14" s="9"/>
      <c r="F14" s="9"/>
      <c r="G14" s="9"/>
      <c r="H14" s="9"/>
    </row>
    <row r="15" spans="1:8" ht="16.5" x14ac:dyDescent="0.3">
      <c r="A15" s="11" t="s">
        <v>48</v>
      </c>
      <c r="B15" s="12">
        <f>C15+D15+G15+H15</f>
        <v>806446</v>
      </c>
      <c r="C15" s="12">
        <v>533597</v>
      </c>
      <c r="D15" s="12">
        <f>E15+F15</f>
        <v>210100</v>
      </c>
      <c r="E15" s="12">
        <v>134063</v>
      </c>
      <c r="F15" s="12">
        <v>76037</v>
      </c>
      <c r="G15" s="12">
        <v>4484</v>
      </c>
      <c r="H15" s="12">
        <v>58265</v>
      </c>
    </row>
    <row r="16" spans="1:8" ht="16.5" x14ac:dyDescent="0.3">
      <c r="A16" s="11" t="s">
        <v>76</v>
      </c>
      <c r="B16" s="12">
        <f>C16+D16+G16+H16</f>
        <v>837660</v>
      </c>
      <c r="C16" s="12">
        <v>546064</v>
      </c>
      <c r="D16" s="12">
        <f>E16+F16</f>
        <v>224351</v>
      </c>
      <c r="E16" s="12">
        <v>143008</v>
      </c>
      <c r="F16" s="12">
        <v>81343</v>
      </c>
      <c r="G16" s="12">
        <v>4415</v>
      </c>
      <c r="H16" s="12">
        <v>62830</v>
      </c>
    </row>
    <row r="17" spans="1:9" ht="16.5" x14ac:dyDescent="0.3">
      <c r="A17" s="11" t="s">
        <v>77</v>
      </c>
      <c r="B17" s="12">
        <f t="shared" ref="B17" si="0">C17+D17+G17+H17</f>
        <v>559308.33333333337</v>
      </c>
      <c r="C17" s="12">
        <v>365145.66666666669</v>
      </c>
      <c r="D17" s="12">
        <f>E17+F17</f>
        <v>148834.66666666666</v>
      </c>
      <c r="E17" s="12">
        <v>94594</v>
      </c>
      <c r="F17" s="12">
        <v>54240.666666666664</v>
      </c>
      <c r="G17" s="12">
        <v>2943.3333333333335</v>
      </c>
      <c r="H17" s="12">
        <v>42384.666666666664</v>
      </c>
    </row>
    <row r="18" spans="1:9" ht="16.5" x14ac:dyDescent="0.3">
      <c r="A18" s="11" t="s">
        <v>71</v>
      </c>
      <c r="B18" s="12">
        <f>C18+D18+G18+H18</f>
        <v>837660</v>
      </c>
      <c r="C18" s="12">
        <f>C16</f>
        <v>546064</v>
      </c>
      <c r="D18" s="12">
        <f t="shared" ref="D18" si="1">E18+F18</f>
        <v>224351</v>
      </c>
      <c r="E18" s="12">
        <f t="shared" ref="E18:H18" si="2">E16</f>
        <v>143008</v>
      </c>
      <c r="F18" s="12">
        <f t="shared" si="2"/>
        <v>81343</v>
      </c>
      <c r="G18" s="12">
        <f t="shared" si="2"/>
        <v>4415</v>
      </c>
      <c r="H18" s="12">
        <f t="shared" si="2"/>
        <v>62830</v>
      </c>
    </row>
    <row r="19" spans="1:9" ht="16.5" x14ac:dyDescent="0.3">
      <c r="A19" s="9"/>
      <c r="B19" s="12"/>
      <c r="C19" s="12"/>
      <c r="D19" s="12"/>
      <c r="E19" s="12"/>
      <c r="F19" s="12"/>
      <c r="G19" s="12"/>
      <c r="H19" s="12"/>
    </row>
    <row r="20" spans="1:9" ht="17.25" x14ac:dyDescent="0.35">
      <c r="A20" s="13" t="s">
        <v>5</v>
      </c>
      <c r="B20" s="12"/>
      <c r="C20" s="12"/>
      <c r="D20" s="12"/>
      <c r="E20" s="12"/>
      <c r="F20" s="12"/>
      <c r="G20" s="12"/>
      <c r="H20" s="12"/>
    </row>
    <row r="21" spans="1:9" ht="16.5" x14ac:dyDescent="0.3">
      <c r="A21" s="11" t="s">
        <v>48</v>
      </c>
      <c r="B21" s="12">
        <f>C21+D21+G21+H21</f>
        <v>28290915817.530067</v>
      </c>
      <c r="C21" s="12">
        <v>20489519560.65007</v>
      </c>
      <c r="D21" s="12">
        <f>E21+F21</f>
        <v>6175369873.2099953</v>
      </c>
      <c r="E21" s="12">
        <v>3970180304.8499951</v>
      </c>
      <c r="F21" s="12">
        <v>2205189568.3599997</v>
      </c>
      <c r="G21" s="12">
        <v>114417128.54000001</v>
      </c>
      <c r="H21" s="12">
        <v>1511609255.1300001</v>
      </c>
    </row>
    <row r="22" spans="1:9" ht="16.5" x14ac:dyDescent="0.3">
      <c r="A22" s="11" t="s">
        <v>76</v>
      </c>
      <c r="B22" s="12">
        <f>C22+D22+G22+H22</f>
        <v>30354883197.839996</v>
      </c>
      <c r="C22" s="12">
        <v>19971972588.959999</v>
      </c>
      <c r="D22" s="12">
        <f>E22+F22</f>
        <v>8099352289.4200001</v>
      </c>
      <c r="E22" s="12">
        <v>5199418963.2000008</v>
      </c>
      <c r="F22" s="12">
        <v>2899933326.2199998</v>
      </c>
      <c r="G22" s="12">
        <v>149276554.46000001</v>
      </c>
      <c r="H22" s="12">
        <v>2134281765</v>
      </c>
    </row>
    <row r="23" spans="1:9" ht="15" customHeight="1" x14ac:dyDescent="0.3">
      <c r="A23" s="11" t="s">
        <v>77</v>
      </c>
      <c r="B23" s="12">
        <f t="shared" ref="B23" si="3">C23+D23+G23+H23</f>
        <v>33677612687.470009</v>
      </c>
      <c r="C23" s="12">
        <v>22458125946.610012</v>
      </c>
      <c r="D23" s="12">
        <f>E23+F23</f>
        <v>8720442837.3799934</v>
      </c>
      <c r="E23" s="12">
        <v>5761563511.2999935</v>
      </c>
      <c r="F23" s="12">
        <v>2958879326.0799994</v>
      </c>
      <c r="G23" s="12">
        <v>197153514.15000001</v>
      </c>
      <c r="H23" s="12">
        <v>2301890389.3299999</v>
      </c>
    </row>
    <row r="24" spans="1:9" ht="16.5" x14ac:dyDescent="0.3">
      <c r="A24" s="11" t="s">
        <v>71</v>
      </c>
      <c r="B24" s="12">
        <f>C24+D24+G24+H24</f>
        <v>51405652713</v>
      </c>
      <c r="C24" s="12">
        <v>33816632325.839996</v>
      </c>
      <c r="D24" s="12">
        <f>E24+F24</f>
        <v>13733175929.4</v>
      </c>
      <c r="E24" s="12">
        <v>8797098252.7999992</v>
      </c>
      <c r="F24" s="12">
        <v>4936077676.6000004</v>
      </c>
      <c r="G24" s="12">
        <v>250818720.25999999</v>
      </c>
      <c r="H24" s="12">
        <v>3605025737.5</v>
      </c>
      <c r="I24" s="6"/>
    </row>
    <row r="25" spans="1:9" ht="16.5" x14ac:dyDescent="0.3">
      <c r="A25" s="11" t="s">
        <v>78</v>
      </c>
      <c r="B25" s="12">
        <f>B23</f>
        <v>33677612687.470009</v>
      </c>
      <c r="C25" s="12">
        <f t="shared" ref="C25" si="4">C23</f>
        <v>22458125946.610012</v>
      </c>
      <c r="D25" s="12">
        <f t="shared" ref="D25:H25" si="5">D23</f>
        <v>8720442837.3799934</v>
      </c>
      <c r="E25" s="12">
        <f t="shared" si="5"/>
        <v>5761563511.2999935</v>
      </c>
      <c r="F25" s="12">
        <f t="shared" si="5"/>
        <v>2958879326.0799994</v>
      </c>
      <c r="G25" s="12">
        <f t="shared" si="5"/>
        <v>197153514.15000001</v>
      </c>
      <c r="H25" s="12">
        <f t="shared" si="5"/>
        <v>2301890389.3299999</v>
      </c>
      <c r="I25" s="6"/>
    </row>
    <row r="26" spans="1:9" ht="16.5" x14ac:dyDescent="0.3">
      <c r="A26" s="9"/>
      <c r="B26" s="12"/>
      <c r="C26" s="12"/>
      <c r="D26" s="12"/>
      <c r="E26" s="12"/>
      <c r="F26" s="12"/>
      <c r="G26" s="12"/>
      <c r="H26" s="12"/>
    </row>
    <row r="27" spans="1:9" ht="17.25" x14ac:dyDescent="0.35">
      <c r="A27" s="13" t="s">
        <v>6</v>
      </c>
      <c r="B27" s="12"/>
      <c r="C27" s="12"/>
      <c r="D27" s="12"/>
      <c r="E27" s="12"/>
      <c r="F27" s="12"/>
      <c r="G27" s="12"/>
      <c r="H27" s="12"/>
    </row>
    <row r="28" spans="1:9" ht="16.5" x14ac:dyDescent="0.3">
      <c r="A28" s="11" t="s">
        <v>76</v>
      </c>
      <c r="B28" s="12">
        <f>B22</f>
        <v>30354883197.839996</v>
      </c>
      <c r="C28" s="12"/>
      <c r="D28" s="12"/>
      <c r="E28" s="12"/>
      <c r="F28" s="12"/>
      <c r="G28" s="12"/>
      <c r="H28" s="12"/>
      <c r="I28" s="2"/>
    </row>
    <row r="29" spans="1:9" ht="16.5" x14ac:dyDescent="0.3">
      <c r="A29" s="11" t="s">
        <v>77</v>
      </c>
      <c r="B29" s="12">
        <v>33677612687.470005</v>
      </c>
      <c r="C29" s="12"/>
      <c r="D29" s="12"/>
      <c r="E29" s="12"/>
      <c r="F29" s="12"/>
      <c r="G29" s="12"/>
      <c r="H29" s="12"/>
    </row>
    <row r="30" spans="1:9" ht="16.5" x14ac:dyDescent="0.3">
      <c r="A30" s="9"/>
      <c r="B30" s="15"/>
      <c r="C30" s="15"/>
      <c r="D30" s="15"/>
      <c r="E30" s="15"/>
      <c r="F30" s="15"/>
      <c r="G30" s="15"/>
      <c r="H30" s="15"/>
    </row>
    <row r="31" spans="1:9" ht="17.25" x14ac:dyDescent="0.35">
      <c r="A31" s="10" t="s">
        <v>7</v>
      </c>
      <c r="B31" s="15"/>
      <c r="C31" s="15"/>
      <c r="D31" s="15"/>
      <c r="E31" s="15"/>
      <c r="F31" s="15"/>
      <c r="G31" s="15"/>
      <c r="H31" s="15"/>
    </row>
    <row r="32" spans="1:9" ht="16.5" x14ac:dyDescent="0.3">
      <c r="A32" s="11" t="s">
        <v>49</v>
      </c>
      <c r="B32" s="23">
        <v>1.0552807376</v>
      </c>
      <c r="C32" s="23">
        <v>1.0552807376</v>
      </c>
      <c r="D32" s="23">
        <v>1.0552807376</v>
      </c>
      <c r="E32" s="23">
        <v>1.0552807376</v>
      </c>
      <c r="F32" s="23">
        <v>1.0552807376</v>
      </c>
      <c r="G32" s="23">
        <v>1.0552807376</v>
      </c>
      <c r="H32" s="23">
        <v>1.0552807376</v>
      </c>
    </row>
    <row r="33" spans="1:8" ht="16.5" x14ac:dyDescent="0.3">
      <c r="A33" s="11" t="s">
        <v>79</v>
      </c>
      <c r="B33" s="23">
        <v>1.0586</v>
      </c>
      <c r="C33" s="23">
        <v>1.0586</v>
      </c>
      <c r="D33" s="23">
        <v>1.0586</v>
      </c>
      <c r="E33" s="23">
        <v>1.0586</v>
      </c>
      <c r="F33" s="23">
        <v>1.0586</v>
      </c>
      <c r="G33" s="23">
        <v>1.0586</v>
      </c>
      <c r="H33" s="23">
        <v>1.0586</v>
      </c>
    </row>
    <row r="34" spans="1:8" ht="16.5" x14ac:dyDescent="0.3">
      <c r="A34" s="11" t="s">
        <v>8</v>
      </c>
      <c r="B34" s="12">
        <f>C34+D34+G34+H34</f>
        <v>449884</v>
      </c>
      <c r="C34" s="12">
        <v>255068</v>
      </c>
      <c r="D34" s="12">
        <f>E34+F34</f>
        <v>170928</v>
      </c>
      <c r="E34" s="12">
        <v>149937</v>
      </c>
      <c r="F34" s="12">
        <v>20991</v>
      </c>
      <c r="G34" s="12">
        <v>2410</v>
      </c>
      <c r="H34" s="12">
        <v>21478</v>
      </c>
    </row>
    <row r="35" spans="1:8" ht="16.5" x14ac:dyDescent="0.3">
      <c r="A35" s="9"/>
      <c r="B35" s="12"/>
      <c r="C35" s="12"/>
      <c r="D35" s="12"/>
      <c r="E35" s="12"/>
      <c r="F35" s="12"/>
      <c r="G35" s="12"/>
      <c r="H35" s="12"/>
    </row>
    <row r="36" spans="1:8" ht="17.25" x14ac:dyDescent="0.35">
      <c r="A36" s="18" t="s">
        <v>9</v>
      </c>
      <c r="B36" s="12"/>
      <c r="C36" s="12"/>
      <c r="D36" s="12"/>
      <c r="E36" s="12"/>
      <c r="F36" s="12"/>
      <c r="G36" s="12"/>
      <c r="H36" s="12"/>
    </row>
    <row r="37" spans="1:8" ht="16.5" x14ac:dyDescent="0.3">
      <c r="A37" s="11" t="s">
        <v>50</v>
      </c>
      <c r="B37" s="12">
        <f t="shared" ref="B37:H37" si="6">B21/B32</f>
        <v>26808900048.598846</v>
      </c>
      <c r="C37" s="12">
        <f t="shared" si="6"/>
        <v>19416178871.272587</v>
      </c>
      <c r="D37" s="12">
        <f t="shared" ref="D37" si="7">D21/D32</f>
        <v>5851873964.130619</v>
      </c>
      <c r="E37" s="12">
        <f t="shared" si="6"/>
        <v>3762202950.7326007</v>
      </c>
      <c r="F37" s="12">
        <f t="shared" si="6"/>
        <v>2089671013.3980179</v>
      </c>
      <c r="G37" s="12">
        <f t="shared" si="6"/>
        <v>108423402.85696504</v>
      </c>
      <c r="H37" s="12">
        <f t="shared" si="6"/>
        <v>1432423810.3386757</v>
      </c>
    </row>
    <row r="38" spans="1:8" ht="16.5" x14ac:dyDescent="0.3">
      <c r="A38" s="11" t="s">
        <v>80</v>
      </c>
      <c r="B38" s="12">
        <f t="shared" ref="B38:H38" si="8">B23/B33</f>
        <v>31813350356.57473</v>
      </c>
      <c r="C38" s="12">
        <f t="shared" si="8"/>
        <v>21214930990.563019</v>
      </c>
      <c r="D38" s="12">
        <f t="shared" ref="D38" si="9">D23/D33</f>
        <v>8237712863.5745268</v>
      </c>
      <c r="E38" s="12">
        <f t="shared" si="8"/>
        <v>5442625648.3090811</v>
      </c>
      <c r="F38" s="12">
        <f t="shared" si="8"/>
        <v>2795087215.2654443</v>
      </c>
      <c r="G38" s="12">
        <f t="shared" si="8"/>
        <v>186239858.44511619</v>
      </c>
      <c r="H38" s="12">
        <f t="shared" si="8"/>
        <v>2174466643.992065</v>
      </c>
    </row>
    <row r="39" spans="1:8" ht="16.5" x14ac:dyDescent="0.3">
      <c r="A39" s="11" t="s">
        <v>51</v>
      </c>
      <c r="B39" s="12">
        <f>B37/B15</f>
        <v>33243.267433403904</v>
      </c>
      <c r="C39" s="12">
        <f t="shared" ref="C39:H39" si="10">C37/C15</f>
        <v>36387.346389264909</v>
      </c>
      <c r="D39" s="12">
        <f t="shared" ref="D39" si="11">D37/D15</f>
        <v>27852.803256214276</v>
      </c>
      <c r="E39" s="12">
        <f>E37/E15</f>
        <v>28062.94764948271</v>
      </c>
      <c r="F39" s="12">
        <f t="shared" si="10"/>
        <v>27482.291692176412</v>
      </c>
      <c r="G39" s="12">
        <f t="shared" si="10"/>
        <v>24180.063081392738</v>
      </c>
      <c r="H39" s="12">
        <f t="shared" si="10"/>
        <v>24584.635893566905</v>
      </c>
    </row>
    <row r="40" spans="1:8" ht="16.5" x14ac:dyDescent="0.3">
      <c r="A40" s="11" t="s">
        <v>81</v>
      </c>
      <c r="B40" s="12">
        <f t="shared" ref="B40:H40" si="12">B38/B17</f>
        <v>56879.807541889051</v>
      </c>
      <c r="C40" s="12">
        <f t="shared" si="12"/>
        <v>58099.911698882781</v>
      </c>
      <c r="D40" s="12">
        <f t="shared" ref="D40" si="13">D38/D17</f>
        <v>55348.078831821396</v>
      </c>
      <c r="E40" s="12">
        <f t="shared" si="12"/>
        <v>57536.689941318487</v>
      </c>
      <c r="F40" s="12">
        <f t="shared" si="12"/>
        <v>51531.210566465095</v>
      </c>
      <c r="G40" s="12">
        <f t="shared" si="12"/>
        <v>63275.150094603458</v>
      </c>
      <c r="H40" s="12">
        <f t="shared" si="12"/>
        <v>51303.14368384947</v>
      </c>
    </row>
    <row r="41" spans="1:8" ht="16.5" x14ac:dyDescent="0.3">
      <c r="A41" s="9"/>
      <c r="B41" s="15"/>
      <c r="C41" s="15"/>
      <c r="D41" s="15"/>
      <c r="E41" s="15"/>
      <c r="F41" s="15"/>
      <c r="G41" s="15"/>
      <c r="H41" s="15"/>
    </row>
    <row r="42" spans="1:8" ht="17.25" x14ac:dyDescent="0.35">
      <c r="A42" s="10" t="s">
        <v>10</v>
      </c>
      <c r="B42" s="15"/>
      <c r="C42" s="15"/>
      <c r="D42" s="15"/>
      <c r="E42" s="15"/>
      <c r="F42" s="15"/>
      <c r="G42" s="15"/>
      <c r="H42" s="15"/>
    </row>
    <row r="43" spans="1:8" ht="16.5" x14ac:dyDescent="0.3">
      <c r="A43" s="9"/>
      <c r="B43" s="15"/>
      <c r="C43" s="15"/>
      <c r="D43" s="15"/>
      <c r="E43" s="15"/>
      <c r="F43" s="15"/>
      <c r="G43" s="15"/>
      <c r="H43" s="15"/>
    </row>
    <row r="44" spans="1:8" ht="17.25" x14ac:dyDescent="0.35">
      <c r="A44" s="10" t="s">
        <v>11</v>
      </c>
      <c r="B44" s="15"/>
      <c r="C44" s="15"/>
      <c r="D44" s="15"/>
      <c r="E44" s="15"/>
      <c r="F44" s="15"/>
      <c r="G44" s="15"/>
      <c r="H44" s="15"/>
    </row>
    <row r="45" spans="1:8" ht="16.5" x14ac:dyDescent="0.3">
      <c r="A45" s="9" t="s">
        <v>12</v>
      </c>
      <c r="B45" s="19">
        <f>(B16)/B34*100</f>
        <v>186.19466351326119</v>
      </c>
      <c r="C45" s="19">
        <f t="shared" ref="C45:H45" si="14">(C16)/C34*100</f>
        <v>214.08565558988192</v>
      </c>
      <c r="D45" s="19">
        <f t="shared" si="14"/>
        <v>131.25468033323972</v>
      </c>
      <c r="E45" s="19">
        <f t="shared" si="14"/>
        <v>95.378725731473892</v>
      </c>
      <c r="F45" s="19">
        <f t="shared" si="14"/>
        <v>387.51369634605311</v>
      </c>
      <c r="G45" s="19">
        <f t="shared" si="14"/>
        <v>183.19502074688796</v>
      </c>
      <c r="H45" s="19">
        <f t="shared" si="14"/>
        <v>292.5318930999162</v>
      </c>
    </row>
    <row r="46" spans="1:8" ht="16.5" x14ac:dyDescent="0.3">
      <c r="A46" s="9" t="s">
        <v>13</v>
      </c>
      <c r="B46" s="19">
        <f>(B17)/B34*100</f>
        <v>124.32278839285979</v>
      </c>
      <c r="C46" s="19">
        <f t="shared" ref="C46:H46" si="15">(C17)/C34*100</f>
        <v>143.15620409720808</v>
      </c>
      <c r="D46" s="19">
        <f t="shared" si="15"/>
        <v>87.074479702954847</v>
      </c>
      <c r="E46" s="19">
        <f t="shared" si="15"/>
        <v>63.089164115595217</v>
      </c>
      <c r="F46" s="19">
        <f t="shared" si="15"/>
        <v>258.39963158814095</v>
      </c>
      <c r="G46" s="19">
        <f t="shared" si="15"/>
        <v>122.13001383125865</v>
      </c>
      <c r="H46" s="19">
        <f t="shared" si="15"/>
        <v>197.33991371015301</v>
      </c>
    </row>
    <row r="47" spans="1:8" ht="16.5" x14ac:dyDescent="0.3">
      <c r="A47" s="9"/>
      <c r="B47" s="19"/>
      <c r="C47" s="19"/>
      <c r="D47" s="19"/>
      <c r="E47" s="19"/>
      <c r="F47" s="19"/>
      <c r="G47" s="19"/>
      <c r="H47" s="19"/>
    </row>
    <row r="48" spans="1:8" ht="17.25" x14ac:dyDescent="0.35">
      <c r="A48" s="10" t="s">
        <v>14</v>
      </c>
      <c r="B48" s="19"/>
      <c r="C48" s="19"/>
      <c r="D48" s="19"/>
      <c r="E48" s="19"/>
      <c r="F48" s="19"/>
      <c r="G48" s="19"/>
      <c r="H48" s="19"/>
    </row>
    <row r="49" spans="1:8" ht="16.5" x14ac:dyDescent="0.3">
      <c r="A49" s="9" t="s">
        <v>15</v>
      </c>
      <c r="B49" s="19">
        <f>B17/B16*100</f>
        <v>66.770328454663399</v>
      </c>
      <c r="C49" s="19">
        <f t="shared" ref="C49:H49" si="16">C17/C16*100</f>
        <v>66.868657642083477</v>
      </c>
      <c r="D49" s="19">
        <f t="shared" ref="D49" si="17">D17/D16*100</f>
        <v>66.340095059378683</v>
      </c>
      <c r="E49" s="19">
        <f t="shared" si="16"/>
        <v>66.145949876929961</v>
      </c>
      <c r="F49" s="19">
        <f t="shared" si="16"/>
        <v>66.681419011674834</v>
      </c>
      <c r="G49" s="19">
        <f t="shared" si="16"/>
        <v>66.666666666666671</v>
      </c>
      <c r="H49" s="19">
        <f t="shared" si="16"/>
        <v>67.459281659504484</v>
      </c>
    </row>
    <row r="50" spans="1:8" ht="16.5" x14ac:dyDescent="0.3">
      <c r="A50" s="9" t="s">
        <v>16</v>
      </c>
      <c r="B50" s="19">
        <f>B23/B22*100</f>
        <v>110.94627664344448</v>
      </c>
      <c r="C50" s="19">
        <f t="shared" ref="C50:H50" si="18">C23/C22*100</f>
        <v>112.44821134505409</v>
      </c>
      <c r="D50" s="19">
        <f t="shared" ref="D50" si="19">D23/D22*100</f>
        <v>107.66839774053673</v>
      </c>
      <c r="E50" s="19">
        <f t="shared" si="18"/>
        <v>110.81168015269958</v>
      </c>
      <c r="F50" s="19">
        <f t="shared" si="18"/>
        <v>102.03266741780006</v>
      </c>
      <c r="G50" s="19">
        <f t="shared" si="18"/>
        <v>132.0726586054939</v>
      </c>
      <c r="H50" s="19">
        <f t="shared" si="18"/>
        <v>107.85316292715457</v>
      </c>
    </row>
    <row r="51" spans="1:8" ht="16.5" x14ac:dyDescent="0.3">
      <c r="A51" s="9" t="s">
        <v>17</v>
      </c>
      <c r="B51" s="19">
        <f>AVERAGE(B49:B50)</f>
        <v>88.858302549053946</v>
      </c>
      <c r="C51" s="19">
        <f t="shared" ref="C51:H51" si="20">AVERAGE(C49:C50)</f>
        <v>89.658434493568791</v>
      </c>
      <c r="D51" s="19">
        <f t="shared" ref="D51" si="21">AVERAGE(D49:D50)</f>
        <v>87.004246399957708</v>
      </c>
      <c r="E51" s="19">
        <f t="shared" si="20"/>
        <v>88.478815014814771</v>
      </c>
      <c r="F51" s="19">
        <f t="shared" si="20"/>
        <v>84.357043214737445</v>
      </c>
      <c r="G51" s="19">
        <f t="shared" si="20"/>
        <v>99.369662636080278</v>
      </c>
      <c r="H51" s="19">
        <f t="shared" si="20"/>
        <v>87.656222293329535</v>
      </c>
    </row>
    <row r="52" spans="1:8" ht="16.5" x14ac:dyDescent="0.3">
      <c r="A52" s="9"/>
      <c r="B52" s="19"/>
      <c r="C52" s="19"/>
      <c r="D52" s="19"/>
      <c r="E52" s="19"/>
      <c r="F52" s="19"/>
      <c r="G52" s="19"/>
      <c r="H52" s="19"/>
    </row>
    <row r="53" spans="1:8" ht="17.25" x14ac:dyDescent="0.35">
      <c r="A53" s="10" t="s">
        <v>18</v>
      </c>
      <c r="B53" s="19"/>
      <c r="C53" s="19"/>
      <c r="D53" s="19"/>
      <c r="E53" s="19"/>
      <c r="F53" s="19"/>
      <c r="G53" s="19"/>
      <c r="H53" s="19"/>
    </row>
    <row r="54" spans="1:8" ht="16.5" x14ac:dyDescent="0.3">
      <c r="A54" s="9" t="s">
        <v>19</v>
      </c>
      <c r="B54" s="19">
        <f>B17/B18*100</f>
        <v>66.770328454663399</v>
      </c>
      <c r="C54" s="19">
        <f t="shared" ref="C54:H54" si="22">C17/C18*100</f>
        <v>66.868657642083477</v>
      </c>
      <c r="D54" s="19">
        <f t="shared" si="22"/>
        <v>66.340095059378683</v>
      </c>
      <c r="E54" s="19">
        <f t="shared" si="22"/>
        <v>66.145949876929961</v>
      </c>
      <c r="F54" s="19">
        <f t="shared" si="22"/>
        <v>66.681419011674834</v>
      </c>
      <c r="G54" s="19">
        <f t="shared" si="22"/>
        <v>66.666666666666671</v>
      </c>
      <c r="H54" s="19">
        <f t="shared" si="22"/>
        <v>67.459281659504484</v>
      </c>
    </row>
    <row r="55" spans="1:8" ht="16.5" x14ac:dyDescent="0.3">
      <c r="A55" s="9" t="s">
        <v>20</v>
      </c>
      <c r="B55" s="19">
        <f>B23/B24*100</f>
        <v>65.51344241360691</v>
      </c>
      <c r="C55" s="19">
        <f t="shared" ref="C55:H55" si="23">C23/C24*100</f>
        <v>66.411479801462335</v>
      </c>
      <c r="D55" s="19">
        <f t="shared" ref="D55" si="24">D23/D24*100</f>
        <v>63.499097966925909</v>
      </c>
      <c r="E55" s="19">
        <f t="shared" si="23"/>
        <v>65.493908851889486</v>
      </c>
      <c r="F55" s="19">
        <f t="shared" si="23"/>
        <v>59.943937675593737</v>
      </c>
      <c r="G55" s="19">
        <f t="shared" si="23"/>
        <v>78.603986953457721</v>
      </c>
      <c r="H55" s="19">
        <f t="shared" si="23"/>
        <v>63.852259510532825</v>
      </c>
    </row>
    <row r="56" spans="1:8" ht="16.5" x14ac:dyDescent="0.3">
      <c r="A56" s="9" t="s">
        <v>21</v>
      </c>
      <c r="B56" s="19">
        <f>(B54+B55)/2</f>
        <v>66.141885434135162</v>
      </c>
      <c r="C56" s="19">
        <f t="shared" ref="C56:H56" si="25">(C54+C55)/2</f>
        <v>66.640068721772906</v>
      </c>
      <c r="D56" s="19">
        <f t="shared" ref="D56" si="26">(D54+D55)/2</f>
        <v>64.9195965131523</v>
      </c>
      <c r="E56" s="19">
        <f t="shared" si="25"/>
        <v>65.819929364409717</v>
      </c>
      <c r="F56" s="19">
        <f t="shared" si="25"/>
        <v>63.312678343634289</v>
      </c>
      <c r="G56" s="19">
        <f t="shared" si="25"/>
        <v>72.635326810062196</v>
      </c>
      <c r="H56" s="19">
        <f t="shared" si="25"/>
        <v>65.655770585018658</v>
      </c>
    </row>
    <row r="57" spans="1:8" ht="16.5" x14ac:dyDescent="0.3">
      <c r="A57" s="9"/>
      <c r="B57" s="19"/>
      <c r="C57" s="19"/>
      <c r="D57" s="19"/>
      <c r="E57" s="19"/>
      <c r="F57" s="19"/>
      <c r="G57" s="19"/>
      <c r="H57" s="19"/>
    </row>
    <row r="58" spans="1:8" ht="17.25" x14ac:dyDescent="0.35">
      <c r="A58" s="10" t="s">
        <v>32</v>
      </c>
      <c r="B58" s="19"/>
      <c r="C58" s="19"/>
      <c r="D58" s="19"/>
      <c r="E58" s="19"/>
      <c r="F58" s="19"/>
      <c r="G58" s="19"/>
      <c r="H58" s="19"/>
    </row>
    <row r="59" spans="1:8" ht="16.5" x14ac:dyDescent="0.3">
      <c r="A59" s="9" t="s">
        <v>22</v>
      </c>
      <c r="B59" s="19">
        <f>B25/B23*100</f>
        <v>100</v>
      </c>
      <c r="C59" s="19">
        <f>C25/C23*100</f>
        <v>100</v>
      </c>
      <c r="D59" s="19">
        <f>D25/D23*100</f>
        <v>100</v>
      </c>
      <c r="E59" s="19">
        <f t="shared" ref="E59:H59" si="27">E25/E23*100</f>
        <v>100</v>
      </c>
      <c r="F59" s="19">
        <f t="shared" si="27"/>
        <v>100</v>
      </c>
      <c r="G59" s="19">
        <f t="shared" si="27"/>
        <v>100</v>
      </c>
      <c r="H59" s="19">
        <f t="shared" si="27"/>
        <v>100</v>
      </c>
    </row>
    <row r="60" spans="1:8" ht="16.5" x14ac:dyDescent="0.3">
      <c r="A60" s="9"/>
      <c r="B60" s="19"/>
      <c r="C60" s="19"/>
      <c r="D60" s="19"/>
      <c r="E60" s="19"/>
      <c r="F60" s="19"/>
      <c r="G60" s="19"/>
      <c r="H60" s="19"/>
    </row>
    <row r="61" spans="1:8" ht="17.25" x14ac:dyDescent="0.35">
      <c r="A61" s="10" t="s">
        <v>23</v>
      </c>
      <c r="B61" s="19"/>
      <c r="C61" s="19"/>
      <c r="D61" s="19"/>
      <c r="E61" s="19"/>
      <c r="F61" s="19"/>
      <c r="G61" s="19"/>
      <c r="H61" s="19"/>
    </row>
    <row r="62" spans="1:8" ht="16.5" x14ac:dyDescent="0.3">
      <c r="A62" s="9" t="s">
        <v>24</v>
      </c>
      <c r="B62" s="19">
        <f>((B17/B15)-1)*100</f>
        <v>-30.645283957843006</v>
      </c>
      <c r="C62" s="19">
        <f t="shared" ref="C62:H62" si="28">((C17/C15)-1)*100</f>
        <v>-31.569018066693278</v>
      </c>
      <c r="D62" s="19">
        <f t="shared" ref="D62" si="29">((D17/D15)-1)*100</f>
        <v>-29.160082500396644</v>
      </c>
      <c r="E62" s="19">
        <f t="shared" si="28"/>
        <v>-29.440636118839649</v>
      </c>
      <c r="F62" s="19">
        <f t="shared" si="28"/>
        <v>-28.665430426415217</v>
      </c>
      <c r="G62" s="19">
        <f t="shared" si="28"/>
        <v>-34.359203092476953</v>
      </c>
      <c r="H62" s="19">
        <f t="shared" si="28"/>
        <v>-27.255356274492982</v>
      </c>
    </row>
    <row r="63" spans="1:8" ht="16.5" x14ac:dyDescent="0.3">
      <c r="A63" s="9" t="s">
        <v>25</v>
      </c>
      <c r="B63" s="19">
        <f>((B38/B37)-1)*100</f>
        <v>18.667122854365068</v>
      </c>
      <c r="C63" s="19">
        <f t="shared" ref="C63:H63" si="30">((C38/C37)-1)*100</f>
        <v>9.2641921524105655</v>
      </c>
      <c r="D63" s="19">
        <f t="shared" si="30"/>
        <v>40.770510678596935</v>
      </c>
      <c r="E63" s="19">
        <f t="shared" si="30"/>
        <v>44.665923651175099</v>
      </c>
      <c r="F63" s="19">
        <f t="shared" si="30"/>
        <v>33.757285110652326</v>
      </c>
      <c r="G63" s="19">
        <f t="shared" si="30"/>
        <v>71.770903271509241</v>
      </c>
      <c r="H63" s="19">
        <f t="shared" si="30"/>
        <v>51.803302088223745</v>
      </c>
    </row>
    <row r="64" spans="1:8" ht="16.5" x14ac:dyDescent="0.3">
      <c r="A64" s="9" t="s">
        <v>26</v>
      </c>
      <c r="B64" s="19">
        <f>((B40/B39)-1)*100</f>
        <v>71.101735579500811</v>
      </c>
      <c r="C64" s="19">
        <f>((C40/C39)-1)*100</f>
        <v>59.670647805258945</v>
      </c>
      <c r="D64" s="19">
        <f>((D40/D39)-1)*100</f>
        <v>98.716367335387019</v>
      </c>
      <c r="E64" s="19">
        <f t="shared" ref="E64:H64" si="31">((E40/E39)-1)*100</f>
        <v>105.0272503800187</v>
      </c>
      <c r="F64" s="19">
        <f t="shared" si="31"/>
        <v>87.506963187989413</v>
      </c>
      <c r="G64" s="19">
        <f t="shared" si="31"/>
        <v>161.68314731691299</v>
      </c>
      <c r="H64" s="19">
        <f t="shared" si="31"/>
        <v>108.67969696990318</v>
      </c>
    </row>
    <row r="65" spans="1:8" ht="16.5" x14ac:dyDescent="0.3">
      <c r="A65" s="9"/>
      <c r="B65" s="19"/>
      <c r="C65" s="19"/>
      <c r="D65" s="19"/>
      <c r="E65" s="19"/>
      <c r="F65" s="19"/>
      <c r="G65" s="19"/>
      <c r="H65" s="19"/>
    </row>
    <row r="66" spans="1:8" ht="17.25" x14ac:dyDescent="0.35">
      <c r="A66" s="10" t="s">
        <v>27</v>
      </c>
      <c r="B66" s="19"/>
      <c r="C66" s="19"/>
      <c r="D66" s="19"/>
      <c r="E66" s="19"/>
      <c r="F66" s="19"/>
      <c r="G66" s="19"/>
      <c r="H66" s="19"/>
    </row>
    <row r="67" spans="1:8" ht="16.5" x14ac:dyDescent="0.3">
      <c r="A67" s="9" t="s">
        <v>34</v>
      </c>
      <c r="B67" s="19">
        <f>B22/(B16*3)</f>
        <v>12079.237876083374</v>
      </c>
      <c r="C67" s="19">
        <f>C22/(C16*3)</f>
        <v>12191.472421401153</v>
      </c>
      <c r="D67" s="19">
        <f t="shared" ref="D67:H67" si="32">D22/(D16*3)</f>
        <v>12033.751115320785</v>
      </c>
      <c r="E67" s="19">
        <f t="shared" si="32"/>
        <v>12119.179727008281</v>
      </c>
      <c r="F67" s="19">
        <f t="shared" si="32"/>
        <v>11883.560258084079</v>
      </c>
      <c r="G67" s="19">
        <f t="shared" si="32"/>
        <v>11270.408037750096</v>
      </c>
      <c r="H67" s="19">
        <f t="shared" si="32"/>
        <v>11323.050374025148</v>
      </c>
    </row>
    <row r="68" spans="1:8" ht="16.5" x14ac:dyDescent="0.3">
      <c r="A68" s="9" t="s">
        <v>35</v>
      </c>
      <c r="B68" s="19">
        <f>B23/(B17*3)</f>
        <v>20070.988087947917</v>
      </c>
      <c r="C68" s="19">
        <f>C23/(C17*3)</f>
        <v>20501.522174812439</v>
      </c>
      <c r="D68" s="19">
        <f t="shared" ref="D68:H68" si="33">D23/(D17*3)</f>
        <v>19530.492083788708</v>
      </c>
      <c r="E68" s="19">
        <f t="shared" si="33"/>
        <v>20302.779990626586</v>
      </c>
      <c r="F68" s="19">
        <f t="shared" si="33"/>
        <v>18183.646501886651</v>
      </c>
      <c r="G68" s="19">
        <f t="shared" si="33"/>
        <v>22327.691296715744</v>
      </c>
      <c r="H68" s="19">
        <f t="shared" si="33"/>
        <v>18103.169301241014</v>
      </c>
    </row>
    <row r="69" spans="1:8" ht="16.5" x14ac:dyDescent="0.3">
      <c r="A69" s="9" t="s">
        <v>28</v>
      </c>
      <c r="B69" s="19">
        <f>(B68/B67)*B51</f>
        <v>147.64788559289596</v>
      </c>
      <c r="C69" s="19">
        <f t="shared" ref="C69:H69" si="34">(C68/C67)*C51</f>
        <v>150.77213968857211</v>
      </c>
      <c r="D69" s="19">
        <f t="shared" si="34"/>
        <v>141.2058242925593</v>
      </c>
      <c r="E69" s="19">
        <f t="shared" si="34"/>
        <v>148.22504126032794</v>
      </c>
      <c r="F69" s="19">
        <f t="shared" si="34"/>
        <v>129.07904874026926</v>
      </c>
      <c r="G69" s="19">
        <f t="shared" si="34"/>
        <v>196.86023293617203</v>
      </c>
      <c r="H69" s="19">
        <f t="shared" si="34"/>
        <v>140.14381108147114</v>
      </c>
    </row>
    <row r="70" spans="1:8" ht="16.5" x14ac:dyDescent="0.3">
      <c r="A70" s="9" t="s">
        <v>36</v>
      </c>
      <c r="B70" s="19">
        <f>B22/B16</f>
        <v>36237.713628250123</v>
      </c>
      <c r="C70" s="19">
        <f t="shared" ref="C70:H70" si="35">C22/C16</f>
        <v>36574.417264203461</v>
      </c>
      <c r="D70" s="19">
        <f t="shared" si="35"/>
        <v>36101.253345962352</v>
      </c>
      <c r="E70" s="19">
        <f t="shared" si="35"/>
        <v>36357.53918102484</v>
      </c>
      <c r="F70" s="19">
        <f t="shared" si="35"/>
        <v>35650.680774252236</v>
      </c>
      <c r="G70" s="19">
        <f t="shared" si="35"/>
        <v>33811.224113250282</v>
      </c>
      <c r="H70" s="19">
        <f t="shared" si="35"/>
        <v>33969.15112207544</v>
      </c>
    </row>
    <row r="71" spans="1:8" ht="16.5" x14ac:dyDescent="0.3">
      <c r="A71" s="9" t="s">
        <v>37</v>
      </c>
      <c r="B71" s="19">
        <f>B23/B17</f>
        <v>60212.964263843751</v>
      </c>
      <c r="C71" s="19">
        <f t="shared" ref="C71:H71" si="36">C23/C17</f>
        <v>61504.566524437309</v>
      </c>
      <c r="D71" s="19">
        <f t="shared" si="36"/>
        <v>58591.476251366126</v>
      </c>
      <c r="E71" s="19">
        <f t="shared" si="36"/>
        <v>60908.339971879752</v>
      </c>
      <c r="F71" s="19">
        <f t="shared" si="36"/>
        <v>54550.939505659953</v>
      </c>
      <c r="G71" s="19">
        <f t="shared" si="36"/>
        <v>66983.073890147221</v>
      </c>
      <c r="H71" s="19">
        <f t="shared" si="36"/>
        <v>54309.507903723046</v>
      </c>
    </row>
    <row r="72" spans="1:8" ht="16.5" x14ac:dyDescent="0.3">
      <c r="A72" s="9"/>
      <c r="B72" s="19"/>
      <c r="C72" s="19"/>
      <c r="D72" s="19"/>
      <c r="E72" s="19"/>
      <c r="F72" s="19"/>
      <c r="G72" s="19"/>
      <c r="H72" s="19"/>
    </row>
    <row r="73" spans="1:8" ht="17.25" x14ac:dyDescent="0.35">
      <c r="A73" s="10" t="s">
        <v>29</v>
      </c>
      <c r="B73" s="19"/>
      <c r="C73" s="19"/>
      <c r="D73" s="19"/>
      <c r="E73" s="19"/>
      <c r="F73" s="19"/>
      <c r="G73" s="19"/>
      <c r="H73" s="19"/>
    </row>
    <row r="74" spans="1:8" ht="16.5" x14ac:dyDescent="0.3">
      <c r="A74" s="9" t="s">
        <v>30</v>
      </c>
      <c r="B74" s="19">
        <f>(B29/B28)*100</f>
        <v>110.94627664344448</v>
      </c>
      <c r="C74" s="19"/>
      <c r="D74" s="19"/>
      <c r="E74" s="19"/>
      <c r="F74" s="19"/>
      <c r="G74" s="19"/>
      <c r="H74" s="19"/>
    </row>
    <row r="75" spans="1:8" ht="16.5" x14ac:dyDescent="0.3">
      <c r="A75" s="9" t="s">
        <v>31</v>
      </c>
      <c r="B75" s="19">
        <f>(B23/B29)*100</f>
        <v>100.00000000000003</v>
      </c>
      <c r="C75" s="19"/>
      <c r="D75" s="19"/>
      <c r="E75" s="19"/>
      <c r="F75" s="19"/>
      <c r="G75" s="19"/>
      <c r="H75" s="19"/>
    </row>
    <row r="76" spans="1:8" ht="17.25" thickBot="1" x14ac:dyDescent="0.35">
      <c r="A76" s="20"/>
      <c r="B76" s="21"/>
      <c r="C76" s="21"/>
      <c r="D76" s="21"/>
      <c r="E76" s="21"/>
      <c r="F76" s="21"/>
      <c r="G76" s="21"/>
      <c r="H76" s="21"/>
    </row>
    <row r="77" spans="1:8" ht="15" customHeight="1" thickTop="1" x14ac:dyDescent="0.3">
      <c r="A77" s="34" t="s">
        <v>118</v>
      </c>
      <c r="B77" s="34"/>
      <c r="C77" s="34"/>
      <c r="D77" s="34"/>
      <c r="E77" s="34"/>
      <c r="F77" s="34"/>
      <c r="G77" s="9"/>
      <c r="H77" s="9"/>
    </row>
    <row r="78" spans="1:8" ht="16.5" x14ac:dyDescent="0.3">
      <c r="A78" s="22"/>
      <c r="B78" s="9"/>
      <c r="C78" s="9"/>
      <c r="D78" s="9"/>
      <c r="E78" s="9"/>
      <c r="F78" s="9"/>
      <c r="G78" s="9"/>
      <c r="H78" s="9"/>
    </row>
    <row r="79" spans="1:8" ht="16.5" x14ac:dyDescent="0.3">
      <c r="A79" s="22"/>
      <c r="B79" s="9"/>
      <c r="C79" s="9"/>
      <c r="D79" s="9"/>
      <c r="E79" s="9"/>
      <c r="F79" s="9"/>
      <c r="G79" s="9"/>
      <c r="H79" s="9"/>
    </row>
    <row r="80" spans="1:8" ht="16.5" x14ac:dyDescent="0.3">
      <c r="A80" s="22"/>
      <c r="B80" s="9"/>
      <c r="C80" s="9"/>
      <c r="D80" s="9"/>
      <c r="E80" s="9"/>
      <c r="F80" s="9"/>
      <c r="G80" s="9"/>
      <c r="H80" s="9"/>
    </row>
    <row r="81" spans="1:1" x14ac:dyDescent="0.25">
      <c r="A81" s="4"/>
    </row>
    <row r="82" spans="1:1" x14ac:dyDescent="0.25">
      <c r="A82" s="4"/>
    </row>
  </sheetData>
  <mergeCells count="4">
    <mergeCell ref="A77:F77"/>
    <mergeCell ref="A9:A10"/>
    <mergeCell ref="B9:B10"/>
    <mergeCell ref="C9:H9"/>
  </mergeCells>
  <pageMargins left="0.7" right="0.7" top="0.75" bottom="0.75" header="0.3" footer="0.3"/>
  <ignoredErrors>
    <ignoredError sqref="D1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85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7109375" style="5" customWidth="1"/>
    <col min="2" max="8" width="20.7109375" style="5" customWidth="1"/>
    <col min="9" max="9" width="17.85546875" style="5" bestFit="1" customWidth="1"/>
    <col min="10" max="16384" width="11.42578125" style="5"/>
  </cols>
  <sheetData>
    <row r="9" spans="1:8" ht="17.25" x14ac:dyDescent="0.25">
      <c r="A9" s="36" t="s">
        <v>0</v>
      </c>
      <c r="B9" s="38" t="s">
        <v>1</v>
      </c>
      <c r="C9" s="40" t="s">
        <v>2</v>
      </c>
      <c r="D9" s="40"/>
      <c r="E9" s="40"/>
      <c r="F9" s="40"/>
      <c r="G9" s="40"/>
      <c r="H9" s="40"/>
    </row>
    <row r="10" spans="1:8" ht="69.75" thickBot="1" x14ac:dyDescent="0.3">
      <c r="A10" s="37"/>
      <c r="B10" s="39"/>
      <c r="C10" s="7" t="s">
        <v>38</v>
      </c>
      <c r="D10" s="8" t="s">
        <v>33</v>
      </c>
      <c r="E10" s="7" t="s">
        <v>39</v>
      </c>
      <c r="F10" s="7" t="s">
        <v>40</v>
      </c>
      <c r="G10" s="7" t="s">
        <v>41</v>
      </c>
      <c r="H10" s="7" t="s">
        <v>42</v>
      </c>
    </row>
    <row r="11" spans="1:8" ht="17.25" thickTop="1" x14ac:dyDescent="0.3">
      <c r="A11" s="9"/>
      <c r="B11" s="9"/>
      <c r="C11" s="9"/>
      <c r="D11" s="9"/>
      <c r="E11" s="9"/>
      <c r="F11" s="9"/>
      <c r="G11" s="9"/>
      <c r="H11" s="9"/>
    </row>
    <row r="12" spans="1:8" ht="17.25" x14ac:dyDescent="0.35">
      <c r="A12" s="10" t="s">
        <v>3</v>
      </c>
      <c r="B12" s="9"/>
      <c r="C12" s="9"/>
      <c r="D12" s="9"/>
      <c r="E12" s="9"/>
      <c r="F12" s="9"/>
      <c r="G12" s="9"/>
      <c r="H12" s="9"/>
    </row>
    <row r="13" spans="1:8" ht="16.5" x14ac:dyDescent="0.3">
      <c r="A13" s="9"/>
      <c r="B13" s="9"/>
      <c r="C13" s="9"/>
      <c r="D13" s="9"/>
      <c r="E13" s="9"/>
      <c r="F13" s="9"/>
      <c r="G13" s="9"/>
      <c r="H13" s="9"/>
    </row>
    <row r="14" spans="1:8" ht="17.25" x14ac:dyDescent="0.35">
      <c r="A14" s="10" t="s">
        <v>4</v>
      </c>
      <c r="B14" s="9"/>
      <c r="C14" s="9"/>
      <c r="D14" s="9"/>
      <c r="E14" s="9"/>
      <c r="F14" s="9"/>
      <c r="G14" s="9"/>
      <c r="H14" s="9"/>
    </row>
    <row r="15" spans="1:8" ht="16.5" x14ac:dyDescent="0.3">
      <c r="A15" s="11" t="s">
        <v>52</v>
      </c>
      <c r="B15" s="12">
        <f>(+'I Trimestre'!B15+'II trimestre'!B15)/2</f>
        <v>805584</v>
      </c>
      <c r="C15" s="12">
        <f>(+'I Trimestre'!C15+'II trimestre'!C15)/2</f>
        <v>533040</v>
      </c>
      <c r="D15" s="12">
        <f>(+'I Trimestre'!D15+'II trimestre'!D15)/2</f>
        <v>210133.5</v>
      </c>
      <c r="E15" s="12">
        <f>(+'I Trimestre'!E15+'II trimestre'!E15)/2</f>
        <v>134063</v>
      </c>
      <c r="F15" s="12">
        <f>(+'I Trimestre'!F15+'II trimestre'!F15)/2</f>
        <v>76070.5</v>
      </c>
      <c r="G15" s="12">
        <f>(+'I Trimestre'!G15+'II trimestre'!G15)/2</f>
        <v>4484</v>
      </c>
      <c r="H15" s="12">
        <f>(+'I Trimestre'!H15+'II trimestre'!H15)/2</f>
        <v>57926.5</v>
      </c>
    </row>
    <row r="16" spans="1:8" ht="16.5" x14ac:dyDescent="0.3">
      <c r="A16" s="11" t="s">
        <v>82</v>
      </c>
      <c r="B16" s="12">
        <f>(+'I Trimestre'!B16+'II trimestre'!B16)/2</f>
        <v>837660</v>
      </c>
      <c r="C16" s="12">
        <f>(+'I Trimestre'!C16+'II trimestre'!C16)/2</f>
        <v>546064</v>
      </c>
      <c r="D16" s="12">
        <f>(+'I Trimestre'!D16+'II trimestre'!D16)/2</f>
        <v>224351</v>
      </c>
      <c r="E16" s="12">
        <f>(+'I Trimestre'!E16+'II trimestre'!E16)/2</f>
        <v>143008</v>
      </c>
      <c r="F16" s="12">
        <f>(+'I Trimestre'!F16+'II trimestre'!F16)/2</f>
        <v>81343</v>
      </c>
      <c r="G16" s="12">
        <f>(+'I Trimestre'!G16+'II trimestre'!G16)/2</f>
        <v>4415</v>
      </c>
      <c r="H16" s="12">
        <f>(+'I Trimestre'!H16+'II trimestre'!H16)/2</f>
        <v>62830</v>
      </c>
    </row>
    <row r="17" spans="1:9" ht="16.5" x14ac:dyDescent="0.3">
      <c r="A17" s="11" t="s">
        <v>83</v>
      </c>
      <c r="B17" s="12">
        <f>(+'I Trimestre'!B17+'II trimestre'!B17)/2</f>
        <v>697621.66666666674</v>
      </c>
      <c r="C17" s="12">
        <f>(+'I Trimestre'!C17+'II trimestre'!C17)/2</f>
        <v>454926.83333333337</v>
      </c>
      <c r="D17" s="12">
        <f>(+'I Trimestre'!D17+'II trimestre'!D17)/2</f>
        <v>186390.83333333331</v>
      </c>
      <c r="E17" s="12">
        <f>(+'I Trimestre'!E17+'II trimestre'!E17)/2</f>
        <v>118590</v>
      </c>
      <c r="F17" s="12">
        <f>(+'I Trimestre'!F17+'II trimestre'!F17)/2</f>
        <v>67800.833333333328</v>
      </c>
      <c r="G17" s="12">
        <f>(+'I Trimestre'!G17+'II trimestre'!G17)/2</f>
        <v>3679.166666666667</v>
      </c>
      <c r="H17" s="12">
        <f>(+'I Trimestre'!H17+'II trimestre'!H17)/2</f>
        <v>52624.833333333328</v>
      </c>
    </row>
    <row r="18" spans="1:9" ht="16.5" x14ac:dyDescent="0.3">
      <c r="A18" s="11" t="s">
        <v>71</v>
      </c>
      <c r="B18" s="12">
        <f>+'II trimestre'!B18</f>
        <v>837660</v>
      </c>
      <c r="C18" s="12">
        <f>+'II trimestre'!C18</f>
        <v>546064</v>
      </c>
      <c r="D18" s="12">
        <f>+'II trimestre'!D18</f>
        <v>224351</v>
      </c>
      <c r="E18" s="12">
        <f>+'II trimestre'!E18</f>
        <v>143008</v>
      </c>
      <c r="F18" s="12">
        <f>+'II trimestre'!F18</f>
        <v>81343</v>
      </c>
      <c r="G18" s="12">
        <f>+'II trimestre'!G18</f>
        <v>4415</v>
      </c>
      <c r="H18" s="12">
        <f>+'II trimestre'!H18</f>
        <v>62830</v>
      </c>
    </row>
    <row r="19" spans="1:9" ht="16.5" x14ac:dyDescent="0.3">
      <c r="A19" s="9"/>
      <c r="B19" s="12"/>
      <c r="C19" s="12"/>
      <c r="D19" s="12"/>
      <c r="E19" s="12"/>
      <c r="F19" s="12"/>
      <c r="G19" s="12"/>
      <c r="H19" s="12"/>
    </row>
    <row r="20" spans="1:9" ht="17.25" x14ac:dyDescent="0.35">
      <c r="A20" s="13" t="s">
        <v>5</v>
      </c>
      <c r="B20" s="12"/>
      <c r="C20" s="12"/>
      <c r="D20" s="12"/>
      <c r="E20" s="12"/>
      <c r="F20" s="12"/>
      <c r="G20" s="12"/>
      <c r="H20" s="12"/>
    </row>
    <row r="21" spans="1:9" ht="16.5" x14ac:dyDescent="0.3">
      <c r="A21" s="11" t="s">
        <v>52</v>
      </c>
      <c r="B21" s="12">
        <f>+'I Trimestre'!B21+'II trimestre'!B21</f>
        <v>49116366946.330086</v>
      </c>
      <c r="C21" s="12">
        <f>+'I Trimestre'!C21+'II trimestre'!C21</f>
        <v>34215134798.790089</v>
      </c>
      <c r="D21" s="12">
        <f>+'I Trimestre'!D21+'II trimestre'!D21</f>
        <v>11766179961.269993</v>
      </c>
      <c r="E21" s="12">
        <f>+'I Trimestre'!E21+'II trimestre'!E21</f>
        <v>7542428553.7699928</v>
      </c>
      <c r="F21" s="12">
        <f>+'I Trimestre'!F21+'II trimestre'!F21</f>
        <v>4223751407.5</v>
      </c>
      <c r="G21" s="12">
        <f>+'I Trimestre'!G21+'II trimestre'!G21</f>
        <v>212389257.07999998</v>
      </c>
      <c r="H21" s="12">
        <f>+'I Trimestre'!H21+'II trimestre'!H21</f>
        <v>2922662929.1900005</v>
      </c>
    </row>
    <row r="22" spans="1:9" ht="16.5" x14ac:dyDescent="0.3">
      <c r="A22" s="11" t="s">
        <v>82</v>
      </c>
      <c r="B22" s="12">
        <f>+'I Trimestre'!B22+'II trimestre'!B22</f>
        <v>50097258098</v>
      </c>
      <c r="C22" s="12">
        <f>+'I Trimestre'!C22+'II trimestre'!C22</f>
        <v>32878909825.839996</v>
      </c>
      <c r="D22" s="12">
        <f>+'I Trimestre'!D22+'II trimestre'!D22</f>
        <v>13424653429.4</v>
      </c>
      <c r="E22" s="12">
        <f>+'I Trimestre'!E22+'II trimestre'!E22</f>
        <v>8591178252.8000011</v>
      </c>
      <c r="F22" s="12">
        <f>+'I Trimestre'!F22+'II trimestre'!F22</f>
        <v>4833475176.5999994</v>
      </c>
      <c r="G22" s="12">
        <f>+'I Trimestre'!G22+'II trimestre'!G22</f>
        <v>241523720.25999999</v>
      </c>
      <c r="H22" s="12">
        <f>+'I Trimestre'!H22+'II trimestre'!H22</f>
        <v>3552171122.5</v>
      </c>
    </row>
    <row r="23" spans="1:9" ht="16.5" x14ac:dyDescent="0.3">
      <c r="A23" s="11" t="s">
        <v>83</v>
      </c>
      <c r="B23" s="12">
        <f>+'I Trimestre'!B23+'II trimestre'!B23</f>
        <v>50637387674.310043</v>
      </c>
      <c r="C23" s="12">
        <f>+'I Trimestre'!C23+'II trimestre'!C23</f>
        <v>33570111564.720055</v>
      </c>
      <c r="D23" s="12">
        <f>+'I Trimestre'!D23+'II trimestre'!D23</f>
        <v>13232398346.629988</v>
      </c>
      <c r="E23" s="12">
        <f>+'I Trimestre'!E23+'II trimestre'!E23</f>
        <v>8644191520.1499882</v>
      </c>
      <c r="F23" s="12">
        <f>+'I Trimestre'!F23+'II trimestre'!F23</f>
        <v>4588206826.4799995</v>
      </c>
      <c r="G23" s="12">
        <f>+'I Trimestre'!G23+'II trimestre'!G23</f>
        <v>287052789.01999998</v>
      </c>
      <c r="H23" s="12">
        <f>+'I Trimestre'!H23+'II trimestre'!H23</f>
        <v>3547824973.9400001</v>
      </c>
    </row>
    <row r="24" spans="1:9" ht="16.5" x14ac:dyDescent="0.3">
      <c r="A24" s="11" t="s">
        <v>71</v>
      </c>
      <c r="B24" s="12">
        <f>+'II trimestre'!B24</f>
        <v>51405652713</v>
      </c>
      <c r="C24" s="12">
        <f>+'II trimestre'!C24</f>
        <v>33816632325.839996</v>
      </c>
      <c r="D24" s="12">
        <f>+'II trimestre'!D24</f>
        <v>13733175929.4</v>
      </c>
      <c r="E24" s="12">
        <f>+'II trimestre'!E24</f>
        <v>8797098252.7999992</v>
      </c>
      <c r="F24" s="12">
        <f>+'II trimestre'!F24</f>
        <v>4936077676.6000004</v>
      </c>
      <c r="G24" s="12">
        <f>+'II trimestre'!G24</f>
        <v>250818720.25999999</v>
      </c>
      <c r="H24" s="12">
        <f>+'II trimestre'!H24</f>
        <v>3605025737.5</v>
      </c>
      <c r="I24" s="6"/>
    </row>
    <row r="25" spans="1:9" ht="16.5" x14ac:dyDescent="0.3">
      <c r="A25" s="11" t="s">
        <v>84</v>
      </c>
      <c r="B25" s="12">
        <f>B23</f>
        <v>50637387674.310043</v>
      </c>
      <c r="C25" s="12">
        <f t="shared" ref="C25:H25" si="0">C23</f>
        <v>33570111564.720055</v>
      </c>
      <c r="D25" s="12">
        <f t="shared" si="0"/>
        <v>13232398346.629988</v>
      </c>
      <c r="E25" s="12">
        <f t="shared" si="0"/>
        <v>8644191520.1499882</v>
      </c>
      <c r="F25" s="12">
        <f t="shared" si="0"/>
        <v>4588206826.4799995</v>
      </c>
      <c r="G25" s="12">
        <f t="shared" si="0"/>
        <v>287052789.01999998</v>
      </c>
      <c r="H25" s="12">
        <f t="shared" si="0"/>
        <v>3547824973.9400001</v>
      </c>
      <c r="I25" s="6"/>
    </row>
    <row r="26" spans="1:9" ht="16.5" x14ac:dyDescent="0.3">
      <c r="A26" s="9"/>
      <c r="B26" s="12"/>
      <c r="C26" s="12"/>
      <c r="D26" s="12"/>
      <c r="E26" s="12"/>
      <c r="F26" s="12"/>
      <c r="G26" s="12"/>
      <c r="H26" s="12"/>
    </row>
    <row r="27" spans="1:9" ht="17.25" x14ac:dyDescent="0.35">
      <c r="A27" s="13" t="s">
        <v>6</v>
      </c>
      <c r="B27" s="12"/>
      <c r="C27" s="12"/>
      <c r="D27" s="12"/>
      <c r="E27" s="12"/>
      <c r="F27" s="12"/>
      <c r="G27" s="12"/>
      <c r="H27" s="12"/>
    </row>
    <row r="28" spans="1:9" ht="16.5" x14ac:dyDescent="0.3">
      <c r="A28" s="11" t="s">
        <v>82</v>
      </c>
      <c r="B28" s="12">
        <f>'I Trimestre'!B28+'II trimestre'!B28</f>
        <v>50097258098</v>
      </c>
      <c r="C28" s="12"/>
      <c r="D28" s="12"/>
      <c r="E28" s="12"/>
      <c r="F28" s="12"/>
      <c r="G28" s="12"/>
      <c r="H28" s="12"/>
      <c r="I28" s="2"/>
    </row>
    <row r="29" spans="1:9" ht="16.5" x14ac:dyDescent="0.3">
      <c r="A29" s="11" t="s">
        <v>83</v>
      </c>
      <c r="B29" s="12">
        <f>'I Trimestre'!B29+'II trimestre'!B29</f>
        <v>50637387674.310043</v>
      </c>
      <c r="C29" s="12"/>
      <c r="D29" s="12"/>
      <c r="E29" s="12"/>
      <c r="F29" s="12"/>
      <c r="G29" s="12"/>
      <c r="H29" s="12"/>
    </row>
    <row r="30" spans="1:9" ht="16.5" x14ac:dyDescent="0.3">
      <c r="A30" s="9"/>
      <c r="B30" s="15"/>
      <c r="C30" s="15"/>
      <c r="D30" s="15"/>
      <c r="E30" s="15"/>
      <c r="F30" s="15"/>
      <c r="G30" s="15"/>
      <c r="H30" s="15"/>
    </row>
    <row r="31" spans="1:9" ht="17.25" x14ac:dyDescent="0.35">
      <c r="A31" s="10" t="s">
        <v>7</v>
      </c>
      <c r="B31" s="15"/>
      <c r="C31" s="15"/>
      <c r="D31" s="15"/>
      <c r="E31" s="15"/>
      <c r="F31" s="15"/>
      <c r="G31" s="15"/>
      <c r="H31" s="15"/>
    </row>
    <row r="32" spans="1:9" ht="16.5" x14ac:dyDescent="0.3">
      <c r="A32" s="11" t="s">
        <v>53</v>
      </c>
      <c r="B32" s="23">
        <v>1.0552807376</v>
      </c>
      <c r="C32" s="23">
        <v>1.0552807376</v>
      </c>
      <c r="D32" s="23">
        <v>1.0552807376</v>
      </c>
      <c r="E32" s="23">
        <v>1.0552807376</v>
      </c>
      <c r="F32" s="23">
        <v>1.0552807376</v>
      </c>
      <c r="G32" s="23">
        <v>1.0552807376</v>
      </c>
      <c r="H32" s="23">
        <v>1.0552807376</v>
      </c>
    </row>
    <row r="33" spans="1:8" ht="16.5" x14ac:dyDescent="0.3">
      <c r="A33" s="11" t="s">
        <v>85</v>
      </c>
      <c r="B33" s="23">
        <v>1.0586</v>
      </c>
      <c r="C33" s="23">
        <v>1.0586</v>
      </c>
      <c r="D33" s="23">
        <v>1.0586</v>
      </c>
      <c r="E33" s="23">
        <v>1.0586</v>
      </c>
      <c r="F33" s="23">
        <v>1.0586</v>
      </c>
      <c r="G33" s="23">
        <v>1.0586</v>
      </c>
      <c r="H33" s="23">
        <v>1.0586</v>
      </c>
    </row>
    <row r="34" spans="1:8" ht="16.5" x14ac:dyDescent="0.3">
      <c r="A34" s="11" t="s">
        <v>8</v>
      </c>
      <c r="B34" s="12">
        <f>C34+D34+G34+H34</f>
        <v>449884</v>
      </c>
      <c r="C34" s="12">
        <v>255068</v>
      </c>
      <c r="D34" s="12">
        <f>E34+F34</f>
        <v>170928</v>
      </c>
      <c r="E34" s="12">
        <v>149937</v>
      </c>
      <c r="F34" s="12">
        <v>20991</v>
      </c>
      <c r="G34" s="12">
        <v>2410</v>
      </c>
      <c r="H34" s="12">
        <v>21478</v>
      </c>
    </row>
    <row r="35" spans="1:8" ht="16.5" x14ac:dyDescent="0.3">
      <c r="A35" s="9"/>
      <c r="B35" s="12"/>
      <c r="C35" s="12"/>
      <c r="D35" s="12"/>
      <c r="E35" s="12"/>
      <c r="F35" s="12"/>
      <c r="G35" s="12"/>
      <c r="H35" s="12"/>
    </row>
    <row r="36" spans="1:8" ht="17.25" x14ac:dyDescent="0.35">
      <c r="A36" s="13" t="s">
        <v>9</v>
      </c>
      <c r="B36" s="12"/>
      <c r="C36" s="12"/>
      <c r="D36" s="12"/>
      <c r="E36" s="12"/>
      <c r="F36" s="12"/>
      <c r="G36" s="12"/>
      <c r="H36" s="12"/>
    </row>
    <row r="37" spans="1:8" ht="16.5" x14ac:dyDescent="0.3">
      <c r="A37" s="11" t="s">
        <v>54</v>
      </c>
      <c r="B37" s="12">
        <f>B21/B32</f>
        <v>46543412758.612724</v>
      </c>
      <c r="C37" s="12">
        <f t="shared" ref="C37:H37" si="1">C21/C32</f>
        <v>32422779626.021378</v>
      </c>
      <c r="D37" s="12">
        <f t="shared" ref="D37" si="2">D21/D32</f>
        <v>11149810227.778379</v>
      </c>
      <c r="E37" s="12">
        <f t="shared" si="1"/>
        <v>7147319462.0452938</v>
      </c>
      <c r="F37" s="12">
        <f>F21/F32</f>
        <v>4002490765.7330861</v>
      </c>
      <c r="G37" s="12">
        <f t="shared" si="1"/>
        <v>201263274.79740781</v>
      </c>
      <c r="H37" s="12">
        <f t="shared" si="1"/>
        <v>2769559630.0155573</v>
      </c>
    </row>
    <row r="38" spans="1:8" ht="16.5" x14ac:dyDescent="0.3">
      <c r="A38" s="11" t="s">
        <v>86</v>
      </c>
      <c r="B38" s="12">
        <f>B23/B33</f>
        <v>47834297821.944122</v>
      </c>
      <c r="C38" s="12">
        <f t="shared" ref="C38:H38" si="3">C23/C33</f>
        <v>31711800080.030281</v>
      </c>
      <c r="D38" s="12">
        <f t="shared" ref="D38" si="4">D23/D33</f>
        <v>12499903973.767229</v>
      </c>
      <c r="E38" s="12">
        <f t="shared" si="3"/>
        <v>8165682524.2301044</v>
      </c>
      <c r="F38" s="12">
        <f t="shared" si="3"/>
        <v>4334221449.5371237</v>
      </c>
      <c r="G38" s="12">
        <f t="shared" si="3"/>
        <v>271162657.30209708</v>
      </c>
      <c r="H38" s="12">
        <f t="shared" si="3"/>
        <v>3351431110.8445115</v>
      </c>
    </row>
    <row r="39" spans="1:8" ht="16.5" x14ac:dyDescent="0.3">
      <c r="A39" s="11" t="s">
        <v>55</v>
      </c>
      <c r="B39" s="12">
        <f>B37/B15</f>
        <v>57775.989541267852</v>
      </c>
      <c r="C39" s="12">
        <f t="shared" ref="C39:H39" si="5">C37/C15</f>
        <v>60826.166190194694</v>
      </c>
      <c r="D39" s="12">
        <f t="shared" ref="D39" si="6">D37/D15</f>
        <v>53060.603034634551</v>
      </c>
      <c r="E39" s="12">
        <f t="shared" si="5"/>
        <v>53313.139807741834</v>
      </c>
      <c r="F39" s="12">
        <f t="shared" si="5"/>
        <v>52615.544340225002</v>
      </c>
      <c r="G39" s="12">
        <f t="shared" si="5"/>
        <v>44884.762443668107</v>
      </c>
      <c r="H39" s="12">
        <f t="shared" si="5"/>
        <v>47811.616963143941</v>
      </c>
    </row>
    <row r="40" spans="1:8" ht="16.5" x14ac:dyDescent="0.3">
      <c r="A40" s="11" t="s">
        <v>87</v>
      </c>
      <c r="B40" s="12">
        <f>B38/B17</f>
        <v>68567.678023108208</v>
      </c>
      <c r="C40" s="12">
        <f t="shared" ref="C40:H40" si="7">C38/C17</f>
        <v>69707.473282400242</v>
      </c>
      <c r="D40" s="12">
        <f t="shared" ref="D40" si="8">D38/D17</f>
        <v>67062.868651984303</v>
      </c>
      <c r="E40" s="12">
        <f t="shared" si="7"/>
        <v>68856.417271524624</v>
      </c>
      <c r="F40" s="12">
        <f t="shared" si="7"/>
        <v>63925.784337023251</v>
      </c>
      <c r="G40" s="12">
        <f t="shared" si="7"/>
        <v>73702.194510196263</v>
      </c>
      <c r="H40" s="12">
        <f t="shared" si="7"/>
        <v>63685.353445512323</v>
      </c>
    </row>
    <row r="41" spans="1:8" ht="16.5" x14ac:dyDescent="0.3">
      <c r="A41" s="9"/>
      <c r="B41" s="15"/>
      <c r="C41" s="15"/>
      <c r="D41" s="15"/>
      <c r="E41" s="15"/>
      <c r="F41" s="15"/>
      <c r="G41" s="15"/>
      <c r="H41" s="15"/>
    </row>
    <row r="42" spans="1:8" ht="17.25" x14ac:dyDescent="0.35">
      <c r="A42" s="10" t="s">
        <v>10</v>
      </c>
      <c r="B42" s="15"/>
      <c r="C42" s="15"/>
      <c r="D42" s="15"/>
      <c r="E42" s="15"/>
      <c r="F42" s="15"/>
      <c r="G42" s="15"/>
      <c r="H42" s="15"/>
    </row>
    <row r="43" spans="1:8" ht="16.5" x14ac:dyDescent="0.3">
      <c r="A43" s="9"/>
      <c r="B43" s="15"/>
      <c r="C43" s="15"/>
      <c r="D43" s="15"/>
      <c r="E43" s="15"/>
      <c r="F43" s="15"/>
      <c r="G43" s="15"/>
      <c r="H43" s="15"/>
    </row>
    <row r="44" spans="1:8" ht="17.25" x14ac:dyDescent="0.35">
      <c r="A44" s="10" t="s">
        <v>11</v>
      </c>
      <c r="B44" s="15"/>
      <c r="C44" s="15"/>
      <c r="D44" s="15"/>
      <c r="E44" s="15"/>
      <c r="F44" s="15"/>
      <c r="G44" s="15"/>
      <c r="H44" s="15"/>
    </row>
    <row r="45" spans="1:8" ht="16.5" x14ac:dyDescent="0.3">
      <c r="A45" s="9" t="s">
        <v>12</v>
      </c>
      <c r="B45" s="19">
        <f>((B16)/B34)*100</f>
        <v>186.19466351326119</v>
      </c>
      <c r="C45" s="19">
        <f t="shared" ref="C45:H45" si="9">((C16)/C34)*100</f>
        <v>214.08565558988192</v>
      </c>
      <c r="D45" s="19">
        <f t="shared" si="9"/>
        <v>131.25468033323972</v>
      </c>
      <c r="E45" s="19">
        <f t="shared" si="9"/>
        <v>95.378725731473892</v>
      </c>
      <c r="F45" s="19">
        <f t="shared" si="9"/>
        <v>387.51369634605311</v>
      </c>
      <c r="G45" s="19">
        <f t="shared" si="9"/>
        <v>183.19502074688796</v>
      </c>
      <c r="H45" s="19">
        <f t="shared" si="9"/>
        <v>292.5318930999162</v>
      </c>
    </row>
    <row r="46" spans="1:8" ht="16.5" x14ac:dyDescent="0.3">
      <c r="A46" s="9" t="s">
        <v>13</v>
      </c>
      <c r="B46" s="19">
        <f>((B17)/B34)*100</f>
        <v>155.06700986624702</v>
      </c>
      <c r="C46" s="19">
        <f t="shared" ref="C46:H46" si="10">((C17)/C34)*100</f>
        <v>178.35511837366246</v>
      </c>
      <c r="D46" s="19">
        <f t="shared" si="10"/>
        <v>109.04640160379418</v>
      </c>
      <c r="E46" s="19">
        <f t="shared" si="10"/>
        <v>79.093219152043858</v>
      </c>
      <c r="F46" s="19">
        <f t="shared" si="10"/>
        <v>322.99953948517617</v>
      </c>
      <c r="G46" s="19">
        <f t="shared" si="10"/>
        <v>152.66251728907332</v>
      </c>
      <c r="H46" s="19">
        <f t="shared" si="10"/>
        <v>245.0173821274482</v>
      </c>
    </row>
    <row r="47" spans="1:8" ht="16.5" x14ac:dyDescent="0.3">
      <c r="A47" s="9"/>
      <c r="B47" s="19"/>
      <c r="C47" s="19"/>
      <c r="D47" s="19"/>
      <c r="E47" s="19"/>
      <c r="F47" s="19"/>
      <c r="G47" s="19"/>
      <c r="H47" s="19"/>
    </row>
    <row r="48" spans="1:8" ht="17.25" x14ac:dyDescent="0.35">
      <c r="A48" s="10" t="s">
        <v>14</v>
      </c>
      <c r="B48" s="19"/>
      <c r="C48" s="19"/>
      <c r="D48" s="19"/>
      <c r="E48" s="19"/>
      <c r="F48" s="19"/>
      <c r="G48" s="19"/>
      <c r="H48" s="19"/>
    </row>
    <row r="49" spans="1:8" ht="16.5" x14ac:dyDescent="0.3">
      <c r="A49" s="9" t="s">
        <v>15</v>
      </c>
      <c r="B49" s="19">
        <f>B17/B16*100</f>
        <v>83.282198823707319</v>
      </c>
      <c r="C49" s="19">
        <f t="shared" ref="C49:H49" si="11">C17/C16*100</f>
        <v>83.310167550567954</v>
      </c>
      <c r="D49" s="19">
        <f t="shared" ref="D49" si="12">D17/D16*100</f>
        <v>83.080010043785549</v>
      </c>
      <c r="E49" s="19">
        <f t="shared" si="11"/>
        <v>82.925430745133141</v>
      </c>
      <c r="F49" s="19">
        <f t="shared" si="11"/>
        <v>83.351773764593545</v>
      </c>
      <c r="G49" s="19">
        <f t="shared" si="11"/>
        <v>83.333333333333343</v>
      </c>
      <c r="H49" s="19">
        <f t="shared" si="11"/>
        <v>83.757493766247535</v>
      </c>
    </row>
    <row r="50" spans="1:8" ht="16.5" x14ac:dyDescent="0.3">
      <c r="A50" s="9" t="s">
        <v>16</v>
      </c>
      <c r="B50" s="19">
        <f>B23/B22*100</f>
        <v>101.07816195300239</v>
      </c>
      <c r="C50" s="19">
        <f t="shared" ref="C50:H50" si="13">C23/C22*100</f>
        <v>102.10226477258936</v>
      </c>
      <c r="D50" s="19">
        <f t="shared" ref="D50" si="14">D23/D22*100</f>
        <v>98.56789537412584</v>
      </c>
      <c r="E50" s="19">
        <f t="shared" si="13"/>
        <v>100.61706631837966</v>
      </c>
      <c r="F50" s="19">
        <f t="shared" si="13"/>
        <v>94.92563132821283</v>
      </c>
      <c r="G50" s="19">
        <f t="shared" si="13"/>
        <v>118.85076493148914</v>
      </c>
      <c r="H50" s="19">
        <f t="shared" si="13"/>
        <v>99.877648108435125</v>
      </c>
    </row>
    <row r="51" spans="1:8" ht="16.5" x14ac:dyDescent="0.3">
      <c r="A51" s="9" t="s">
        <v>17</v>
      </c>
      <c r="B51" s="19">
        <f>AVERAGE(B49:B50)</f>
        <v>92.180180388354856</v>
      </c>
      <c r="C51" s="19">
        <f t="shared" ref="C51:H51" si="15">AVERAGE(C49:C50)</f>
        <v>92.706216161578652</v>
      </c>
      <c r="D51" s="19">
        <f t="shared" ref="D51" si="16">AVERAGE(D49:D50)</f>
        <v>90.823952708955687</v>
      </c>
      <c r="E51" s="19">
        <f t="shared" si="15"/>
        <v>91.771248531756399</v>
      </c>
      <c r="F51" s="19">
        <f t="shared" si="15"/>
        <v>89.138702546403181</v>
      </c>
      <c r="G51" s="19">
        <f t="shared" si="15"/>
        <v>101.09204913241123</v>
      </c>
      <c r="H51" s="19">
        <f t="shared" si="15"/>
        <v>91.81757093734133</v>
      </c>
    </row>
    <row r="52" spans="1:8" ht="16.5" x14ac:dyDescent="0.3">
      <c r="A52" s="9"/>
      <c r="B52" s="19"/>
      <c r="C52" s="19"/>
      <c r="D52" s="19"/>
      <c r="E52" s="19"/>
      <c r="F52" s="19"/>
      <c r="G52" s="19"/>
      <c r="H52" s="19"/>
    </row>
    <row r="53" spans="1:8" ht="17.25" x14ac:dyDescent="0.35">
      <c r="A53" s="10" t="s">
        <v>18</v>
      </c>
      <c r="B53" s="19"/>
      <c r="C53" s="19"/>
      <c r="D53" s="19"/>
      <c r="E53" s="19"/>
      <c r="F53" s="19"/>
      <c r="G53" s="19"/>
      <c r="H53" s="19"/>
    </row>
    <row r="54" spans="1:8" ht="16.5" x14ac:dyDescent="0.3">
      <c r="A54" s="9" t="s">
        <v>19</v>
      </c>
      <c r="B54" s="19">
        <f>B17/B18*100</f>
        <v>83.282198823707319</v>
      </c>
      <c r="C54" s="19">
        <f t="shared" ref="C54:H54" si="17">C17/C18*100</f>
        <v>83.310167550567954</v>
      </c>
      <c r="D54" s="19">
        <f t="shared" si="17"/>
        <v>83.080010043785549</v>
      </c>
      <c r="E54" s="19">
        <f t="shared" si="17"/>
        <v>82.925430745133141</v>
      </c>
      <c r="F54" s="19">
        <f t="shared" si="17"/>
        <v>83.351773764593545</v>
      </c>
      <c r="G54" s="19">
        <f t="shared" si="17"/>
        <v>83.333333333333343</v>
      </c>
      <c r="H54" s="19">
        <f t="shared" si="17"/>
        <v>83.757493766247535</v>
      </c>
    </row>
    <row r="55" spans="1:8" ht="16.5" x14ac:dyDescent="0.3">
      <c r="A55" s="9" t="s">
        <v>20</v>
      </c>
      <c r="B55" s="19">
        <f>B23/B24*100</f>
        <v>98.505485295597325</v>
      </c>
      <c r="C55" s="19">
        <f t="shared" ref="C55:H55" si="18">C23/C24*100</f>
        <v>99.271007358909685</v>
      </c>
      <c r="D55" s="19">
        <f t="shared" ref="D55" si="19">D23/D24*100</f>
        <v>96.353519496550348</v>
      </c>
      <c r="E55" s="19">
        <f t="shared" si="18"/>
        <v>98.261850348194727</v>
      </c>
      <c r="F55" s="19">
        <f t="shared" si="18"/>
        <v>92.952484281819153</v>
      </c>
      <c r="G55" s="19">
        <f t="shared" si="18"/>
        <v>114.44631753261463</v>
      </c>
      <c r="H55" s="19">
        <f t="shared" si="18"/>
        <v>98.413304987950866</v>
      </c>
    </row>
    <row r="56" spans="1:8" ht="16.5" x14ac:dyDescent="0.3">
      <c r="A56" s="9" t="s">
        <v>21</v>
      </c>
      <c r="B56" s="19">
        <f>(B54+B55)/2</f>
        <v>90.893842059652314</v>
      </c>
      <c r="C56" s="19">
        <f t="shared" ref="C56:H56" si="20">(C54+C55)/2</f>
        <v>91.290587454738812</v>
      </c>
      <c r="D56" s="19">
        <f t="shared" ref="D56" si="21">(D54+D55)/2</f>
        <v>89.716764770167941</v>
      </c>
      <c r="E56" s="19">
        <f t="shared" si="20"/>
        <v>90.593640546663934</v>
      </c>
      <c r="F56" s="19">
        <f t="shared" si="20"/>
        <v>88.152129023206356</v>
      </c>
      <c r="G56" s="19">
        <f t="shared" si="20"/>
        <v>98.889825432973993</v>
      </c>
      <c r="H56" s="19">
        <f t="shared" si="20"/>
        <v>91.085399377099208</v>
      </c>
    </row>
    <row r="57" spans="1:8" ht="16.5" x14ac:dyDescent="0.3">
      <c r="A57" s="9"/>
      <c r="B57" s="19"/>
      <c r="C57" s="19"/>
      <c r="D57" s="19"/>
      <c r="E57" s="19"/>
      <c r="F57" s="19"/>
      <c r="G57" s="19"/>
      <c r="H57" s="19"/>
    </row>
    <row r="58" spans="1:8" ht="16.5" x14ac:dyDescent="0.3">
      <c r="A58" s="9" t="s">
        <v>32</v>
      </c>
      <c r="B58" s="19"/>
      <c r="C58" s="19"/>
      <c r="D58" s="19"/>
      <c r="E58" s="19"/>
      <c r="F58" s="19"/>
      <c r="G58" s="19"/>
      <c r="H58" s="19"/>
    </row>
    <row r="59" spans="1:8" ht="16.5" x14ac:dyDescent="0.3">
      <c r="A59" s="9" t="s">
        <v>22</v>
      </c>
      <c r="B59" s="19">
        <f>B25/B23*100</f>
        <v>100</v>
      </c>
      <c r="C59" s="19">
        <f>C25/C23*100</f>
        <v>100</v>
      </c>
      <c r="D59" s="19">
        <f>D25/D23*100</f>
        <v>100</v>
      </c>
      <c r="E59" s="19">
        <f t="shared" ref="E59:H59" si="22">E25/E23*100</f>
        <v>100</v>
      </c>
      <c r="F59" s="19">
        <f t="shared" si="22"/>
        <v>100</v>
      </c>
      <c r="G59" s="19">
        <f t="shared" si="22"/>
        <v>100</v>
      </c>
      <c r="H59" s="19">
        <f t="shared" si="22"/>
        <v>100</v>
      </c>
    </row>
    <row r="60" spans="1:8" ht="16.5" x14ac:dyDescent="0.3">
      <c r="A60" s="9"/>
      <c r="B60" s="19"/>
      <c r="C60" s="19"/>
      <c r="D60" s="19"/>
      <c r="E60" s="19"/>
      <c r="F60" s="19"/>
      <c r="G60" s="19"/>
      <c r="H60" s="19"/>
    </row>
    <row r="61" spans="1:8" ht="17.25" x14ac:dyDescent="0.35">
      <c r="A61" s="10" t="s">
        <v>23</v>
      </c>
      <c r="B61" s="19"/>
      <c r="C61" s="19"/>
      <c r="D61" s="19"/>
      <c r="E61" s="19"/>
      <c r="F61" s="19"/>
      <c r="G61" s="19"/>
      <c r="H61" s="19"/>
    </row>
    <row r="62" spans="1:8" ht="16.5" x14ac:dyDescent="0.3">
      <c r="A62" s="9" t="s">
        <v>24</v>
      </c>
      <c r="B62" s="19">
        <f>((B17/B15)-1)*100</f>
        <v>-13.401747469330727</v>
      </c>
      <c r="C62" s="19">
        <f t="shared" ref="C62:H62" si="23">((C17/C15)-1)*100</f>
        <v>-14.654278603231774</v>
      </c>
      <c r="D62" s="19">
        <f t="shared" ref="D62" si="24">((D17/D15)-1)*100</f>
        <v>-11.298848906369852</v>
      </c>
      <c r="E62" s="19">
        <f t="shared" si="23"/>
        <v>-11.541588656079604</v>
      </c>
      <c r="F62" s="19">
        <f t="shared" si="23"/>
        <v>-10.87105601602023</v>
      </c>
      <c r="G62" s="19">
        <f t="shared" si="23"/>
        <v>-17.94900386559619</v>
      </c>
      <c r="H62" s="19">
        <f t="shared" si="23"/>
        <v>-9.1524029013778989</v>
      </c>
    </row>
    <row r="63" spans="1:8" ht="16.5" x14ac:dyDescent="0.3">
      <c r="A63" s="9" t="s">
        <v>25</v>
      </c>
      <c r="B63" s="19">
        <f>((B38/B37)-1)*100</f>
        <v>2.7735075423589883</v>
      </c>
      <c r="C63" s="19">
        <f t="shared" ref="C63:H63" si="25">((C38/C37)-1)*100</f>
        <v>-2.1928395843658355</v>
      </c>
      <c r="D63" s="19">
        <f t="shared" si="25"/>
        <v>12.108670178307236</v>
      </c>
      <c r="E63" s="19">
        <f t="shared" si="25"/>
        <v>14.248181679756522</v>
      </c>
      <c r="F63" s="19">
        <f t="shared" si="25"/>
        <v>8.2881061623955699</v>
      </c>
      <c r="G63" s="19">
        <f t="shared" si="25"/>
        <v>34.730321552727482</v>
      </c>
      <c r="H63" s="19">
        <f t="shared" si="25"/>
        <v>21.009530703828382</v>
      </c>
    </row>
    <row r="64" spans="1:8" ht="16.5" x14ac:dyDescent="0.3">
      <c r="A64" s="9" t="s">
        <v>26</v>
      </c>
      <c r="B64" s="19">
        <f>((B40/B39)-1)*100</f>
        <v>18.678500476624716</v>
      </c>
      <c r="C64" s="19">
        <f t="shared" ref="C64:H64" si="26">((C40/C39)-1)*100</f>
        <v>14.601129166081206</v>
      </c>
      <c r="D64" s="19">
        <f t="shared" ref="D64" si="27">((D40/D39)-1)*100</f>
        <v>26.389194273216177</v>
      </c>
      <c r="E64" s="19">
        <f t="shared" si="26"/>
        <v>29.154684041936108</v>
      </c>
      <c r="F64" s="19">
        <f t="shared" si="26"/>
        <v>21.496004913801634</v>
      </c>
      <c r="G64" s="19">
        <f t="shared" si="26"/>
        <v>64.203151576651436</v>
      </c>
      <c r="H64" s="19">
        <f t="shared" si="26"/>
        <v>33.200584900955789</v>
      </c>
    </row>
    <row r="65" spans="1:8" ht="16.5" x14ac:dyDescent="0.3">
      <c r="A65" s="9"/>
      <c r="B65" s="19"/>
      <c r="C65" s="19"/>
      <c r="D65" s="19"/>
      <c r="E65" s="19"/>
      <c r="F65" s="19"/>
      <c r="G65" s="19"/>
      <c r="H65" s="19"/>
    </row>
    <row r="66" spans="1:8" ht="17.25" x14ac:dyDescent="0.35">
      <c r="A66" s="10" t="s">
        <v>27</v>
      </c>
      <c r="B66" s="19"/>
      <c r="C66" s="19"/>
      <c r="D66" s="19"/>
      <c r="E66" s="19"/>
      <c r="F66" s="19"/>
      <c r="G66" s="19"/>
      <c r="H66" s="19"/>
    </row>
    <row r="67" spans="1:8" ht="16.5" x14ac:dyDescent="0.3">
      <c r="A67" s="9" t="s">
        <v>34</v>
      </c>
      <c r="B67" s="19">
        <f>B22/(B16*5)</f>
        <v>11961.239189647351</v>
      </c>
      <c r="C67" s="19">
        <f t="shared" ref="B67:H68" si="28">C22/(C16*5)</f>
        <v>12042.145179261037</v>
      </c>
      <c r="D67" s="19">
        <f t="shared" si="28"/>
        <v>11967.544989235617</v>
      </c>
      <c r="E67" s="19">
        <f t="shared" si="28"/>
        <v>12014.961754307453</v>
      </c>
      <c r="F67" s="19">
        <f t="shared" si="28"/>
        <v>11884.182232275671</v>
      </c>
      <c r="G67" s="19">
        <f t="shared" si="28"/>
        <v>10941.0518804077</v>
      </c>
      <c r="H67" s="19">
        <f t="shared" si="28"/>
        <v>11307.245336622633</v>
      </c>
    </row>
    <row r="68" spans="1:8" ht="16.5" x14ac:dyDescent="0.3">
      <c r="A68" s="9" t="s">
        <v>35</v>
      </c>
      <c r="B68" s="19">
        <f t="shared" si="28"/>
        <v>14517.148791052467</v>
      </c>
      <c r="C68" s="19">
        <f t="shared" si="28"/>
        <v>14758.466243349776</v>
      </c>
      <c r="D68" s="19">
        <f t="shared" si="28"/>
        <v>14198.550550998116</v>
      </c>
      <c r="E68" s="19">
        <f t="shared" si="28"/>
        <v>14578.280664727192</v>
      </c>
      <c r="F68" s="19">
        <f t="shared" si="28"/>
        <v>13534.367059834565</v>
      </c>
      <c r="G68" s="19">
        <f t="shared" si="28"/>
        <v>15604.22862169875</v>
      </c>
      <c r="H68" s="19">
        <f t="shared" si="28"/>
        <v>13483.463031483871</v>
      </c>
    </row>
    <row r="69" spans="1:8" ht="16.5" x14ac:dyDescent="0.3">
      <c r="A69" s="9" t="s">
        <v>28</v>
      </c>
      <c r="B69" s="19">
        <f>(B68/B67)*B51</f>
        <v>111.87748803167754</v>
      </c>
      <c r="C69" s="19">
        <f t="shared" ref="C69:H69" si="29">(C68/C67)*C51</f>
        <v>113.6177600753112</v>
      </c>
      <c r="D69" s="19">
        <f t="shared" si="29"/>
        <v>107.75547407087174</v>
      </c>
      <c r="E69" s="19">
        <f t="shared" si="29"/>
        <v>111.35008545231055</v>
      </c>
      <c r="F69" s="19">
        <f t="shared" si="29"/>
        <v>101.51610737034395</v>
      </c>
      <c r="G69" s="19">
        <f t="shared" si="29"/>
        <v>144.17840841454509</v>
      </c>
      <c r="H69" s="19">
        <f t="shared" si="29"/>
        <v>109.48898573594354</v>
      </c>
    </row>
    <row r="70" spans="1:8" ht="16.5" x14ac:dyDescent="0.3">
      <c r="A70" s="9" t="s">
        <v>36</v>
      </c>
      <c r="B70" s="19">
        <f>B22/B16</f>
        <v>59806.195948236753</v>
      </c>
      <c r="C70" s="19">
        <f t="shared" ref="C70:H71" si="30">C22/C16</f>
        <v>60210.725896305186</v>
      </c>
      <c r="D70" s="19">
        <f t="shared" si="30"/>
        <v>59837.724946178088</v>
      </c>
      <c r="E70" s="19">
        <f t="shared" si="30"/>
        <v>60074.808771537268</v>
      </c>
      <c r="F70" s="19">
        <f t="shared" si="30"/>
        <v>59420.911161378353</v>
      </c>
      <c r="G70" s="19">
        <f t="shared" si="30"/>
        <v>54705.2594020385</v>
      </c>
      <c r="H70" s="19">
        <f t="shared" si="30"/>
        <v>56536.226683113164</v>
      </c>
    </row>
    <row r="71" spans="1:8" ht="16.5" x14ac:dyDescent="0.3">
      <c r="A71" s="9" t="s">
        <v>37</v>
      </c>
      <c r="B71" s="19">
        <f>B23/B17</f>
        <v>72585.74395526234</v>
      </c>
      <c r="C71" s="19">
        <f t="shared" si="30"/>
        <v>73792.331216748891</v>
      </c>
      <c r="D71" s="19">
        <f t="shared" si="30"/>
        <v>70992.752754990579</v>
      </c>
      <c r="E71" s="19">
        <f t="shared" si="30"/>
        <v>72891.403323635954</v>
      </c>
      <c r="F71" s="19">
        <f t="shared" si="30"/>
        <v>67671.835299172817</v>
      </c>
      <c r="G71" s="19">
        <f t="shared" si="30"/>
        <v>78021.143108493765</v>
      </c>
      <c r="H71" s="19">
        <f t="shared" si="30"/>
        <v>67417.315157419347</v>
      </c>
    </row>
    <row r="72" spans="1:8" ht="16.5" x14ac:dyDescent="0.3">
      <c r="A72" s="9"/>
      <c r="B72" s="19"/>
      <c r="C72" s="19"/>
      <c r="D72" s="19"/>
      <c r="E72" s="19"/>
      <c r="F72" s="19"/>
      <c r="G72" s="19"/>
      <c r="H72" s="19"/>
    </row>
    <row r="73" spans="1:8" ht="17.25" x14ac:dyDescent="0.35">
      <c r="A73" s="10" t="s">
        <v>29</v>
      </c>
      <c r="B73" s="19"/>
      <c r="C73" s="19"/>
      <c r="D73" s="19"/>
      <c r="E73" s="19"/>
      <c r="F73" s="19"/>
      <c r="G73" s="19"/>
      <c r="H73" s="19"/>
    </row>
    <row r="74" spans="1:8" ht="16.5" x14ac:dyDescent="0.3">
      <c r="A74" s="9" t="s">
        <v>30</v>
      </c>
      <c r="B74" s="19">
        <f>(B29/B28)*100</f>
        <v>101.07816195300239</v>
      </c>
      <c r="C74" s="19"/>
      <c r="D74" s="19"/>
      <c r="E74" s="19"/>
      <c r="F74" s="19"/>
      <c r="G74" s="19"/>
      <c r="H74" s="19"/>
    </row>
    <row r="75" spans="1:8" ht="16.5" x14ac:dyDescent="0.3">
      <c r="A75" s="9" t="s">
        <v>31</v>
      </c>
      <c r="B75" s="19">
        <f>(B23/B29)*100</f>
        <v>100</v>
      </c>
      <c r="C75" s="19"/>
      <c r="D75" s="19"/>
      <c r="E75" s="19"/>
      <c r="F75" s="19"/>
      <c r="G75" s="19"/>
      <c r="H75" s="19"/>
    </row>
    <row r="76" spans="1:8" ht="17.25" thickBot="1" x14ac:dyDescent="0.35">
      <c r="A76" s="20"/>
      <c r="B76" s="20"/>
      <c r="C76" s="20"/>
      <c r="D76" s="20"/>
      <c r="E76" s="20"/>
      <c r="F76" s="20"/>
      <c r="G76" s="20"/>
      <c r="H76" s="20"/>
    </row>
    <row r="77" spans="1:8" ht="15" customHeight="1" thickTop="1" x14ac:dyDescent="0.3">
      <c r="A77" s="34" t="s">
        <v>119</v>
      </c>
      <c r="B77" s="34"/>
      <c r="C77" s="34"/>
      <c r="D77" s="34"/>
      <c r="E77" s="34"/>
      <c r="F77" s="34"/>
      <c r="G77" s="9"/>
      <c r="H77" s="9"/>
    </row>
    <row r="78" spans="1:8" ht="15" customHeight="1" x14ac:dyDescent="0.25">
      <c r="A78" s="35" t="s">
        <v>117</v>
      </c>
      <c r="B78" s="35"/>
      <c r="C78" s="35"/>
      <c r="D78" s="35"/>
      <c r="E78" s="35"/>
      <c r="F78" s="35"/>
      <c r="G78" s="35"/>
      <c r="H78" s="35"/>
    </row>
    <row r="79" spans="1:8" ht="16.5" x14ac:dyDescent="0.3">
      <c r="A79" s="9"/>
      <c r="B79" s="9"/>
      <c r="C79" s="9"/>
      <c r="D79" s="9"/>
      <c r="E79" s="9"/>
      <c r="F79" s="9"/>
      <c r="G79" s="9"/>
      <c r="H79" s="9"/>
    </row>
    <row r="80" spans="1:8" ht="16.5" x14ac:dyDescent="0.3">
      <c r="A80" s="9"/>
      <c r="B80" s="9"/>
      <c r="C80" s="9"/>
      <c r="D80" s="9"/>
      <c r="E80" s="9"/>
      <c r="F80" s="9"/>
      <c r="G80" s="9"/>
      <c r="H80" s="9"/>
    </row>
    <row r="81" spans="1:8" ht="16.5" x14ac:dyDescent="0.3">
      <c r="A81" s="22"/>
      <c r="B81" s="9"/>
      <c r="C81" s="9"/>
      <c r="D81" s="9"/>
      <c r="E81" s="9"/>
      <c r="F81" s="9"/>
      <c r="G81" s="9"/>
      <c r="H81" s="9"/>
    </row>
    <row r="82" spans="1:8" x14ac:dyDescent="0.25">
      <c r="A82" s="4"/>
    </row>
    <row r="83" spans="1:8" x14ac:dyDescent="0.25">
      <c r="A83" s="4"/>
    </row>
    <row r="84" spans="1:8" x14ac:dyDescent="0.25">
      <c r="A84" s="4"/>
    </row>
    <row r="85" spans="1:8" x14ac:dyDescent="0.25">
      <c r="A85" s="4"/>
    </row>
  </sheetData>
  <mergeCells count="5">
    <mergeCell ref="A77:F77"/>
    <mergeCell ref="A78:H78"/>
    <mergeCell ref="A9:A10"/>
    <mergeCell ref="B9:B10"/>
    <mergeCell ref="C9:H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8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85546875" style="5" customWidth="1"/>
    <col min="2" max="8" width="20.7109375" style="5" customWidth="1"/>
    <col min="9" max="9" width="17.85546875" style="5" bestFit="1" customWidth="1"/>
    <col min="10" max="16384" width="11.42578125" style="5"/>
  </cols>
  <sheetData>
    <row r="9" spans="1:8" ht="17.25" x14ac:dyDescent="0.25">
      <c r="A9" s="36" t="s">
        <v>0</v>
      </c>
      <c r="B9" s="38" t="s">
        <v>1</v>
      </c>
      <c r="C9" s="40" t="s">
        <v>2</v>
      </c>
      <c r="D9" s="40"/>
      <c r="E9" s="40"/>
      <c r="F9" s="40"/>
      <c r="G9" s="40"/>
      <c r="H9" s="40"/>
    </row>
    <row r="10" spans="1:8" ht="69.75" thickBot="1" x14ac:dyDescent="0.3">
      <c r="A10" s="37"/>
      <c r="B10" s="39"/>
      <c r="C10" s="7" t="s">
        <v>38</v>
      </c>
      <c r="D10" s="8" t="s">
        <v>33</v>
      </c>
      <c r="E10" s="7" t="s">
        <v>39</v>
      </c>
      <c r="F10" s="7" t="s">
        <v>40</v>
      </c>
      <c r="G10" s="7" t="s">
        <v>41</v>
      </c>
      <c r="H10" s="7" t="s">
        <v>42</v>
      </c>
    </row>
    <row r="11" spans="1:8" ht="17.25" thickTop="1" x14ac:dyDescent="0.3">
      <c r="A11" s="9"/>
      <c r="B11" s="9"/>
      <c r="C11" s="9"/>
      <c r="D11" s="9"/>
      <c r="E11" s="9"/>
      <c r="F11" s="9"/>
      <c r="G11" s="9"/>
      <c r="H11" s="9"/>
    </row>
    <row r="12" spans="1:8" ht="17.25" x14ac:dyDescent="0.35">
      <c r="A12" s="10" t="s">
        <v>3</v>
      </c>
      <c r="B12" s="9"/>
      <c r="C12" s="9"/>
      <c r="D12" s="9"/>
      <c r="E12" s="9"/>
      <c r="F12" s="9"/>
      <c r="G12" s="9"/>
      <c r="H12" s="9"/>
    </row>
    <row r="13" spans="1:8" ht="16.5" x14ac:dyDescent="0.3">
      <c r="A13" s="9"/>
      <c r="B13" s="9"/>
      <c r="C13" s="9"/>
      <c r="D13" s="9"/>
      <c r="E13" s="9"/>
      <c r="F13" s="9"/>
      <c r="G13" s="9"/>
      <c r="H13" s="9"/>
    </row>
    <row r="14" spans="1:8" ht="17.25" x14ac:dyDescent="0.35">
      <c r="A14" s="10" t="s">
        <v>4</v>
      </c>
      <c r="B14" s="9"/>
      <c r="C14" s="9"/>
      <c r="D14" s="9"/>
      <c r="E14" s="9"/>
      <c r="F14" s="9"/>
      <c r="G14" s="9"/>
      <c r="H14" s="9"/>
    </row>
    <row r="15" spans="1:8" ht="16.5" x14ac:dyDescent="0.3">
      <c r="A15" s="11" t="s">
        <v>56</v>
      </c>
      <c r="B15" s="12">
        <f>C15+D15+G15+H15</f>
        <v>0</v>
      </c>
      <c r="C15" s="12">
        <v>0</v>
      </c>
      <c r="D15" s="12">
        <f>E15+F15</f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 ht="16.5" x14ac:dyDescent="0.3">
      <c r="A16" s="11" t="s">
        <v>88</v>
      </c>
      <c r="B16" s="12">
        <f>C16+D16+G16+H16</f>
        <v>0</v>
      </c>
      <c r="C16" s="12">
        <v>0</v>
      </c>
      <c r="D16" s="12">
        <f>E16+F16</f>
        <v>0</v>
      </c>
      <c r="E16" s="12">
        <v>0</v>
      </c>
      <c r="F16" s="12">
        <v>0</v>
      </c>
      <c r="G16" s="12">
        <v>0</v>
      </c>
      <c r="H16" s="12">
        <v>0</v>
      </c>
    </row>
    <row r="17" spans="1:9" ht="16.5" x14ac:dyDescent="0.3">
      <c r="A17" s="11" t="s">
        <v>89</v>
      </c>
      <c r="B17" s="12">
        <f t="shared" ref="B17" si="0">C17+D17+G17+H17</f>
        <v>0</v>
      </c>
      <c r="C17" s="12">
        <v>0</v>
      </c>
      <c r="D17" s="12">
        <f>E17+F17</f>
        <v>0</v>
      </c>
      <c r="E17" s="12">
        <v>0</v>
      </c>
      <c r="F17" s="12">
        <v>0</v>
      </c>
      <c r="G17" s="12">
        <v>0</v>
      </c>
      <c r="H17" s="12">
        <v>0</v>
      </c>
    </row>
    <row r="18" spans="1:9" ht="16.5" x14ac:dyDescent="0.3">
      <c r="A18" s="11" t="s">
        <v>71</v>
      </c>
      <c r="B18" s="12">
        <f>C18+D18+G18+H18</f>
        <v>837660</v>
      </c>
      <c r="C18" s="12">
        <v>546064</v>
      </c>
      <c r="D18" s="12">
        <f t="shared" ref="D18" si="1">E18+F18</f>
        <v>224351</v>
      </c>
      <c r="E18" s="12">
        <v>143008</v>
      </c>
      <c r="F18" s="12">
        <v>81343</v>
      </c>
      <c r="G18" s="12">
        <v>4415</v>
      </c>
      <c r="H18" s="12">
        <v>62830</v>
      </c>
    </row>
    <row r="19" spans="1:9" ht="16.5" x14ac:dyDescent="0.3">
      <c r="A19" s="9"/>
      <c r="B19" s="12"/>
      <c r="C19" s="12"/>
      <c r="D19" s="12"/>
      <c r="E19" s="12"/>
      <c r="F19" s="12"/>
      <c r="G19" s="12"/>
      <c r="H19" s="12"/>
    </row>
    <row r="20" spans="1:9" ht="17.25" x14ac:dyDescent="0.35">
      <c r="A20" s="13" t="s">
        <v>5</v>
      </c>
      <c r="B20" s="12"/>
      <c r="C20" s="12"/>
      <c r="D20" s="12"/>
      <c r="E20" s="12"/>
      <c r="F20" s="12"/>
      <c r="G20" s="12"/>
      <c r="H20" s="12"/>
    </row>
    <row r="21" spans="1:9" ht="16.5" x14ac:dyDescent="0.3">
      <c r="A21" s="11" t="s">
        <v>56</v>
      </c>
      <c r="B21" s="12">
        <f>C21+D21+G21+H21</f>
        <v>1352948966.6700001</v>
      </c>
      <c r="C21" s="12">
        <v>1215463337.71</v>
      </c>
      <c r="D21" s="12">
        <f>E21+F21</f>
        <v>137485628.96000001</v>
      </c>
      <c r="E21" s="12">
        <v>137485628.96000001</v>
      </c>
      <c r="F21" s="12">
        <v>0</v>
      </c>
      <c r="G21" s="12">
        <v>0</v>
      </c>
      <c r="H21" s="12">
        <v>0</v>
      </c>
    </row>
    <row r="22" spans="1:9" ht="16.5" x14ac:dyDescent="0.3">
      <c r="A22" s="11" t="s">
        <v>88</v>
      </c>
      <c r="B22" s="12">
        <f>C22+D22+G22+H22</f>
        <v>1308394615</v>
      </c>
      <c r="C22" s="12">
        <v>937722500</v>
      </c>
      <c r="D22" s="12">
        <f>E22+F22</f>
        <v>308522500</v>
      </c>
      <c r="E22" s="12">
        <v>205920000</v>
      </c>
      <c r="F22" s="12">
        <v>102602500</v>
      </c>
      <c r="G22" s="12">
        <v>9295000</v>
      </c>
      <c r="H22" s="12">
        <v>52854615</v>
      </c>
    </row>
    <row r="23" spans="1:9" ht="16.5" x14ac:dyDescent="0.3">
      <c r="A23" s="11" t="s">
        <v>89</v>
      </c>
      <c r="B23" s="12">
        <f t="shared" ref="B23" si="2">C23+D23+G23+H23</f>
        <v>768265038.68999374</v>
      </c>
      <c r="C23" s="12">
        <v>696804012.3599937</v>
      </c>
      <c r="D23" s="12">
        <f>E23+F23</f>
        <v>71461026.330000028</v>
      </c>
      <c r="E23" s="12">
        <v>71461026.330000028</v>
      </c>
      <c r="F23" s="12">
        <v>0</v>
      </c>
      <c r="G23" s="12">
        <v>0</v>
      </c>
      <c r="H23" s="12">
        <v>0</v>
      </c>
    </row>
    <row r="24" spans="1:9" ht="16.5" x14ac:dyDescent="0.3">
      <c r="A24" s="11" t="s">
        <v>71</v>
      </c>
      <c r="B24" s="12">
        <f>C24+D24+G24+H24</f>
        <v>51405652713</v>
      </c>
      <c r="C24" s="12">
        <v>33816632325.839996</v>
      </c>
      <c r="D24" s="12">
        <f>E24+F24</f>
        <v>13733175929.400002</v>
      </c>
      <c r="E24" s="12">
        <v>8797098252.8000011</v>
      </c>
      <c r="F24" s="12">
        <v>4936077676.5999994</v>
      </c>
      <c r="G24" s="12">
        <v>250818720.25999999</v>
      </c>
      <c r="H24" s="12">
        <v>3605025737.5</v>
      </c>
      <c r="I24" s="6"/>
    </row>
    <row r="25" spans="1:9" ht="16.5" x14ac:dyDescent="0.3">
      <c r="A25" s="11" t="s">
        <v>90</v>
      </c>
      <c r="B25" s="12">
        <f>B23</f>
        <v>768265038.68999374</v>
      </c>
      <c r="C25" s="12">
        <f t="shared" ref="C25" si="3">C23</f>
        <v>696804012.3599937</v>
      </c>
      <c r="D25" s="12">
        <f t="shared" ref="D25:H25" si="4">D23</f>
        <v>71461026.330000028</v>
      </c>
      <c r="E25" s="12">
        <f t="shared" si="4"/>
        <v>71461026.330000028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6"/>
    </row>
    <row r="26" spans="1:9" ht="17.25" x14ac:dyDescent="0.35">
      <c r="A26" s="13"/>
      <c r="B26" s="12"/>
      <c r="C26" s="12"/>
      <c r="D26" s="12"/>
      <c r="E26" s="12"/>
      <c r="F26" s="12"/>
      <c r="G26" s="12"/>
      <c r="H26" s="12"/>
    </row>
    <row r="27" spans="1:9" ht="17.25" x14ac:dyDescent="0.35">
      <c r="A27" s="13" t="s">
        <v>6</v>
      </c>
      <c r="B27" s="12"/>
      <c r="C27" s="12"/>
      <c r="D27" s="12"/>
      <c r="E27" s="12"/>
      <c r="F27" s="12"/>
      <c r="G27" s="12"/>
      <c r="H27" s="12"/>
    </row>
    <row r="28" spans="1:9" ht="16.5" x14ac:dyDescent="0.3">
      <c r="A28" s="11" t="s">
        <v>88</v>
      </c>
      <c r="B28" s="12">
        <f>B22</f>
        <v>1308394615</v>
      </c>
      <c r="C28" s="12"/>
      <c r="D28" s="12"/>
      <c r="E28" s="12"/>
      <c r="F28" s="12"/>
      <c r="G28" s="12"/>
      <c r="H28" s="12"/>
      <c r="I28" s="2"/>
    </row>
    <row r="29" spans="1:9" ht="16.5" x14ac:dyDescent="0.3">
      <c r="A29" s="11" t="s">
        <v>89</v>
      </c>
      <c r="B29" s="12">
        <v>768265038.68999374</v>
      </c>
      <c r="C29" s="12"/>
      <c r="D29" s="12"/>
      <c r="E29" s="12"/>
      <c r="F29" s="12"/>
      <c r="G29" s="12"/>
      <c r="H29" s="12"/>
    </row>
    <row r="30" spans="1:9" ht="16.5" x14ac:dyDescent="0.3">
      <c r="A30" s="9"/>
      <c r="B30" s="15"/>
      <c r="C30" s="15"/>
      <c r="D30" s="15"/>
      <c r="E30" s="15"/>
      <c r="F30" s="15"/>
      <c r="G30" s="15"/>
      <c r="H30" s="15"/>
    </row>
    <row r="31" spans="1:9" ht="17.25" x14ac:dyDescent="0.35">
      <c r="A31" s="10" t="s">
        <v>7</v>
      </c>
      <c r="B31" s="15"/>
      <c r="C31" s="15"/>
      <c r="D31" s="15"/>
      <c r="E31" s="15"/>
      <c r="F31" s="15"/>
      <c r="G31" s="15"/>
      <c r="H31" s="15"/>
    </row>
    <row r="32" spans="1:9" ht="16.5" x14ac:dyDescent="0.3">
      <c r="A32" s="11" t="s">
        <v>57</v>
      </c>
      <c r="B32" s="17">
        <v>1.060947463</v>
      </c>
      <c r="C32" s="17">
        <v>1.060947463</v>
      </c>
      <c r="D32" s="17">
        <v>1.060947463</v>
      </c>
      <c r="E32" s="17">
        <v>1.060947463</v>
      </c>
      <c r="F32" s="17">
        <v>1.060947463</v>
      </c>
      <c r="G32" s="17">
        <v>1.060947463</v>
      </c>
      <c r="H32" s="17">
        <v>1.060947463</v>
      </c>
    </row>
    <row r="33" spans="1:8" ht="16.5" x14ac:dyDescent="0.3">
      <c r="A33" s="11" t="s">
        <v>91</v>
      </c>
      <c r="B33" s="17">
        <v>1.0641</v>
      </c>
      <c r="C33" s="17">
        <v>1.0641</v>
      </c>
      <c r="D33" s="17">
        <v>1.0641</v>
      </c>
      <c r="E33" s="17">
        <v>1.0641</v>
      </c>
      <c r="F33" s="17">
        <v>1.0641</v>
      </c>
      <c r="G33" s="17">
        <v>1.0641</v>
      </c>
      <c r="H33" s="17">
        <v>1.0641</v>
      </c>
    </row>
    <row r="34" spans="1:8" ht="16.5" x14ac:dyDescent="0.3">
      <c r="A34" s="11" t="s">
        <v>8</v>
      </c>
      <c r="B34" s="12">
        <f>C34+D34+G34+H34</f>
        <v>449884</v>
      </c>
      <c r="C34" s="12">
        <v>255068</v>
      </c>
      <c r="D34" s="12">
        <f>E34+F34</f>
        <v>170928</v>
      </c>
      <c r="E34" s="12">
        <v>149937</v>
      </c>
      <c r="F34" s="12">
        <v>20991</v>
      </c>
      <c r="G34" s="12">
        <v>2410</v>
      </c>
      <c r="H34" s="12">
        <v>21478</v>
      </c>
    </row>
    <row r="35" spans="1:8" ht="16.5" x14ac:dyDescent="0.3">
      <c r="A35" s="9"/>
      <c r="B35" s="12"/>
      <c r="C35" s="12"/>
      <c r="D35" s="12"/>
      <c r="E35" s="12"/>
      <c r="F35" s="12"/>
      <c r="G35" s="12"/>
      <c r="H35" s="12"/>
    </row>
    <row r="36" spans="1:8" ht="17.25" x14ac:dyDescent="0.35">
      <c r="A36" s="18" t="s">
        <v>9</v>
      </c>
      <c r="B36" s="12"/>
      <c r="C36" s="12"/>
      <c r="D36" s="12"/>
      <c r="E36" s="12"/>
      <c r="F36" s="12"/>
      <c r="G36" s="12"/>
      <c r="H36" s="12"/>
    </row>
    <row r="37" spans="1:8" ht="16.5" x14ac:dyDescent="0.3">
      <c r="A37" s="11" t="s">
        <v>58</v>
      </c>
      <c r="B37" s="12">
        <f>B21/B32</f>
        <v>1275227109.5915709</v>
      </c>
      <c r="C37" s="12">
        <f t="shared" ref="C37:H37" si="5">C21/C32</f>
        <v>1145639515.714644</v>
      </c>
      <c r="D37" s="12">
        <f t="shared" ref="D37" si="6">D21/D32</f>
        <v>129587593.87692697</v>
      </c>
      <c r="E37" s="12">
        <f t="shared" si="5"/>
        <v>129587593.87692697</v>
      </c>
      <c r="F37" s="12">
        <f t="shared" si="5"/>
        <v>0</v>
      </c>
      <c r="G37" s="12">
        <f t="shared" si="5"/>
        <v>0</v>
      </c>
      <c r="H37" s="12">
        <f t="shared" si="5"/>
        <v>0</v>
      </c>
    </row>
    <row r="38" spans="1:8" ht="16.5" x14ac:dyDescent="0.3">
      <c r="A38" s="11" t="s">
        <v>92</v>
      </c>
      <c r="B38" s="12">
        <f>B23/B33</f>
        <v>721985751.98758924</v>
      </c>
      <c r="C38" s="12">
        <f t="shared" ref="C38:H38" si="7">C23/C33</f>
        <v>654829444.93937945</v>
      </c>
      <c r="D38" s="12">
        <f t="shared" ref="D38" si="8">D23/D33</f>
        <v>67156307.048209772</v>
      </c>
      <c r="E38" s="12">
        <f t="shared" si="7"/>
        <v>67156307.048209772</v>
      </c>
      <c r="F38" s="12">
        <f t="shared" si="7"/>
        <v>0</v>
      </c>
      <c r="G38" s="12">
        <f t="shared" si="7"/>
        <v>0</v>
      </c>
      <c r="H38" s="12">
        <f t="shared" si="7"/>
        <v>0</v>
      </c>
    </row>
    <row r="39" spans="1:8" ht="16.5" x14ac:dyDescent="0.3">
      <c r="A39" s="11" t="s">
        <v>59</v>
      </c>
      <c r="B39" s="12" t="s">
        <v>68</v>
      </c>
      <c r="C39" s="12" t="s">
        <v>68</v>
      </c>
      <c r="D39" s="12" t="s">
        <v>68</v>
      </c>
      <c r="E39" s="12" t="s">
        <v>68</v>
      </c>
      <c r="F39" s="12" t="s">
        <v>68</v>
      </c>
      <c r="G39" s="12" t="s">
        <v>68</v>
      </c>
      <c r="H39" s="12" t="s">
        <v>68</v>
      </c>
    </row>
    <row r="40" spans="1:8" ht="16.5" x14ac:dyDescent="0.3">
      <c r="A40" s="11" t="s">
        <v>93</v>
      </c>
      <c r="B40" s="12" t="s">
        <v>68</v>
      </c>
      <c r="C40" s="12" t="s">
        <v>68</v>
      </c>
      <c r="D40" s="12" t="s">
        <v>68</v>
      </c>
      <c r="E40" s="12" t="s">
        <v>68</v>
      </c>
      <c r="F40" s="12" t="s">
        <v>68</v>
      </c>
      <c r="G40" s="12" t="s">
        <v>68</v>
      </c>
      <c r="H40" s="12" t="s">
        <v>68</v>
      </c>
    </row>
    <row r="41" spans="1:8" ht="16.5" x14ac:dyDescent="0.3">
      <c r="A41" s="9"/>
      <c r="B41" s="15"/>
      <c r="C41" s="15"/>
      <c r="D41" s="15"/>
      <c r="E41" s="15"/>
      <c r="F41" s="15"/>
      <c r="G41" s="15"/>
      <c r="H41" s="15"/>
    </row>
    <row r="42" spans="1:8" ht="17.25" x14ac:dyDescent="0.35">
      <c r="A42" s="10" t="s">
        <v>10</v>
      </c>
      <c r="B42" s="15"/>
      <c r="C42" s="15"/>
      <c r="D42" s="15"/>
      <c r="E42" s="15"/>
      <c r="F42" s="15"/>
      <c r="G42" s="15"/>
      <c r="H42" s="15"/>
    </row>
    <row r="43" spans="1:8" ht="16.5" x14ac:dyDescent="0.3">
      <c r="A43" s="9"/>
      <c r="B43" s="15"/>
      <c r="C43" s="15"/>
      <c r="D43" s="15"/>
      <c r="E43" s="15"/>
      <c r="F43" s="15"/>
      <c r="G43" s="15"/>
      <c r="H43" s="15"/>
    </row>
    <row r="44" spans="1:8" ht="17.25" x14ac:dyDescent="0.35">
      <c r="A44" s="10" t="s">
        <v>11</v>
      </c>
      <c r="B44" s="15"/>
      <c r="C44" s="15"/>
      <c r="D44" s="15"/>
      <c r="E44" s="15"/>
      <c r="F44" s="15"/>
      <c r="G44" s="15"/>
      <c r="H44" s="15"/>
    </row>
    <row r="45" spans="1:8" ht="16.5" x14ac:dyDescent="0.3">
      <c r="A45" s="9" t="s">
        <v>12</v>
      </c>
      <c r="B45" s="19" t="s">
        <v>68</v>
      </c>
      <c r="C45" s="19" t="s">
        <v>68</v>
      </c>
      <c r="D45" s="19" t="s">
        <v>68</v>
      </c>
      <c r="E45" s="19" t="s">
        <v>68</v>
      </c>
      <c r="F45" s="19" t="s">
        <v>68</v>
      </c>
      <c r="G45" s="19" t="s">
        <v>68</v>
      </c>
      <c r="H45" s="19" t="s">
        <v>68</v>
      </c>
    </row>
    <row r="46" spans="1:8" ht="16.5" x14ac:dyDescent="0.3">
      <c r="A46" s="9" t="s">
        <v>13</v>
      </c>
      <c r="B46" s="19" t="s">
        <v>68</v>
      </c>
      <c r="C46" s="19" t="s">
        <v>68</v>
      </c>
      <c r="D46" s="19" t="s">
        <v>68</v>
      </c>
      <c r="E46" s="19" t="s">
        <v>68</v>
      </c>
      <c r="F46" s="19" t="s">
        <v>68</v>
      </c>
      <c r="G46" s="19" t="s">
        <v>68</v>
      </c>
      <c r="H46" s="19" t="s">
        <v>68</v>
      </c>
    </row>
    <row r="47" spans="1:8" ht="16.5" x14ac:dyDescent="0.3">
      <c r="A47" s="9"/>
      <c r="B47" s="19"/>
      <c r="C47" s="19"/>
      <c r="D47" s="19"/>
      <c r="E47" s="19"/>
      <c r="F47" s="19"/>
      <c r="G47" s="19"/>
      <c r="H47" s="19"/>
    </row>
    <row r="48" spans="1:8" ht="17.25" x14ac:dyDescent="0.35">
      <c r="A48" s="10" t="s">
        <v>14</v>
      </c>
      <c r="B48" s="19"/>
      <c r="C48" s="19"/>
      <c r="D48" s="19"/>
      <c r="E48" s="19"/>
      <c r="F48" s="19"/>
      <c r="G48" s="19"/>
      <c r="H48" s="19"/>
    </row>
    <row r="49" spans="1:8" ht="16.5" x14ac:dyDescent="0.3">
      <c r="A49" s="9" t="s">
        <v>15</v>
      </c>
      <c r="B49" s="19" t="s">
        <v>68</v>
      </c>
      <c r="C49" s="19" t="s">
        <v>68</v>
      </c>
      <c r="D49" s="19" t="s">
        <v>68</v>
      </c>
      <c r="E49" s="19" t="s">
        <v>68</v>
      </c>
      <c r="F49" s="19" t="s">
        <v>68</v>
      </c>
      <c r="G49" s="19" t="s">
        <v>68</v>
      </c>
      <c r="H49" s="19" t="s">
        <v>68</v>
      </c>
    </row>
    <row r="50" spans="1:8" ht="16.5" x14ac:dyDescent="0.3">
      <c r="A50" s="9" t="s">
        <v>16</v>
      </c>
      <c r="B50" s="19">
        <f>B23/B22*100</f>
        <v>58.718144348980964</v>
      </c>
      <c r="C50" s="19">
        <f t="shared" ref="C50:H50" si="9">C23/C22*100</f>
        <v>74.308125523275137</v>
      </c>
      <c r="D50" s="19">
        <f t="shared" ref="D50" si="10">D23/D22*100</f>
        <v>23.162338672220027</v>
      </c>
      <c r="E50" s="19">
        <f t="shared" si="9"/>
        <v>34.703295614801874</v>
      </c>
      <c r="F50" s="19">
        <f t="shared" si="9"/>
        <v>0</v>
      </c>
      <c r="G50" s="19">
        <f t="shared" si="9"/>
        <v>0</v>
      </c>
      <c r="H50" s="19">
        <f t="shared" si="9"/>
        <v>0</v>
      </c>
    </row>
    <row r="51" spans="1:8" ht="16.5" x14ac:dyDescent="0.3">
      <c r="A51" s="9" t="s">
        <v>17</v>
      </c>
      <c r="B51" s="19" t="s">
        <v>68</v>
      </c>
      <c r="C51" s="19" t="s">
        <v>68</v>
      </c>
      <c r="D51" s="19" t="s">
        <v>68</v>
      </c>
      <c r="E51" s="19" t="s">
        <v>68</v>
      </c>
      <c r="F51" s="19" t="s">
        <v>68</v>
      </c>
      <c r="G51" s="19" t="s">
        <v>68</v>
      </c>
      <c r="H51" s="19" t="s">
        <v>68</v>
      </c>
    </row>
    <row r="52" spans="1:8" ht="16.5" x14ac:dyDescent="0.3">
      <c r="A52" s="9"/>
      <c r="B52" s="19"/>
      <c r="C52" s="19"/>
      <c r="D52" s="19"/>
      <c r="E52" s="19"/>
      <c r="F52" s="19"/>
      <c r="G52" s="19"/>
      <c r="H52" s="19"/>
    </row>
    <row r="53" spans="1:8" ht="17.25" x14ac:dyDescent="0.35">
      <c r="A53" s="10" t="s">
        <v>18</v>
      </c>
      <c r="B53" s="19"/>
      <c r="C53" s="19"/>
      <c r="D53" s="19"/>
      <c r="E53" s="19"/>
      <c r="F53" s="19"/>
      <c r="G53" s="19"/>
      <c r="H53" s="19"/>
    </row>
    <row r="54" spans="1:8" ht="16.5" x14ac:dyDescent="0.3">
      <c r="A54" s="9" t="s">
        <v>19</v>
      </c>
      <c r="B54" s="19">
        <f>B17/B18*100</f>
        <v>0</v>
      </c>
      <c r="C54" s="19">
        <f t="shared" ref="C54:H54" si="11">C17/C18*100</f>
        <v>0</v>
      </c>
      <c r="D54" s="19">
        <f t="shared" si="11"/>
        <v>0</v>
      </c>
      <c r="E54" s="19">
        <f t="shared" si="11"/>
        <v>0</v>
      </c>
      <c r="F54" s="19">
        <f t="shared" si="11"/>
        <v>0</v>
      </c>
      <c r="G54" s="19">
        <f t="shared" si="11"/>
        <v>0</v>
      </c>
      <c r="H54" s="19">
        <f t="shared" si="11"/>
        <v>0</v>
      </c>
    </row>
    <row r="55" spans="1:8" ht="16.5" x14ac:dyDescent="0.3">
      <c r="A55" s="9" t="s">
        <v>20</v>
      </c>
      <c r="B55" s="19">
        <f>B23/B24*100</f>
        <v>1.4945147044027451</v>
      </c>
      <c r="C55" s="19">
        <f t="shared" ref="C55:H55" si="12">C23/C24*100</f>
        <v>2.0605363823515659</v>
      </c>
      <c r="D55" s="19">
        <f t="shared" ref="D55" si="13">D23/D24*100</f>
        <v>0.52035324310537789</v>
      </c>
      <c r="E55" s="19">
        <f t="shared" si="12"/>
        <v>0.81232497667347203</v>
      </c>
      <c r="F55" s="19">
        <f t="shared" si="12"/>
        <v>0</v>
      </c>
      <c r="G55" s="19">
        <f t="shared" si="12"/>
        <v>0</v>
      </c>
      <c r="H55" s="19">
        <f t="shared" si="12"/>
        <v>0</v>
      </c>
    </row>
    <row r="56" spans="1:8" ht="16.5" x14ac:dyDescent="0.3">
      <c r="A56" s="9" t="s">
        <v>21</v>
      </c>
      <c r="B56" s="19">
        <f>(B54+B55)/2</f>
        <v>0.74725735220137257</v>
      </c>
      <c r="C56" s="19">
        <f t="shared" ref="C56:H56" si="14">(C54+C55)/2</f>
        <v>1.0302681911757829</v>
      </c>
      <c r="D56" s="19">
        <f t="shared" ref="D56" si="15">(D54+D55)/2</f>
        <v>0.26017662155268895</v>
      </c>
      <c r="E56" s="19">
        <f t="shared" si="14"/>
        <v>0.40616248833673602</v>
      </c>
      <c r="F56" s="19">
        <f t="shared" si="14"/>
        <v>0</v>
      </c>
      <c r="G56" s="19">
        <f t="shared" si="14"/>
        <v>0</v>
      </c>
      <c r="H56" s="19">
        <f t="shared" si="14"/>
        <v>0</v>
      </c>
    </row>
    <row r="57" spans="1:8" ht="16.5" x14ac:dyDescent="0.3">
      <c r="A57" s="9"/>
      <c r="B57" s="19"/>
      <c r="C57" s="19"/>
      <c r="D57" s="19"/>
      <c r="E57" s="19"/>
      <c r="F57" s="19"/>
      <c r="G57" s="19"/>
      <c r="H57" s="19"/>
    </row>
    <row r="58" spans="1:8" ht="17.25" x14ac:dyDescent="0.35">
      <c r="A58" s="10" t="s">
        <v>32</v>
      </c>
      <c r="B58" s="19"/>
      <c r="C58" s="19"/>
      <c r="D58" s="19"/>
      <c r="E58" s="19"/>
      <c r="F58" s="19"/>
      <c r="G58" s="19"/>
      <c r="H58" s="19"/>
    </row>
    <row r="59" spans="1:8" ht="16.5" x14ac:dyDescent="0.3">
      <c r="A59" s="9" t="s">
        <v>22</v>
      </c>
      <c r="B59" s="19">
        <f>B25/B23*100</f>
        <v>100</v>
      </c>
      <c r="C59" s="19">
        <f>C25/C23*100</f>
        <v>100</v>
      </c>
      <c r="D59" s="19">
        <f>D25/D23*100</f>
        <v>100</v>
      </c>
      <c r="E59" s="19" t="s">
        <v>68</v>
      </c>
      <c r="F59" s="19" t="s">
        <v>68</v>
      </c>
      <c r="G59" s="19" t="s">
        <v>68</v>
      </c>
      <c r="H59" s="19" t="s">
        <v>68</v>
      </c>
    </row>
    <row r="60" spans="1:8" ht="16.5" x14ac:dyDescent="0.3">
      <c r="A60" s="9"/>
      <c r="B60" s="19"/>
      <c r="C60" s="19"/>
      <c r="D60" s="19"/>
      <c r="E60" s="19"/>
      <c r="F60" s="19"/>
      <c r="G60" s="19"/>
      <c r="H60" s="19"/>
    </row>
    <row r="61" spans="1:8" ht="17.25" x14ac:dyDescent="0.35">
      <c r="A61" s="10" t="s">
        <v>23</v>
      </c>
      <c r="B61" s="19"/>
      <c r="C61" s="19"/>
      <c r="D61" s="19"/>
      <c r="E61" s="19"/>
      <c r="F61" s="19"/>
      <c r="G61" s="19"/>
      <c r="H61" s="19"/>
    </row>
    <row r="62" spans="1:8" ht="16.5" x14ac:dyDescent="0.3">
      <c r="A62" s="9" t="s">
        <v>24</v>
      </c>
      <c r="B62" s="19" t="s">
        <v>68</v>
      </c>
      <c r="C62" s="19" t="s">
        <v>68</v>
      </c>
      <c r="D62" s="19" t="s">
        <v>68</v>
      </c>
      <c r="E62" s="19" t="s">
        <v>68</v>
      </c>
      <c r="F62" s="19" t="s">
        <v>68</v>
      </c>
      <c r="G62" s="19" t="s">
        <v>68</v>
      </c>
      <c r="H62" s="19" t="s">
        <v>68</v>
      </c>
    </row>
    <row r="63" spans="1:8" ht="16.5" x14ac:dyDescent="0.3">
      <c r="A63" s="9" t="s">
        <v>25</v>
      </c>
      <c r="B63" s="19">
        <f>((B38/B37)-1)*100</f>
        <v>-43.383751289695653</v>
      </c>
      <c r="C63" s="19">
        <f t="shared" ref="C63:E63" si="16">((C38/C37)-1)*100</f>
        <v>-42.841580099399742</v>
      </c>
      <c r="D63" s="19">
        <f t="shared" si="16"/>
        <v>-48.176901014158787</v>
      </c>
      <c r="E63" s="19">
        <f t="shared" si="16"/>
        <v>-48.176901014158787</v>
      </c>
      <c r="F63" s="19" t="s">
        <v>68</v>
      </c>
      <c r="G63" s="19" t="s">
        <v>68</v>
      </c>
      <c r="H63" s="19" t="s">
        <v>68</v>
      </c>
    </row>
    <row r="64" spans="1:8" ht="16.5" x14ac:dyDescent="0.3">
      <c r="A64" s="9" t="s">
        <v>26</v>
      </c>
      <c r="B64" s="19" t="s">
        <v>68</v>
      </c>
      <c r="C64" s="19" t="s">
        <v>68</v>
      </c>
      <c r="D64" s="19" t="s">
        <v>68</v>
      </c>
      <c r="E64" s="19" t="s">
        <v>68</v>
      </c>
      <c r="F64" s="19" t="s">
        <v>68</v>
      </c>
      <c r="G64" s="19" t="s">
        <v>68</v>
      </c>
      <c r="H64" s="19" t="s">
        <v>68</v>
      </c>
    </row>
    <row r="65" spans="1:8" ht="16.5" x14ac:dyDescent="0.3">
      <c r="A65" s="9"/>
      <c r="B65" s="19"/>
      <c r="C65" s="19"/>
      <c r="D65" s="19"/>
      <c r="E65" s="19"/>
      <c r="F65" s="19"/>
      <c r="G65" s="19"/>
      <c r="H65" s="19"/>
    </row>
    <row r="66" spans="1:8" ht="17.25" x14ac:dyDescent="0.35">
      <c r="A66" s="10" t="s">
        <v>27</v>
      </c>
      <c r="B66" s="19"/>
      <c r="C66" s="19"/>
      <c r="D66" s="19"/>
      <c r="E66" s="19"/>
      <c r="F66" s="19"/>
      <c r="G66" s="19"/>
      <c r="H66" s="19"/>
    </row>
    <row r="67" spans="1:8" ht="16.5" x14ac:dyDescent="0.3">
      <c r="A67" s="9" t="s">
        <v>34</v>
      </c>
      <c r="B67" s="19" t="s">
        <v>68</v>
      </c>
      <c r="C67" s="19" t="s">
        <v>68</v>
      </c>
      <c r="D67" s="19" t="s">
        <v>68</v>
      </c>
      <c r="E67" s="19" t="s">
        <v>68</v>
      </c>
      <c r="F67" s="19" t="s">
        <v>68</v>
      </c>
      <c r="G67" s="19" t="s">
        <v>68</v>
      </c>
      <c r="H67" s="19" t="s">
        <v>68</v>
      </c>
    </row>
    <row r="68" spans="1:8" ht="16.5" x14ac:dyDescent="0.3">
      <c r="A68" s="9" t="s">
        <v>35</v>
      </c>
      <c r="B68" s="19" t="s">
        <v>68</v>
      </c>
      <c r="C68" s="19" t="s">
        <v>68</v>
      </c>
      <c r="D68" s="19" t="s">
        <v>68</v>
      </c>
      <c r="E68" s="19" t="s">
        <v>68</v>
      </c>
      <c r="F68" s="19" t="s">
        <v>68</v>
      </c>
      <c r="G68" s="19" t="s">
        <v>68</v>
      </c>
      <c r="H68" s="19" t="s">
        <v>68</v>
      </c>
    </row>
    <row r="69" spans="1:8" ht="16.5" x14ac:dyDescent="0.3">
      <c r="A69" s="9" t="s">
        <v>28</v>
      </c>
      <c r="B69" s="19" t="s">
        <v>68</v>
      </c>
      <c r="C69" s="19" t="s">
        <v>68</v>
      </c>
      <c r="D69" s="19" t="s">
        <v>68</v>
      </c>
      <c r="E69" s="19" t="s">
        <v>68</v>
      </c>
      <c r="F69" s="19" t="s">
        <v>68</v>
      </c>
      <c r="G69" s="19" t="s">
        <v>68</v>
      </c>
      <c r="H69" s="19" t="s">
        <v>68</v>
      </c>
    </row>
    <row r="70" spans="1:8" ht="16.5" x14ac:dyDescent="0.3">
      <c r="A70" s="9" t="s">
        <v>36</v>
      </c>
      <c r="B70" s="19" t="s">
        <v>68</v>
      </c>
      <c r="C70" s="19" t="s">
        <v>68</v>
      </c>
      <c r="D70" s="19" t="s">
        <v>68</v>
      </c>
      <c r="E70" s="19" t="s">
        <v>68</v>
      </c>
      <c r="F70" s="19" t="s">
        <v>68</v>
      </c>
      <c r="G70" s="19" t="s">
        <v>68</v>
      </c>
      <c r="H70" s="19" t="s">
        <v>68</v>
      </c>
    </row>
    <row r="71" spans="1:8" ht="16.5" x14ac:dyDescent="0.3">
      <c r="A71" s="9" t="s">
        <v>37</v>
      </c>
      <c r="B71" s="19" t="s">
        <v>68</v>
      </c>
      <c r="C71" s="19" t="s">
        <v>68</v>
      </c>
      <c r="D71" s="19" t="s">
        <v>68</v>
      </c>
      <c r="E71" s="19" t="s">
        <v>68</v>
      </c>
      <c r="F71" s="19" t="s">
        <v>68</v>
      </c>
      <c r="G71" s="19" t="s">
        <v>68</v>
      </c>
      <c r="H71" s="19" t="s">
        <v>68</v>
      </c>
    </row>
    <row r="72" spans="1:8" ht="16.5" x14ac:dyDescent="0.3">
      <c r="A72" s="9"/>
      <c r="B72" s="19"/>
      <c r="C72" s="19"/>
      <c r="D72" s="19"/>
      <c r="E72" s="19"/>
      <c r="F72" s="19"/>
      <c r="G72" s="19"/>
      <c r="H72" s="19"/>
    </row>
    <row r="73" spans="1:8" ht="17.25" x14ac:dyDescent="0.35">
      <c r="A73" s="10" t="s">
        <v>29</v>
      </c>
      <c r="B73" s="19"/>
      <c r="C73" s="19"/>
      <c r="D73" s="19"/>
      <c r="E73" s="19"/>
      <c r="F73" s="19"/>
      <c r="G73" s="19"/>
      <c r="H73" s="19"/>
    </row>
    <row r="74" spans="1:8" ht="16.5" x14ac:dyDescent="0.3">
      <c r="A74" s="9" t="s">
        <v>30</v>
      </c>
      <c r="B74" s="19">
        <f>(B29/B28)*100</f>
        <v>58.718144348980964</v>
      </c>
      <c r="C74" s="19"/>
      <c r="D74" s="19"/>
      <c r="E74" s="19"/>
      <c r="F74" s="19"/>
      <c r="G74" s="19"/>
      <c r="H74" s="19"/>
    </row>
    <row r="75" spans="1:8" ht="16.5" x14ac:dyDescent="0.3">
      <c r="A75" s="9" t="s">
        <v>31</v>
      </c>
      <c r="B75" s="19">
        <f>(B23/B29)*100</f>
        <v>100</v>
      </c>
      <c r="C75" s="19"/>
      <c r="D75" s="19"/>
      <c r="E75" s="19"/>
      <c r="F75" s="19"/>
      <c r="G75" s="19"/>
      <c r="H75" s="19"/>
    </row>
    <row r="76" spans="1:8" ht="17.25" thickBot="1" x14ac:dyDescent="0.35">
      <c r="A76" s="20"/>
      <c r="B76" s="20"/>
      <c r="C76" s="20"/>
      <c r="D76" s="20"/>
      <c r="E76" s="20"/>
      <c r="F76" s="20"/>
      <c r="G76" s="20"/>
      <c r="H76" s="20"/>
    </row>
    <row r="77" spans="1:8" ht="15" customHeight="1" thickTop="1" x14ac:dyDescent="0.3">
      <c r="A77" s="34" t="s">
        <v>120</v>
      </c>
      <c r="B77" s="34"/>
      <c r="C77" s="34"/>
      <c r="D77" s="34"/>
      <c r="E77" s="34"/>
      <c r="F77" s="34"/>
      <c r="G77" s="9"/>
      <c r="H77" s="9"/>
    </row>
    <row r="78" spans="1:8" ht="16.5" x14ac:dyDescent="0.3">
      <c r="A78" s="9"/>
      <c r="B78" s="9"/>
      <c r="C78" s="9"/>
      <c r="D78" s="9"/>
      <c r="E78" s="9"/>
      <c r="F78" s="9"/>
      <c r="G78" s="9"/>
      <c r="H78" s="9"/>
    </row>
    <row r="79" spans="1:8" ht="16.5" x14ac:dyDescent="0.3">
      <c r="A79" s="9"/>
      <c r="B79" s="9"/>
      <c r="C79" s="9"/>
      <c r="D79" s="9"/>
      <c r="E79" s="9"/>
      <c r="F79" s="9"/>
      <c r="G79" s="9"/>
      <c r="H79" s="9"/>
    </row>
    <row r="80" spans="1:8" ht="16.5" x14ac:dyDescent="0.3">
      <c r="A80" s="22"/>
      <c r="B80" s="9"/>
      <c r="C80" s="9"/>
      <c r="D80" s="9"/>
      <c r="E80" s="9"/>
      <c r="F80" s="9"/>
      <c r="G80" s="9"/>
      <c r="H80" s="9"/>
    </row>
    <row r="81" spans="1:8" ht="16.5" x14ac:dyDescent="0.3">
      <c r="A81" s="22"/>
      <c r="B81" s="9"/>
      <c r="C81" s="9"/>
      <c r="D81" s="9"/>
      <c r="E81" s="9"/>
      <c r="F81" s="9"/>
      <c r="G81" s="9"/>
      <c r="H81" s="9"/>
    </row>
    <row r="82" spans="1:8" x14ac:dyDescent="0.25">
      <c r="A82" s="4"/>
    </row>
    <row r="83" spans="1:8" x14ac:dyDescent="0.25">
      <c r="A83" s="4"/>
    </row>
    <row r="84" spans="1:8" x14ac:dyDescent="0.25">
      <c r="A84" s="4"/>
    </row>
  </sheetData>
  <mergeCells count="4">
    <mergeCell ref="A77:F77"/>
    <mergeCell ref="A9:A10"/>
    <mergeCell ref="B9:B10"/>
    <mergeCell ref="C9:H9"/>
  </mergeCells>
  <pageMargins left="0.7" right="0.7" top="0.75" bottom="0.75" header="0.3" footer="0.3"/>
  <pageSetup paperSize="9" orientation="portrait" r:id="rId1"/>
  <ignoredErrors>
    <ignoredError sqref="D1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7109375" style="5" customWidth="1"/>
    <col min="2" max="8" width="20.7109375" style="5" customWidth="1"/>
    <col min="9" max="9" width="17.85546875" style="5" bestFit="1" customWidth="1"/>
    <col min="10" max="16384" width="11.42578125" style="5"/>
  </cols>
  <sheetData>
    <row r="9" spans="1:8" ht="17.25" x14ac:dyDescent="0.25">
      <c r="A9" s="36" t="s">
        <v>0</v>
      </c>
      <c r="B9" s="38" t="s">
        <v>1</v>
      </c>
      <c r="C9" s="40" t="s">
        <v>2</v>
      </c>
      <c r="D9" s="40"/>
      <c r="E9" s="40"/>
      <c r="F9" s="40"/>
      <c r="G9" s="40"/>
      <c r="H9" s="40"/>
    </row>
    <row r="10" spans="1:8" ht="69.75" thickBot="1" x14ac:dyDescent="0.3">
      <c r="A10" s="37"/>
      <c r="B10" s="39"/>
      <c r="C10" s="7" t="s">
        <v>38</v>
      </c>
      <c r="D10" s="8" t="s">
        <v>33</v>
      </c>
      <c r="E10" s="7" t="s">
        <v>39</v>
      </c>
      <c r="F10" s="7" t="s">
        <v>40</v>
      </c>
      <c r="G10" s="7" t="s">
        <v>41</v>
      </c>
      <c r="H10" s="7" t="s">
        <v>42</v>
      </c>
    </row>
    <row r="11" spans="1:8" ht="15" customHeight="1" thickTop="1" x14ac:dyDescent="0.3">
      <c r="A11" s="9"/>
      <c r="B11" s="9"/>
      <c r="C11" s="9"/>
      <c r="D11" s="9"/>
      <c r="E11" s="9"/>
      <c r="F11" s="9"/>
      <c r="G11" s="9"/>
      <c r="H11" s="9"/>
    </row>
    <row r="12" spans="1:8" ht="17.25" x14ac:dyDescent="0.35">
      <c r="A12" s="10" t="s">
        <v>3</v>
      </c>
      <c r="B12" s="9"/>
      <c r="C12" s="9"/>
      <c r="D12" s="9"/>
      <c r="E12" s="9"/>
      <c r="F12" s="9"/>
      <c r="G12" s="9"/>
      <c r="H12" s="9"/>
    </row>
    <row r="13" spans="1:8" ht="16.5" x14ac:dyDescent="0.3">
      <c r="A13" s="9"/>
      <c r="B13" s="9"/>
      <c r="C13" s="9"/>
      <c r="D13" s="9"/>
      <c r="E13" s="9"/>
      <c r="F13" s="9"/>
      <c r="G13" s="9"/>
      <c r="H13" s="9"/>
    </row>
    <row r="14" spans="1:8" ht="17.25" x14ac:dyDescent="0.35">
      <c r="A14" s="10" t="s">
        <v>4</v>
      </c>
      <c r="B14" s="9"/>
      <c r="C14" s="9"/>
      <c r="D14" s="9"/>
      <c r="E14" s="9"/>
      <c r="F14" s="9"/>
      <c r="G14" s="9"/>
      <c r="H14" s="9"/>
    </row>
    <row r="15" spans="1:8" ht="16.5" x14ac:dyDescent="0.3">
      <c r="A15" s="11" t="s">
        <v>60</v>
      </c>
      <c r="B15" s="24">
        <f>(+'I Trimestre'!B15+'II trimestre'!B15+'III Trimestre'!B15)/2</f>
        <v>805584</v>
      </c>
      <c r="C15" s="24">
        <f>(+'I Trimestre'!C15+'II trimestre'!C15+'III Trimestre'!C15)/2</f>
        <v>533040</v>
      </c>
      <c r="D15" s="24">
        <f>(+'I Trimestre'!D15+'II trimestre'!D15+'III Trimestre'!D15)/2</f>
        <v>210133.5</v>
      </c>
      <c r="E15" s="24">
        <f>(+'I Trimestre'!E15+'II trimestre'!E15+'III Trimestre'!E15)/2</f>
        <v>134063</v>
      </c>
      <c r="F15" s="24">
        <f>(+'I Trimestre'!F15+'II trimestre'!F15+'III Trimestre'!F15)/2</f>
        <v>76070.5</v>
      </c>
      <c r="G15" s="24">
        <f>(+'I Trimestre'!G15+'II trimestre'!G15+'III Trimestre'!G15)/2</f>
        <v>4484</v>
      </c>
      <c r="H15" s="24">
        <f>(+'I Trimestre'!H15+'II trimestre'!H15+'III Trimestre'!H15)/2</f>
        <v>57926.5</v>
      </c>
    </row>
    <row r="16" spans="1:8" ht="16.5" x14ac:dyDescent="0.3">
      <c r="A16" s="11" t="s">
        <v>94</v>
      </c>
      <c r="B16" s="24">
        <f>(+'I Trimestre'!B16+'II trimestre'!B16+'III Trimestre'!B16)/2</f>
        <v>837660</v>
      </c>
      <c r="C16" s="24">
        <f>(+'I Trimestre'!C16+'II trimestre'!C16+'III Trimestre'!C16)/2</f>
        <v>546064</v>
      </c>
      <c r="D16" s="24">
        <f>(+'I Trimestre'!D16+'II trimestre'!D16+'III Trimestre'!D16)/2</f>
        <v>224351</v>
      </c>
      <c r="E16" s="24">
        <f>(+'I Trimestre'!E16+'II trimestre'!E16+'III Trimestre'!E16)/2</f>
        <v>143008</v>
      </c>
      <c r="F16" s="24">
        <f>(+'I Trimestre'!F16+'II trimestre'!F16+'III Trimestre'!F16)/2</f>
        <v>81343</v>
      </c>
      <c r="G16" s="24">
        <f>(+'I Trimestre'!G16+'II trimestre'!G16+'III Trimestre'!G16)/2</f>
        <v>4415</v>
      </c>
      <c r="H16" s="24">
        <f>(+'I Trimestre'!H16+'II trimestre'!H16+'III Trimestre'!H16)/2</f>
        <v>62830</v>
      </c>
    </row>
    <row r="17" spans="1:9" ht="16.5" x14ac:dyDescent="0.3">
      <c r="A17" s="11" t="s">
        <v>95</v>
      </c>
      <c r="B17" s="24">
        <f>(+'I Trimestre'!B17+'II trimestre'!B17+'III Trimestre'!B17)/2</f>
        <v>697621.66666666674</v>
      </c>
      <c r="C17" s="24">
        <f>(+'I Trimestre'!C17+'II trimestre'!C17+'III Trimestre'!C17)/2</f>
        <v>454926.83333333337</v>
      </c>
      <c r="D17" s="24">
        <f>(+'I Trimestre'!D17+'II trimestre'!D17+'III Trimestre'!D17)/2</f>
        <v>186390.83333333331</v>
      </c>
      <c r="E17" s="24">
        <f>(+'I Trimestre'!E17+'II trimestre'!E17+'III Trimestre'!E17)/2</f>
        <v>118590</v>
      </c>
      <c r="F17" s="24">
        <f>(+'I Trimestre'!F17+'II trimestre'!F17+'III Trimestre'!F17)/2</f>
        <v>67800.833333333328</v>
      </c>
      <c r="G17" s="24">
        <f>(+'I Trimestre'!G17+'II trimestre'!G17+'III Trimestre'!G17)/2</f>
        <v>3679.166666666667</v>
      </c>
      <c r="H17" s="24">
        <f>(+'I Trimestre'!H17+'II trimestre'!H17+'III Trimestre'!H17)/2</f>
        <v>52624.833333333328</v>
      </c>
    </row>
    <row r="18" spans="1:9" ht="16.5" x14ac:dyDescent="0.3">
      <c r="A18" s="11" t="s">
        <v>71</v>
      </c>
      <c r="B18" s="24">
        <f>+'III Trimestre'!B18</f>
        <v>837660</v>
      </c>
      <c r="C18" s="24">
        <f>+'III Trimestre'!C18</f>
        <v>546064</v>
      </c>
      <c r="D18" s="24">
        <f>+'III Trimestre'!D18</f>
        <v>224351</v>
      </c>
      <c r="E18" s="24">
        <f>+'III Trimestre'!E18</f>
        <v>143008</v>
      </c>
      <c r="F18" s="24">
        <f>+'III Trimestre'!F18</f>
        <v>81343</v>
      </c>
      <c r="G18" s="24">
        <f>+'III Trimestre'!G18</f>
        <v>4415</v>
      </c>
      <c r="H18" s="24">
        <f>+'III Trimestre'!H18</f>
        <v>62830</v>
      </c>
    </row>
    <row r="19" spans="1:9" ht="16.5" x14ac:dyDescent="0.3">
      <c r="A19" s="9"/>
      <c r="B19" s="24"/>
      <c r="C19" s="24"/>
      <c r="D19" s="24"/>
      <c r="E19" s="24"/>
      <c r="F19" s="24"/>
      <c r="G19" s="24"/>
      <c r="H19" s="24"/>
    </row>
    <row r="20" spans="1:9" ht="17.25" x14ac:dyDescent="0.35">
      <c r="A20" s="13" t="s">
        <v>5</v>
      </c>
      <c r="B20" s="24"/>
      <c r="C20" s="24"/>
      <c r="D20" s="24"/>
      <c r="E20" s="24"/>
      <c r="F20" s="24"/>
      <c r="G20" s="24"/>
      <c r="H20" s="24"/>
    </row>
    <row r="21" spans="1:9" ht="16.5" x14ac:dyDescent="0.3">
      <c r="A21" s="11" t="s">
        <v>60</v>
      </c>
      <c r="B21" s="24">
        <f>+'I Trimestre'!B21+'II trimestre'!B21+'III Trimestre'!B21</f>
        <v>50469315913.000084</v>
      </c>
      <c r="C21" s="24">
        <f>+'I Trimestre'!C21+'II trimestre'!C21+'III Trimestre'!C21</f>
        <v>35430598136.500092</v>
      </c>
      <c r="D21" s="24">
        <f>+'I Trimestre'!D21+'II trimestre'!D21+'III Trimestre'!D21</f>
        <v>11903665590.229992</v>
      </c>
      <c r="E21" s="24">
        <f>+'I Trimestre'!E21+'II trimestre'!E21+'III Trimestre'!E21</f>
        <v>7679914182.7299929</v>
      </c>
      <c r="F21" s="24">
        <f>+'I Trimestre'!F21+'II trimestre'!F21+'III Trimestre'!F21</f>
        <v>4223751407.5</v>
      </c>
      <c r="G21" s="24">
        <f>+'I Trimestre'!G21+'II trimestre'!G21+'III Trimestre'!G21</f>
        <v>212389257.07999998</v>
      </c>
      <c r="H21" s="24">
        <f>+'I Trimestre'!H21+'II trimestre'!H21+'III Trimestre'!H21</f>
        <v>2922662929.1900005</v>
      </c>
    </row>
    <row r="22" spans="1:9" ht="16.5" x14ac:dyDescent="0.3">
      <c r="A22" s="11" t="s">
        <v>94</v>
      </c>
      <c r="B22" s="24">
        <f>+'I Trimestre'!B22+'II trimestre'!B22+'III Trimestre'!B22</f>
        <v>51405652713</v>
      </c>
      <c r="C22" s="24">
        <f>+'I Trimestre'!C22+'II trimestre'!C22+'III Trimestre'!C22</f>
        <v>33816632325.839996</v>
      </c>
      <c r="D22" s="24">
        <f>+'I Trimestre'!D22+'II trimestre'!D22+'III Trimestre'!D22</f>
        <v>13733175929.4</v>
      </c>
      <c r="E22" s="24">
        <f>+'I Trimestre'!E22+'II trimestre'!E22+'III Trimestre'!E22</f>
        <v>8797098252.8000011</v>
      </c>
      <c r="F22" s="24">
        <f>+'I Trimestre'!F22+'II trimestre'!F22+'III Trimestre'!F22</f>
        <v>4936077676.5999994</v>
      </c>
      <c r="G22" s="24">
        <f>+'I Trimestre'!G22+'II trimestre'!G22+'III Trimestre'!G22</f>
        <v>250818720.25999999</v>
      </c>
      <c r="H22" s="24">
        <f>+'I Trimestre'!H22+'II trimestre'!H22+'III Trimestre'!H22</f>
        <v>3605025737.5</v>
      </c>
    </row>
    <row r="23" spans="1:9" ht="16.5" x14ac:dyDescent="0.3">
      <c r="A23" s="11" t="s">
        <v>95</v>
      </c>
      <c r="B23" s="24">
        <f>+'I Trimestre'!B23+'II trimestre'!B23+'III Trimestre'!B23</f>
        <v>51405652713.000038</v>
      </c>
      <c r="C23" s="24">
        <f>+'I Trimestre'!C23+'II trimestre'!C23+'III Trimestre'!C23</f>
        <v>34266915577.080048</v>
      </c>
      <c r="D23" s="24">
        <f>+'I Trimestre'!D23+'II trimestre'!D23+'III Trimestre'!D23</f>
        <v>13303859372.959988</v>
      </c>
      <c r="E23" s="24">
        <f>+'I Trimestre'!E23+'II trimestre'!E23+'III Trimestre'!E23</f>
        <v>8715652546.4799881</v>
      </c>
      <c r="F23" s="24">
        <f>+'I Trimestre'!F23+'II trimestre'!F23+'III Trimestre'!F23</f>
        <v>4588206826.4799995</v>
      </c>
      <c r="G23" s="24">
        <f>+'I Trimestre'!G23+'II trimestre'!G23+'III Trimestre'!G23</f>
        <v>287052789.01999998</v>
      </c>
      <c r="H23" s="24">
        <f>+'I Trimestre'!H23+'II trimestre'!H23+'III Trimestre'!H23</f>
        <v>3547824973.9400001</v>
      </c>
    </row>
    <row r="24" spans="1:9" ht="16.5" x14ac:dyDescent="0.3">
      <c r="A24" s="11" t="s">
        <v>44</v>
      </c>
      <c r="B24" s="24">
        <f>+'III Trimestre'!B24</f>
        <v>51405652713</v>
      </c>
      <c r="C24" s="24">
        <f>+'III Trimestre'!C24</f>
        <v>33816632325.839996</v>
      </c>
      <c r="D24" s="24">
        <f>+'III Trimestre'!D24</f>
        <v>13733175929.400002</v>
      </c>
      <c r="E24" s="24">
        <f>+'III Trimestre'!E24</f>
        <v>8797098252.8000011</v>
      </c>
      <c r="F24" s="24">
        <f>+'III Trimestre'!F24</f>
        <v>4936077676.5999994</v>
      </c>
      <c r="G24" s="24">
        <f>+'III Trimestre'!G24</f>
        <v>250818720.25999999</v>
      </c>
      <c r="H24" s="24">
        <f>+'III Trimestre'!H24</f>
        <v>3605025737.5</v>
      </c>
      <c r="I24" s="6"/>
    </row>
    <row r="25" spans="1:9" ht="16.5" x14ac:dyDescent="0.3">
      <c r="A25" s="11" t="s">
        <v>96</v>
      </c>
      <c r="B25" s="24">
        <f>B23</f>
        <v>51405652713.000038</v>
      </c>
      <c r="C25" s="24">
        <f t="shared" ref="C25:H25" si="0">C23</f>
        <v>34266915577.080048</v>
      </c>
      <c r="D25" s="24">
        <f t="shared" si="0"/>
        <v>13303859372.959988</v>
      </c>
      <c r="E25" s="24">
        <f t="shared" si="0"/>
        <v>8715652546.4799881</v>
      </c>
      <c r="F25" s="24">
        <f t="shared" si="0"/>
        <v>4588206826.4799995</v>
      </c>
      <c r="G25" s="24">
        <f t="shared" si="0"/>
        <v>287052789.01999998</v>
      </c>
      <c r="H25" s="24">
        <f t="shared" si="0"/>
        <v>3547824973.9400001</v>
      </c>
      <c r="I25" s="6"/>
    </row>
    <row r="26" spans="1:9" ht="16.5" x14ac:dyDescent="0.3">
      <c r="A26" s="9"/>
      <c r="B26" s="24"/>
      <c r="C26" s="24"/>
      <c r="D26" s="24"/>
      <c r="E26" s="24"/>
      <c r="F26" s="24"/>
      <c r="G26" s="24"/>
      <c r="H26" s="24"/>
    </row>
    <row r="27" spans="1:9" ht="17.25" x14ac:dyDescent="0.35">
      <c r="A27" s="13" t="s">
        <v>6</v>
      </c>
      <c r="B27" s="24"/>
      <c r="C27" s="24"/>
      <c r="D27" s="24"/>
      <c r="E27" s="24"/>
      <c r="F27" s="24"/>
      <c r="G27" s="24"/>
      <c r="H27" s="24"/>
    </row>
    <row r="28" spans="1:9" ht="16.5" x14ac:dyDescent="0.3">
      <c r="A28" s="11" t="s">
        <v>94</v>
      </c>
      <c r="B28" s="24">
        <f>'I Trimestre'!B28+'II trimestre'!B28+'III Trimestre'!B28</f>
        <v>51405652713</v>
      </c>
      <c r="C28" s="24"/>
      <c r="D28" s="24"/>
      <c r="E28" s="24"/>
      <c r="F28" s="24"/>
      <c r="G28" s="24"/>
      <c r="H28" s="24"/>
      <c r="I28" s="2"/>
    </row>
    <row r="29" spans="1:9" ht="16.5" x14ac:dyDescent="0.3">
      <c r="A29" s="11" t="s">
        <v>95</v>
      </c>
      <c r="B29" s="24">
        <f>'I Trimestre'!B29+'II trimestre'!B29+'III Trimestre'!B29</f>
        <v>51405652713.000038</v>
      </c>
      <c r="C29" s="24"/>
      <c r="D29" s="24"/>
      <c r="E29" s="24"/>
      <c r="F29" s="24"/>
      <c r="G29" s="24"/>
      <c r="H29" s="24"/>
    </row>
    <row r="30" spans="1:9" ht="16.5" x14ac:dyDescent="0.3">
      <c r="A30" s="9"/>
      <c r="B30" s="9"/>
      <c r="C30" s="9"/>
      <c r="D30" s="9"/>
      <c r="E30" s="9"/>
      <c r="F30" s="9"/>
      <c r="G30" s="9"/>
      <c r="H30" s="9"/>
    </row>
    <row r="31" spans="1:9" ht="17.25" x14ac:dyDescent="0.35">
      <c r="A31" s="10" t="s">
        <v>7</v>
      </c>
      <c r="B31" s="9"/>
      <c r="C31" s="9"/>
      <c r="D31" s="9"/>
      <c r="E31" s="9"/>
      <c r="F31" s="9"/>
      <c r="G31" s="9"/>
      <c r="H31" s="9"/>
    </row>
    <row r="32" spans="1:9" ht="16.5" x14ac:dyDescent="0.3">
      <c r="A32" s="11" t="s">
        <v>61</v>
      </c>
      <c r="B32" s="25">
        <v>1.060947463</v>
      </c>
      <c r="C32" s="25">
        <v>1.060947463</v>
      </c>
      <c r="D32" s="25">
        <v>1.060947463</v>
      </c>
      <c r="E32" s="25">
        <v>1.060947463</v>
      </c>
      <c r="F32" s="25">
        <v>1.060947463</v>
      </c>
      <c r="G32" s="25">
        <v>1.060947463</v>
      </c>
      <c r="H32" s="25">
        <v>1.060947463</v>
      </c>
    </row>
    <row r="33" spans="1:8" ht="16.5" x14ac:dyDescent="0.3">
      <c r="A33" s="11" t="s">
        <v>97</v>
      </c>
      <c r="B33" s="25">
        <v>1.0641</v>
      </c>
      <c r="C33" s="25">
        <v>1.0641</v>
      </c>
      <c r="D33" s="25">
        <v>1.0641</v>
      </c>
      <c r="E33" s="25">
        <v>1.0641</v>
      </c>
      <c r="F33" s="25">
        <v>1.0641</v>
      </c>
      <c r="G33" s="25">
        <v>1.0641</v>
      </c>
      <c r="H33" s="25">
        <v>1.0641</v>
      </c>
    </row>
    <row r="34" spans="1:8" ht="16.5" x14ac:dyDescent="0.3">
      <c r="A34" s="11" t="s">
        <v>8</v>
      </c>
      <c r="B34" s="24">
        <f>C34+D34+G34+H34</f>
        <v>449884</v>
      </c>
      <c r="C34" s="24">
        <v>255068</v>
      </c>
      <c r="D34" s="24">
        <f>E34+F34</f>
        <v>170928</v>
      </c>
      <c r="E34" s="12">
        <v>149937</v>
      </c>
      <c r="F34" s="12">
        <v>20991</v>
      </c>
      <c r="G34" s="24">
        <v>2410</v>
      </c>
      <c r="H34" s="24">
        <v>21478</v>
      </c>
    </row>
    <row r="35" spans="1:8" ht="16.5" x14ac:dyDescent="0.3">
      <c r="A35" s="9"/>
      <c r="B35" s="24"/>
      <c r="C35" s="24"/>
      <c r="D35" s="24"/>
      <c r="E35" s="24"/>
      <c r="F35" s="24"/>
      <c r="G35" s="24"/>
      <c r="H35" s="24"/>
    </row>
    <row r="36" spans="1:8" ht="17.25" x14ac:dyDescent="0.35">
      <c r="A36" s="18" t="s">
        <v>9</v>
      </c>
      <c r="B36" s="24"/>
      <c r="C36" s="24"/>
      <c r="D36" s="24"/>
      <c r="E36" s="24"/>
      <c r="F36" s="24"/>
      <c r="G36" s="24"/>
      <c r="H36" s="24"/>
    </row>
    <row r="37" spans="1:8" ht="16.5" x14ac:dyDescent="0.3">
      <c r="A37" s="11" t="s">
        <v>62</v>
      </c>
      <c r="B37" s="24">
        <f>B21/B32</f>
        <v>47570042507.373512</v>
      </c>
      <c r="C37" s="24">
        <f t="shared" ref="C37:H37" si="1">C21/C32</f>
        <v>33395242810.906361</v>
      </c>
      <c r="D37" s="24">
        <f t="shared" ref="D37" si="2">D21/D32</f>
        <v>11219844530.821968</v>
      </c>
      <c r="E37" s="24">
        <f t="shared" si="1"/>
        <v>7238731841.6444464</v>
      </c>
      <c r="F37" s="24">
        <f t="shared" si="1"/>
        <v>3981112689.1775227</v>
      </c>
      <c r="G37" s="24">
        <f t="shared" si="1"/>
        <v>200188288.75789487</v>
      </c>
      <c r="H37" s="24">
        <f t="shared" si="1"/>
        <v>2754766876.8872871</v>
      </c>
    </row>
    <row r="38" spans="1:8" ht="16.5" x14ac:dyDescent="0.3">
      <c r="A38" s="11" t="s">
        <v>98</v>
      </c>
      <c r="B38" s="24">
        <f>B23/B33</f>
        <v>48309043053.2845</v>
      </c>
      <c r="C38" s="24">
        <f t="shared" ref="C38:H38" si="3">C23/C33</f>
        <v>32202721151.282818</v>
      </c>
      <c r="D38" s="24">
        <f t="shared" ref="D38" si="4">D23/D33</f>
        <v>12502452187.726706</v>
      </c>
      <c r="E38" s="24">
        <f t="shared" si="3"/>
        <v>8190632972.9160681</v>
      </c>
      <c r="F38" s="24">
        <f t="shared" si="3"/>
        <v>4311819214.8106375</v>
      </c>
      <c r="G38" s="24">
        <f t="shared" si="3"/>
        <v>269761102.35880083</v>
      </c>
      <c r="H38" s="24">
        <f t="shared" si="3"/>
        <v>3334108611.916173</v>
      </c>
    </row>
    <row r="39" spans="1:8" ht="16.5" x14ac:dyDescent="0.3">
      <c r="A39" s="11" t="s">
        <v>63</v>
      </c>
      <c r="B39" s="24">
        <f>B37/B15</f>
        <v>59050.381471545501</v>
      </c>
      <c r="C39" s="24">
        <f t="shared" ref="C39:H39" si="5">C37/C15</f>
        <v>62650.53806638594</v>
      </c>
      <c r="D39" s="24">
        <f t="shared" ref="D39" si="6">D37/D15</f>
        <v>53393.887841881318</v>
      </c>
      <c r="E39" s="24">
        <f t="shared" si="5"/>
        <v>53995.001168439063</v>
      </c>
      <c r="F39" s="24">
        <f t="shared" si="5"/>
        <v>52334.514551337546</v>
      </c>
      <c r="G39" s="24">
        <f t="shared" si="5"/>
        <v>44645.024254659875</v>
      </c>
      <c r="H39" s="24">
        <f t="shared" si="5"/>
        <v>47556.245878609741</v>
      </c>
    </row>
    <row r="40" spans="1:8" ht="16.5" x14ac:dyDescent="0.3">
      <c r="A40" s="11" t="s">
        <v>99</v>
      </c>
      <c r="B40" s="24">
        <f>B38/B17</f>
        <v>69248.197642874002</v>
      </c>
      <c r="C40" s="24">
        <f t="shared" ref="C40:H40" si="7">C38/C17</f>
        <v>70786.594220717874</v>
      </c>
      <c r="D40" s="24">
        <f t="shared" ref="D40" si="8">D38/D17</f>
        <v>67076.540000053865</v>
      </c>
      <c r="E40" s="24">
        <f t="shared" si="7"/>
        <v>69066.80978932514</v>
      </c>
      <c r="F40" s="24">
        <f t="shared" si="7"/>
        <v>63595.371956745432</v>
      </c>
      <c r="G40" s="24">
        <f t="shared" si="7"/>
        <v>73321.250924249369</v>
      </c>
      <c r="H40" s="24">
        <f t="shared" si="7"/>
        <v>63356.183777294747</v>
      </c>
    </row>
    <row r="41" spans="1:8" ht="16.5" x14ac:dyDescent="0.3">
      <c r="A41" s="9"/>
      <c r="B41" s="9"/>
      <c r="C41" s="9"/>
      <c r="D41" s="9"/>
      <c r="E41" s="9"/>
      <c r="F41" s="9"/>
      <c r="G41" s="9"/>
      <c r="H41" s="9"/>
    </row>
    <row r="42" spans="1:8" ht="17.25" x14ac:dyDescent="0.35">
      <c r="A42" s="10" t="s">
        <v>10</v>
      </c>
      <c r="B42" s="9"/>
      <c r="C42" s="9"/>
      <c r="D42" s="9"/>
      <c r="E42" s="9"/>
      <c r="F42" s="9"/>
      <c r="G42" s="9"/>
      <c r="H42" s="9"/>
    </row>
    <row r="43" spans="1:8" ht="16.5" x14ac:dyDescent="0.3">
      <c r="A43" s="9"/>
      <c r="B43" s="9"/>
      <c r="C43" s="9"/>
      <c r="D43" s="9"/>
      <c r="E43" s="9"/>
      <c r="F43" s="9"/>
      <c r="G43" s="9"/>
      <c r="H43" s="9"/>
    </row>
    <row r="44" spans="1:8" ht="17.25" x14ac:dyDescent="0.35">
      <c r="A44" s="10" t="s">
        <v>11</v>
      </c>
      <c r="B44" s="9"/>
      <c r="C44" s="9"/>
      <c r="D44" s="9"/>
      <c r="E44" s="9"/>
      <c r="F44" s="9"/>
      <c r="G44" s="9"/>
      <c r="H44" s="9"/>
    </row>
    <row r="45" spans="1:8" ht="16.5" x14ac:dyDescent="0.3">
      <c r="A45" s="9" t="s">
        <v>12</v>
      </c>
      <c r="B45" s="26">
        <f>((B16)/B34)*100</f>
        <v>186.19466351326119</v>
      </c>
      <c r="C45" s="26">
        <f t="shared" ref="C45:H45" si="9">((C16)/C34)*100</f>
        <v>214.08565558988192</v>
      </c>
      <c r="D45" s="26">
        <f t="shared" si="9"/>
        <v>131.25468033323972</v>
      </c>
      <c r="E45" s="26">
        <f t="shared" si="9"/>
        <v>95.378725731473892</v>
      </c>
      <c r="F45" s="26">
        <f t="shared" si="9"/>
        <v>387.51369634605311</v>
      </c>
      <c r="G45" s="26">
        <f t="shared" si="9"/>
        <v>183.19502074688796</v>
      </c>
      <c r="H45" s="26">
        <f t="shared" si="9"/>
        <v>292.5318930999162</v>
      </c>
    </row>
    <row r="46" spans="1:8" ht="16.5" x14ac:dyDescent="0.3">
      <c r="A46" s="9" t="s">
        <v>13</v>
      </c>
      <c r="B46" s="26">
        <f>((B17)/B34)*100</f>
        <v>155.06700986624702</v>
      </c>
      <c r="C46" s="26">
        <f t="shared" ref="C46:H46" si="10">((C17)/C34)*100</f>
        <v>178.35511837366246</v>
      </c>
      <c r="D46" s="26">
        <f t="shared" si="10"/>
        <v>109.04640160379418</v>
      </c>
      <c r="E46" s="26">
        <f t="shared" si="10"/>
        <v>79.093219152043858</v>
      </c>
      <c r="F46" s="26">
        <f t="shared" si="10"/>
        <v>322.99953948517617</v>
      </c>
      <c r="G46" s="26">
        <f t="shared" si="10"/>
        <v>152.66251728907332</v>
      </c>
      <c r="H46" s="26">
        <f t="shared" si="10"/>
        <v>245.0173821274482</v>
      </c>
    </row>
    <row r="47" spans="1:8" ht="16.5" x14ac:dyDescent="0.3">
      <c r="A47" s="9"/>
      <c r="B47" s="26"/>
      <c r="C47" s="26"/>
      <c r="D47" s="26"/>
      <c r="E47" s="26"/>
      <c r="F47" s="26"/>
      <c r="G47" s="26"/>
      <c r="H47" s="26"/>
    </row>
    <row r="48" spans="1:8" ht="17.25" x14ac:dyDescent="0.35">
      <c r="A48" s="10" t="s">
        <v>14</v>
      </c>
      <c r="B48" s="26"/>
      <c r="C48" s="26"/>
      <c r="D48" s="26"/>
      <c r="E48" s="26"/>
      <c r="F48" s="26"/>
      <c r="G48" s="26"/>
      <c r="H48" s="26"/>
    </row>
    <row r="49" spans="1:8" ht="16.5" x14ac:dyDescent="0.3">
      <c r="A49" s="9" t="s">
        <v>15</v>
      </c>
      <c r="B49" s="26">
        <f>B17/B16*100</f>
        <v>83.282198823707319</v>
      </c>
      <c r="C49" s="26">
        <f t="shared" ref="C49:G49" si="11">C17/C16*100</f>
        <v>83.310167550567954</v>
      </c>
      <c r="D49" s="26">
        <f t="shared" ref="D49" si="12">D17/D16*100</f>
        <v>83.080010043785549</v>
      </c>
      <c r="E49" s="26">
        <f t="shared" si="11"/>
        <v>82.925430745133141</v>
      </c>
      <c r="F49" s="26">
        <f t="shared" si="11"/>
        <v>83.351773764593545</v>
      </c>
      <c r="G49" s="26">
        <f t="shared" si="11"/>
        <v>83.333333333333343</v>
      </c>
      <c r="H49" s="26">
        <f>H17/H16*100</f>
        <v>83.757493766247535</v>
      </c>
    </row>
    <row r="50" spans="1:8" ht="16.5" x14ac:dyDescent="0.3">
      <c r="A50" s="9" t="s">
        <v>16</v>
      </c>
      <c r="B50" s="26">
        <f>B23/B22*100</f>
        <v>100.00000000000007</v>
      </c>
      <c r="C50" s="26">
        <f t="shared" ref="C50:G50" si="13">C23/C22*100</f>
        <v>101.33154374126126</v>
      </c>
      <c r="D50" s="26">
        <f t="shared" ref="D50" si="14">D23/D22*100</f>
        <v>96.873872739655724</v>
      </c>
      <c r="E50" s="26">
        <f t="shared" si="13"/>
        <v>99.074175324868179</v>
      </c>
      <c r="F50" s="26">
        <f t="shared" si="13"/>
        <v>92.952484281819167</v>
      </c>
      <c r="G50" s="26">
        <f t="shared" si="13"/>
        <v>114.44631753261463</v>
      </c>
      <c r="H50" s="26">
        <f>H23/H22*100</f>
        <v>98.413304987950866</v>
      </c>
    </row>
    <row r="51" spans="1:8" ht="16.5" x14ac:dyDescent="0.3">
      <c r="A51" s="9" t="s">
        <v>17</v>
      </c>
      <c r="B51" s="26">
        <f>AVERAGE(B49:B50)</f>
        <v>91.641099411853702</v>
      </c>
      <c r="C51" s="26">
        <f t="shared" ref="C51:G51" si="15">AVERAGE(C49:C50)</f>
        <v>92.320855645914605</v>
      </c>
      <c r="D51" s="26">
        <f t="shared" ref="D51" si="16">AVERAGE(D49:D50)</f>
        <v>89.976941391720629</v>
      </c>
      <c r="E51" s="26">
        <f t="shared" si="15"/>
        <v>90.999803035000667</v>
      </c>
      <c r="F51" s="26">
        <f t="shared" si="15"/>
        <v>88.152129023206356</v>
      </c>
      <c r="G51" s="26">
        <f t="shared" si="15"/>
        <v>98.889825432973993</v>
      </c>
      <c r="H51" s="26">
        <f>AVERAGE(H49:H50)</f>
        <v>91.085399377099208</v>
      </c>
    </row>
    <row r="52" spans="1:8" ht="16.5" x14ac:dyDescent="0.3">
      <c r="A52" s="9"/>
      <c r="B52" s="26"/>
      <c r="C52" s="26"/>
      <c r="D52" s="26"/>
      <c r="E52" s="26"/>
      <c r="F52" s="26"/>
      <c r="G52" s="26"/>
      <c r="H52" s="26"/>
    </row>
    <row r="53" spans="1:8" ht="17.25" x14ac:dyDescent="0.35">
      <c r="A53" s="10" t="s">
        <v>18</v>
      </c>
      <c r="B53" s="26"/>
      <c r="C53" s="26"/>
      <c r="D53" s="26"/>
      <c r="E53" s="26"/>
      <c r="F53" s="26"/>
      <c r="G53" s="26"/>
      <c r="H53" s="26"/>
    </row>
    <row r="54" spans="1:8" ht="16.5" x14ac:dyDescent="0.3">
      <c r="A54" s="9" t="s">
        <v>19</v>
      </c>
      <c r="B54" s="26">
        <f>B17/B18*100</f>
        <v>83.282198823707319</v>
      </c>
      <c r="C54" s="26">
        <f t="shared" ref="C54:H54" si="17">C17/C18*100</f>
        <v>83.310167550567954</v>
      </c>
      <c r="D54" s="26">
        <f t="shared" si="17"/>
        <v>83.080010043785549</v>
      </c>
      <c r="E54" s="26">
        <f t="shared" si="17"/>
        <v>82.925430745133141</v>
      </c>
      <c r="F54" s="26">
        <f t="shared" si="17"/>
        <v>83.351773764593545</v>
      </c>
      <c r="G54" s="26">
        <f t="shared" si="17"/>
        <v>83.333333333333343</v>
      </c>
      <c r="H54" s="26">
        <f t="shared" si="17"/>
        <v>83.757493766247535</v>
      </c>
    </row>
    <row r="55" spans="1:8" ht="16.5" x14ac:dyDescent="0.3">
      <c r="A55" s="9" t="s">
        <v>20</v>
      </c>
      <c r="B55" s="26">
        <f>B23/B24*100</f>
        <v>100.00000000000007</v>
      </c>
      <c r="C55" s="26">
        <f t="shared" ref="C55:H55" si="18">C23/C24*100</f>
        <v>101.33154374126126</v>
      </c>
      <c r="D55" s="26">
        <f t="shared" si="18"/>
        <v>96.87387273965571</v>
      </c>
      <c r="E55" s="26">
        <f t="shared" si="18"/>
        <v>99.074175324868179</v>
      </c>
      <c r="F55" s="26">
        <f t="shared" si="18"/>
        <v>92.952484281819167</v>
      </c>
      <c r="G55" s="26">
        <f t="shared" si="18"/>
        <v>114.44631753261463</v>
      </c>
      <c r="H55" s="26">
        <f t="shared" si="18"/>
        <v>98.413304987950866</v>
      </c>
    </row>
    <row r="56" spans="1:8" ht="16.5" x14ac:dyDescent="0.3">
      <c r="A56" s="9" t="s">
        <v>21</v>
      </c>
      <c r="B56" s="26">
        <f>(B54+B55)/2</f>
        <v>91.641099411853702</v>
      </c>
      <c r="C56" s="26">
        <f t="shared" ref="C56:H56" si="19">(C54+C55)/2</f>
        <v>92.320855645914605</v>
      </c>
      <c r="D56" s="26">
        <f t="shared" si="19"/>
        <v>89.976941391720629</v>
      </c>
      <c r="E56" s="26">
        <f t="shared" si="19"/>
        <v>90.999803035000667</v>
      </c>
      <c r="F56" s="26">
        <f t="shared" si="19"/>
        <v>88.152129023206356</v>
      </c>
      <c r="G56" s="26">
        <f t="shared" si="19"/>
        <v>98.889825432973993</v>
      </c>
      <c r="H56" s="26">
        <f t="shared" si="19"/>
        <v>91.085399377099208</v>
      </c>
    </row>
    <row r="57" spans="1:8" ht="16.5" x14ac:dyDescent="0.3">
      <c r="A57" s="9"/>
      <c r="B57" s="26"/>
      <c r="C57" s="26"/>
      <c r="D57" s="26"/>
      <c r="E57" s="26"/>
      <c r="F57" s="26"/>
      <c r="G57" s="26"/>
      <c r="H57" s="26"/>
    </row>
    <row r="58" spans="1:8" ht="17.25" x14ac:dyDescent="0.35">
      <c r="A58" s="10" t="s">
        <v>32</v>
      </c>
      <c r="B58" s="26"/>
      <c r="C58" s="26"/>
      <c r="D58" s="26"/>
      <c r="E58" s="26"/>
      <c r="F58" s="26"/>
      <c r="G58" s="26"/>
      <c r="H58" s="26"/>
    </row>
    <row r="59" spans="1:8" ht="16.5" x14ac:dyDescent="0.3">
      <c r="A59" s="9" t="s">
        <v>22</v>
      </c>
      <c r="B59" s="26">
        <f>B25/B23*100</f>
        <v>100</v>
      </c>
      <c r="C59" s="26">
        <f t="shared" ref="C59:H59" si="20">C25/C23*100</f>
        <v>100</v>
      </c>
      <c r="D59" s="26">
        <f t="shared" si="20"/>
        <v>100</v>
      </c>
      <c r="E59" s="26">
        <f t="shared" si="20"/>
        <v>100</v>
      </c>
      <c r="F59" s="26">
        <f t="shared" si="20"/>
        <v>100</v>
      </c>
      <c r="G59" s="26">
        <f t="shared" si="20"/>
        <v>100</v>
      </c>
      <c r="H59" s="26">
        <f t="shared" si="20"/>
        <v>100</v>
      </c>
    </row>
    <row r="60" spans="1:8" ht="16.5" x14ac:dyDescent="0.3">
      <c r="A60" s="9"/>
      <c r="B60" s="26"/>
      <c r="C60" s="26"/>
      <c r="D60" s="26"/>
      <c r="E60" s="26"/>
      <c r="F60" s="26"/>
      <c r="G60" s="26"/>
      <c r="H60" s="26"/>
    </row>
    <row r="61" spans="1:8" ht="17.25" x14ac:dyDescent="0.35">
      <c r="A61" s="10" t="s">
        <v>23</v>
      </c>
      <c r="B61" s="26"/>
      <c r="C61" s="26"/>
      <c r="D61" s="26"/>
      <c r="E61" s="26"/>
      <c r="F61" s="26"/>
      <c r="G61" s="26"/>
      <c r="H61" s="26"/>
    </row>
    <row r="62" spans="1:8" ht="16.5" x14ac:dyDescent="0.3">
      <c r="A62" s="9" t="s">
        <v>24</v>
      </c>
      <c r="B62" s="26">
        <f>((B17/B15)-1)*100</f>
        <v>-13.401747469330727</v>
      </c>
      <c r="C62" s="26">
        <f t="shared" ref="C62:H62" si="21">((C17/C15)-1)*100</f>
        <v>-14.654278603231774</v>
      </c>
      <c r="D62" s="26">
        <f t="shared" ref="D62" si="22">((D17/D15)-1)*100</f>
        <v>-11.298848906369852</v>
      </c>
      <c r="E62" s="26">
        <f t="shared" si="21"/>
        <v>-11.541588656079604</v>
      </c>
      <c r="F62" s="26">
        <f t="shared" si="21"/>
        <v>-10.87105601602023</v>
      </c>
      <c r="G62" s="26">
        <f t="shared" si="21"/>
        <v>-17.94900386559619</v>
      </c>
      <c r="H62" s="26">
        <f t="shared" si="21"/>
        <v>-9.1524029013778989</v>
      </c>
    </row>
    <row r="63" spans="1:8" ht="16.5" x14ac:dyDescent="0.3">
      <c r="A63" s="9" t="s">
        <v>25</v>
      </c>
      <c r="B63" s="26">
        <f>((B38/B37)-1)*100</f>
        <v>1.5534998645343689</v>
      </c>
      <c r="C63" s="26">
        <f t="shared" ref="C63:H63" si="23">((C38/C37)-1)*100</f>
        <v>-3.5709327414564673</v>
      </c>
      <c r="D63" s="26">
        <f t="shared" si="23"/>
        <v>11.431599193565422</v>
      </c>
      <c r="E63" s="26">
        <f t="shared" si="23"/>
        <v>13.150109053568348</v>
      </c>
      <c r="F63" s="26">
        <f t="shared" si="23"/>
        <v>8.3068868292054621</v>
      </c>
      <c r="G63" s="26">
        <f t="shared" si="23"/>
        <v>34.753688156576644</v>
      </c>
      <c r="H63" s="26">
        <f t="shared" si="23"/>
        <v>21.030517677906225</v>
      </c>
    </row>
    <row r="64" spans="1:8" ht="16.5" x14ac:dyDescent="0.3">
      <c r="A64" s="9" t="s">
        <v>26</v>
      </c>
      <c r="B64" s="26">
        <f>((B40/B39)-1)*100</f>
        <v>17.269687201330797</v>
      </c>
      <c r="C64" s="26">
        <f t="shared" ref="C64:H64" si="24">((C40/C39)-1)*100</f>
        <v>12.986410660529014</v>
      </c>
      <c r="D64" s="26">
        <f t="shared" ref="D64" si="25">((D40/D39)-1)*100</f>
        <v>25.625877251515838</v>
      </c>
      <c r="E64" s="26">
        <f t="shared" si="24"/>
        <v>27.913340669942954</v>
      </c>
      <c r="F64" s="26">
        <f t="shared" si="24"/>
        <v>21.51707625827224</v>
      </c>
      <c r="G64" s="26">
        <f t="shared" si="24"/>
        <v>64.23162972432786</v>
      </c>
      <c r="H64" s="26">
        <f t="shared" si="24"/>
        <v>33.223686198896615</v>
      </c>
    </row>
    <row r="65" spans="1:8" ht="16.5" x14ac:dyDescent="0.3">
      <c r="A65" s="9"/>
      <c r="B65" s="26"/>
      <c r="C65" s="26"/>
      <c r="D65" s="26"/>
      <c r="E65" s="26"/>
      <c r="F65" s="26"/>
      <c r="G65" s="26"/>
      <c r="H65" s="26"/>
    </row>
    <row r="66" spans="1:8" ht="17.25" x14ac:dyDescent="0.35">
      <c r="A66" s="10" t="s">
        <v>27</v>
      </c>
      <c r="B66" s="26"/>
      <c r="C66" s="26"/>
      <c r="D66" s="26"/>
      <c r="E66" s="26"/>
      <c r="F66" s="26"/>
      <c r="G66" s="26"/>
      <c r="H66" s="26"/>
    </row>
    <row r="67" spans="1:8" ht="16.5" x14ac:dyDescent="0.3">
      <c r="A67" s="9" t="s">
        <v>34</v>
      </c>
      <c r="B67" s="26">
        <f t="shared" ref="B67:H68" si="26">B22/(B16*5)</f>
        <v>12273.631954014756</v>
      </c>
      <c r="C67" s="26">
        <f t="shared" si="26"/>
        <v>12385.593016877141</v>
      </c>
      <c r="D67" s="26">
        <f t="shared" si="26"/>
        <v>12242.580536213343</v>
      </c>
      <c r="E67" s="26">
        <f t="shared" si="26"/>
        <v>12302.945643320654</v>
      </c>
      <c r="F67" s="26">
        <f t="shared" si="26"/>
        <v>12136.453478725887</v>
      </c>
      <c r="G67" s="26">
        <f t="shared" si="26"/>
        <v>11362.116433069083</v>
      </c>
      <c r="H67" s="26">
        <f t="shared" si="26"/>
        <v>11475.491763488779</v>
      </c>
    </row>
    <row r="68" spans="1:8" ht="16.5" x14ac:dyDescent="0.3">
      <c r="A68" s="9" t="s">
        <v>35</v>
      </c>
      <c r="B68" s="26">
        <f t="shared" si="26"/>
        <v>14737.401422356443</v>
      </c>
      <c r="C68" s="26">
        <f t="shared" si="26"/>
        <v>15064.802982053177</v>
      </c>
      <c r="D68" s="26">
        <f t="shared" si="26"/>
        <v>14275.229242811465</v>
      </c>
      <c r="E68" s="26">
        <f t="shared" si="26"/>
        <v>14698.798459364176</v>
      </c>
      <c r="F68" s="26">
        <f t="shared" si="26"/>
        <v>13534.367059834565</v>
      </c>
      <c r="G68" s="26">
        <f t="shared" si="26"/>
        <v>15604.22862169875</v>
      </c>
      <c r="H68" s="26">
        <f t="shared" si="26"/>
        <v>13483.463031483871</v>
      </c>
    </row>
    <row r="69" spans="1:8" ht="16.5" x14ac:dyDescent="0.3">
      <c r="A69" s="9" t="s">
        <v>28</v>
      </c>
      <c r="B69" s="26">
        <f>(B68/B67)*B51</f>
        <v>110.03683945213868</v>
      </c>
      <c r="C69" s="26">
        <f t="shared" ref="C69:F69" si="27">(C68/C67)*C51</f>
        <v>112.29139368176537</v>
      </c>
      <c r="D69" s="26">
        <f t="shared" si="27"/>
        <v>104.91590895681411</v>
      </c>
      <c r="E69" s="26">
        <f t="shared" si="27"/>
        <v>108.72093589875331</v>
      </c>
      <c r="F69" s="26">
        <f t="shared" si="27"/>
        <v>98.305759042156623</v>
      </c>
      <c r="G69" s="26">
        <f>(G68/G67)*G51</f>
        <v>135.81091634696364</v>
      </c>
      <c r="H69" s="26">
        <f>(H68/H67)*H51</f>
        <v>107.02344095759084</v>
      </c>
    </row>
    <row r="70" spans="1:8" ht="16.5" x14ac:dyDescent="0.3">
      <c r="A70" s="9" t="s">
        <v>36</v>
      </c>
      <c r="B70" s="26">
        <f>B22/B16</f>
        <v>61368.159770073777</v>
      </c>
      <c r="C70" s="26">
        <f t="shared" ref="C70:G71" si="28">C22/C16</f>
        <v>61927.965084385709</v>
      </c>
      <c r="D70" s="26">
        <f t="shared" si="28"/>
        <v>61212.90268106672</v>
      </c>
      <c r="E70" s="26">
        <f t="shared" si="28"/>
        <v>61514.728216603275</v>
      </c>
      <c r="F70" s="26">
        <f t="shared" si="28"/>
        <v>60682.267393629438</v>
      </c>
      <c r="G70" s="26">
        <f t="shared" si="28"/>
        <v>56810.582165345411</v>
      </c>
      <c r="H70" s="26">
        <f>H22/H16</f>
        <v>57377.458817443898</v>
      </c>
    </row>
    <row r="71" spans="1:8" ht="16.5" x14ac:dyDescent="0.3">
      <c r="A71" s="9" t="s">
        <v>37</v>
      </c>
      <c r="B71" s="26">
        <f>B23/B17</f>
        <v>73687.007111782223</v>
      </c>
      <c r="C71" s="26">
        <f t="shared" si="28"/>
        <v>75324.014910265891</v>
      </c>
      <c r="D71" s="26">
        <f t="shared" si="28"/>
        <v>71376.146214057328</v>
      </c>
      <c r="E71" s="26">
        <f t="shared" si="28"/>
        <v>73493.992296820885</v>
      </c>
      <c r="F71" s="26">
        <f t="shared" si="28"/>
        <v>67671.835299172817</v>
      </c>
      <c r="G71" s="26">
        <f t="shared" si="28"/>
        <v>78021.143108493765</v>
      </c>
      <c r="H71" s="26">
        <f>H23/H17</f>
        <v>67417.315157419347</v>
      </c>
    </row>
    <row r="72" spans="1:8" ht="16.5" x14ac:dyDescent="0.3">
      <c r="A72" s="9"/>
      <c r="B72" s="26"/>
      <c r="C72" s="26"/>
      <c r="D72" s="26"/>
      <c r="E72" s="26"/>
      <c r="F72" s="26"/>
      <c r="G72" s="26"/>
      <c r="H72" s="26"/>
    </row>
    <row r="73" spans="1:8" ht="17.25" x14ac:dyDescent="0.35">
      <c r="A73" s="10" t="s">
        <v>29</v>
      </c>
      <c r="B73" s="26"/>
      <c r="C73" s="26"/>
      <c r="D73" s="26"/>
      <c r="E73" s="26"/>
      <c r="F73" s="26"/>
      <c r="G73" s="26"/>
      <c r="H73" s="26"/>
    </row>
    <row r="74" spans="1:8" ht="16.5" x14ac:dyDescent="0.3">
      <c r="A74" s="9" t="s">
        <v>30</v>
      </c>
      <c r="B74" s="26">
        <f>(B29/B28)*100</f>
        <v>100.00000000000007</v>
      </c>
      <c r="C74" s="26"/>
      <c r="D74" s="26"/>
      <c r="E74" s="26"/>
      <c r="F74" s="26"/>
      <c r="G74" s="26"/>
      <c r="H74" s="26"/>
    </row>
    <row r="75" spans="1:8" ht="16.5" x14ac:dyDescent="0.3">
      <c r="A75" s="9" t="s">
        <v>31</v>
      </c>
      <c r="B75" s="26">
        <f>(B23/B29)*100</f>
        <v>100</v>
      </c>
      <c r="C75" s="26"/>
      <c r="D75" s="26"/>
      <c r="E75" s="26"/>
      <c r="F75" s="26"/>
      <c r="G75" s="26"/>
      <c r="H75" s="26"/>
    </row>
    <row r="76" spans="1:8" ht="17.25" thickBot="1" x14ac:dyDescent="0.35">
      <c r="A76" s="20"/>
      <c r="B76" s="20"/>
      <c r="C76" s="20"/>
      <c r="D76" s="20"/>
      <c r="E76" s="20"/>
      <c r="F76" s="20"/>
      <c r="G76" s="20"/>
      <c r="H76" s="20"/>
    </row>
    <row r="77" spans="1:8" ht="15" customHeight="1" thickTop="1" x14ac:dyDescent="0.3">
      <c r="A77" s="34" t="s">
        <v>120</v>
      </c>
      <c r="B77" s="34"/>
      <c r="C77" s="34"/>
      <c r="D77" s="34"/>
      <c r="E77" s="34"/>
      <c r="F77" s="34"/>
      <c r="G77" s="9"/>
      <c r="H77" s="9"/>
    </row>
    <row r="78" spans="1:8" ht="15" customHeight="1" x14ac:dyDescent="0.25">
      <c r="A78" s="35" t="s">
        <v>117</v>
      </c>
      <c r="B78" s="35"/>
      <c r="C78" s="35"/>
      <c r="D78" s="35"/>
      <c r="E78" s="35"/>
      <c r="F78" s="35"/>
      <c r="G78" s="35"/>
      <c r="H78" s="35"/>
    </row>
    <row r="79" spans="1:8" ht="16.5" x14ac:dyDescent="0.3">
      <c r="A79" s="9"/>
      <c r="B79" s="9"/>
      <c r="C79" s="9"/>
      <c r="D79" s="9"/>
      <c r="E79" s="9"/>
      <c r="F79" s="9"/>
      <c r="G79" s="9"/>
      <c r="H79" s="9"/>
    </row>
    <row r="80" spans="1:8" ht="16.5" x14ac:dyDescent="0.3">
      <c r="A80" s="22"/>
      <c r="B80" s="9"/>
      <c r="C80" s="9"/>
      <c r="D80" s="9"/>
      <c r="E80" s="9"/>
      <c r="F80" s="9"/>
      <c r="G80" s="9"/>
      <c r="H80" s="9"/>
    </row>
    <row r="81" spans="1:8" ht="16.5" x14ac:dyDescent="0.3">
      <c r="A81" s="22"/>
      <c r="B81" s="9"/>
      <c r="C81" s="9"/>
      <c r="D81" s="9"/>
      <c r="E81" s="9"/>
      <c r="F81" s="9"/>
      <c r="G81" s="9"/>
      <c r="H81" s="9"/>
    </row>
  </sheetData>
  <mergeCells count="5">
    <mergeCell ref="A77:F77"/>
    <mergeCell ref="A78:H78"/>
    <mergeCell ref="A9:A10"/>
    <mergeCell ref="B9:B10"/>
    <mergeCell ref="C9:H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9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20.7109375" defaultRowHeight="15" x14ac:dyDescent="0.25"/>
  <cols>
    <col min="1" max="1" width="61.7109375" style="5" customWidth="1"/>
    <col min="2" max="8" width="20.7109375" style="5" customWidth="1"/>
    <col min="9" max="16384" width="20.7109375" style="5"/>
  </cols>
  <sheetData>
    <row r="9" spans="1:8" ht="17.25" x14ac:dyDescent="0.25">
      <c r="A9" s="36" t="s">
        <v>0</v>
      </c>
      <c r="B9" s="38" t="s">
        <v>1</v>
      </c>
      <c r="C9" s="40" t="s">
        <v>2</v>
      </c>
      <c r="D9" s="40"/>
      <c r="E9" s="40"/>
      <c r="F9" s="40"/>
      <c r="G9" s="40"/>
      <c r="H9" s="40"/>
    </row>
    <row r="10" spans="1:8" ht="69.75" thickBot="1" x14ac:dyDescent="0.3">
      <c r="A10" s="37"/>
      <c r="B10" s="39"/>
      <c r="C10" s="7" t="s">
        <v>38</v>
      </c>
      <c r="D10" s="8" t="s">
        <v>33</v>
      </c>
      <c r="E10" s="7" t="s">
        <v>39</v>
      </c>
      <c r="F10" s="7" t="s">
        <v>40</v>
      </c>
      <c r="G10" s="7" t="s">
        <v>41</v>
      </c>
      <c r="H10" s="7" t="s">
        <v>42</v>
      </c>
    </row>
    <row r="11" spans="1:8" ht="17.25" thickTop="1" x14ac:dyDescent="0.3">
      <c r="A11" s="9"/>
      <c r="B11" s="9"/>
      <c r="C11" s="9"/>
      <c r="D11" s="9"/>
      <c r="E11" s="9"/>
      <c r="F11" s="9"/>
      <c r="G11" s="9"/>
      <c r="H11" s="9"/>
    </row>
    <row r="12" spans="1:8" ht="17.25" x14ac:dyDescent="0.35">
      <c r="A12" s="10" t="s">
        <v>3</v>
      </c>
      <c r="B12" s="9"/>
      <c r="C12" s="9"/>
      <c r="D12" s="9"/>
      <c r="E12" s="9"/>
      <c r="F12" s="9"/>
      <c r="G12" s="9"/>
      <c r="H12" s="9"/>
    </row>
    <row r="13" spans="1:8" ht="16.5" x14ac:dyDescent="0.3">
      <c r="A13" s="9"/>
      <c r="B13" s="9"/>
      <c r="C13" s="9"/>
      <c r="D13" s="9"/>
      <c r="E13" s="9"/>
      <c r="F13" s="9"/>
      <c r="G13" s="9"/>
      <c r="H13" s="9"/>
    </row>
    <row r="14" spans="1:8" ht="17.25" x14ac:dyDescent="0.35">
      <c r="A14" s="10" t="s">
        <v>4</v>
      </c>
      <c r="B14" s="9"/>
      <c r="C14" s="9"/>
      <c r="D14" s="9"/>
      <c r="E14" s="9"/>
      <c r="F14" s="9"/>
      <c r="G14" s="9"/>
      <c r="H14" s="9"/>
    </row>
    <row r="15" spans="1:8" ht="16.5" x14ac:dyDescent="0.3">
      <c r="A15" s="11" t="s">
        <v>64</v>
      </c>
      <c r="B15" s="12">
        <f>C15+D15+G15+H15</f>
        <v>269667</v>
      </c>
      <c r="C15" s="12">
        <v>269667</v>
      </c>
      <c r="D15" s="12">
        <f>E15+F15</f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 ht="16.5" x14ac:dyDescent="0.3">
      <c r="A16" s="11" t="s">
        <v>100</v>
      </c>
      <c r="B16" s="12">
        <f>C16+D16+G16+H16</f>
        <v>0</v>
      </c>
      <c r="C16" s="12">
        <v>0</v>
      </c>
      <c r="D16" s="12">
        <f>E16+F16</f>
        <v>0</v>
      </c>
      <c r="E16" s="12">
        <v>0</v>
      </c>
      <c r="F16" s="12">
        <v>0</v>
      </c>
      <c r="G16" s="12">
        <v>0</v>
      </c>
      <c r="H16" s="12">
        <v>0</v>
      </c>
    </row>
    <row r="17" spans="1:11" ht="16.5" x14ac:dyDescent="0.3">
      <c r="A17" s="11" t="s">
        <v>101</v>
      </c>
      <c r="B17" s="12">
        <f t="shared" ref="B17" si="0">C17+D17+G17+H17</f>
        <v>0</v>
      </c>
      <c r="C17" s="12">
        <v>0</v>
      </c>
      <c r="D17" s="12">
        <f>E17+F17</f>
        <v>0</v>
      </c>
      <c r="E17" s="12">
        <v>0</v>
      </c>
      <c r="F17" s="12">
        <v>0</v>
      </c>
      <c r="G17" s="12">
        <v>0</v>
      </c>
      <c r="H17" s="12">
        <v>0</v>
      </c>
    </row>
    <row r="18" spans="1:11" ht="16.5" x14ac:dyDescent="0.3">
      <c r="A18" s="11" t="s">
        <v>71</v>
      </c>
      <c r="B18" s="12">
        <f>C18+D18+G18+H18</f>
        <v>837660</v>
      </c>
      <c r="C18" s="12">
        <v>546064</v>
      </c>
      <c r="D18" s="12">
        <f t="shared" ref="D18" si="1">E18+F18</f>
        <v>224351</v>
      </c>
      <c r="E18" s="12">
        <v>143008</v>
      </c>
      <c r="F18" s="12">
        <v>81343</v>
      </c>
      <c r="G18" s="12">
        <v>4415</v>
      </c>
      <c r="H18" s="12">
        <v>62830</v>
      </c>
    </row>
    <row r="19" spans="1:11" ht="16.5" x14ac:dyDescent="0.3">
      <c r="A19" s="9"/>
      <c r="B19" s="12"/>
      <c r="C19" s="12"/>
      <c r="D19" s="12"/>
      <c r="E19" s="12"/>
      <c r="F19" s="12"/>
      <c r="G19" s="12"/>
      <c r="H19" s="12"/>
    </row>
    <row r="20" spans="1:11" ht="17.25" x14ac:dyDescent="0.35">
      <c r="A20" s="13" t="s">
        <v>5</v>
      </c>
      <c r="B20" s="12"/>
      <c r="C20" s="12"/>
      <c r="D20" s="12"/>
      <c r="E20" s="12"/>
      <c r="F20" s="12"/>
      <c r="G20" s="12"/>
      <c r="H20" s="12"/>
    </row>
    <row r="21" spans="1:11" ht="16.5" x14ac:dyDescent="0.3">
      <c r="A21" s="11" t="s">
        <v>64</v>
      </c>
      <c r="B21" s="12">
        <f>C21+D21+G21+H21</f>
        <v>1809119464.3800001</v>
      </c>
      <c r="C21" s="12">
        <v>1809119464.3800001</v>
      </c>
      <c r="D21" s="12">
        <f>E21+F21</f>
        <v>0</v>
      </c>
      <c r="E21" s="12">
        <v>0</v>
      </c>
      <c r="F21" s="12">
        <v>0</v>
      </c>
      <c r="G21" s="12">
        <v>0</v>
      </c>
      <c r="H21" s="12">
        <v>0</v>
      </c>
    </row>
    <row r="22" spans="1:11" ht="16.5" x14ac:dyDescent="0.3">
      <c r="A22" s="11" t="s">
        <v>100</v>
      </c>
      <c r="B22" s="12">
        <f>C22+D22+G22+H22</f>
        <v>0</v>
      </c>
      <c r="C22" s="12">
        <v>0</v>
      </c>
      <c r="D22" s="12">
        <f>E22+F22</f>
        <v>0</v>
      </c>
      <c r="E22" s="12">
        <v>0</v>
      </c>
      <c r="F22" s="12">
        <v>0</v>
      </c>
      <c r="G22" s="12">
        <v>0</v>
      </c>
      <c r="H22" s="12">
        <v>0</v>
      </c>
    </row>
    <row r="23" spans="1:11" ht="16.5" x14ac:dyDescent="0.3">
      <c r="A23" s="11" t="s">
        <v>101</v>
      </c>
      <c r="B23" s="12">
        <f t="shared" ref="B23" si="2">C23+D23+G23+H23</f>
        <v>0</v>
      </c>
      <c r="C23" s="12">
        <v>0</v>
      </c>
      <c r="D23" s="12">
        <f>E23+F23</f>
        <v>0</v>
      </c>
      <c r="E23" s="12">
        <v>0</v>
      </c>
      <c r="F23" s="12">
        <v>0</v>
      </c>
      <c r="G23" s="12">
        <v>0</v>
      </c>
      <c r="H23" s="12">
        <v>0</v>
      </c>
    </row>
    <row r="24" spans="1:11" ht="16.5" x14ac:dyDescent="0.3">
      <c r="A24" s="11" t="s">
        <v>71</v>
      </c>
      <c r="B24" s="12">
        <f>C24+D24+G24+H24</f>
        <v>51405652713</v>
      </c>
      <c r="C24" s="12">
        <v>33816632325.839996</v>
      </c>
      <c r="D24" s="12">
        <f>E24+F24</f>
        <v>13733175929.400002</v>
      </c>
      <c r="E24" s="12">
        <v>8797098252.8000011</v>
      </c>
      <c r="F24" s="12">
        <v>4936077676.5999994</v>
      </c>
      <c r="G24" s="12">
        <v>250818720.25999999</v>
      </c>
      <c r="H24" s="12">
        <v>3605025737.5</v>
      </c>
      <c r="I24" s="6"/>
      <c r="J24" s="6"/>
      <c r="K24" s="6"/>
    </row>
    <row r="25" spans="1:11" ht="16.5" x14ac:dyDescent="0.3">
      <c r="A25" s="11" t="s">
        <v>102</v>
      </c>
      <c r="B25" s="12">
        <f>B23</f>
        <v>0</v>
      </c>
      <c r="C25" s="12">
        <f t="shared" ref="C25:H25" si="3">C23</f>
        <v>0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6"/>
      <c r="J25" s="6"/>
      <c r="K25" s="6"/>
    </row>
    <row r="26" spans="1:11" ht="16.5" x14ac:dyDescent="0.3">
      <c r="A26" s="9"/>
      <c r="B26" s="12"/>
      <c r="C26" s="12"/>
      <c r="D26" s="12"/>
      <c r="E26" s="12"/>
      <c r="F26" s="12"/>
      <c r="G26" s="12"/>
      <c r="H26" s="12"/>
    </row>
    <row r="27" spans="1:11" ht="17.25" x14ac:dyDescent="0.35">
      <c r="A27" s="18" t="s">
        <v>6</v>
      </c>
      <c r="B27" s="12"/>
      <c r="C27" s="12"/>
      <c r="D27" s="12"/>
      <c r="E27" s="12"/>
      <c r="F27" s="12"/>
      <c r="G27" s="12"/>
      <c r="H27" s="12"/>
    </row>
    <row r="28" spans="1:11" ht="16.5" x14ac:dyDescent="0.3">
      <c r="A28" s="11" t="s">
        <v>100</v>
      </c>
      <c r="B28" s="12">
        <f>B22</f>
        <v>0</v>
      </c>
      <c r="C28" s="12"/>
      <c r="D28" s="12"/>
      <c r="E28" s="12"/>
      <c r="F28" s="12"/>
      <c r="G28" s="12"/>
      <c r="H28" s="12"/>
      <c r="I28" s="2"/>
      <c r="J28" s="2"/>
      <c r="K28" s="2"/>
    </row>
    <row r="29" spans="1:11" ht="16.5" x14ac:dyDescent="0.3">
      <c r="A29" s="11" t="s">
        <v>101</v>
      </c>
      <c r="B29" s="12">
        <v>0</v>
      </c>
      <c r="C29" s="12"/>
      <c r="D29" s="12"/>
      <c r="E29" s="12"/>
      <c r="F29" s="12"/>
      <c r="G29" s="12"/>
      <c r="H29" s="12"/>
    </row>
    <row r="30" spans="1:11" ht="16.5" x14ac:dyDescent="0.3">
      <c r="A30" s="9"/>
      <c r="B30" s="15"/>
      <c r="C30" s="15"/>
      <c r="D30" s="15"/>
      <c r="E30" s="15"/>
      <c r="F30" s="15"/>
      <c r="G30" s="15"/>
      <c r="H30" s="15"/>
    </row>
    <row r="31" spans="1:11" ht="17.25" x14ac:dyDescent="0.35">
      <c r="A31" s="10" t="s">
        <v>7</v>
      </c>
      <c r="B31" s="15"/>
      <c r="C31" s="15"/>
      <c r="D31" s="15"/>
      <c r="E31" s="15"/>
      <c r="F31" s="15"/>
      <c r="G31" s="15"/>
      <c r="H31" s="15"/>
    </row>
    <row r="32" spans="1:11" ht="16.5" x14ac:dyDescent="0.3">
      <c r="A32" s="11" t="s">
        <v>65</v>
      </c>
      <c r="B32" s="17">
        <v>1.0610999999999999</v>
      </c>
      <c r="C32" s="17">
        <v>1.0610999999999999</v>
      </c>
      <c r="D32" s="17">
        <v>1.0610999999999999</v>
      </c>
      <c r="E32" s="17">
        <v>1.0610999999999999</v>
      </c>
      <c r="F32" s="17">
        <v>1.0610999999999999</v>
      </c>
      <c r="G32" s="17">
        <v>1.0610999999999999</v>
      </c>
      <c r="H32" s="17">
        <v>1.0610999999999999</v>
      </c>
    </row>
    <row r="33" spans="1:8" ht="16.5" x14ac:dyDescent="0.3">
      <c r="A33" s="11" t="s">
        <v>103</v>
      </c>
      <c r="B33" s="17">
        <v>1.0706</v>
      </c>
      <c r="C33" s="17">
        <v>1.0706</v>
      </c>
      <c r="D33" s="17">
        <v>1.0706</v>
      </c>
      <c r="E33" s="17">
        <v>1.0706</v>
      </c>
      <c r="F33" s="17">
        <v>1.0706</v>
      </c>
      <c r="G33" s="17">
        <v>1.0706</v>
      </c>
      <c r="H33" s="17">
        <v>1.0706</v>
      </c>
    </row>
    <row r="34" spans="1:8" ht="16.5" x14ac:dyDescent="0.3">
      <c r="A34" s="11" t="s">
        <v>8</v>
      </c>
      <c r="B34" s="12">
        <f>C34+D34+G34+H34</f>
        <v>449884</v>
      </c>
      <c r="C34" s="12">
        <v>255068</v>
      </c>
      <c r="D34" s="12">
        <f>E34+F34</f>
        <v>170928</v>
      </c>
      <c r="E34" s="12">
        <v>149937</v>
      </c>
      <c r="F34" s="12">
        <v>20991</v>
      </c>
      <c r="G34" s="12">
        <v>2410</v>
      </c>
      <c r="H34" s="12">
        <v>21478</v>
      </c>
    </row>
    <row r="35" spans="1:8" ht="16.5" x14ac:dyDescent="0.3">
      <c r="A35" s="9"/>
      <c r="B35" s="12"/>
      <c r="C35" s="12"/>
      <c r="D35" s="12"/>
      <c r="E35" s="12"/>
      <c r="F35" s="12"/>
      <c r="G35" s="12"/>
      <c r="H35" s="12"/>
    </row>
    <row r="36" spans="1:8" ht="17.25" x14ac:dyDescent="0.35">
      <c r="A36" s="18" t="s">
        <v>9</v>
      </c>
      <c r="B36" s="12"/>
      <c r="C36" s="12"/>
      <c r="D36" s="12"/>
      <c r="E36" s="12"/>
      <c r="F36" s="12"/>
      <c r="G36" s="12"/>
      <c r="H36" s="12"/>
    </row>
    <row r="37" spans="1:8" ht="16.5" x14ac:dyDescent="0.3">
      <c r="A37" s="11" t="s">
        <v>66</v>
      </c>
      <c r="B37" s="12">
        <f>B21/B32</f>
        <v>1704947191.0093303</v>
      </c>
      <c r="C37" s="12">
        <f t="shared" ref="C37:H37" si="4">C21/C32</f>
        <v>1704947191.0093303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 t="shared" si="4"/>
        <v>0</v>
      </c>
      <c r="H37" s="12">
        <f t="shared" si="4"/>
        <v>0</v>
      </c>
    </row>
    <row r="38" spans="1:8" ht="16.5" x14ac:dyDescent="0.3">
      <c r="A38" s="11" t="s">
        <v>104</v>
      </c>
      <c r="B38" s="12">
        <f>B23/B33</f>
        <v>0</v>
      </c>
      <c r="C38" s="12">
        <f t="shared" ref="C38:H38" si="5">C23/C33</f>
        <v>0</v>
      </c>
      <c r="D38" s="12">
        <f t="shared" si="5"/>
        <v>0</v>
      </c>
      <c r="E38" s="12">
        <f t="shared" si="5"/>
        <v>0</v>
      </c>
      <c r="F38" s="12">
        <f t="shared" si="5"/>
        <v>0</v>
      </c>
      <c r="G38" s="12">
        <f t="shared" si="5"/>
        <v>0</v>
      </c>
      <c r="H38" s="12">
        <f t="shared" si="5"/>
        <v>0</v>
      </c>
    </row>
    <row r="39" spans="1:8" ht="16.5" x14ac:dyDescent="0.3">
      <c r="A39" s="11" t="s">
        <v>67</v>
      </c>
      <c r="B39" s="12">
        <f>B37/B15</f>
        <v>6322.4168734377226</v>
      </c>
      <c r="C39" s="12">
        <f t="shared" ref="C39" si="6">C37/C15</f>
        <v>6322.4168734377226</v>
      </c>
      <c r="D39" s="12" t="s">
        <v>68</v>
      </c>
      <c r="E39" s="12" t="s">
        <v>68</v>
      </c>
      <c r="F39" s="12" t="s">
        <v>68</v>
      </c>
      <c r="G39" s="12" t="s">
        <v>68</v>
      </c>
      <c r="H39" s="12" t="s">
        <v>68</v>
      </c>
    </row>
    <row r="40" spans="1:8" ht="16.5" x14ac:dyDescent="0.3">
      <c r="A40" s="11" t="s">
        <v>105</v>
      </c>
      <c r="B40" s="12" t="s">
        <v>68</v>
      </c>
      <c r="C40" s="12" t="s">
        <v>68</v>
      </c>
      <c r="D40" s="12" t="s">
        <v>68</v>
      </c>
      <c r="E40" s="12" t="s">
        <v>68</v>
      </c>
      <c r="F40" s="12" t="s">
        <v>68</v>
      </c>
      <c r="G40" s="12" t="s">
        <v>68</v>
      </c>
      <c r="H40" s="12" t="s">
        <v>68</v>
      </c>
    </row>
    <row r="41" spans="1:8" ht="16.5" x14ac:dyDescent="0.3">
      <c r="A41" s="9"/>
      <c r="B41" s="15"/>
      <c r="C41" s="15"/>
      <c r="D41" s="15"/>
      <c r="E41" s="15"/>
      <c r="F41" s="15"/>
      <c r="G41" s="15"/>
      <c r="H41" s="15"/>
    </row>
    <row r="42" spans="1:8" ht="17.25" x14ac:dyDescent="0.35">
      <c r="A42" s="10" t="s">
        <v>10</v>
      </c>
      <c r="B42" s="15"/>
      <c r="C42" s="15"/>
      <c r="D42" s="15"/>
      <c r="E42" s="15"/>
      <c r="F42" s="15"/>
      <c r="G42" s="15"/>
      <c r="H42" s="15"/>
    </row>
    <row r="43" spans="1:8" ht="16.5" x14ac:dyDescent="0.3">
      <c r="A43" s="9"/>
      <c r="B43" s="15"/>
      <c r="C43" s="15"/>
      <c r="D43" s="15"/>
      <c r="E43" s="15"/>
      <c r="F43" s="15"/>
      <c r="G43" s="15"/>
      <c r="H43" s="15"/>
    </row>
    <row r="44" spans="1:8" ht="17.25" x14ac:dyDescent="0.35">
      <c r="A44" s="10" t="s">
        <v>11</v>
      </c>
      <c r="B44" s="15"/>
      <c r="C44" s="15"/>
      <c r="D44" s="15"/>
      <c r="E44" s="15"/>
      <c r="F44" s="15"/>
      <c r="G44" s="15"/>
      <c r="H44" s="15"/>
    </row>
    <row r="45" spans="1:8" ht="16.5" x14ac:dyDescent="0.3">
      <c r="A45" s="9" t="s">
        <v>12</v>
      </c>
      <c r="B45" s="19">
        <f>(B16)/B34*100</f>
        <v>0</v>
      </c>
      <c r="C45" s="19">
        <f t="shared" ref="C45:H45" si="7">(C16)/C34*100</f>
        <v>0</v>
      </c>
      <c r="D45" s="19">
        <f t="shared" si="7"/>
        <v>0</v>
      </c>
      <c r="E45" s="19">
        <f t="shared" si="7"/>
        <v>0</v>
      </c>
      <c r="F45" s="19">
        <f t="shared" si="7"/>
        <v>0</v>
      </c>
      <c r="G45" s="19">
        <f t="shared" si="7"/>
        <v>0</v>
      </c>
      <c r="H45" s="19">
        <f t="shared" si="7"/>
        <v>0</v>
      </c>
    </row>
    <row r="46" spans="1:8" ht="16.5" x14ac:dyDescent="0.3">
      <c r="A46" s="9" t="s">
        <v>13</v>
      </c>
      <c r="B46" s="19">
        <f>(B17)/B34*100</f>
        <v>0</v>
      </c>
      <c r="C46" s="19">
        <f t="shared" ref="C46:H46" si="8">(C17)/C34*100</f>
        <v>0</v>
      </c>
      <c r="D46" s="19">
        <f t="shared" si="8"/>
        <v>0</v>
      </c>
      <c r="E46" s="19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</row>
    <row r="47" spans="1:8" ht="16.5" x14ac:dyDescent="0.3">
      <c r="A47" s="9"/>
      <c r="B47" s="19"/>
      <c r="C47" s="19"/>
      <c r="D47" s="19"/>
      <c r="E47" s="19"/>
      <c r="F47" s="19"/>
      <c r="G47" s="19"/>
      <c r="H47" s="19"/>
    </row>
    <row r="48" spans="1:8" ht="17.25" x14ac:dyDescent="0.35">
      <c r="A48" s="10" t="s">
        <v>14</v>
      </c>
      <c r="B48" s="19"/>
      <c r="C48" s="19"/>
      <c r="D48" s="19"/>
      <c r="E48" s="19"/>
      <c r="F48" s="19"/>
      <c r="G48" s="19"/>
      <c r="H48" s="19"/>
    </row>
    <row r="49" spans="1:8" ht="16.5" x14ac:dyDescent="0.3">
      <c r="A49" s="9" t="s">
        <v>15</v>
      </c>
      <c r="B49" s="19" t="s">
        <v>68</v>
      </c>
      <c r="C49" s="19" t="s">
        <v>68</v>
      </c>
      <c r="D49" s="19" t="s">
        <v>68</v>
      </c>
      <c r="E49" s="19" t="s">
        <v>68</v>
      </c>
      <c r="F49" s="19" t="s">
        <v>68</v>
      </c>
      <c r="G49" s="19" t="s">
        <v>68</v>
      </c>
      <c r="H49" s="19" t="s">
        <v>68</v>
      </c>
    </row>
    <row r="50" spans="1:8" ht="16.5" x14ac:dyDescent="0.3">
      <c r="A50" s="9" t="s">
        <v>16</v>
      </c>
      <c r="B50" s="19" t="s">
        <v>68</v>
      </c>
      <c r="C50" s="19" t="s">
        <v>68</v>
      </c>
      <c r="D50" s="19" t="s">
        <v>68</v>
      </c>
      <c r="E50" s="19" t="s">
        <v>68</v>
      </c>
      <c r="F50" s="19" t="s">
        <v>68</v>
      </c>
      <c r="G50" s="19" t="s">
        <v>68</v>
      </c>
      <c r="H50" s="19" t="s">
        <v>68</v>
      </c>
    </row>
    <row r="51" spans="1:8" ht="16.5" x14ac:dyDescent="0.3">
      <c r="A51" s="9" t="s">
        <v>17</v>
      </c>
      <c r="B51" s="19" t="s">
        <v>68</v>
      </c>
      <c r="C51" s="19" t="s">
        <v>68</v>
      </c>
      <c r="D51" s="19" t="s">
        <v>68</v>
      </c>
      <c r="E51" s="19" t="s">
        <v>68</v>
      </c>
      <c r="F51" s="19" t="s">
        <v>68</v>
      </c>
      <c r="G51" s="19" t="s">
        <v>68</v>
      </c>
      <c r="H51" s="19" t="s">
        <v>68</v>
      </c>
    </row>
    <row r="52" spans="1:8" ht="16.5" x14ac:dyDescent="0.3">
      <c r="A52" s="9"/>
      <c r="B52" s="19"/>
      <c r="C52" s="19"/>
      <c r="D52" s="19"/>
      <c r="E52" s="19"/>
      <c r="F52" s="19"/>
      <c r="G52" s="19"/>
      <c r="H52" s="19"/>
    </row>
    <row r="53" spans="1:8" ht="17.25" x14ac:dyDescent="0.35">
      <c r="A53" s="10" t="s">
        <v>18</v>
      </c>
      <c r="B53" s="19"/>
      <c r="C53" s="19"/>
      <c r="D53" s="19"/>
      <c r="E53" s="19"/>
      <c r="F53" s="19"/>
      <c r="G53" s="19"/>
      <c r="H53" s="19"/>
    </row>
    <row r="54" spans="1:8" ht="16.5" x14ac:dyDescent="0.3">
      <c r="A54" s="9" t="s">
        <v>19</v>
      </c>
      <c r="B54" s="19">
        <f>B17/B18*100</f>
        <v>0</v>
      </c>
      <c r="C54" s="19">
        <f t="shared" ref="C54:H54" si="9">C17/C18*100</f>
        <v>0</v>
      </c>
      <c r="D54" s="19">
        <f t="shared" si="9"/>
        <v>0</v>
      </c>
      <c r="E54" s="19">
        <f t="shared" si="9"/>
        <v>0</v>
      </c>
      <c r="F54" s="19">
        <f t="shared" si="9"/>
        <v>0</v>
      </c>
      <c r="G54" s="19">
        <f t="shared" si="9"/>
        <v>0</v>
      </c>
      <c r="H54" s="19">
        <f t="shared" si="9"/>
        <v>0</v>
      </c>
    </row>
    <row r="55" spans="1:8" ht="16.5" x14ac:dyDescent="0.3">
      <c r="A55" s="9" t="s">
        <v>20</v>
      </c>
      <c r="B55" s="19">
        <f>B23/B24*100</f>
        <v>0</v>
      </c>
      <c r="C55" s="19">
        <f t="shared" ref="C55:H55" si="10">C23/C24*100</f>
        <v>0</v>
      </c>
      <c r="D55" s="19">
        <f t="shared" si="10"/>
        <v>0</v>
      </c>
      <c r="E55" s="19">
        <f t="shared" si="10"/>
        <v>0</v>
      </c>
      <c r="F55" s="19">
        <f t="shared" si="10"/>
        <v>0</v>
      </c>
      <c r="G55" s="19">
        <f t="shared" si="10"/>
        <v>0</v>
      </c>
      <c r="H55" s="19">
        <f t="shared" si="10"/>
        <v>0</v>
      </c>
    </row>
    <row r="56" spans="1:8" ht="16.5" x14ac:dyDescent="0.3">
      <c r="A56" s="9" t="s">
        <v>21</v>
      </c>
      <c r="B56" s="19">
        <f>(B54+B55)/2</f>
        <v>0</v>
      </c>
      <c r="C56" s="19">
        <f t="shared" ref="C56:H56" si="11">(C54+C55)/2</f>
        <v>0</v>
      </c>
      <c r="D56" s="19">
        <f t="shared" si="11"/>
        <v>0</v>
      </c>
      <c r="E56" s="19">
        <f t="shared" si="11"/>
        <v>0</v>
      </c>
      <c r="F56" s="19">
        <f t="shared" si="11"/>
        <v>0</v>
      </c>
      <c r="G56" s="19">
        <f t="shared" si="11"/>
        <v>0</v>
      </c>
      <c r="H56" s="19">
        <f t="shared" si="11"/>
        <v>0</v>
      </c>
    </row>
    <row r="57" spans="1:8" ht="16.5" x14ac:dyDescent="0.3">
      <c r="A57" s="9"/>
      <c r="B57" s="19"/>
      <c r="C57" s="19"/>
      <c r="D57" s="19"/>
      <c r="E57" s="19"/>
      <c r="F57" s="19"/>
      <c r="G57" s="19"/>
      <c r="H57" s="19"/>
    </row>
    <row r="58" spans="1:8" ht="17.25" x14ac:dyDescent="0.35">
      <c r="A58" s="10" t="s">
        <v>32</v>
      </c>
      <c r="B58" s="19"/>
      <c r="C58" s="19"/>
      <c r="D58" s="19"/>
      <c r="E58" s="19"/>
      <c r="F58" s="19"/>
      <c r="G58" s="19"/>
      <c r="H58" s="19"/>
    </row>
    <row r="59" spans="1:8" ht="16.5" x14ac:dyDescent="0.3">
      <c r="A59" s="9" t="s">
        <v>22</v>
      </c>
      <c r="B59" s="19" t="s">
        <v>68</v>
      </c>
      <c r="C59" s="19" t="s">
        <v>68</v>
      </c>
      <c r="D59" s="19" t="s">
        <v>68</v>
      </c>
      <c r="E59" s="19" t="s">
        <v>68</v>
      </c>
      <c r="F59" s="19" t="s">
        <v>68</v>
      </c>
      <c r="G59" s="19" t="s">
        <v>68</v>
      </c>
      <c r="H59" s="19" t="s">
        <v>68</v>
      </c>
    </row>
    <row r="60" spans="1:8" ht="16.5" x14ac:dyDescent="0.3">
      <c r="A60" s="9"/>
      <c r="B60" s="19"/>
      <c r="C60" s="19"/>
      <c r="D60" s="19"/>
      <c r="E60" s="19"/>
      <c r="F60" s="19"/>
      <c r="G60" s="19"/>
      <c r="H60" s="19"/>
    </row>
    <row r="61" spans="1:8" ht="17.25" x14ac:dyDescent="0.35">
      <c r="A61" s="10" t="s">
        <v>23</v>
      </c>
      <c r="B61" s="19"/>
      <c r="C61" s="19"/>
      <c r="D61" s="19"/>
      <c r="E61" s="19"/>
      <c r="F61" s="19"/>
      <c r="G61" s="19"/>
      <c r="H61" s="19"/>
    </row>
    <row r="62" spans="1:8" ht="16.5" x14ac:dyDescent="0.3">
      <c r="A62" s="9" t="s">
        <v>24</v>
      </c>
      <c r="B62" s="19">
        <f>((B17/B15)-1)*100</f>
        <v>-100</v>
      </c>
      <c r="C62" s="19">
        <f t="shared" ref="C62" si="12">((C17/C15)-1)*100</f>
        <v>-100</v>
      </c>
      <c r="D62" s="19" t="s">
        <v>68</v>
      </c>
      <c r="E62" s="19" t="s">
        <v>68</v>
      </c>
      <c r="F62" s="19" t="s">
        <v>68</v>
      </c>
      <c r="G62" s="19" t="s">
        <v>68</v>
      </c>
      <c r="H62" s="19" t="s">
        <v>68</v>
      </c>
    </row>
    <row r="63" spans="1:8" ht="16.5" x14ac:dyDescent="0.3">
      <c r="A63" s="9" t="s">
        <v>25</v>
      </c>
      <c r="B63" s="19">
        <f>((B38/B37)-1)*100</f>
        <v>-100</v>
      </c>
      <c r="C63" s="19">
        <f t="shared" ref="C63" si="13">((C38/C37)-1)*100</f>
        <v>-100</v>
      </c>
      <c r="D63" s="19" t="s">
        <v>68</v>
      </c>
      <c r="E63" s="19" t="s">
        <v>68</v>
      </c>
      <c r="F63" s="19" t="s">
        <v>68</v>
      </c>
      <c r="G63" s="19" t="s">
        <v>68</v>
      </c>
      <c r="H63" s="19" t="s">
        <v>68</v>
      </c>
    </row>
    <row r="64" spans="1:8" ht="16.5" x14ac:dyDescent="0.3">
      <c r="A64" s="9" t="s">
        <v>26</v>
      </c>
      <c r="B64" s="19" t="s">
        <v>68</v>
      </c>
      <c r="C64" s="19" t="s">
        <v>68</v>
      </c>
      <c r="D64" s="19" t="s">
        <v>68</v>
      </c>
      <c r="E64" s="19" t="s">
        <v>68</v>
      </c>
      <c r="F64" s="19" t="s">
        <v>68</v>
      </c>
      <c r="G64" s="19" t="s">
        <v>68</v>
      </c>
      <c r="H64" s="19" t="s">
        <v>68</v>
      </c>
    </row>
    <row r="65" spans="1:8" ht="16.5" x14ac:dyDescent="0.3">
      <c r="A65" s="9"/>
      <c r="B65" s="19"/>
      <c r="C65" s="19"/>
      <c r="D65" s="19"/>
      <c r="E65" s="19"/>
      <c r="F65" s="19"/>
      <c r="G65" s="19"/>
      <c r="H65" s="19"/>
    </row>
    <row r="66" spans="1:8" ht="17.25" x14ac:dyDescent="0.35">
      <c r="A66" s="10" t="s">
        <v>27</v>
      </c>
      <c r="B66" s="19"/>
      <c r="C66" s="19"/>
      <c r="D66" s="19"/>
      <c r="E66" s="19"/>
      <c r="F66" s="19"/>
      <c r="G66" s="19"/>
      <c r="H66" s="19"/>
    </row>
    <row r="67" spans="1:8" ht="16.5" x14ac:dyDescent="0.3">
      <c r="A67" s="9" t="s">
        <v>34</v>
      </c>
      <c r="B67" s="19" t="s">
        <v>68</v>
      </c>
      <c r="C67" s="19" t="s">
        <v>68</v>
      </c>
      <c r="D67" s="19" t="s">
        <v>68</v>
      </c>
      <c r="E67" s="19" t="s">
        <v>68</v>
      </c>
      <c r="F67" s="19" t="s">
        <v>68</v>
      </c>
      <c r="G67" s="19" t="s">
        <v>68</v>
      </c>
      <c r="H67" s="19" t="s">
        <v>68</v>
      </c>
    </row>
    <row r="68" spans="1:8" ht="16.5" x14ac:dyDescent="0.3">
      <c r="A68" s="9" t="s">
        <v>35</v>
      </c>
      <c r="B68" s="19" t="s">
        <v>68</v>
      </c>
      <c r="C68" s="19" t="s">
        <v>68</v>
      </c>
      <c r="D68" s="19" t="s">
        <v>68</v>
      </c>
      <c r="E68" s="19" t="s">
        <v>68</v>
      </c>
      <c r="F68" s="19" t="s">
        <v>68</v>
      </c>
      <c r="G68" s="19" t="s">
        <v>68</v>
      </c>
      <c r="H68" s="19" t="s">
        <v>68</v>
      </c>
    </row>
    <row r="69" spans="1:8" ht="16.5" x14ac:dyDescent="0.3">
      <c r="A69" s="9" t="s">
        <v>28</v>
      </c>
      <c r="B69" s="19" t="s">
        <v>68</v>
      </c>
      <c r="C69" s="19" t="s">
        <v>68</v>
      </c>
      <c r="D69" s="19" t="s">
        <v>68</v>
      </c>
      <c r="E69" s="19" t="s">
        <v>68</v>
      </c>
      <c r="F69" s="19" t="s">
        <v>68</v>
      </c>
      <c r="G69" s="19" t="s">
        <v>68</v>
      </c>
      <c r="H69" s="19" t="s">
        <v>68</v>
      </c>
    </row>
    <row r="70" spans="1:8" ht="16.5" x14ac:dyDescent="0.3">
      <c r="A70" s="9" t="s">
        <v>36</v>
      </c>
      <c r="B70" s="19" t="s">
        <v>68</v>
      </c>
      <c r="C70" s="19" t="s">
        <v>68</v>
      </c>
      <c r="D70" s="19" t="s">
        <v>68</v>
      </c>
      <c r="E70" s="19" t="s">
        <v>68</v>
      </c>
      <c r="F70" s="19" t="s">
        <v>68</v>
      </c>
      <c r="G70" s="19" t="s">
        <v>68</v>
      </c>
      <c r="H70" s="19" t="s">
        <v>68</v>
      </c>
    </row>
    <row r="71" spans="1:8" ht="16.5" x14ac:dyDescent="0.3">
      <c r="A71" s="9" t="s">
        <v>37</v>
      </c>
      <c r="B71" s="19" t="s">
        <v>68</v>
      </c>
      <c r="C71" s="19" t="s">
        <v>68</v>
      </c>
      <c r="D71" s="19" t="s">
        <v>68</v>
      </c>
      <c r="E71" s="19" t="s">
        <v>68</v>
      </c>
      <c r="F71" s="19" t="s">
        <v>68</v>
      </c>
      <c r="G71" s="19" t="s">
        <v>68</v>
      </c>
      <c r="H71" s="19" t="s">
        <v>68</v>
      </c>
    </row>
    <row r="72" spans="1:8" ht="16.5" x14ac:dyDescent="0.3">
      <c r="A72" s="9"/>
      <c r="B72" s="19"/>
      <c r="C72" s="19"/>
      <c r="D72" s="19"/>
      <c r="E72" s="19"/>
      <c r="F72" s="19"/>
      <c r="G72" s="19"/>
      <c r="H72" s="19"/>
    </row>
    <row r="73" spans="1:8" ht="17.25" x14ac:dyDescent="0.35">
      <c r="A73" s="10" t="s">
        <v>29</v>
      </c>
      <c r="B73" s="19"/>
      <c r="C73" s="19"/>
      <c r="D73" s="19"/>
      <c r="E73" s="19"/>
      <c r="F73" s="19"/>
      <c r="G73" s="19"/>
      <c r="H73" s="19"/>
    </row>
    <row r="74" spans="1:8" ht="16.5" x14ac:dyDescent="0.3">
      <c r="A74" s="9" t="s">
        <v>30</v>
      </c>
      <c r="B74" s="19" t="s">
        <v>68</v>
      </c>
      <c r="C74" s="19"/>
      <c r="D74" s="19"/>
      <c r="E74" s="19"/>
      <c r="F74" s="19"/>
      <c r="G74" s="19"/>
      <c r="H74" s="19"/>
    </row>
    <row r="75" spans="1:8" ht="16.5" x14ac:dyDescent="0.3">
      <c r="A75" s="9" t="s">
        <v>31</v>
      </c>
      <c r="B75" s="19" t="s">
        <v>68</v>
      </c>
      <c r="C75" s="19"/>
      <c r="D75" s="19"/>
      <c r="E75" s="19"/>
      <c r="F75" s="19"/>
      <c r="G75" s="19"/>
      <c r="H75" s="19"/>
    </row>
    <row r="76" spans="1:8" ht="17.25" thickBot="1" x14ac:dyDescent="0.35">
      <c r="A76" s="20"/>
      <c r="B76" s="20"/>
      <c r="C76" s="20"/>
      <c r="D76" s="20"/>
      <c r="E76" s="20"/>
      <c r="F76" s="20"/>
      <c r="G76" s="20"/>
      <c r="H76" s="20"/>
    </row>
    <row r="77" spans="1:8" ht="15" customHeight="1" thickTop="1" x14ac:dyDescent="0.3">
      <c r="A77" s="34" t="s">
        <v>120</v>
      </c>
      <c r="B77" s="34"/>
      <c r="C77" s="34"/>
      <c r="D77" s="34"/>
      <c r="E77" s="34"/>
      <c r="F77" s="34"/>
      <c r="G77" s="9"/>
      <c r="H77" s="9"/>
    </row>
    <row r="78" spans="1:8" ht="15" customHeight="1" x14ac:dyDescent="0.25">
      <c r="A78" s="35"/>
      <c r="B78" s="35"/>
      <c r="C78" s="35"/>
      <c r="D78" s="35"/>
      <c r="E78" s="35"/>
      <c r="F78" s="35"/>
      <c r="G78" s="35"/>
      <c r="H78" s="35"/>
    </row>
    <row r="79" spans="1:8" ht="16.5" x14ac:dyDescent="0.3">
      <c r="A79" s="9"/>
      <c r="B79" s="9"/>
      <c r="C79" s="9"/>
      <c r="D79" s="9"/>
      <c r="E79" s="9"/>
      <c r="F79" s="9"/>
      <c r="G79" s="9"/>
      <c r="H79" s="9"/>
    </row>
    <row r="80" spans="1:8" x14ac:dyDescent="0.25">
      <c r="B80" s="28"/>
      <c r="C80" s="28"/>
      <c r="D80" s="28"/>
      <c r="E80" s="28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3"/>
    </row>
  </sheetData>
  <mergeCells count="5">
    <mergeCell ref="A9:A10"/>
    <mergeCell ref="B9:B10"/>
    <mergeCell ref="C9:H9"/>
    <mergeCell ref="A77:F77"/>
    <mergeCell ref="A78:H78"/>
  </mergeCells>
  <pageMargins left="0.7" right="0.7" top="0.75" bottom="0.75" header="0.3" footer="0.3"/>
  <pageSetup orientation="portrait" r:id="rId1"/>
  <ignoredErrors>
    <ignoredError sqref="D1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9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85546875" style="5" customWidth="1"/>
    <col min="2" max="8" width="20.7109375" style="5" customWidth="1"/>
    <col min="9" max="9" width="17.85546875" style="5" bestFit="1" customWidth="1"/>
    <col min="10" max="16384" width="11.42578125" style="5"/>
  </cols>
  <sheetData>
    <row r="9" spans="1:8" ht="17.25" x14ac:dyDescent="0.25">
      <c r="A9" s="36" t="s">
        <v>0</v>
      </c>
      <c r="B9" s="38" t="s">
        <v>1</v>
      </c>
      <c r="C9" s="40" t="s">
        <v>2</v>
      </c>
      <c r="D9" s="40"/>
      <c r="E9" s="40"/>
      <c r="F9" s="40"/>
      <c r="G9" s="40"/>
      <c r="H9" s="40"/>
    </row>
    <row r="10" spans="1:8" ht="69.75" thickBot="1" x14ac:dyDescent="0.3">
      <c r="A10" s="37"/>
      <c r="B10" s="39"/>
      <c r="C10" s="31" t="s">
        <v>38</v>
      </c>
      <c r="D10" s="30" t="s">
        <v>33</v>
      </c>
      <c r="E10" s="31" t="s">
        <v>39</v>
      </c>
      <c r="F10" s="31" t="s">
        <v>40</v>
      </c>
      <c r="G10" s="31" t="s">
        <v>41</v>
      </c>
      <c r="H10" s="31" t="s">
        <v>42</v>
      </c>
    </row>
    <row r="11" spans="1:8" ht="18" customHeight="1" thickTop="1" x14ac:dyDescent="0.3">
      <c r="A11" s="9"/>
      <c r="B11" s="9"/>
      <c r="C11" s="9"/>
      <c r="D11" s="9"/>
      <c r="E11" s="9"/>
      <c r="F11" s="9"/>
      <c r="G11" s="9"/>
      <c r="H11" s="9"/>
    </row>
    <row r="12" spans="1:8" ht="17.25" x14ac:dyDescent="0.35">
      <c r="A12" s="10" t="s">
        <v>3</v>
      </c>
      <c r="B12" s="9"/>
      <c r="C12" s="9"/>
      <c r="D12" s="9"/>
      <c r="E12" s="9"/>
      <c r="F12" s="9"/>
      <c r="G12" s="9"/>
      <c r="H12" s="9"/>
    </row>
    <row r="13" spans="1:8" ht="16.5" x14ac:dyDescent="0.3">
      <c r="A13" s="9"/>
      <c r="B13" s="9"/>
      <c r="C13" s="9"/>
      <c r="D13" s="9"/>
      <c r="E13" s="9"/>
      <c r="F13" s="9"/>
      <c r="G13" s="9"/>
      <c r="H13" s="9"/>
    </row>
    <row r="14" spans="1:8" ht="17.25" x14ac:dyDescent="0.35">
      <c r="A14" s="10" t="s">
        <v>4</v>
      </c>
      <c r="B14" s="9"/>
      <c r="C14" s="9"/>
      <c r="D14" s="9"/>
      <c r="E14" s="9"/>
      <c r="F14" s="9"/>
      <c r="G14" s="9"/>
      <c r="H14" s="9"/>
    </row>
    <row r="15" spans="1:8" ht="16.5" x14ac:dyDescent="0.3">
      <c r="A15" s="11" t="s">
        <v>106</v>
      </c>
      <c r="B15" s="24">
        <f>(+'I Trimestre'!B15+'II trimestre'!B15)/2</f>
        <v>805584</v>
      </c>
      <c r="C15" s="24">
        <f>(+'I Trimestre'!C15+'II trimestre'!C15+'III Trimestre'!C15+'IV Trimestre'!C15)/3</f>
        <v>445249</v>
      </c>
      <c r="D15" s="24">
        <f>(+'I Trimestre'!D15+'II trimestre'!D15+'III Trimestre'!D15+'IV Trimestre'!D15)/2</f>
        <v>210133.5</v>
      </c>
      <c r="E15" s="24">
        <f>(+'I Trimestre'!E15+'II trimestre'!E15+'III Trimestre'!E15+'IV Trimestre'!E15)/2</f>
        <v>134063</v>
      </c>
      <c r="F15" s="24">
        <f>(+'I Trimestre'!F15+'II trimestre'!F15+'III Trimestre'!F15+'IV Trimestre'!F15)/2</f>
        <v>76070.5</v>
      </c>
      <c r="G15" s="24">
        <f>(+'I Trimestre'!G15+'II trimestre'!G15+'III Trimestre'!G15+'IV Trimestre'!G15)/2</f>
        <v>4484</v>
      </c>
      <c r="H15" s="24">
        <f>(+'I Trimestre'!H15+'II trimestre'!H15+'III Trimestre'!H15+'IV Trimestre'!H15)/2</f>
        <v>57926.5</v>
      </c>
    </row>
    <row r="16" spans="1:8" ht="16.5" x14ac:dyDescent="0.3">
      <c r="A16" s="11" t="s">
        <v>107</v>
      </c>
      <c r="B16" s="24">
        <f>(+'I Trimestre'!B16+'II trimestre'!B16+'III Trimestre'!B16+'IV Trimestre'!B16)/2</f>
        <v>837660</v>
      </c>
      <c r="C16" s="24">
        <f>(+'I Trimestre'!C16+'II trimestre'!C16+'III Trimestre'!C16+'IV Trimestre'!C16)/2</f>
        <v>546064</v>
      </c>
      <c r="D16" s="24">
        <f>(+'I Trimestre'!D16+'II trimestre'!D16+'III Trimestre'!D16+'IV Trimestre'!D16)/2</f>
        <v>224351</v>
      </c>
      <c r="E16" s="24">
        <f>(+'I Trimestre'!E16+'II trimestre'!E16+'III Trimestre'!E16+'IV Trimestre'!E16)/2</f>
        <v>143008</v>
      </c>
      <c r="F16" s="24">
        <f>(+'I Trimestre'!F16+'II trimestre'!F16+'III Trimestre'!F16+'IV Trimestre'!F16)/2</f>
        <v>81343</v>
      </c>
      <c r="G16" s="24">
        <f>(+'I Trimestre'!G16+'II trimestre'!G16+'III Trimestre'!G16+'IV Trimestre'!G16)/2</f>
        <v>4415</v>
      </c>
      <c r="H16" s="24">
        <f>(+'I Trimestre'!H16+'II trimestre'!H16+'III Trimestre'!H16+'IV Trimestre'!H16)/2</f>
        <v>62830</v>
      </c>
    </row>
    <row r="17" spans="1:9" ht="16.5" x14ac:dyDescent="0.3">
      <c r="A17" s="11" t="s">
        <v>108</v>
      </c>
      <c r="B17" s="24">
        <f>(+'I Trimestre'!B17+'II trimestre'!B17)/2</f>
        <v>697621.66666666674</v>
      </c>
      <c r="C17" s="24">
        <f>(+'I Trimestre'!C17+'II trimestre'!C17+'III Trimestre'!C17+'IV Trimestre'!C17)/2</f>
        <v>454926.83333333337</v>
      </c>
      <c r="D17" s="24">
        <f>(+'I Trimestre'!D17+'II trimestre'!D17+'III Trimestre'!D17+'IV Trimestre'!D17)/2</f>
        <v>186390.83333333331</v>
      </c>
      <c r="E17" s="24">
        <f>(+'I Trimestre'!E17+'II trimestre'!E17+'III Trimestre'!E17+'IV Trimestre'!E17)/2</f>
        <v>118590</v>
      </c>
      <c r="F17" s="24">
        <f>(+'I Trimestre'!F17+'II trimestre'!F17+'III Trimestre'!F17+'IV Trimestre'!F17)/2</f>
        <v>67800.833333333328</v>
      </c>
      <c r="G17" s="24">
        <f>(+'I Trimestre'!G17+'II trimestre'!G17+'III Trimestre'!G17+'IV Trimestre'!G17)/2</f>
        <v>3679.166666666667</v>
      </c>
      <c r="H17" s="24">
        <f>(+'I Trimestre'!H17+'II trimestre'!H17+'III Trimestre'!H17+'IV Trimestre'!H17)/2</f>
        <v>52624.833333333328</v>
      </c>
    </row>
    <row r="18" spans="1:9" ht="16.5" x14ac:dyDescent="0.3">
      <c r="A18" s="11" t="s">
        <v>71</v>
      </c>
      <c r="B18" s="24">
        <f>+'IV Trimestre'!B18</f>
        <v>837660</v>
      </c>
      <c r="C18" s="24">
        <f>+'IV Trimestre'!C18</f>
        <v>546064</v>
      </c>
      <c r="D18" s="24">
        <f>+'IV Trimestre'!D18</f>
        <v>224351</v>
      </c>
      <c r="E18" s="24">
        <f>+'IV Trimestre'!E18</f>
        <v>143008</v>
      </c>
      <c r="F18" s="24">
        <f>+'IV Trimestre'!F18</f>
        <v>81343</v>
      </c>
      <c r="G18" s="24">
        <f>+'IV Trimestre'!G18</f>
        <v>4415</v>
      </c>
      <c r="H18" s="24">
        <f>+'IV Trimestre'!H18</f>
        <v>62830</v>
      </c>
    </row>
    <row r="19" spans="1:9" ht="16.5" x14ac:dyDescent="0.3">
      <c r="A19" s="9"/>
      <c r="B19" s="24"/>
      <c r="C19" s="24"/>
      <c r="D19" s="24"/>
      <c r="E19" s="24"/>
      <c r="F19" s="24"/>
      <c r="G19" s="24"/>
      <c r="H19" s="24"/>
    </row>
    <row r="20" spans="1:9" ht="17.25" x14ac:dyDescent="0.35">
      <c r="A20" s="13" t="s">
        <v>5</v>
      </c>
      <c r="B20" s="24"/>
      <c r="C20" s="24"/>
      <c r="D20" s="24"/>
      <c r="E20" s="24"/>
      <c r="F20" s="24"/>
      <c r="G20" s="24"/>
      <c r="H20" s="24"/>
    </row>
    <row r="21" spans="1:9" ht="16.5" x14ac:dyDescent="0.3">
      <c r="A21" s="11" t="s">
        <v>106</v>
      </c>
      <c r="B21" s="24">
        <f>+'I Trimestre'!B21+'II trimestre'!B21+'III Trimestre'!B21+'IV Trimestre'!B21</f>
        <v>52278435377.380081</v>
      </c>
      <c r="C21" s="24">
        <f>+'I Trimestre'!C21+'II trimestre'!C21+'III Trimestre'!C21+'IV Trimestre'!C21</f>
        <v>37239717600.880089</v>
      </c>
      <c r="D21" s="24">
        <f>+'I Trimestre'!D21+'II trimestre'!D21+'III Trimestre'!D21+'IV Trimestre'!D21</f>
        <v>11903665590.229992</v>
      </c>
      <c r="E21" s="24">
        <f>+'I Trimestre'!E21+'II trimestre'!E21+'III Trimestre'!E21+'IV Trimestre'!E21</f>
        <v>7679914182.7299929</v>
      </c>
      <c r="F21" s="24">
        <f>+'I Trimestre'!F21+'II trimestre'!F21+'III Trimestre'!F21+'IV Trimestre'!F21</f>
        <v>4223751407.5</v>
      </c>
      <c r="G21" s="24">
        <f>+'I Trimestre'!G21+'II trimestre'!G21+'III Trimestre'!G21+'IV Trimestre'!G21</f>
        <v>212389257.07999998</v>
      </c>
      <c r="H21" s="24">
        <f>+'I Trimestre'!H21+'II trimestre'!H21+'III Trimestre'!H21+'IV Trimestre'!H21</f>
        <v>2922662929.1900005</v>
      </c>
    </row>
    <row r="22" spans="1:9" ht="16.5" x14ac:dyDescent="0.3">
      <c r="A22" s="11" t="s">
        <v>107</v>
      </c>
      <c r="B22" s="24">
        <f>+'I Trimestre'!B22+'II trimestre'!B22+'III Trimestre'!B22+'IV Trimestre'!B22</f>
        <v>51405652713</v>
      </c>
      <c r="C22" s="24">
        <f>+'I Trimestre'!C22+'II trimestre'!C22+'III Trimestre'!C22+'IV Trimestre'!C22</f>
        <v>33816632325.839996</v>
      </c>
      <c r="D22" s="24">
        <f>+'I Trimestre'!D22+'II trimestre'!D22+'III Trimestre'!D22+'IV Trimestre'!D22</f>
        <v>13733175929.4</v>
      </c>
      <c r="E22" s="24">
        <f>+'I Trimestre'!E22+'II trimestre'!E22+'III Trimestre'!E22+'IV Trimestre'!E22</f>
        <v>8797098252.8000011</v>
      </c>
      <c r="F22" s="24">
        <f>+'I Trimestre'!F22+'II trimestre'!F22+'III Trimestre'!F22+'IV Trimestre'!F22</f>
        <v>4936077676.5999994</v>
      </c>
      <c r="G22" s="24">
        <f>+'I Trimestre'!G22+'II trimestre'!G22+'III Trimestre'!G22+'IV Trimestre'!G22</f>
        <v>250818720.25999999</v>
      </c>
      <c r="H22" s="24">
        <f>+'I Trimestre'!H22+'II trimestre'!H22+'III Trimestre'!H22+'IV Trimestre'!H22</f>
        <v>3605025737.5</v>
      </c>
    </row>
    <row r="23" spans="1:9" ht="16.5" x14ac:dyDescent="0.3">
      <c r="A23" s="11" t="s">
        <v>108</v>
      </c>
      <c r="B23" s="24">
        <f>+'I Trimestre'!B23+'II trimestre'!B23+'III Trimestre'!B23+'IV Trimestre'!B23</f>
        <v>51405652713.000038</v>
      </c>
      <c r="C23" s="24">
        <f>+'I Trimestre'!C23+'II trimestre'!C23+'III Trimestre'!C23+'IV Trimestre'!C23</f>
        <v>34266915577.080048</v>
      </c>
      <c r="D23" s="24">
        <f>+'I Trimestre'!D23+'II trimestre'!D23+'III Trimestre'!D23+'IV Trimestre'!D23</f>
        <v>13303859372.959988</v>
      </c>
      <c r="E23" s="24">
        <f>+'I Trimestre'!E23+'II trimestre'!E23+'III Trimestre'!E23+'IV Trimestre'!E23</f>
        <v>8715652546.4799881</v>
      </c>
      <c r="F23" s="24">
        <f>+'I Trimestre'!F23+'II trimestre'!F23+'III Trimestre'!F23+'IV Trimestre'!F23</f>
        <v>4588206826.4799995</v>
      </c>
      <c r="G23" s="24">
        <f>+'I Trimestre'!G23+'II trimestre'!G23+'III Trimestre'!G23+'IV Trimestre'!G23</f>
        <v>287052789.01999998</v>
      </c>
      <c r="H23" s="24">
        <f>+'I Trimestre'!H23+'II trimestre'!H23+'III Trimestre'!H23+'IV Trimestre'!H23</f>
        <v>3547824973.9400001</v>
      </c>
    </row>
    <row r="24" spans="1:9" ht="16.5" x14ac:dyDescent="0.3">
      <c r="A24" s="11" t="s">
        <v>71</v>
      </c>
      <c r="B24" s="24">
        <f>C24+D24+G24+H24</f>
        <v>51405652713</v>
      </c>
      <c r="C24" s="24">
        <f>+'IV Trimestre'!C24</f>
        <v>33816632325.839996</v>
      </c>
      <c r="D24" s="24">
        <f>+'IV Trimestre'!D24</f>
        <v>13733175929.400002</v>
      </c>
      <c r="E24" s="24">
        <f>+'IV Trimestre'!E24</f>
        <v>8797098252.8000011</v>
      </c>
      <c r="F24" s="24">
        <f>+'IV Trimestre'!F24</f>
        <v>4936077676.5999994</v>
      </c>
      <c r="G24" s="24">
        <f>+'IV Trimestre'!G24</f>
        <v>250818720.25999999</v>
      </c>
      <c r="H24" s="24">
        <f>+'IV Trimestre'!H24</f>
        <v>3605025737.5</v>
      </c>
    </row>
    <row r="25" spans="1:9" ht="16.5" x14ac:dyDescent="0.3">
      <c r="A25" s="11" t="s">
        <v>109</v>
      </c>
      <c r="B25" s="24">
        <f>B23</f>
        <v>51405652713.000038</v>
      </c>
      <c r="C25" s="24">
        <f t="shared" ref="C25:H25" si="0">C23</f>
        <v>34266915577.080048</v>
      </c>
      <c r="D25" s="24">
        <f t="shared" si="0"/>
        <v>13303859372.959988</v>
      </c>
      <c r="E25" s="24">
        <f t="shared" si="0"/>
        <v>8715652546.4799881</v>
      </c>
      <c r="F25" s="24">
        <f t="shared" si="0"/>
        <v>4588206826.4799995</v>
      </c>
      <c r="G25" s="24">
        <f t="shared" si="0"/>
        <v>287052789.01999998</v>
      </c>
      <c r="H25" s="24">
        <f t="shared" si="0"/>
        <v>3547824973.9400001</v>
      </c>
      <c r="I25" s="6"/>
    </row>
    <row r="26" spans="1:9" ht="16.5" x14ac:dyDescent="0.3">
      <c r="A26" s="9"/>
      <c r="B26" s="24"/>
      <c r="C26" s="24"/>
      <c r="D26" s="24"/>
      <c r="E26" s="24"/>
      <c r="F26" s="24"/>
      <c r="G26" s="24"/>
      <c r="H26" s="24"/>
    </row>
    <row r="27" spans="1:9" ht="17.25" x14ac:dyDescent="0.35">
      <c r="A27" s="18" t="s">
        <v>6</v>
      </c>
      <c r="B27" s="24"/>
      <c r="C27" s="24"/>
      <c r="D27" s="24"/>
      <c r="E27" s="24"/>
      <c r="F27" s="24"/>
      <c r="G27" s="24"/>
      <c r="H27" s="24"/>
    </row>
    <row r="28" spans="1:9" ht="16.5" x14ac:dyDescent="0.3">
      <c r="A28" s="11" t="s">
        <v>107</v>
      </c>
      <c r="B28" s="24">
        <f>'I Trimestre'!B28+'II trimestre'!B28+'III Trimestre'!B28+'IV Trimestre'!B28</f>
        <v>51405652713</v>
      </c>
      <c r="C28" s="24"/>
      <c r="D28" s="24"/>
      <c r="E28" s="24"/>
      <c r="F28" s="24"/>
      <c r="G28" s="24"/>
      <c r="H28" s="24"/>
      <c r="I28" s="2"/>
    </row>
    <row r="29" spans="1:9" ht="16.5" x14ac:dyDescent="0.3">
      <c r="A29" s="11" t="s">
        <v>108</v>
      </c>
      <c r="B29" s="24">
        <f>'I Trimestre'!B29+'II trimestre'!B29+'III Trimestre'!B29+'IV Trimestre'!B29</f>
        <v>51405652713.000038</v>
      </c>
      <c r="C29" s="24"/>
      <c r="D29" s="24"/>
      <c r="E29" s="24"/>
      <c r="F29" s="24"/>
      <c r="G29" s="24"/>
      <c r="H29" s="24"/>
    </row>
    <row r="30" spans="1:9" ht="16.5" x14ac:dyDescent="0.3">
      <c r="A30" s="9"/>
      <c r="B30" s="24"/>
      <c r="C30" s="24"/>
      <c r="D30" s="24"/>
      <c r="E30" s="24"/>
      <c r="F30" s="24"/>
      <c r="G30" s="24"/>
      <c r="H30" s="24"/>
    </row>
    <row r="31" spans="1:9" ht="17.25" x14ac:dyDescent="0.35">
      <c r="A31" s="10" t="s">
        <v>7</v>
      </c>
      <c r="B31" s="9"/>
      <c r="C31" s="9"/>
      <c r="D31" s="9"/>
      <c r="E31" s="9"/>
      <c r="F31" s="9"/>
      <c r="G31" s="9"/>
      <c r="H31" s="9"/>
    </row>
    <row r="32" spans="1:9" ht="16.5" x14ac:dyDescent="0.3">
      <c r="A32" s="11" t="s">
        <v>110</v>
      </c>
      <c r="B32" s="25">
        <v>1.0610999999999999</v>
      </c>
      <c r="C32" s="25">
        <v>1.0610999999999999</v>
      </c>
      <c r="D32" s="25">
        <v>1.0610999999999999</v>
      </c>
      <c r="E32" s="25">
        <v>1.0610999999999999</v>
      </c>
      <c r="F32" s="25">
        <v>1.0610999999999999</v>
      </c>
      <c r="G32" s="25">
        <v>1.0610999999999999</v>
      </c>
      <c r="H32" s="25">
        <v>1.0610999999999999</v>
      </c>
    </row>
    <row r="33" spans="1:8" ht="16.5" x14ac:dyDescent="0.3">
      <c r="A33" s="11" t="s">
        <v>111</v>
      </c>
      <c r="B33" s="25">
        <v>1.0706</v>
      </c>
      <c r="C33" s="25">
        <v>1.0706</v>
      </c>
      <c r="D33" s="25">
        <v>1.0706</v>
      </c>
      <c r="E33" s="25">
        <v>1.0706</v>
      </c>
      <c r="F33" s="25">
        <v>1.0706</v>
      </c>
      <c r="G33" s="25">
        <v>1.0706</v>
      </c>
      <c r="H33" s="25">
        <v>1.0706</v>
      </c>
    </row>
    <row r="34" spans="1:8" ht="16.5" x14ac:dyDescent="0.3">
      <c r="A34" s="11" t="s">
        <v>8</v>
      </c>
      <c r="B34" s="24">
        <f>C34+D34+G34+H34</f>
        <v>449884</v>
      </c>
      <c r="C34" s="24">
        <v>255068</v>
      </c>
      <c r="D34" s="24">
        <f>E34+F34</f>
        <v>170928</v>
      </c>
      <c r="E34" s="12">
        <v>149937</v>
      </c>
      <c r="F34" s="12">
        <v>20991</v>
      </c>
      <c r="G34" s="24">
        <v>2410</v>
      </c>
      <c r="H34" s="24">
        <v>21478</v>
      </c>
    </row>
    <row r="35" spans="1:8" ht="16.5" x14ac:dyDescent="0.3">
      <c r="A35" s="9"/>
      <c r="B35" s="24"/>
      <c r="C35" s="24"/>
      <c r="D35" s="24"/>
      <c r="E35" s="24"/>
      <c r="F35" s="24"/>
      <c r="G35" s="24"/>
      <c r="H35" s="24"/>
    </row>
    <row r="36" spans="1:8" ht="17.25" x14ac:dyDescent="0.35">
      <c r="A36" s="18" t="s">
        <v>9</v>
      </c>
      <c r="B36" s="24"/>
      <c r="C36" s="24"/>
      <c r="D36" s="24"/>
      <c r="E36" s="24"/>
      <c r="F36" s="24"/>
      <c r="G36" s="24"/>
      <c r="H36" s="24"/>
    </row>
    <row r="37" spans="1:8" ht="16.5" x14ac:dyDescent="0.3">
      <c r="A37" s="11" t="s">
        <v>112</v>
      </c>
      <c r="B37" s="24">
        <f>B21/B32</f>
        <v>49268151331.052757</v>
      </c>
      <c r="C37" s="24">
        <f t="shared" ref="C37:H37" si="1">C21/C32</f>
        <v>35095389313.806511</v>
      </c>
      <c r="D37" s="24">
        <f t="shared" si="1"/>
        <v>11218231637.197241</v>
      </c>
      <c r="E37" s="24">
        <f t="shared" si="1"/>
        <v>7237691247.5072975</v>
      </c>
      <c r="F37" s="24">
        <f t="shared" si="1"/>
        <v>3980540389.6899447</v>
      </c>
      <c r="G37" s="24">
        <f t="shared" si="1"/>
        <v>200159510.9603242</v>
      </c>
      <c r="H37" s="24">
        <f t="shared" si="1"/>
        <v>2754370869.0886822</v>
      </c>
    </row>
    <row r="38" spans="1:8" ht="16.5" x14ac:dyDescent="0.3">
      <c r="A38" s="11" t="s">
        <v>113</v>
      </c>
      <c r="B38" s="24">
        <f>B23/B33</f>
        <v>48015741372.127815</v>
      </c>
      <c r="C38" s="24">
        <f t="shared" ref="C38:H38" si="2">C23/C33</f>
        <v>32007206778.516766</v>
      </c>
      <c r="D38" s="24">
        <f t="shared" si="2"/>
        <v>12426545276.443104</v>
      </c>
      <c r="E38" s="24">
        <f t="shared" si="2"/>
        <v>8140904676.3310184</v>
      </c>
      <c r="F38" s="24">
        <f t="shared" si="2"/>
        <v>4285640600.1120863</v>
      </c>
      <c r="G38" s="24">
        <f t="shared" si="2"/>
        <v>268123285.09247148</v>
      </c>
      <c r="H38" s="24">
        <f t="shared" si="2"/>
        <v>3313866032.0754719</v>
      </c>
    </row>
    <row r="39" spans="1:8" ht="16.5" x14ac:dyDescent="0.3">
      <c r="A39" s="11" t="s">
        <v>114</v>
      </c>
      <c r="B39" s="24">
        <f>B37/B15</f>
        <v>61158.304200496481</v>
      </c>
      <c r="C39" s="24">
        <f t="shared" ref="C39:H39" si="3">C37/C15</f>
        <v>78821.938541819327</v>
      </c>
      <c r="D39" s="24">
        <f t="shared" si="3"/>
        <v>53386.212275516475</v>
      </c>
      <c r="E39" s="24">
        <f t="shared" si="3"/>
        <v>53987.239189838343</v>
      </c>
      <c r="F39" s="24">
        <f t="shared" si="3"/>
        <v>52326.991273751912</v>
      </c>
      <c r="G39" s="24">
        <f t="shared" si="3"/>
        <v>44638.606369385416</v>
      </c>
      <c r="H39" s="24">
        <f t="shared" si="3"/>
        <v>47549.409494595428</v>
      </c>
    </row>
    <row r="40" spans="1:8" ht="16.5" x14ac:dyDescent="0.3">
      <c r="A40" s="11" t="s">
        <v>115</v>
      </c>
      <c r="B40" s="24">
        <f>B38/B17</f>
        <v>68827.766777304525</v>
      </c>
      <c r="C40" s="24">
        <f t="shared" ref="C40:H40" si="4">C38/C17</f>
        <v>70356.823192850643</v>
      </c>
      <c r="D40" s="24">
        <f t="shared" si="4"/>
        <v>66669.294053855148</v>
      </c>
      <c r="E40" s="24">
        <f t="shared" si="4"/>
        <v>68647.480195050332</v>
      </c>
      <c r="F40" s="24">
        <f t="shared" si="4"/>
        <v>63209.261441409326</v>
      </c>
      <c r="G40" s="24">
        <f t="shared" si="4"/>
        <v>72876.091078361438</v>
      </c>
      <c r="H40" s="24">
        <f t="shared" si="4"/>
        <v>62971.525459947086</v>
      </c>
    </row>
    <row r="41" spans="1:8" ht="16.5" x14ac:dyDescent="0.3">
      <c r="A41" s="9"/>
      <c r="B41" s="9"/>
      <c r="C41" s="9"/>
      <c r="D41" s="9"/>
      <c r="E41" s="9"/>
      <c r="F41" s="9"/>
      <c r="G41" s="9"/>
      <c r="H41" s="9"/>
    </row>
    <row r="42" spans="1:8" ht="17.25" x14ac:dyDescent="0.35">
      <c r="A42" s="10" t="s">
        <v>10</v>
      </c>
      <c r="B42" s="9"/>
      <c r="C42" s="9"/>
      <c r="D42" s="9"/>
      <c r="E42" s="9"/>
      <c r="F42" s="9"/>
      <c r="G42" s="9"/>
      <c r="H42" s="9"/>
    </row>
    <row r="43" spans="1:8" ht="16.5" x14ac:dyDescent="0.3">
      <c r="A43" s="9"/>
      <c r="B43" s="9"/>
      <c r="C43" s="9"/>
      <c r="D43" s="9"/>
      <c r="E43" s="9"/>
      <c r="F43" s="9"/>
      <c r="G43" s="9"/>
      <c r="H43" s="9"/>
    </row>
    <row r="44" spans="1:8" ht="17.25" x14ac:dyDescent="0.35">
      <c r="A44" s="10" t="s">
        <v>11</v>
      </c>
      <c r="B44" s="9"/>
      <c r="C44" s="9"/>
      <c r="D44" s="9"/>
      <c r="E44" s="9"/>
      <c r="F44" s="9"/>
      <c r="G44" s="9"/>
      <c r="H44" s="9"/>
    </row>
    <row r="45" spans="1:8" ht="16.5" x14ac:dyDescent="0.3">
      <c r="A45" s="9" t="s">
        <v>12</v>
      </c>
      <c r="B45" s="26">
        <f>((B16)/B34)*100</f>
        <v>186.19466351326119</v>
      </c>
      <c r="C45" s="26">
        <f t="shared" ref="C45:H45" si="5">((C16)/C34)*100</f>
        <v>214.08565558988192</v>
      </c>
      <c r="D45" s="26">
        <f t="shared" si="5"/>
        <v>131.25468033323972</v>
      </c>
      <c r="E45" s="26">
        <f t="shared" si="5"/>
        <v>95.378725731473892</v>
      </c>
      <c r="F45" s="26">
        <f t="shared" si="5"/>
        <v>387.51369634605311</v>
      </c>
      <c r="G45" s="26">
        <f t="shared" si="5"/>
        <v>183.19502074688796</v>
      </c>
      <c r="H45" s="26">
        <f t="shared" si="5"/>
        <v>292.5318930999162</v>
      </c>
    </row>
    <row r="46" spans="1:8" ht="16.5" x14ac:dyDescent="0.3">
      <c r="A46" s="9" t="s">
        <v>13</v>
      </c>
      <c r="B46" s="26">
        <f>((B17)/B34)*100</f>
        <v>155.06700986624702</v>
      </c>
      <c r="C46" s="26">
        <f t="shared" ref="C46:H46" si="6">((C17)/C34)*100</f>
        <v>178.35511837366246</v>
      </c>
      <c r="D46" s="26">
        <f t="shared" si="6"/>
        <v>109.04640160379418</v>
      </c>
      <c r="E46" s="26">
        <f t="shared" si="6"/>
        <v>79.093219152043858</v>
      </c>
      <c r="F46" s="26">
        <f t="shared" si="6"/>
        <v>322.99953948517617</v>
      </c>
      <c r="G46" s="26">
        <f t="shared" si="6"/>
        <v>152.66251728907332</v>
      </c>
      <c r="H46" s="26">
        <f t="shared" si="6"/>
        <v>245.0173821274482</v>
      </c>
    </row>
    <row r="47" spans="1:8" ht="16.5" x14ac:dyDescent="0.3">
      <c r="A47" s="9"/>
      <c r="B47" s="26"/>
      <c r="C47" s="26"/>
      <c r="D47" s="26"/>
      <c r="E47" s="26"/>
      <c r="F47" s="26"/>
      <c r="G47" s="26"/>
      <c r="H47" s="26"/>
    </row>
    <row r="48" spans="1:8" ht="17.25" x14ac:dyDescent="0.35">
      <c r="A48" s="10" t="s">
        <v>14</v>
      </c>
      <c r="B48" s="26"/>
      <c r="C48" s="26"/>
      <c r="D48" s="26"/>
      <c r="E48" s="26"/>
      <c r="F48" s="26"/>
      <c r="G48" s="26"/>
      <c r="H48" s="26"/>
    </row>
    <row r="49" spans="1:8" ht="16.5" x14ac:dyDescent="0.3">
      <c r="A49" s="9" t="s">
        <v>15</v>
      </c>
      <c r="B49" s="26">
        <f>B17/B16*100</f>
        <v>83.282198823707319</v>
      </c>
      <c r="C49" s="26">
        <f t="shared" ref="C49:H49" si="7">C17/C16*100</f>
        <v>83.310167550567954</v>
      </c>
      <c r="D49" s="26">
        <f t="shared" ref="D49" si="8">D17/D16*100</f>
        <v>83.080010043785549</v>
      </c>
      <c r="E49" s="26">
        <f t="shared" si="7"/>
        <v>82.925430745133141</v>
      </c>
      <c r="F49" s="26">
        <f t="shared" si="7"/>
        <v>83.351773764593545</v>
      </c>
      <c r="G49" s="26">
        <f t="shared" si="7"/>
        <v>83.333333333333343</v>
      </c>
      <c r="H49" s="26">
        <f t="shared" si="7"/>
        <v>83.757493766247535</v>
      </c>
    </row>
    <row r="50" spans="1:8" ht="16.5" x14ac:dyDescent="0.3">
      <c r="A50" s="9" t="s">
        <v>16</v>
      </c>
      <c r="B50" s="26">
        <f>B23/B22*100</f>
        <v>100.00000000000007</v>
      </c>
      <c r="C50" s="26">
        <f t="shared" ref="C50:H50" si="9">C23/C22*100</f>
        <v>101.33154374126126</v>
      </c>
      <c r="D50" s="26">
        <f t="shared" ref="D50" si="10">D23/D22*100</f>
        <v>96.873872739655724</v>
      </c>
      <c r="E50" s="26">
        <f t="shared" si="9"/>
        <v>99.074175324868179</v>
      </c>
      <c r="F50" s="26">
        <f t="shared" si="9"/>
        <v>92.952484281819167</v>
      </c>
      <c r="G50" s="26">
        <f t="shared" si="9"/>
        <v>114.44631753261463</v>
      </c>
      <c r="H50" s="26">
        <f t="shared" si="9"/>
        <v>98.413304987950866</v>
      </c>
    </row>
    <row r="51" spans="1:8" ht="16.5" x14ac:dyDescent="0.3">
      <c r="A51" s="9" t="s">
        <v>17</v>
      </c>
      <c r="B51" s="26">
        <f>AVERAGE(B49:B50)</f>
        <v>91.641099411853702</v>
      </c>
      <c r="C51" s="26">
        <f t="shared" ref="C51:H51" si="11">AVERAGE(C49:C50)</f>
        <v>92.320855645914605</v>
      </c>
      <c r="D51" s="26">
        <f t="shared" ref="D51" si="12">AVERAGE(D49:D50)</f>
        <v>89.976941391720629</v>
      </c>
      <c r="E51" s="26">
        <f t="shared" si="11"/>
        <v>90.999803035000667</v>
      </c>
      <c r="F51" s="26">
        <f t="shared" si="11"/>
        <v>88.152129023206356</v>
      </c>
      <c r="G51" s="26">
        <f t="shared" si="11"/>
        <v>98.889825432973993</v>
      </c>
      <c r="H51" s="26">
        <f t="shared" si="11"/>
        <v>91.085399377099208</v>
      </c>
    </row>
    <row r="52" spans="1:8" ht="16.5" x14ac:dyDescent="0.3">
      <c r="A52" s="9"/>
      <c r="B52" s="26"/>
      <c r="C52" s="26"/>
      <c r="D52" s="26"/>
      <c r="E52" s="26"/>
      <c r="F52" s="26"/>
      <c r="G52" s="26"/>
      <c r="H52" s="26"/>
    </row>
    <row r="53" spans="1:8" ht="17.25" x14ac:dyDescent="0.35">
      <c r="A53" s="10" t="s">
        <v>18</v>
      </c>
      <c r="B53" s="26"/>
      <c r="C53" s="26"/>
      <c r="D53" s="26"/>
      <c r="E53" s="26"/>
      <c r="F53" s="26"/>
      <c r="G53" s="26"/>
      <c r="H53" s="26"/>
    </row>
    <row r="54" spans="1:8" ht="16.5" x14ac:dyDescent="0.3">
      <c r="A54" s="9" t="s">
        <v>19</v>
      </c>
      <c r="B54" s="26">
        <f>B17/B18*100</f>
        <v>83.282198823707319</v>
      </c>
      <c r="C54" s="26">
        <f t="shared" ref="C54:H54" si="13">C17/C18*100</f>
        <v>83.310167550567954</v>
      </c>
      <c r="D54" s="26">
        <f t="shared" si="13"/>
        <v>83.080010043785549</v>
      </c>
      <c r="E54" s="26">
        <f t="shared" si="13"/>
        <v>82.925430745133141</v>
      </c>
      <c r="F54" s="26">
        <f t="shared" si="13"/>
        <v>83.351773764593545</v>
      </c>
      <c r="G54" s="26">
        <f t="shared" si="13"/>
        <v>83.333333333333343</v>
      </c>
      <c r="H54" s="26">
        <f t="shared" si="13"/>
        <v>83.757493766247535</v>
      </c>
    </row>
    <row r="55" spans="1:8" ht="16.5" x14ac:dyDescent="0.3">
      <c r="A55" s="9" t="s">
        <v>20</v>
      </c>
      <c r="B55" s="26">
        <f>B23/B24*100</f>
        <v>100.00000000000007</v>
      </c>
      <c r="C55" s="26">
        <f t="shared" ref="C55:H55" si="14">C23/C24*100</f>
        <v>101.33154374126126</v>
      </c>
      <c r="D55" s="26">
        <f t="shared" ref="D55" si="15">D23/D24*100</f>
        <v>96.87387273965571</v>
      </c>
      <c r="E55" s="26">
        <f t="shared" si="14"/>
        <v>99.074175324868179</v>
      </c>
      <c r="F55" s="26">
        <f t="shared" si="14"/>
        <v>92.952484281819167</v>
      </c>
      <c r="G55" s="26">
        <f t="shared" si="14"/>
        <v>114.44631753261463</v>
      </c>
      <c r="H55" s="26">
        <f t="shared" si="14"/>
        <v>98.413304987950866</v>
      </c>
    </row>
    <row r="56" spans="1:8" ht="16.5" x14ac:dyDescent="0.3">
      <c r="A56" s="9" t="s">
        <v>21</v>
      </c>
      <c r="B56" s="26">
        <f>(B54+B55)/2</f>
        <v>91.641099411853702</v>
      </c>
      <c r="C56" s="26">
        <f t="shared" ref="C56:H56" si="16">(C54+C55)/2</f>
        <v>92.320855645914605</v>
      </c>
      <c r="D56" s="26">
        <f t="shared" ref="D56" si="17">(D54+D55)/2</f>
        <v>89.976941391720629</v>
      </c>
      <c r="E56" s="26">
        <f t="shared" si="16"/>
        <v>90.999803035000667</v>
      </c>
      <c r="F56" s="26">
        <f t="shared" si="16"/>
        <v>88.152129023206356</v>
      </c>
      <c r="G56" s="26">
        <f t="shared" si="16"/>
        <v>98.889825432973993</v>
      </c>
      <c r="H56" s="26">
        <f t="shared" si="16"/>
        <v>91.085399377099208</v>
      </c>
    </row>
    <row r="57" spans="1:8" ht="16.5" x14ac:dyDescent="0.3">
      <c r="A57" s="9"/>
      <c r="B57" s="26"/>
      <c r="C57" s="26"/>
      <c r="D57" s="26"/>
      <c r="E57" s="26"/>
      <c r="F57" s="26"/>
      <c r="G57" s="26"/>
      <c r="H57" s="26"/>
    </row>
    <row r="58" spans="1:8" ht="17.25" x14ac:dyDescent="0.35">
      <c r="A58" s="10" t="s">
        <v>32</v>
      </c>
      <c r="B58" s="26"/>
      <c r="C58" s="26"/>
      <c r="D58" s="26"/>
      <c r="E58" s="26"/>
      <c r="F58" s="26"/>
      <c r="G58" s="26"/>
      <c r="H58" s="26"/>
    </row>
    <row r="59" spans="1:8" ht="16.5" x14ac:dyDescent="0.3">
      <c r="A59" s="9" t="s">
        <v>22</v>
      </c>
      <c r="B59" s="26">
        <f>B25/B23*100</f>
        <v>100</v>
      </c>
      <c r="C59" s="26">
        <f t="shared" ref="C59:H59" si="18">C25/C23*100</f>
        <v>100</v>
      </c>
      <c r="D59" s="26">
        <f t="shared" si="18"/>
        <v>100</v>
      </c>
      <c r="E59" s="26">
        <f t="shared" si="18"/>
        <v>100</v>
      </c>
      <c r="F59" s="26">
        <f t="shared" si="18"/>
        <v>100</v>
      </c>
      <c r="G59" s="26">
        <f t="shared" si="18"/>
        <v>100</v>
      </c>
      <c r="H59" s="26">
        <f t="shared" si="18"/>
        <v>100</v>
      </c>
    </row>
    <row r="60" spans="1:8" ht="16.5" x14ac:dyDescent="0.3">
      <c r="A60" s="9"/>
      <c r="B60" s="26"/>
      <c r="C60" s="26"/>
      <c r="D60" s="26"/>
      <c r="E60" s="26"/>
      <c r="F60" s="26"/>
      <c r="G60" s="26"/>
      <c r="H60" s="26"/>
    </row>
    <row r="61" spans="1:8" ht="17.25" x14ac:dyDescent="0.35">
      <c r="A61" s="10" t="s">
        <v>23</v>
      </c>
      <c r="B61" s="26"/>
      <c r="C61" s="26"/>
      <c r="D61" s="26"/>
      <c r="E61" s="26"/>
      <c r="F61" s="26"/>
      <c r="G61" s="26"/>
      <c r="H61" s="26"/>
    </row>
    <row r="62" spans="1:8" ht="16.5" x14ac:dyDescent="0.3">
      <c r="A62" s="9" t="s">
        <v>24</v>
      </c>
      <c r="B62" s="26">
        <f>((B17/B15)-1)*100</f>
        <v>-13.401747469330727</v>
      </c>
      <c r="C62" s="26">
        <f t="shared" ref="C62:H62" si="19">((C17/C15)-1)*100</f>
        <v>2.1735777808222778</v>
      </c>
      <c r="D62" s="26">
        <f t="shared" si="19"/>
        <v>-11.298848906369852</v>
      </c>
      <c r="E62" s="26">
        <f t="shared" si="19"/>
        <v>-11.541588656079604</v>
      </c>
      <c r="F62" s="26">
        <f t="shared" si="19"/>
        <v>-10.87105601602023</v>
      </c>
      <c r="G62" s="26">
        <f t="shared" si="19"/>
        <v>-17.94900386559619</v>
      </c>
      <c r="H62" s="26">
        <f t="shared" si="19"/>
        <v>-9.1524029013778989</v>
      </c>
    </row>
    <row r="63" spans="1:8" ht="16.5" x14ac:dyDescent="0.3">
      <c r="A63" s="9" t="s">
        <v>25</v>
      </c>
      <c r="B63" s="26">
        <f>((B38/B37)-1)*100</f>
        <v>-2.5420275067953968</v>
      </c>
      <c r="C63" s="26">
        <f t="shared" ref="C63:H63" si="20">((C38/C37)-1)*100</f>
        <v>-8.7993967175478911</v>
      </c>
      <c r="D63" s="26">
        <f t="shared" si="20"/>
        <v>10.770981366076949</v>
      </c>
      <c r="E63" s="26">
        <f t="shared" si="20"/>
        <v>12.479303108360584</v>
      </c>
      <c r="F63" s="26">
        <f t="shared" si="20"/>
        <v>7.6647937353527595</v>
      </c>
      <c r="G63" s="26">
        <f t="shared" si="20"/>
        <v>33.954806247312995</v>
      </c>
      <c r="H63" s="26">
        <f t="shared" si="20"/>
        <v>20.312993041924866</v>
      </c>
    </row>
    <row r="64" spans="1:8" ht="16.5" x14ac:dyDescent="0.3">
      <c r="A64" s="9" t="s">
        <v>26</v>
      </c>
      <c r="B64" s="26">
        <f>((B40/B39)-1)*100</f>
        <v>12.540345382476747</v>
      </c>
      <c r="C64" s="26">
        <f t="shared" ref="C64:H64" si="21">((C40/C39)-1)*100</f>
        <v>-10.739542195447882</v>
      </c>
      <c r="D64" s="26">
        <f t="shared" si="21"/>
        <v>24.881109208098739</v>
      </c>
      <c r="E64" s="26">
        <f t="shared" si="21"/>
        <v>27.155011490143742</v>
      </c>
      <c r="F64" s="26">
        <f t="shared" si="21"/>
        <v>20.796667078995878</v>
      </c>
      <c r="G64" s="26">
        <f t="shared" si="21"/>
        <v>63.257989004652693</v>
      </c>
      <c r="H64" s="26">
        <f t="shared" si="21"/>
        <v>32.433874845710896</v>
      </c>
    </row>
    <row r="65" spans="1:8" ht="16.5" x14ac:dyDescent="0.3">
      <c r="A65" s="9"/>
      <c r="B65" s="26"/>
      <c r="C65" s="26"/>
      <c r="D65" s="26"/>
      <c r="E65" s="26"/>
      <c r="F65" s="26"/>
      <c r="G65" s="26"/>
      <c r="H65" s="26"/>
    </row>
    <row r="66" spans="1:8" ht="17.25" x14ac:dyDescent="0.35">
      <c r="A66" s="10" t="s">
        <v>27</v>
      </c>
      <c r="B66" s="26"/>
      <c r="C66" s="26"/>
      <c r="D66" s="26"/>
      <c r="E66" s="26"/>
      <c r="F66" s="26"/>
      <c r="G66" s="26"/>
      <c r="H66" s="26"/>
    </row>
    <row r="67" spans="1:8" ht="16.5" x14ac:dyDescent="0.3">
      <c r="A67" s="9" t="s">
        <v>34</v>
      </c>
      <c r="B67" s="26">
        <f t="shared" ref="B67:H68" si="22">B22/(B16*5)</f>
        <v>12273.631954014756</v>
      </c>
      <c r="C67" s="26">
        <f t="shared" si="22"/>
        <v>12385.593016877141</v>
      </c>
      <c r="D67" s="26">
        <f t="shared" si="22"/>
        <v>12242.580536213343</v>
      </c>
      <c r="E67" s="26">
        <f t="shared" si="22"/>
        <v>12302.945643320654</v>
      </c>
      <c r="F67" s="26">
        <f t="shared" si="22"/>
        <v>12136.453478725887</v>
      </c>
      <c r="G67" s="26">
        <f t="shared" si="22"/>
        <v>11362.116433069083</v>
      </c>
      <c r="H67" s="26">
        <f t="shared" si="22"/>
        <v>11475.491763488779</v>
      </c>
    </row>
    <row r="68" spans="1:8" ht="16.5" x14ac:dyDescent="0.3">
      <c r="A68" s="9" t="s">
        <v>35</v>
      </c>
      <c r="B68" s="26">
        <f t="shared" si="22"/>
        <v>14737.401422356443</v>
      </c>
      <c r="C68" s="26">
        <f t="shared" si="22"/>
        <v>15064.802982053177</v>
      </c>
      <c r="D68" s="26">
        <f t="shared" si="22"/>
        <v>14275.229242811465</v>
      </c>
      <c r="E68" s="26">
        <f t="shared" si="22"/>
        <v>14698.798459364176</v>
      </c>
      <c r="F68" s="26">
        <f t="shared" si="22"/>
        <v>13534.367059834565</v>
      </c>
      <c r="G68" s="26">
        <f t="shared" si="22"/>
        <v>15604.22862169875</v>
      </c>
      <c r="H68" s="26">
        <f t="shared" si="22"/>
        <v>13483.463031483871</v>
      </c>
    </row>
    <row r="69" spans="1:8" ht="16.5" x14ac:dyDescent="0.3">
      <c r="A69" s="9" t="s">
        <v>28</v>
      </c>
      <c r="B69" s="26">
        <f>(B68/B67)*B51</f>
        <v>110.03683945213868</v>
      </c>
      <c r="C69" s="26">
        <f t="shared" ref="C69:H69" si="23">(C68/C67)*C51</f>
        <v>112.29139368176537</v>
      </c>
      <c r="D69" s="26">
        <f t="shared" si="23"/>
        <v>104.91590895681411</v>
      </c>
      <c r="E69" s="26">
        <f t="shared" si="23"/>
        <v>108.72093589875331</v>
      </c>
      <c r="F69" s="26">
        <f t="shared" si="23"/>
        <v>98.305759042156623</v>
      </c>
      <c r="G69" s="26">
        <f t="shared" si="23"/>
        <v>135.81091634696364</v>
      </c>
      <c r="H69" s="26">
        <f t="shared" si="23"/>
        <v>107.02344095759084</v>
      </c>
    </row>
    <row r="70" spans="1:8" ht="16.5" x14ac:dyDescent="0.3">
      <c r="A70" s="9" t="s">
        <v>36</v>
      </c>
      <c r="B70" s="26">
        <f>B22/B16</f>
        <v>61368.159770073777</v>
      </c>
      <c r="C70" s="26">
        <f t="shared" ref="C70:H71" si="24">C22/C16</f>
        <v>61927.965084385709</v>
      </c>
      <c r="D70" s="26">
        <f t="shared" si="24"/>
        <v>61212.90268106672</v>
      </c>
      <c r="E70" s="26">
        <f t="shared" si="24"/>
        <v>61514.728216603275</v>
      </c>
      <c r="F70" s="26">
        <f t="shared" si="24"/>
        <v>60682.267393629438</v>
      </c>
      <c r="G70" s="26">
        <f t="shared" si="24"/>
        <v>56810.582165345411</v>
      </c>
      <c r="H70" s="26">
        <f t="shared" si="24"/>
        <v>57377.458817443898</v>
      </c>
    </row>
    <row r="71" spans="1:8" ht="16.5" x14ac:dyDescent="0.3">
      <c r="A71" s="9" t="s">
        <v>37</v>
      </c>
      <c r="B71" s="26">
        <f>B23/B17</f>
        <v>73687.007111782223</v>
      </c>
      <c r="C71" s="26">
        <f t="shared" si="24"/>
        <v>75324.014910265891</v>
      </c>
      <c r="D71" s="26">
        <f t="shared" si="24"/>
        <v>71376.146214057328</v>
      </c>
      <c r="E71" s="26">
        <f t="shared" si="24"/>
        <v>73493.992296820885</v>
      </c>
      <c r="F71" s="26">
        <f t="shared" si="24"/>
        <v>67671.835299172817</v>
      </c>
      <c r="G71" s="26">
        <f t="shared" si="24"/>
        <v>78021.143108493765</v>
      </c>
      <c r="H71" s="26">
        <f t="shared" si="24"/>
        <v>67417.315157419347</v>
      </c>
    </row>
    <row r="72" spans="1:8" ht="16.5" x14ac:dyDescent="0.3">
      <c r="A72" s="9"/>
      <c r="B72" s="26"/>
      <c r="C72" s="26"/>
      <c r="D72" s="26"/>
      <c r="E72" s="26"/>
      <c r="F72" s="26"/>
      <c r="G72" s="26"/>
      <c r="H72" s="26"/>
    </row>
    <row r="73" spans="1:8" ht="17.25" x14ac:dyDescent="0.35">
      <c r="A73" s="10" t="s">
        <v>29</v>
      </c>
      <c r="B73" s="26"/>
      <c r="C73" s="26"/>
      <c r="D73" s="26"/>
      <c r="E73" s="26"/>
      <c r="F73" s="26"/>
      <c r="G73" s="26"/>
      <c r="H73" s="26"/>
    </row>
    <row r="74" spans="1:8" ht="16.5" x14ac:dyDescent="0.3">
      <c r="A74" s="9" t="s">
        <v>30</v>
      </c>
      <c r="B74" s="26">
        <f>(B29/B28)*100</f>
        <v>100.00000000000007</v>
      </c>
      <c r="C74" s="26"/>
      <c r="D74" s="26"/>
      <c r="E74" s="26"/>
      <c r="F74" s="26"/>
      <c r="G74" s="26"/>
      <c r="H74" s="26"/>
    </row>
    <row r="75" spans="1:8" ht="16.5" x14ac:dyDescent="0.3">
      <c r="A75" s="9" t="s">
        <v>31</v>
      </c>
      <c r="B75" s="26">
        <f>(B23/B29)*100</f>
        <v>100</v>
      </c>
      <c r="C75" s="26"/>
      <c r="D75" s="26"/>
      <c r="E75" s="26"/>
      <c r="F75" s="26"/>
      <c r="G75" s="26"/>
      <c r="H75" s="26"/>
    </row>
    <row r="76" spans="1:8" ht="17.25" thickBot="1" x14ac:dyDescent="0.35">
      <c r="A76" s="20"/>
      <c r="B76" s="20"/>
      <c r="C76" s="20"/>
      <c r="D76" s="20"/>
      <c r="E76" s="20"/>
      <c r="F76" s="20"/>
      <c r="G76" s="20"/>
      <c r="H76" s="20"/>
    </row>
    <row r="77" spans="1:8" ht="19.5" customHeight="1" thickTop="1" x14ac:dyDescent="0.3">
      <c r="A77" s="34" t="s">
        <v>120</v>
      </c>
      <c r="B77" s="34"/>
      <c r="C77" s="34"/>
      <c r="D77" s="34"/>
      <c r="E77" s="34"/>
      <c r="F77" s="34"/>
      <c r="G77" s="9"/>
      <c r="H77" s="9"/>
    </row>
    <row r="78" spans="1:8" ht="39.75" customHeight="1" x14ac:dyDescent="0.25">
      <c r="A78" s="35" t="s">
        <v>121</v>
      </c>
      <c r="B78" s="35"/>
      <c r="C78" s="35"/>
      <c r="D78" s="35"/>
      <c r="E78" s="35"/>
      <c r="F78" s="35"/>
      <c r="G78" s="35"/>
      <c r="H78" s="35"/>
    </row>
    <row r="79" spans="1:8" ht="15" customHeight="1" x14ac:dyDescent="0.25">
      <c r="A79" s="29"/>
      <c r="B79" s="29"/>
      <c r="C79" s="29"/>
      <c r="D79" s="29"/>
      <c r="E79" s="29"/>
      <c r="F79" s="29"/>
      <c r="G79" s="29"/>
      <c r="H79" s="29"/>
    </row>
    <row r="80" spans="1:8" ht="16.5" x14ac:dyDescent="0.25">
      <c r="A80" s="35"/>
      <c r="B80" s="35"/>
      <c r="C80" s="35"/>
      <c r="D80" s="35"/>
      <c r="E80" s="35"/>
      <c r="F80" s="35"/>
      <c r="G80" s="35"/>
      <c r="H80" s="35"/>
    </row>
    <row r="81" spans="1:9" ht="16.5" x14ac:dyDescent="0.3">
      <c r="A81" s="9"/>
      <c r="B81" s="32"/>
      <c r="C81" s="32"/>
      <c r="D81" s="32"/>
      <c r="E81" s="32"/>
      <c r="F81" s="9"/>
      <c r="G81" s="9"/>
      <c r="H81" s="9"/>
    </row>
    <row r="82" spans="1:9" ht="17.25" x14ac:dyDescent="0.35">
      <c r="A82" s="42"/>
      <c r="B82" s="42"/>
      <c r="C82" s="42"/>
      <c r="D82" s="42"/>
      <c r="E82" s="42"/>
      <c r="F82" s="42"/>
      <c r="G82" s="42"/>
      <c r="H82" s="42"/>
      <c r="I82" s="33"/>
    </row>
    <row r="83" spans="1:9" ht="16.5" x14ac:dyDescent="0.3">
      <c r="A83" s="9"/>
      <c r="B83" s="9"/>
      <c r="C83" s="9"/>
      <c r="D83" s="9"/>
      <c r="E83" s="9"/>
      <c r="F83" s="9"/>
      <c r="G83" s="9"/>
      <c r="H83" s="9"/>
    </row>
    <row r="84" spans="1:9" ht="16.5" x14ac:dyDescent="0.3">
      <c r="A84" s="41"/>
      <c r="B84" s="41"/>
      <c r="C84" s="41"/>
      <c r="D84" s="41"/>
      <c r="E84" s="41"/>
      <c r="F84" s="41"/>
      <c r="G84" s="41"/>
      <c r="H84" s="41"/>
    </row>
    <row r="85" spans="1:9" ht="16.5" x14ac:dyDescent="0.3">
      <c r="A85" s="9"/>
      <c r="B85" s="9"/>
      <c r="C85" s="9"/>
      <c r="D85" s="9"/>
      <c r="E85" s="9"/>
      <c r="F85" s="9"/>
      <c r="G85" s="9"/>
      <c r="H85" s="9"/>
    </row>
    <row r="86" spans="1:9" ht="16.5" x14ac:dyDescent="0.3">
      <c r="A86" s="22"/>
      <c r="B86" s="9"/>
      <c r="C86" s="9"/>
      <c r="D86" s="9"/>
      <c r="E86" s="9"/>
      <c r="F86" s="9"/>
      <c r="G86" s="9"/>
      <c r="H86" s="9"/>
    </row>
    <row r="87" spans="1:9" ht="16.5" x14ac:dyDescent="0.3">
      <c r="A87" s="22"/>
      <c r="B87" s="9"/>
      <c r="C87" s="9"/>
      <c r="D87" s="9"/>
      <c r="E87" s="9"/>
      <c r="F87" s="9"/>
      <c r="G87" s="9"/>
      <c r="H87" s="9"/>
    </row>
    <row r="88" spans="1:9" ht="16.5" x14ac:dyDescent="0.3">
      <c r="A88" s="22"/>
      <c r="B88" s="9"/>
      <c r="C88" s="9"/>
      <c r="D88" s="9"/>
      <c r="E88" s="9"/>
      <c r="F88" s="9"/>
      <c r="G88" s="9"/>
      <c r="H88" s="9"/>
    </row>
    <row r="89" spans="1:9" x14ac:dyDescent="0.25">
      <c r="A89" s="4"/>
    </row>
    <row r="90" spans="1:9" x14ac:dyDescent="0.25">
      <c r="A90" s="4"/>
    </row>
  </sheetData>
  <mergeCells count="8">
    <mergeCell ref="A84:H84"/>
    <mergeCell ref="A82:H82"/>
    <mergeCell ref="A80:H80"/>
    <mergeCell ref="A9:A10"/>
    <mergeCell ref="C9:H9"/>
    <mergeCell ref="B9:B10"/>
    <mergeCell ref="A78:H78"/>
    <mergeCell ref="A77:F7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dcterms:created xsi:type="dcterms:W3CDTF">2012-04-10T15:25:06Z</dcterms:created>
  <dcterms:modified xsi:type="dcterms:W3CDTF">2021-03-01T19:08:57Z</dcterms:modified>
</cp:coreProperties>
</file>