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anieTatiana\Desktop\INDICADORES 2020\IV Trimestre - Anual 2020\ICODER\"/>
    </mc:Choice>
  </mc:AlternateContent>
  <bookViews>
    <workbookView xWindow="0" yWindow="0" windowWidth="10020" windowHeight="7500" tabRatio="754"/>
  </bookViews>
  <sheets>
    <sheet name="I Trimestre" sheetId="4" r:id="rId1"/>
    <sheet name="II Trimestre" sheetId="5" r:id="rId2"/>
    <sheet name="I Semestre" sheetId="6" r:id="rId3"/>
    <sheet name="III Trimestre" sheetId="7" r:id="rId4"/>
    <sheet name="III T Acumulado" sheetId="8" r:id="rId5"/>
    <sheet name="IV Trimestre" sheetId="9" r:id="rId6"/>
    <sheet name="Anual " sheetId="10" r:id="rId7"/>
  </sheets>
  <calcPr calcId="162913"/>
</workbook>
</file>

<file path=xl/calcChain.xml><?xml version="1.0" encoding="utf-8"?>
<calcChain xmlns="http://schemas.openxmlformats.org/spreadsheetml/2006/main">
  <c r="D71" i="10" l="1"/>
  <c r="C71" i="10"/>
  <c r="C70" i="10"/>
  <c r="D70" i="10"/>
  <c r="B71" i="10" l="1"/>
  <c r="B70" i="10"/>
  <c r="C71" i="7"/>
  <c r="C68" i="7"/>
  <c r="C67" i="10"/>
  <c r="D67" i="10"/>
  <c r="C68" i="10"/>
  <c r="D68" i="10"/>
  <c r="C69" i="10"/>
  <c r="D69" i="10"/>
  <c r="C54" i="10" l="1"/>
  <c r="D54" i="10"/>
  <c r="C49" i="10"/>
  <c r="D49" i="10"/>
  <c r="B74" i="9"/>
  <c r="D67" i="9"/>
  <c r="C68" i="9"/>
  <c r="D70" i="9"/>
  <c r="C71" i="9"/>
  <c r="C54" i="9"/>
  <c r="D54" i="9"/>
  <c r="C55" i="9"/>
  <c r="D55" i="9"/>
  <c r="C56" i="9"/>
  <c r="D56" i="9"/>
  <c r="D49" i="9"/>
  <c r="D50" i="9"/>
  <c r="D51" i="9" s="1"/>
  <c r="D67" i="7"/>
  <c r="D70" i="7"/>
  <c r="C40" i="7"/>
  <c r="C70" i="6"/>
  <c r="C69" i="5"/>
  <c r="C68" i="5"/>
  <c r="B74" i="4"/>
  <c r="D71" i="4"/>
  <c r="D70" i="4"/>
  <c r="B71" i="4"/>
  <c r="B70" i="4"/>
  <c r="B68" i="4"/>
  <c r="B67" i="4"/>
  <c r="C54" i="4"/>
  <c r="D54" i="4"/>
  <c r="C55" i="4"/>
  <c r="D55" i="4"/>
  <c r="C56" i="4"/>
  <c r="D56" i="4"/>
  <c r="D49" i="4"/>
  <c r="D50" i="4"/>
  <c r="D51" i="4"/>
  <c r="B29" i="10" l="1"/>
  <c r="B74" i="10" s="1"/>
  <c r="B28" i="10"/>
  <c r="B24" i="10"/>
  <c r="B22" i="10"/>
  <c r="B21" i="10"/>
  <c r="D21" i="10"/>
  <c r="D22" i="10"/>
  <c r="D23" i="10"/>
  <c r="D24" i="10"/>
  <c r="D25" i="10"/>
  <c r="C24" i="10"/>
  <c r="C22" i="10"/>
  <c r="C23" i="10"/>
  <c r="C21" i="10"/>
  <c r="D18" i="10"/>
  <c r="C18" i="10"/>
  <c r="D17" i="10"/>
  <c r="C17" i="10"/>
  <c r="D16" i="10"/>
  <c r="C16" i="10"/>
  <c r="C15" i="10"/>
  <c r="D15" i="10"/>
  <c r="D15" i="8"/>
  <c r="D16" i="8"/>
  <c r="B28" i="4"/>
  <c r="D55" i="10" l="1"/>
  <c r="D56" i="10" s="1"/>
  <c r="D50" i="10"/>
  <c r="D51" i="10" s="1"/>
  <c r="D38" i="10"/>
  <c r="D40" i="10" s="1"/>
  <c r="B23" i="10"/>
  <c r="B75" i="10" s="1"/>
  <c r="C55" i="10"/>
  <c r="C56" i="10" s="1"/>
  <c r="C50" i="10"/>
  <c r="C51" i="10" s="1"/>
  <c r="C38" i="10"/>
  <c r="C40" i="10" s="1"/>
  <c r="C25" i="10"/>
  <c r="B25" i="10" s="1"/>
  <c r="B18" i="10"/>
  <c r="B17" i="10"/>
  <c r="B54" i="10" s="1"/>
  <c r="B16" i="10"/>
  <c r="B59" i="10" l="1"/>
  <c r="B55" i="10"/>
  <c r="B56" i="10" s="1"/>
  <c r="B38" i="10"/>
  <c r="B40" i="10" s="1"/>
  <c r="B49" i="10"/>
  <c r="B50" i="10"/>
  <c r="B67" i="10"/>
  <c r="B68" i="10"/>
  <c r="D38" i="9"/>
  <c r="C38" i="9"/>
  <c r="C40" i="9" s="1"/>
  <c r="D25" i="9"/>
  <c r="C25" i="9"/>
  <c r="B24" i="9"/>
  <c r="B23" i="9"/>
  <c r="B75" i="9" s="1"/>
  <c r="B22" i="9"/>
  <c r="B28" i="9" s="1"/>
  <c r="B18" i="9"/>
  <c r="B17" i="9"/>
  <c r="B16" i="9"/>
  <c r="B25" i="9" l="1"/>
  <c r="B59" i="9" s="1"/>
  <c r="B49" i="9"/>
  <c r="B54" i="9"/>
  <c r="B51" i="10"/>
  <c r="B69" i="10" s="1"/>
  <c r="B67" i="9"/>
  <c r="B70" i="9"/>
  <c r="B71" i="9"/>
  <c r="B55" i="9"/>
  <c r="B38" i="9"/>
  <c r="B40" i="9" s="1"/>
  <c r="B50" i="9"/>
  <c r="B51" i="9" s="1"/>
  <c r="B68" i="9"/>
  <c r="B71" i="8"/>
  <c r="D71" i="8"/>
  <c r="D70" i="8"/>
  <c r="B29" i="8"/>
  <c r="D21" i="8"/>
  <c r="D22" i="8"/>
  <c r="D23" i="8"/>
  <c r="C22" i="8"/>
  <c r="C23" i="8"/>
  <c r="C21" i="8"/>
  <c r="D24" i="8"/>
  <c r="C24" i="8"/>
  <c r="D18" i="8"/>
  <c r="C18" i="8"/>
  <c r="C15" i="8"/>
  <c r="C17" i="8"/>
  <c r="C16" i="8"/>
  <c r="B56" i="9" l="1"/>
  <c r="B69" i="9"/>
  <c r="B17" i="7"/>
  <c r="C71" i="8" l="1"/>
  <c r="C37" i="8"/>
  <c r="B24" i="8"/>
  <c r="C68" i="8"/>
  <c r="B23" i="8"/>
  <c r="B75" i="8" s="1"/>
  <c r="D67" i="8"/>
  <c r="C70" i="8"/>
  <c r="D37" i="8"/>
  <c r="B21" i="8"/>
  <c r="B37" i="8" s="1"/>
  <c r="B18" i="8"/>
  <c r="D17" i="8"/>
  <c r="D54" i="8" s="1"/>
  <c r="C49" i="8"/>
  <c r="B17" i="8"/>
  <c r="B16" i="8"/>
  <c r="B70" i="8" s="1"/>
  <c r="B15" i="8"/>
  <c r="D55" i="7"/>
  <c r="C55" i="7"/>
  <c r="D54" i="7"/>
  <c r="D56" i="7" s="1"/>
  <c r="C54" i="7"/>
  <c r="C56" i="7" s="1"/>
  <c r="D50" i="7"/>
  <c r="D49" i="7"/>
  <c r="D51" i="7" s="1"/>
  <c r="D38" i="7"/>
  <c r="C38" i="7"/>
  <c r="D25" i="7"/>
  <c r="C25" i="7"/>
  <c r="B25" i="7"/>
  <c r="B24" i="7"/>
  <c r="B23" i="7"/>
  <c r="B75" i="7" s="1"/>
  <c r="B22" i="7"/>
  <c r="B70" i="7" s="1"/>
  <c r="B18" i="7"/>
  <c r="B54" i="7"/>
  <c r="B16" i="7"/>
  <c r="B59" i="7" l="1"/>
  <c r="B54" i="8"/>
  <c r="D25" i="8"/>
  <c r="B38" i="8"/>
  <c r="B40" i="8" s="1"/>
  <c r="D38" i="8"/>
  <c r="D40" i="8" s="1"/>
  <c r="B49" i="8"/>
  <c r="D49" i="8"/>
  <c r="C50" i="8"/>
  <c r="C51" i="8" s="1"/>
  <c r="C54" i="8"/>
  <c r="B55" i="8"/>
  <c r="D55" i="8"/>
  <c r="D56" i="8" s="1"/>
  <c r="C67" i="8"/>
  <c r="B68" i="8"/>
  <c r="D68" i="8"/>
  <c r="B22" i="8"/>
  <c r="C25" i="8"/>
  <c r="C38" i="8"/>
  <c r="C40" i="8" s="1"/>
  <c r="D50" i="8"/>
  <c r="C55" i="8"/>
  <c r="B28" i="7"/>
  <c r="B74" i="7" s="1"/>
  <c r="B49" i="7"/>
  <c r="B50" i="7"/>
  <c r="B67" i="7"/>
  <c r="B68" i="7"/>
  <c r="B71" i="7"/>
  <c r="B38" i="7"/>
  <c r="B40" i="7" s="1"/>
  <c r="B55" i="7"/>
  <c r="B56" i="7" s="1"/>
  <c r="B75" i="5"/>
  <c r="B74" i="5"/>
  <c r="C56" i="8" l="1"/>
  <c r="B56" i="8"/>
  <c r="C69" i="8"/>
  <c r="B51" i="7"/>
  <c r="B67" i="8"/>
  <c r="B28" i="8"/>
  <c r="B74" i="8" s="1"/>
  <c r="D51" i="8"/>
  <c r="D69" i="8" s="1"/>
  <c r="B50" i="8"/>
  <c r="B51" i="8" s="1"/>
  <c r="B69" i="8" s="1"/>
  <c r="B25" i="8"/>
  <c r="B59" i="8" s="1"/>
  <c r="B69" i="7"/>
  <c r="B70" i="6"/>
  <c r="B71" i="6"/>
  <c r="D71" i="6"/>
  <c r="D70" i="6"/>
  <c r="B75" i="6"/>
  <c r="B74" i="6"/>
  <c r="C71" i="6"/>
  <c r="D68" i="6"/>
  <c r="C68" i="6"/>
  <c r="B68" i="6"/>
  <c r="D67" i="6"/>
  <c r="C67" i="6"/>
  <c r="B67" i="6"/>
  <c r="B59" i="6"/>
  <c r="D55" i="6"/>
  <c r="C55" i="6"/>
  <c r="B55" i="6"/>
  <c r="D54" i="6"/>
  <c r="D56" i="6" s="1"/>
  <c r="C54" i="6"/>
  <c r="C56" i="6" s="1"/>
  <c r="B54" i="6"/>
  <c r="B56" i="6" s="1"/>
  <c r="D50" i="6"/>
  <c r="C50" i="6"/>
  <c r="B50" i="6"/>
  <c r="D49" i="6"/>
  <c r="D51" i="6" s="1"/>
  <c r="C49" i="6"/>
  <c r="C51" i="6" s="1"/>
  <c r="B49" i="6"/>
  <c r="B51" i="6" s="1"/>
  <c r="D38" i="6"/>
  <c r="C38" i="6"/>
  <c r="C40" i="6" s="1"/>
  <c r="B38" i="6"/>
  <c r="D37" i="6"/>
  <c r="C37" i="6"/>
  <c r="B37" i="6"/>
  <c r="C67" i="5"/>
  <c r="D67" i="5"/>
  <c r="C70" i="5"/>
  <c r="D70" i="5"/>
  <c r="C71" i="5"/>
  <c r="C54" i="5"/>
  <c r="D54" i="5"/>
  <c r="C55" i="5"/>
  <c r="D55" i="5"/>
  <c r="C56" i="5"/>
  <c r="D56" i="5"/>
  <c r="C50" i="5"/>
  <c r="C49" i="5"/>
  <c r="D49" i="5"/>
  <c r="D50" i="5"/>
  <c r="C51" i="5"/>
  <c r="D51" i="5"/>
  <c r="C37" i="5"/>
  <c r="D37" i="5"/>
  <c r="C38" i="5"/>
  <c r="D38" i="5"/>
  <c r="C40" i="5"/>
  <c r="B38" i="5"/>
  <c r="B40" i="5" s="1"/>
  <c r="B37" i="5"/>
  <c r="B71" i="5"/>
  <c r="B70" i="5"/>
  <c r="B68" i="5"/>
  <c r="B67" i="5"/>
  <c r="B59" i="5"/>
  <c r="B55" i="5"/>
  <c r="B54" i="5"/>
  <c r="B56" i="5" s="1"/>
  <c r="B50" i="5"/>
  <c r="B49" i="5"/>
  <c r="B51" i="5" s="1"/>
  <c r="C69" i="6" l="1"/>
  <c r="B69" i="6"/>
  <c r="D69" i="6"/>
  <c r="B40" i="6"/>
  <c r="D40" i="6"/>
  <c r="B69" i="5"/>
  <c r="B15" i="6" l="1"/>
  <c r="B29" i="6"/>
  <c r="B21" i="6"/>
  <c r="B24" i="6"/>
  <c r="D24" i="6"/>
  <c r="C24" i="6"/>
  <c r="D23" i="6"/>
  <c r="C23" i="6"/>
  <c r="D22" i="6"/>
  <c r="B22" i="6" s="1"/>
  <c r="C22" i="6"/>
  <c r="D21" i="6"/>
  <c r="C21" i="6"/>
  <c r="D18" i="6"/>
  <c r="C18" i="6"/>
  <c r="C17" i="6"/>
  <c r="B17" i="6"/>
  <c r="D17" i="6"/>
  <c r="D16" i="6"/>
  <c r="C16" i="6"/>
  <c r="B16" i="6"/>
  <c r="D15" i="6"/>
  <c r="C15" i="6"/>
  <c r="D25" i="6" l="1"/>
  <c r="C25" i="6"/>
  <c r="B23" i="6"/>
  <c r="B18" i="6"/>
  <c r="D25" i="5"/>
  <c r="C25" i="5"/>
  <c r="B25" i="5"/>
  <c r="B24" i="5"/>
  <c r="B23" i="5"/>
  <c r="B22" i="5"/>
  <c r="B18" i="5"/>
  <c r="B17" i="5"/>
  <c r="B16" i="5"/>
  <c r="B25" i="6" l="1"/>
  <c r="B28" i="6"/>
  <c r="B28" i="5"/>
  <c r="B75" i="4"/>
  <c r="C38" i="4" l="1"/>
  <c r="B25" i="4"/>
  <c r="D25" i="4"/>
  <c r="C25" i="4"/>
  <c r="B16" i="4" l="1"/>
  <c r="B24" i="4" l="1"/>
  <c r="B23" i="4"/>
  <c r="B59" i="4" s="1"/>
  <c r="B22" i="4"/>
  <c r="B18" i="4"/>
  <c r="B17" i="4"/>
  <c r="D68" i="4"/>
  <c r="D67" i="4"/>
  <c r="D38" i="4"/>
  <c r="B49" i="4" l="1"/>
  <c r="B54" i="4"/>
  <c r="D69" i="4"/>
  <c r="B38" i="4"/>
  <c r="B40" i="4" s="1"/>
  <c r="B55" i="4"/>
  <c r="B50" i="4"/>
  <c r="B51" i="4" s="1"/>
  <c r="D40" i="4"/>
  <c r="B69" i="4" l="1"/>
  <c r="B56" i="4"/>
</calcChain>
</file>

<file path=xl/sharedStrings.xml><?xml version="1.0" encoding="utf-8"?>
<sst xmlns="http://schemas.openxmlformats.org/spreadsheetml/2006/main" count="598" uniqueCount="115">
  <si>
    <t>Indicador</t>
  </si>
  <si>
    <t>Productos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</si>
  <si>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</si>
  <si>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</si>
  <si>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</si>
  <si>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</si>
  <si>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</si>
  <si>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</si>
  <si>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</si>
  <si>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</si>
  <si>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</si>
  <si>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</si>
  <si>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</si>
  <si>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</si>
  <si>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</si>
  <si>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</si>
  <si>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</si>
  <si>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</si>
  <si>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</si>
  <si>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</si>
  <si>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</si>
  <si>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</si>
  <si>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</si>
  <si>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</si>
  <si>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</si>
  <si>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</si>
  <si>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</si>
  <si>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</si>
  <si>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</si>
  <si>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</si>
  <si>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</si>
  <si>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</si>
  <si>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 xml:space="preserve">Gasto programado mensual por beneficiario (GPB) </t>
  </si>
  <si>
    <t xml:space="preserve">Gasto efectivo mensual por beneficiario (GEB) </t>
  </si>
  <si>
    <t xml:space="preserve">Gasto programado trimestral por beneficiario (GPB) </t>
  </si>
  <si>
    <t xml:space="preserve">Gasto efectivo trimestral por beneficiario (GEB) </t>
  </si>
  <si>
    <t>Total programa</t>
  </si>
  <si>
    <t>Efectivos 1T 2019</t>
  </si>
  <si>
    <t>IPC (1T 2019)</t>
  </si>
  <si>
    <t>Gasto efectivo real 1T 2019</t>
  </si>
  <si>
    <t>Gasto efectivo real por beneficiario 1T 2019</t>
  </si>
  <si>
    <t>Programados 1T 2020</t>
  </si>
  <si>
    <t>Efectivos 1T 2020</t>
  </si>
  <si>
    <t>Programados año 2020</t>
  </si>
  <si>
    <t>En transferencias 1T 2020</t>
  </si>
  <si>
    <t>IPC (1T 2020)</t>
  </si>
  <si>
    <t>Gasto efectivo real 1T 2020</t>
  </si>
  <si>
    <t>Gasto efectivo real por beneficiario 1T 2020</t>
  </si>
  <si>
    <t>Transferencias a asociaciones y federaciones deportivas</t>
  </si>
  <si>
    <t>Servicio de uso de parques e instalaciones deportivas</t>
  </si>
  <si>
    <t>n.d.</t>
  </si>
  <si>
    <t xml:space="preserve">n.a. </t>
  </si>
  <si>
    <t>Efectivos 2T 2019</t>
  </si>
  <si>
    <t>Programados 2T 2020</t>
  </si>
  <si>
    <t>Efectivos 2T 2020</t>
  </si>
  <si>
    <t>En transferencias 2T 2020</t>
  </si>
  <si>
    <t>IPC (2T 2019)</t>
  </si>
  <si>
    <t>IPC (2T 2020)</t>
  </si>
  <si>
    <t>Gasto efectivo real 2T 2019</t>
  </si>
  <si>
    <t>Gasto efectivo real 2T 2020</t>
  </si>
  <si>
    <t>Gasto efectivo real por beneficiario 2T 2019</t>
  </si>
  <si>
    <t>Gasto efectivo real por beneficiario 2T 2020</t>
  </si>
  <si>
    <t>Efectivos 1S 2019</t>
  </si>
  <si>
    <t>Programados 1S 2020</t>
  </si>
  <si>
    <t>Efectivos 1S 2020</t>
  </si>
  <si>
    <t>En transferencias 1S 2020</t>
  </si>
  <si>
    <t>IPC (1S 2019)</t>
  </si>
  <si>
    <t>IPC (1S 2020)</t>
  </si>
  <si>
    <t>Gasto efectivo real 1S 2019</t>
  </si>
  <si>
    <t>Gasto efectivo real 1S 2020</t>
  </si>
  <si>
    <t>Gasto efectivo real por beneficiario 1S 2020</t>
  </si>
  <si>
    <t>Gasto efectivo real por beneficiario 1S 2019</t>
  </si>
  <si>
    <t>Efectivos 3T 2019</t>
  </si>
  <si>
    <t>Programados 3T 2020</t>
  </si>
  <si>
    <t>Efectivos 3T 2020</t>
  </si>
  <si>
    <t>En transferencias 3T 2020</t>
  </si>
  <si>
    <t>IPC (3T 2019)</t>
  </si>
  <si>
    <t>IPC (3T 2020)</t>
  </si>
  <si>
    <t>Gasto efectivo real 3T 2019</t>
  </si>
  <si>
    <t>Gasto efectivo real 3T 2020</t>
  </si>
  <si>
    <t>Gasto efectivo real por beneficiario 3T 2019</t>
  </si>
  <si>
    <t>Gasto efectivo real por beneficiario 3T 2020</t>
  </si>
  <si>
    <t>Efectivos 3TA 2019</t>
  </si>
  <si>
    <t>Programados 3TA 2020</t>
  </si>
  <si>
    <t>Efectivos 3TA 2020</t>
  </si>
  <si>
    <t>En transferencias 3TA 2020</t>
  </si>
  <si>
    <t>IPC (3TA 2019)</t>
  </si>
  <si>
    <t>IPC (3TA 2020)</t>
  </si>
  <si>
    <t>Gasto efectivo real 3TA 2019</t>
  </si>
  <si>
    <t>Gasto efectivo real 3TA 2020</t>
  </si>
  <si>
    <t>Gasto efectivo real por beneficiario 3TA 2019</t>
  </si>
  <si>
    <t>Gasto efectivo real por beneficiario 3TA 2020</t>
  </si>
  <si>
    <r>
      <rPr>
        <b/>
        <sz val="11"/>
        <color theme="1"/>
        <rFont val="Palatino Linotype"/>
        <family val="1"/>
      </rPr>
      <t xml:space="preserve">Fuentes: </t>
    </r>
    <r>
      <rPr>
        <sz val="11"/>
        <color theme="1"/>
        <rFont val="Palatino Linotype"/>
        <family val="1"/>
      </rPr>
      <t xml:space="preserve"> Informe trimestral ICODER 2020 - Cronogramas de Metas e Inversión - Modificaciones 2020 - IPC, INEC 2019 y 2020</t>
    </r>
  </si>
  <si>
    <r>
      <t>Nota:</t>
    </r>
    <r>
      <rPr>
        <sz val="11"/>
        <color theme="1"/>
        <rFont val="Palatino Linotype"/>
        <family val="1"/>
      </rPr>
      <t xml:space="preserve"> Para el año 2019 no se cuenta con datos disponibles, esto debido a que la Unidad Ejecutora no remitió la información correspondiente. Además, el programa sufrió algunas modificaciones, por ende los prductos no podrían compararse. </t>
    </r>
  </si>
  <si>
    <t>Efectivos 4T 2019</t>
  </si>
  <si>
    <t>Programados 4T 2020</t>
  </si>
  <si>
    <t>Efectivos 4T 2020</t>
  </si>
  <si>
    <t>En transferencias 4T 2020</t>
  </si>
  <si>
    <t>IPC (4T 2019)</t>
  </si>
  <si>
    <t>IPC (4T 2020)</t>
  </si>
  <si>
    <t>Gasto efectivo real 4T 2019</t>
  </si>
  <si>
    <t>Gasto efectivo real por beneficiario 4T 2019</t>
  </si>
  <si>
    <t>Gasto efectivo real por beneficiario 4T 2020</t>
  </si>
  <si>
    <t>Efectivos 2019</t>
  </si>
  <si>
    <t>Programados 2020</t>
  </si>
  <si>
    <t>Efectivos 2020</t>
  </si>
  <si>
    <t>En transferencias 2020</t>
  </si>
  <si>
    <t>IPC (2019)</t>
  </si>
  <si>
    <t>IPC (2020)</t>
  </si>
  <si>
    <t>Gasto efectivo real 2019</t>
  </si>
  <si>
    <t>Gasto efectivo real 2020</t>
  </si>
  <si>
    <t>Gasto efectivo real por beneficiario 2019</t>
  </si>
  <si>
    <t>Gasto efectivo real por beneficiario 2020</t>
  </si>
  <si>
    <t xml:space="preserve">Gasto programado anual por beneficiario (GPB) </t>
  </si>
  <si>
    <t xml:space="preserve">Gasto efectivo anual por beneficiario (GEB)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</si>
</sst>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b/>
      <u/>
      <sz val="11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165" fontId="0" fillId="0" borderId="0" xfId="1" applyNumberFormat="1" applyFont="1" applyFill="1"/>
    <xf numFmtId="4" fontId="0" fillId="0" borderId="0" xfId="0" applyNumberFormat="1" applyFont="1" applyFill="1"/>
    <xf numFmtId="4" fontId="0" fillId="0" borderId="0" xfId="0" applyNumberFormat="1" applyFont="1" applyFill="1" applyBorder="1"/>
    <xf numFmtId="0" fontId="2" fillId="0" borderId="0" xfId="0" applyFont="1" applyFill="1" applyBorder="1" applyAlignment="1">
      <alignment vertical="top" wrapText="1"/>
    </xf>
    <xf numFmtId="0" fontId="0" fillId="0" borderId="0" xfId="0" applyFont="1" applyFill="1"/>
    <xf numFmtId="0" fontId="0" fillId="0" borderId="0" xfId="0" applyFont="1" applyFill="1" applyBorder="1" applyAlignment="1">
      <alignment vertical="top" wrapText="1"/>
    </xf>
    <xf numFmtId="4" fontId="4" fillId="0" borderId="0" xfId="0" applyNumberFormat="1" applyFont="1" applyFill="1"/>
    <xf numFmtId="4" fontId="3" fillId="0" borderId="0" xfId="0" applyNumberFormat="1" applyFont="1" applyFill="1"/>
    <xf numFmtId="3" fontId="4" fillId="0" borderId="0" xfId="0" applyNumberFormat="1" applyFont="1" applyFill="1" applyAlignment="1">
      <alignment horizontal="right"/>
    </xf>
    <xf numFmtId="3" fontId="4" fillId="0" borderId="0" xfId="1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Alignment="1">
      <alignment horizontal="right"/>
    </xf>
    <xf numFmtId="4" fontId="4" fillId="0" borderId="3" xfId="0" applyNumberFormat="1" applyFont="1" applyFill="1" applyBorder="1"/>
    <xf numFmtId="4" fontId="4" fillId="0" borderId="3" xfId="0" applyNumberFormat="1" applyFont="1" applyFill="1" applyBorder="1" applyAlignment="1">
      <alignment horizontal="right"/>
    </xf>
    <xf numFmtId="0" fontId="4" fillId="0" borderId="0" xfId="0" applyFont="1" applyFill="1"/>
    <xf numFmtId="4" fontId="4" fillId="0" borderId="0" xfId="0" applyNumberFormat="1" applyFont="1" applyFill="1" applyBorder="1"/>
    <xf numFmtId="0" fontId="4" fillId="0" borderId="0" xfId="0" applyFont="1" applyFill="1" applyBorder="1" applyAlignment="1">
      <alignment vertical="top" wrapText="1"/>
    </xf>
    <xf numFmtId="3" fontId="0" fillId="0" borderId="0" xfId="0" applyNumberFormat="1" applyFont="1" applyFill="1"/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top" wrapText="1"/>
    </xf>
    <xf numFmtId="4" fontId="3" fillId="0" borderId="0" xfId="0" applyNumberFormat="1" applyFont="1" applyFill="1" applyAlignment="1">
      <alignment horizontal="left" wrapText="1"/>
    </xf>
    <xf numFmtId="4" fontId="3" fillId="0" borderId="0" xfId="0" applyNumberFormat="1" applyFont="1" applyFill="1" applyAlignment="1">
      <alignment horizontal="left" vertical="center" wrapText="1"/>
    </xf>
    <xf numFmtId="3" fontId="5" fillId="0" borderId="0" xfId="0" applyNumberFormat="1" applyFont="1" applyFill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102D7C"/>
      <color rgb="FF4071B9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/>
              <a:t>Icoder: Indicadores de resultado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'Anual '!$A$49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('Anual '!$B$9:$B$10,'Anual '!$C$10,'Anual '!$D$10)</c:f>
              <c:strCache>
                <c:ptCount val="3"/>
                <c:pt idx="0">
                  <c:v>Total programa</c:v>
                </c:pt>
                <c:pt idx="1">
                  <c:v>Transferencias a asociaciones y federaciones deportivas</c:v>
                </c:pt>
                <c:pt idx="2">
                  <c:v>Servicio de uso de parques e instalaciones deportivas</c:v>
                </c:pt>
              </c:strCache>
            </c:strRef>
          </c:cat>
          <c:val>
            <c:numRef>
              <c:f>'Anual '!$B$49:$D$49</c:f>
              <c:numCache>
                <c:formatCode>#,##0.00</c:formatCode>
                <c:ptCount val="3"/>
                <c:pt idx="0">
                  <c:v>318.35190814964966</c:v>
                </c:pt>
                <c:pt idx="1">
                  <c:v>452.34953873187874</c:v>
                </c:pt>
                <c:pt idx="2">
                  <c:v>82.800827583544006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3-4B48-9F49-4A47B894BE86}"/>
            </c:ext>
          </c:extLst>
        </c:ser>
        <c:ser>
          <c:idx val="1"/>
          <c:order val="1"/>
          <c:tx>
            <c:strRef>
              <c:f>'Anual '!$A$50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('Anual '!$B$9:$B$10,'Anual '!$C$10,'Anual '!$D$10)</c:f>
              <c:strCache>
                <c:ptCount val="3"/>
                <c:pt idx="0">
                  <c:v>Total programa</c:v>
                </c:pt>
                <c:pt idx="1">
                  <c:v>Transferencias a asociaciones y federaciones deportivas</c:v>
                </c:pt>
                <c:pt idx="2">
                  <c:v>Servicio de uso de parques e instalaciones deportivas</c:v>
                </c:pt>
              </c:strCache>
            </c:strRef>
          </c:cat>
          <c:val>
            <c:numRef>
              <c:f>'Anual '!$B$50:$D$50</c:f>
              <c:numCache>
                <c:formatCode>#,##0.00</c:formatCode>
                <c:ptCount val="3"/>
                <c:pt idx="0">
                  <c:v>57.811693264046312</c:v>
                </c:pt>
                <c:pt idx="1">
                  <c:v>54.520361519999994</c:v>
                </c:pt>
                <c:pt idx="2">
                  <c:v>60.292943726865822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83-4B48-9F49-4A47B894BE86}"/>
            </c:ext>
          </c:extLst>
        </c:ser>
        <c:ser>
          <c:idx val="2"/>
          <c:order val="2"/>
          <c:tx>
            <c:strRef>
              <c:f>'Anual '!$A$51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('Anual '!$B$9:$B$10,'Anual '!$C$10,'Anual '!$D$10)</c:f>
              <c:strCache>
                <c:ptCount val="3"/>
                <c:pt idx="0">
                  <c:v>Total programa</c:v>
                </c:pt>
                <c:pt idx="1">
                  <c:v>Transferencias a asociaciones y federaciones deportivas</c:v>
                </c:pt>
                <c:pt idx="2">
                  <c:v>Servicio de uso de parques e instalaciones deportivas</c:v>
                </c:pt>
              </c:strCache>
            </c:strRef>
          </c:cat>
          <c:val>
            <c:numRef>
              <c:f>'Anual '!$B$51:$D$51</c:f>
              <c:numCache>
                <c:formatCode>#,##0.00</c:formatCode>
                <c:ptCount val="3"/>
                <c:pt idx="0">
                  <c:v>188.08180070684799</c:v>
                </c:pt>
                <c:pt idx="1">
                  <c:v>253.43495012593937</c:v>
                </c:pt>
                <c:pt idx="2">
                  <c:v>71.546885655204917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83-4B48-9F49-4A47B894BE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box"/>
        <c:axId val="580528872"/>
        <c:axId val="511596568"/>
        <c:axId val="0"/>
      </c:bar3DChart>
      <c:catAx>
        <c:axId val="580528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11596568"/>
        <c:crosses val="autoZero"/>
        <c:auto val="1"/>
        <c:lblAlgn val="ctr"/>
        <c:lblOffset val="100"/>
        <c:noMultiLvlLbl val="0"/>
      </c:catAx>
      <c:valAx>
        <c:axId val="511596568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80528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1953826924934778"/>
          <c:w val="1"/>
          <c:h val="6.75040455028499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/>
              <a:t>Icoder: Indicadores de avance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'Anual '!$A$54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('Anual '!$B$9:$B$10,'Anual '!$C$10,'Anual '!$D$10)</c:f>
              <c:strCache>
                <c:ptCount val="3"/>
                <c:pt idx="0">
                  <c:v>Total programa</c:v>
                </c:pt>
                <c:pt idx="1">
                  <c:v>Transferencias a asociaciones y federaciones deportivas</c:v>
                </c:pt>
                <c:pt idx="2">
                  <c:v>Servicio de uso de parques e instalaciones deportivas</c:v>
                </c:pt>
              </c:strCache>
            </c:strRef>
          </c:cat>
          <c:val>
            <c:numRef>
              <c:f>'Anual '!$B$54:$D$54</c:f>
              <c:numCache>
                <c:formatCode>#,##0.00</c:formatCode>
                <c:ptCount val="3"/>
                <c:pt idx="0">
                  <c:v>318.35203195878211</c:v>
                </c:pt>
                <c:pt idx="1">
                  <c:v>452.34953873187874</c:v>
                </c:pt>
                <c:pt idx="2">
                  <c:v>82.800916392092262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0-4BFC-8D95-D7AC1060DEFB}"/>
            </c:ext>
          </c:extLst>
        </c:ser>
        <c:ser>
          <c:idx val="1"/>
          <c:order val="1"/>
          <c:tx>
            <c:strRef>
              <c:f>'Anual '!$A$55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4237284275116563E-3"/>
                  <c:y val="7.029231585531277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A59-4B6B-8D80-18E34FC99A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('Anual '!$B$9:$B$10,'Anual '!$C$10,'Anual '!$D$10)</c:f>
              <c:strCache>
                <c:ptCount val="3"/>
                <c:pt idx="0">
                  <c:v>Total programa</c:v>
                </c:pt>
                <c:pt idx="1">
                  <c:v>Transferencias a asociaciones y federaciones deportivas</c:v>
                </c:pt>
                <c:pt idx="2">
                  <c:v>Servicio de uso de parques e instalaciones deportivas</c:v>
                </c:pt>
              </c:strCache>
            </c:strRef>
          </c:cat>
          <c:val>
            <c:numRef>
              <c:f>'Anual '!$B$55:$D$55</c:f>
              <c:numCache>
                <c:formatCode>#,##0.00</c:formatCode>
                <c:ptCount val="3"/>
                <c:pt idx="0">
                  <c:v>57.811693264046312</c:v>
                </c:pt>
                <c:pt idx="1">
                  <c:v>54.520361519999994</c:v>
                </c:pt>
                <c:pt idx="2">
                  <c:v>60.292943726865822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0-4BFC-8D95-D7AC1060DEFB}"/>
            </c:ext>
          </c:extLst>
        </c:ser>
        <c:ser>
          <c:idx val="2"/>
          <c:order val="2"/>
          <c:tx>
            <c:strRef>
              <c:f>'Anual '!$A$56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('Anual '!$B$9:$B$10,'Anual '!$C$10,'Anual '!$D$10)</c:f>
              <c:strCache>
                <c:ptCount val="3"/>
                <c:pt idx="0">
                  <c:v>Total programa</c:v>
                </c:pt>
                <c:pt idx="1">
                  <c:v>Transferencias a asociaciones y federaciones deportivas</c:v>
                </c:pt>
                <c:pt idx="2">
                  <c:v>Servicio de uso de parques e instalaciones deportivas</c:v>
                </c:pt>
              </c:strCache>
            </c:strRef>
          </c:cat>
          <c:val>
            <c:numRef>
              <c:f>'Anual '!$B$56:$D$56</c:f>
              <c:numCache>
                <c:formatCode>#,##0.00</c:formatCode>
                <c:ptCount val="3"/>
                <c:pt idx="0">
                  <c:v>188.08186261141421</c:v>
                </c:pt>
                <c:pt idx="1">
                  <c:v>253.43495012593937</c:v>
                </c:pt>
                <c:pt idx="2">
                  <c:v>71.546930059479038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F0-4BFC-8D95-D7AC1060DE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box"/>
        <c:axId val="580528872"/>
        <c:axId val="511596568"/>
        <c:axId val="0"/>
      </c:bar3DChart>
      <c:catAx>
        <c:axId val="580528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11596568"/>
        <c:crosses val="autoZero"/>
        <c:auto val="1"/>
        <c:lblAlgn val="ctr"/>
        <c:lblOffset val="100"/>
        <c:noMultiLvlLbl val="0"/>
      </c:catAx>
      <c:valAx>
        <c:axId val="511596568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80528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1953826924934778"/>
          <c:w val="1"/>
          <c:h val="6.75040455028499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/>
              <a:t>Icoder: Indicadores de gasto medio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'Anual '!$A$67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('Anual '!$B$9:$B$10,'Anual '!$C$10,'Anual '!$D$10)</c:f>
              <c:strCache>
                <c:ptCount val="3"/>
                <c:pt idx="0">
                  <c:v>Total programa</c:v>
                </c:pt>
                <c:pt idx="1">
                  <c:v>Transferencias a asociaciones y federaciones deportivas</c:v>
                </c:pt>
                <c:pt idx="2">
                  <c:v>Servicio de uso de parques e instalaciones deportivas</c:v>
                </c:pt>
              </c:strCache>
            </c:strRef>
          </c:cat>
          <c:val>
            <c:numRef>
              <c:f>'Anual '!$B$67:$D$67</c:f>
              <c:numCache>
                <c:formatCode>#,##0.00</c:formatCode>
                <c:ptCount val="3"/>
                <c:pt idx="0">
                  <c:v>16286.099389689238</c:v>
                </c:pt>
                <c:pt idx="1">
                  <c:v>10982.574315419535</c:v>
                </c:pt>
                <c:pt idx="2">
                  <c:v>25609.033359682438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B3-446F-ABAA-3E5279F3A75E}"/>
            </c:ext>
          </c:extLst>
        </c:ser>
        <c:ser>
          <c:idx val="1"/>
          <c:order val="1"/>
          <c:tx>
            <c:strRef>
              <c:f>'Anual '!$A$68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('Anual '!$B$9:$B$10,'Anual '!$C$10,'Anual '!$D$10)</c:f>
              <c:strCache>
                <c:ptCount val="3"/>
                <c:pt idx="0">
                  <c:v>Total programa</c:v>
                </c:pt>
                <c:pt idx="1">
                  <c:v>Transferencias a asociaciones y federaciones deportivas</c:v>
                </c:pt>
                <c:pt idx="2">
                  <c:v>Servicio de uso de parques e instalaciones deportivas</c:v>
                </c:pt>
              </c:strCache>
            </c:strRef>
          </c:cat>
          <c:val>
            <c:numRef>
              <c:f>'Anual '!$B$68:$D$68</c:f>
              <c:numCache>
                <c:formatCode>#,##0.00</c:formatCode>
                <c:ptCount val="3"/>
                <c:pt idx="0">
                  <c:v>2957.5038134902484</c:v>
                </c:pt>
                <c:pt idx="1">
                  <c:v>1323.6974304772109</c:v>
                </c:pt>
                <c:pt idx="2">
                  <c:v>18647.688100663734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B3-446F-ABAA-3E5279F3A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09953504"/>
        <c:axId val="509955072"/>
        <c:axId val="0"/>
      </c:bar3DChart>
      <c:catAx>
        <c:axId val="50995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09955072"/>
        <c:crosses val="autoZero"/>
        <c:auto val="1"/>
        <c:lblAlgn val="ctr"/>
        <c:lblOffset val="100"/>
        <c:noMultiLvlLbl val="0"/>
      </c:catAx>
      <c:valAx>
        <c:axId val="50995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099535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/>
              <a:t>Icoder: Indicadores de giro de recursos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'Anual '!$A$74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'Anual '!$B$9:$B$10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'Anual '!$B$74</c:f>
              <c:numCache>
                <c:formatCode>#,##0.00</c:formatCode>
                <c:ptCount val="1"/>
                <c:pt idx="0">
                  <c:v>97.948384023666478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0-427E-A29C-BDBB91927304}"/>
            </c:ext>
          </c:extLst>
        </c:ser>
        <c:ser>
          <c:idx val="2"/>
          <c:order val="1"/>
          <c:tx>
            <c:strRef>
              <c:f>'Anual '!$A$75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'Anual '!$B$9:$B$10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'Anual '!$B$75</c:f>
              <c:numCache>
                <c:formatCode>#,##0.00</c:formatCode>
                <c:ptCount val="1"/>
                <c:pt idx="0">
                  <c:v>59.022610572194566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70-427E-A29C-BDBB919273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box"/>
        <c:axId val="509952720"/>
        <c:axId val="577961336"/>
        <c:axId val="0"/>
      </c:bar3DChart>
      <c:catAx>
        <c:axId val="50995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77961336"/>
        <c:crosses val="autoZero"/>
        <c:auto val="1"/>
        <c:lblAlgn val="ctr"/>
        <c:lblOffset val="100"/>
        <c:noMultiLvlLbl val="0"/>
      </c:catAx>
      <c:valAx>
        <c:axId val="577961336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09952720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190499</xdr:rowOff>
    </xdr:from>
    <xdr:ext cx="9262463" cy="523876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9"/>
          <a:ext cx="9262463" cy="523876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35720</xdr:rowOff>
    </xdr:from>
    <xdr:to>
      <xdr:col>3</xdr:col>
      <xdr:colOff>1714498</xdr:colOff>
      <xdr:row>7</xdr:row>
      <xdr:rowOff>250032</xdr:rowOff>
    </xdr:to>
    <xdr:sp macro="" textlink="">
      <xdr:nvSpPr>
        <xdr:cNvPr id="5" name="CuadroTexto 4"/>
        <xdr:cNvSpPr txBox="1"/>
      </xdr:nvSpPr>
      <xdr:spPr>
        <a:xfrm>
          <a:off x="0" y="1178720"/>
          <a:ext cx="9215436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Instituto Costarricense de Deporte y Recreación (ICODER)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Programa Deporte y recreación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I Trimestre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24-09-2020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11906</xdr:colOff>
      <xdr:row>6</xdr:row>
      <xdr:rowOff>23812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51156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117362</xdr:colOff>
      <xdr:row>1</xdr:row>
      <xdr:rowOff>0</xdr:rowOff>
    </xdr:from>
    <xdr:to>
      <xdr:col>0</xdr:col>
      <xdr:colOff>4227418</xdr:colOff>
      <xdr:row>5</xdr:row>
      <xdr:rowOff>71438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362" y="190500"/>
          <a:ext cx="4107255" cy="833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5</xdr:row>
      <xdr:rowOff>190499</xdr:rowOff>
    </xdr:from>
    <xdr:ext cx="9251156" cy="523876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142999"/>
          <a:ext cx="9251156" cy="523876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35720</xdr:rowOff>
    </xdr:from>
    <xdr:to>
      <xdr:col>3</xdr:col>
      <xdr:colOff>1690688</xdr:colOff>
      <xdr:row>7</xdr:row>
      <xdr:rowOff>250032</xdr:rowOff>
    </xdr:to>
    <xdr:sp macro="" textlink="">
      <xdr:nvSpPr>
        <xdr:cNvPr id="7" name="CuadroTexto 6"/>
        <xdr:cNvSpPr txBox="1"/>
      </xdr:nvSpPr>
      <xdr:spPr>
        <a:xfrm>
          <a:off x="0" y="1178720"/>
          <a:ext cx="9179719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Instituto Costarricense de Deporte y Recreación (ICODER)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Programa Deporte y recreación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II Trimestre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27-10-2020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16668</xdr:colOff>
      <xdr:row>6</xdr:row>
      <xdr:rowOff>23812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51156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117362</xdr:colOff>
      <xdr:row>1</xdr:row>
      <xdr:rowOff>0</xdr:rowOff>
    </xdr:from>
    <xdr:to>
      <xdr:col>0</xdr:col>
      <xdr:colOff>4227418</xdr:colOff>
      <xdr:row>5</xdr:row>
      <xdr:rowOff>71438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362" y="190500"/>
          <a:ext cx="4110056" cy="8334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5</xdr:row>
      <xdr:rowOff>190499</xdr:rowOff>
    </xdr:from>
    <xdr:ext cx="9251156" cy="523876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142999"/>
          <a:ext cx="9251156" cy="523876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35720</xdr:rowOff>
    </xdr:from>
    <xdr:to>
      <xdr:col>3</xdr:col>
      <xdr:colOff>1690688</xdr:colOff>
      <xdr:row>7</xdr:row>
      <xdr:rowOff>250032</xdr:rowOff>
    </xdr:to>
    <xdr:sp macro="" textlink="">
      <xdr:nvSpPr>
        <xdr:cNvPr id="7" name="CuadroTexto 6"/>
        <xdr:cNvSpPr txBox="1"/>
      </xdr:nvSpPr>
      <xdr:spPr>
        <a:xfrm>
          <a:off x="0" y="1178720"/>
          <a:ext cx="9186863" cy="48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Instituto Costarricense de Deporte y Recreación (ICODER)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Programa Deporte y recreación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I Semestre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27-10-2020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21430</xdr:colOff>
      <xdr:row>6</xdr:row>
      <xdr:rowOff>23812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55918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117362</xdr:colOff>
      <xdr:row>1</xdr:row>
      <xdr:rowOff>0</xdr:rowOff>
    </xdr:from>
    <xdr:to>
      <xdr:col>0</xdr:col>
      <xdr:colOff>4227418</xdr:colOff>
      <xdr:row>5</xdr:row>
      <xdr:rowOff>71438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362" y="190500"/>
          <a:ext cx="4110056" cy="8334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190499</xdr:rowOff>
    </xdr:from>
    <xdr:ext cx="9263061" cy="523876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9"/>
          <a:ext cx="9263061" cy="523876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35720</xdr:rowOff>
    </xdr:from>
    <xdr:to>
      <xdr:col>3</xdr:col>
      <xdr:colOff>1690688</xdr:colOff>
      <xdr:row>7</xdr:row>
      <xdr:rowOff>250032</xdr:rowOff>
    </xdr:to>
    <xdr:sp macro="" textlink="">
      <xdr:nvSpPr>
        <xdr:cNvPr id="7" name="CuadroTexto 6"/>
        <xdr:cNvSpPr txBox="1"/>
      </xdr:nvSpPr>
      <xdr:spPr>
        <a:xfrm>
          <a:off x="0" y="1178720"/>
          <a:ext cx="9186863" cy="48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Instituto Costarricense de Deporte y Recreación (ICODER)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Programa Deporte y recreación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Trimestre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15-12-2020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26192</xdr:colOff>
      <xdr:row>6</xdr:row>
      <xdr:rowOff>23812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60680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117362</xdr:colOff>
      <xdr:row>1</xdr:row>
      <xdr:rowOff>0</xdr:rowOff>
    </xdr:from>
    <xdr:to>
      <xdr:col>0</xdr:col>
      <xdr:colOff>4227418</xdr:colOff>
      <xdr:row>5</xdr:row>
      <xdr:rowOff>71438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362" y="190500"/>
          <a:ext cx="4110056" cy="8334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190499</xdr:rowOff>
    </xdr:from>
    <xdr:ext cx="9263062" cy="523876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9"/>
          <a:ext cx="9263062" cy="523876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35720</xdr:rowOff>
    </xdr:from>
    <xdr:to>
      <xdr:col>3</xdr:col>
      <xdr:colOff>1690688</xdr:colOff>
      <xdr:row>7</xdr:row>
      <xdr:rowOff>250032</xdr:rowOff>
    </xdr:to>
    <xdr:sp macro="" textlink="">
      <xdr:nvSpPr>
        <xdr:cNvPr id="7" name="CuadroTexto 6"/>
        <xdr:cNvSpPr txBox="1"/>
      </xdr:nvSpPr>
      <xdr:spPr>
        <a:xfrm>
          <a:off x="0" y="1178720"/>
          <a:ext cx="9186863" cy="48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Instituto Costarricense de Deporte y Recreación (ICODER)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Programa Deporte y recreación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Trimestre Acumulado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15-12-2020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11906</xdr:colOff>
      <xdr:row>6</xdr:row>
      <xdr:rowOff>23812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51156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117362</xdr:colOff>
      <xdr:row>1</xdr:row>
      <xdr:rowOff>0</xdr:rowOff>
    </xdr:from>
    <xdr:to>
      <xdr:col>0</xdr:col>
      <xdr:colOff>4227418</xdr:colOff>
      <xdr:row>5</xdr:row>
      <xdr:rowOff>71438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362" y="190500"/>
          <a:ext cx="4110056" cy="8334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190499</xdr:rowOff>
    </xdr:from>
    <xdr:ext cx="9263061" cy="523876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9"/>
          <a:ext cx="9263061" cy="523876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35720</xdr:rowOff>
    </xdr:from>
    <xdr:to>
      <xdr:col>3</xdr:col>
      <xdr:colOff>1690688</xdr:colOff>
      <xdr:row>7</xdr:row>
      <xdr:rowOff>250032</xdr:rowOff>
    </xdr:to>
    <xdr:sp macro="" textlink="">
      <xdr:nvSpPr>
        <xdr:cNvPr id="3" name="CuadroTexto 2"/>
        <xdr:cNvSpPr txBox="1"/>
      </xdr:nvSpPr>
      <xdr:spPr>
        <a:xfrm>
          <a:off x="0" y="1178720"/>
          <a:ext cx="9186863" cy="48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Instituto Costarricense de Deporte y Recreación (ICODER)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Programa Deporte y recreación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IV Trimestre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05-05-2021</a:t>
          </a: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26192</xdr:colOff>
      <xdr:row>6</xdr:row>
      <xdr:rowOff>23812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65442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117362</xdr:colOff>
      <xdr:row>1</xdr:row>
      <xdr:rowOff>0</xdr:rowOff>
    </xdr:from>
    <xdr:to>
      <xdr:col>0</xdr:col>
      <xdr:colOff>4227418</xdr:colOff>
      <xdr:row>5</xdr:row>
      <xdr:rowOff>71438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362" y="190500"/>
          <a:ext cx="4110056" cy="8334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190499</xdr:rowOff>
    </xdr:from>
    <xdr:ext cx="9263061" cy="523876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9"/>
          <a:ext cx="9263061" cy="523876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35720</xdr:rowOff>
    </xdr:from>
    <xdr:to>
      <xdr:col>3</xdr:col>
      <xdr:colOff>1690688</xdr:colOff>
      <xdr:row>7</xdr:row>
      <xdr:rowOff>250032</xdr:rowOff>
    </xdr:to>
    <xdr:sp macro="" textlink="">
      <xdr:nvSpPr>
        <xdr:cNvPr id="3" name="CuadroTexto 2"/>
        <xdr:cNvSpPr txBox="1"/>
      </xdr:nvSpPr>
      <xdr:spPr>
        <a:xfrm>
          <a:off x="0" y="1178720"/>
          <a:ext cx="9186863" cy="48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Instituto Costarricense de Deporte y Recreación (ICODER)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Programa Deporte y recreación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IV Trimestre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05-05-2021</a:t>
          </a: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26192</xdr:colOff>
      <xdr:row>6</xdr:row>
      <xdr:rowOff>23812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65442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117362</xdr:colOff>
      <xdr:row>1</xdr:row>
      <xdr:rowOff>0</xdr:rowOff>
    </xdr:from>
    <xdr:to>
      <xdr:col>0</xdr:col>
      <xdr:colOff>4227418</xdr:colOff>
      <xdr:row>5</xdr:row>
      <xdr:rowOff>71438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362" y="190500"/>
          <a:ext cx="4110056" cy="83343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5</xdr:row>
      <xdr:rowOff>190499</xdr:rowOff>
    </xdr:from>
    <xdr:ext cx="9263061" cy="523876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9"/>
          <a:ext cx="9263061" cy="523876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35720</xdr:rowOff>
    </xdr:from>
    <xdr:to>
      <xdr:col>3</xdr:col>
      <xdr:colOff>1690688</xdr:colOff>
      <xdr:row>7</xdr:row>
      <xdr:rowOff>250032</xdr:rowOff>
    </xdr:to>
    <xdr:sp macro="" textlink="">
      <xdr:nvSpPr>
        <xdr:cNvPr id="7" name="CuadroTexto 6"/>
        <xdr:cNvSpPr txBox="1"/>
      </xdr:nvSpPr>
      <xdr:spPr>
        <a:xfrm>
          <a:off x="0" y="1178720"/>
          <a:ext cx="9186863" cy="48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Instituto Costarricense de Deporte y Recreación (ICODER)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Programa Deporte y recreación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IV Trimestre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05-05-2021</a:t>
          </a: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26192</xdr:colOff>
      <xdr:row>6</xdr:row>
      <xdr:rowOff>23812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65442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117362</xdr:colOff>
      <xdr:row>1</xdr:row>
      <xdr:rowOff>0</xdr:rowOff>
    </xdr:from>
    <xdr:to>
      <xdr:col>0</xdr:col>
      <xdr:colOff>4227418</xdr:colOff>
      <xdr:row>5</xdr:row>
      <xdr:rowOff>71438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362" y="190500"/>
          <a:ext cx="4110056" cy="83343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5</xdr:row>
      <xdr:rowOff>190499</xdr:rowOff>
    </xdr:from>
    <xdr:ext cx="9263061" cy="523876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9"/>
          <a:ext cx="9263061" cy="523876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35720</xdr:rowOff>
    </xdr:from>
    <xdr:to>
      <xdr:col>3</xdr:col>
      <xdr:colOff>1690688</xdr:colOff>
      <xdr:row>7</xdr:row>
      <xdr:rowOff>250032</xdr:rowOff>
    </xdr:to>
    <xdr:sp macro="" textlink="">
      <xdr:nvSpPr>
        <xdr:cNvPr id="11" name="CuadroTexto 10"/>
        <xdr:cNvSpPr txBox="1"/>
      </xdr:nvSpPr>
      <xdr:spPr>
        <a:xfrm>
          <a:off x="0" y="1178720"/>
          <a:ext cx="9186863" cy="48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Instituto Costarricense de Deporte y Recreación (ICODER)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Programa Deporte y recreación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Anual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24-09-2021</a:t>
          </a: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26192</xdr:colOff>
      <xdr:row>6</xdr:row>
      <xdr:rowOff>23812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65442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117362</xdr:colOff>
      <xdr:row>1</xdr:row>
      <xdr:rowOff>0</xdr:rowOff>
    </xdr:from>
    <xdr:to>
      <xdr:col>0</xdr:col>
      <xdr:colOff>4227418</xdr:colOff>
      <xdr:row>5</xdr:row>
      <xdr:rowOff>71438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362" y="190500"/>
          <a:ext cx="4110056" cy="833438"/>
        </a:xfrm>
        <a:prstGeom prst="rect">
          <a:avLst/>
        </a:prstGeom>
      </xdr:spPr>
    </xdr:pic>
    <xdr:clientData/>
  </xdr:twoCellAnchor>
  <xdr:twoCellAnchor>
    <xdr:from>
      <xdr:col>5</xdr:col>
      <xdr:colOff>488156</xdr:colOff>
      <xdr:row>14</xdr:row>
      <xdr:rowOff>59531</xdr:rowOff>
    </xdr:from>
    <xdr:to>
      <xdr:col>14</xdr:col>
      <xdr:colOff>571500</xdr:colOff>
      <xdr:row>29</xdr:row>
      <xdr:rowOff>157164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750095</xdr:colOff>
      <xdr:row>14</xdr:row>
      <xdr:rowOff>71437</xdr:rowOff>
    </xdr:from>
    <xdr:to>
      <xdr:col>24</xdr:col>
      <xdr:colOff>154783</xdr:colOff>
      <xdr:row>29</xdr:row>
      <xdr:rowOff>169070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476248</xdr:colOff>
      <xdr:row>30</xdr:row>
      <xdr:rowOff>107156</xdr:rowOff>
    </xdr:from>
    <xdr:to>
      <xdr:col>16</xdr:col>
      <xdr:colOff>714373</xdr:colOff>
      <xdr:row>48</xdr:row>
      <xdr:rowOff>98957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47625</xdr:colOff>
      <xdr:row>30</xdr:row>
      <xdr:rowOff>119062</xdr:rowOff>
    </xdr:from>
    <xdr:to>
      <xdr:col>26</xdr:col>
      <xdr:colOff>212988</xdr:colOff>
      <xdr:row>45</xdr:row>
      <xdr:rowOff>167747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174"/>
  <sheetViews>
    <sheetView showGridLines="0" tabSelected="1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RowHeight="15" x14ac:dyDescent="0.25"/>
  <cols>
    <col min="1" max="1" width="64.140625" style="2" bestFit="1" customWidth="1"/>
    <col min="2" max="2" width="22.7109375" style="2" customWidth="1"/>
    <col min="3" max="3" width="25.7109375" style="2" customWidth="1"/>
    <col min="4" max="4" width="26" style="2" customWidth="1"/>
    <col min="5" max="6" width="11.42578125" style="2"/>
    <col min="7" max="7" width="12.7109375" style="2" bestFit="1" customWidth="1"/>
    <col min="8" max="16384" width="11.42578125" style="2"/>
  </cols>
  <sheetData>
    <row r="7" spans="1:5" ht="21" customHeight="1" x14ac:dyDescent="0.25"/>
    <row r="8" spans="1:5" ht="21" customHeight="1" x14ac:dyDescent="0.25"/>
    <row r="9" spans="1:5" ht="17.25" x14ac:dyDescent="0.35">
      <c r="A9" s="20" t="s">
        <v>0</v>
      </c>
      <c r="B9" s="23" t="s">
        <v>36</v>
      </c>
      <c r="C9" s="22" t="s">
        <v>1</v>
      </c>
      <c r="D9" s="22"/>
    </row>
    <row r="10" spans="1:5" ht="52.5" thickBot="1" x14ac:dyDescent="0.3">
      <c r="A10" s="21"/>
      <c r="B10" s="24"/>
      <c r="C10" s="19" t="s">
        <v>48</v>
      </c>
      <c r="D10" s="19" t="s">
        <v>49</v>
      </c>
      <c r="E10" s="3"/>
    </row>
    <row r="11" spans="1:5" ht="17.25" thickTop="1" x14ac:dyDescent="0.3">
      <c r="A11" s="7"/>
      <c r="B11" s="7"/>
      <c r="C11" s="7"/>
      <c r="D11" s="7"/>
      <c r="E11" s="3"/>
    </row>
    <row r="12" spans="1:5" ht="17.25" x14ac:dyDescent="0.35">
      <c r="A12" s="8" t="s">
        <v>2</v>
      </c>
      <c r="B12" s="7"/>
      <c r="C12" s="7"/>
      <c r="D12" s="7"/>
    </row>
    <row r="13" spans="1:5" ht="16.5" x14ac:dyDescent="0.3">
      <c r="A13" s="7"/>
      <c r="B13" s="7"/>
      <c r="C13" s="7"/>
      <c r="D13" s="7"/>
    </row>
    <row r="14" spans="1:5" ht="17.25" x14ac:dyDescent="0.35">
      <c r="A14" s="8" t="s">
        <v>3</v>
      </c>
      <c r="B14" s="7"/>
      <c r="C14" s="7"/>
      <c r="D14" s="7"/>
    </row>
    <row r="15" spans="1:5" ht="16.5" x14ac:dyDescent="0.3">
      <c r="A15" s="7" t="s">
        <v>37</v>
      </c>
      <c r="B15" s="9">
        <v>0</v>
      </c>
      <c r="C15" s="9">
        <v>0</v>
      </c>
      <c r="D15" s="9">
        <v>0</v>
      </c>
    </row>
    <row r="16" spans="1:5" ht="16.5" x14ac:dyDescent="0.3">
      <c r="A16" s="7" t="s">
        <v>41</v>
      </c>
      <c r="B16" s="9">
        <f>SUM(C16:D16)</f>
        <v>88711</v>
      </c>
      <c r="C16" s="9">
        <v>0</v>
      </c>
      <c r="D16" s="9">
        <v>88711</v>
      </c>
    </row>
    <row r="17" spans="1:4" ht="16.5" x14ac:dyDescent="0.3">
      <c r="A17" s="7" t="s">
        <v>42</v>
      </c>
      <c r="B17" s="9">
        <f>SUM(C17:D17)</f>
        <v>64333</v>
      </c>
      <c r="C17" s="9">
        <v>0</v>
      </c>
      <c r="D17" s="9">
        <v>64333</v>
      </c>
    </row>
    <row r="18" spans="1:4" ht="16.5" x14ac:dyDescent="0.3">
      <c r="A18" s="7" t="s">
        <v>43</v>
      </c>
      <c r="B18" s="9">
        <f>SUM(C18:D18)</f>
        <v>214276</v>
      </c>
      <c r="C18" s="9">
        <v>136580</v>
      </c>
      <c r="D18" s="9">
        <v>77696</v>
      </c>
    </row>
    <row r="19" spans="1:4" ht="16.5" x14ac:dyDescent="0.3">
      <c r="A19" s="7"/>
      <c r="B19" s="9"/>
      <c r="C19" s="9"/>
      <c r="D19" s="9"/>
    </row>
    <row r="20" spans="1:4" ht="17.25" x14ac:dyDescent="0.35">
      <c r="A20" s="8" t="s">
        <v>4</v>
      </c>
      <c r="B20" s="9"/>
      <c r="C20" s="9"/>
      <c r="D20" s="9"/>
    </row>
    <row r="21" spans="1:4" ht="16.5" x14ac:dyDescent="0.3">
      <c r="A21" s="7" t="s">
        <v>37</v>
      </c>
      <c r="B21" s="9">
        <v>0</v>
      </c>
      <c r="C21" s="10">
        <v>0</v>
      </c>
      <c r="D21" s="9">
        <v>0</v>
      </c>
    </row>
    <row r="22" spans="1:4" ht="16.5" x14ac:dyDescent="0.3">
      <c r="A22" s="7" t="s">
        <v>41</v>
      </c>
      <c r="B22" s="9">
        <f>SUM(C22:D22)</f>
        <v>497430397.5</v>
      </c>
      <c r="C22" s="9">
        <v>0</v>
      </c>
      <c r="D22" s="9">
        <v>497430397.5</v>
      </c>
    </row>
    <row r="23" spans="1:4" ht="16.5" x14ac:dyDescent="0.3">
      <c r="A23" s="7" t="s">
        <v>42</v>
      </c>
      <c r="B23" s="9">
        <f>SUM(C23:D23)</f>
        <v>352910903.48000002</v>
      </c>
      <c r="C23" s="10">
        <v>0</v>
      </c>
      <c r="D23" s="9">
        <v>352910903.48000002</v>
      </c>
    </row>
    <row r="24" spans="1:4" ht="16.5" x14ac:dyDescent="0.3">
      <c r="A24" s="7" t="s">
        <v>43</v>
      </c>
      <c r="B24" s="9">
        <f>SUM(C24:D24)</f>
        <v>3489721590</v>
      </c>
      <c r="C24" s="9">
        <v>1500000000</v>
      </c>
      <c r="D24" s="11">
        <v>1989721590</v>
      </c>
    </row>
    <row r="25" spans="1:4" ht="16.5" x14ac:dyDescent="0.3">
      <c r="A25" s="7" t="s">
        <v>44</v>
      </c>
      <c r="B25" s="9">
        <f>+SUM(C25:D25)</f>
        <v>352910903.48000002</v>
      </c>
      <c r="C25" s="9">
        <f>+C23</f>
        <v>0</v>
      </c>
      <c r="D25" s="9">
        <f>+D23</f>
        <v>352910903.48000002</v>
      </c>
    </row>
    <row r="26" spans="1:4" ht="16.5" x14ac:dyDescent="0.3">
      <c r="A26" s="7"/>
      <c r="B26" s="9"/>
      <c r="C26" s="9"/>
      <c r="D26" s="9"/>
    </row>
    <row r="27" spans="1:4" ht="17.25" x14ac:dyDescent="0.35">
      <c r="A27" s="8" t="s">
        <v>5</v>
      </c>
      <c r="B27" s="9"/>
      <c r="C27" s="9"/>
      <c r="D27" s="9"/>
    </row>
    <row r="28" spans="1:4" ht="16.5" x14ac:dyDescent="0.3">
      <c r="A28" s="7" t="s">
        <v>41</v>
      </c>
      <c r="B28" s="9">
        <f>B22</f>
        <v>497430397.5</v>
      </c>
      <c r="C28" s="9"/>
      <c r="D28" s="9"/>
    </row>
    <row r="29" spans="1:4" ht="16.5" x14ac:dyDescent="0.3">
      <c r="A29" s="7" t="s">
        <v>42</v>
      </c>
      <c r="B29" s="9">
        <v>832702060.16999996</v>
      </c>
      <c r="C29" s="9"/>
      <c r="D29" s="9"/>
    </row>
    <row r="30" spans="1:4" ht="16.5" x14ac:dyDescent="0.3">
      <c r="A30" s="7"/>
      <c r="B30" s="12"/>
      <c r="C30" s="12"/>
      <c r="D30" s="12"/>
    </row>
    <row r="31" spans="1:4" ht="17.25" x14ac:dyDescent="0.35">
      <c r="A31" s="8" t="s">
        <v>6</v>
      </c>
      <c r="B31" s="12"/>
      <c r="C31" s="12"/>
      <c r="D31" s="12"/>
    </row>
    <row r="32" spans="1:4" ht="16.5" x14ac:dyDescent="0.3">
      <c r="A32" s="7" t="s">
        <v>38</v>
      </c>
      <c r="B32" s="12">
        <v>1.0451016243</v>
      </c>
      <c r="C32" s="12">
        <v>1.0451016243</v>
      </c>
      <c r="D32" s="12">
        <v>1.0451016243</v>
      </c>
    </row>
    <row r="33" spans="1:4" ht="16.5" x14ac:dyDescent="0.3">
      <c r="A33" s="7" t="s">
        <v>45</v>
      </c>
      <c r="B33" s="12">
        <v>1.0649999999999999</v>
      </c>
      <c r="C33" s="12">
        <v>1.0649999999999999</v>
      </c>
      <c r="D33" s="12">
        <v>1.0649999999999999</v>
      </c>
    </row>
    <row r="34" spans="1:4" ht="16.5" x14ac:dyDescent="0.3">
      <c r="A34" s="7" t="s">
        <v>7</v>
      </c>
      <c r="B34" s="9" t="s">
        <v>50</v>
      </c>
      <c r="C34" s="9" t="s">
        <v>50</v>
      </c>
      <c r="D34" s="9" t="s">
        <v>50</v>
      </c>
    </row>
    <row r="35" spans="1:4" ht="16.5" x14ac:dyDescent="0.3">
      <c r="A35" s="7"/>
      <c r="B35" s="9"/>
      <c r="C35" s="9"/>
      <c r="D35" s="9"/>
    </row>
    <row r="36" spans="1:4" ht="17.25" x14ac:dyDescent="0.35">
      <c r="A36" s="8" t="s">
        <v>8</v>
      </c>
      <c r="B36" s="9"/>
      <c r="C36" s="9"/>
      <c r="D36" s="9"/>
    </row>
    <row r="37" spans="1:4" ht="16.5" x14ac:dyDescent="0.3">
      <c r="A37" s="7" t="s">
        <v>39</v>
      </c>
      <c r="B37" s="9" t="s">
        <v>50</v>
      </c>
      <c r="C37" s="9" t="s">
        <v>50</v>
      </c>
      <c r="D37" s="9" t="s">
        <v>50</v>
      </c>
    </row>
    <row r="38" spans="1:4" ht="16.5" x14ac:dyDescent="0.3">
      <c r="A38" s="7" t="s">
        <v>46</v>
      </c>
      <c r="B38" s="9">
        <f>B23/B33</f>
        <v>331371740.35680753</v>
      </c>
      <c r="C38" s="9">
        <f>C23/C33</f>
        <v>0</v>
      </c>
      <c r="D38" s="9">
        <f>D23/D33</f>
        <v>331371740.35680753</v>
      </c>
    </row>
    <row r="39" spans="1:4" ht="16.5" x14ac:dyDescent="0.3">
      <c r="A39" s="7" t="s">
        <v>40</v>
      </c>
      <c r="B39" s="9" t="s">
        <v>50</v>
      </c>
      <c r="C39" s="9" t="s">
        <v>50</v>
      </c>
      <c r="D39" s="9" t="s">
        <v>50</v>
      </c>
    </row>
    <row r="40" spans="1:4" ht="16.5" x14ac:dyDescent="0.3">
      <c r="A40" s="7" t="s">
        <v>47</v>
      </c>
      <c r="B40" s="9">
        <f>B38/B17</f>
        <v>5150.8827562340875</v>
      </c>
      <c r="C40" s="9" t="s">
        <v>50</v>
      </c>
      <c r="D40" s="9">
        <f>D38/D17</f>
        <v>5150.8827562340875</v>
      </c>
    </row>
    <row r="41" spans="1:4" ht="16.5" x14ac:dyDescent="0.3">
      <c r="A41" s="7"/>
      <c r="B41" s="12"/>
      <c r="C41" s="12"/>
      <c r="D41" s="12"/>
    </row>
    <row r="42" spans="1:4" ht="17.25" x14ac:dyDescent="0.35">
      <c r="A42" s="8" t="s">
        <v>9</v>
      </c>
      <c r="B42" s="12"/>
      <c r="C42" s="12"/>
      <c r="D42" s="12"/>
    </row>
    <row r="43" spans="1:4" ht="17.25" x14ac:dyDescent="0.35">
      <c r="A43" s="8"/>
      <c r="B43" s="12"/>
      <c r="C43" s="12"/>
      <c r="D43" s="12"/>
    </row>
    <row r="44" spans="1:4" ht="17.25" x14ac:dyDescent="0.35">
      <c r="A44" s="8" t="s">
        <v>10</v>
      </c>
      <c r="B44" s="12"/>
      <c r="C44" s="12"/>
      <c r="D44" s="12"/>
    </row>
    <row r="45" spans="1:4" ht="16.5" x14ac:dyDescent="0.3">
      <c r="A45" s="7" t="s">
        <v>11</v>
      </c>
      <c r="B45" s="12" t="s">
        <v>51</v>
      </c>
      <c r="C45" s="12" t="s">
        <v>51</v>
      </c>
      <c r="D45" s="12" t="s">
        <v>51</v>
      </c>
    </row>
    <row r="46" spans="1:4" ht="16.5" x14ac:dyDescent="0.3">
      <c r="A46" s="7" t="s">
        <v>12</v>
      </c>
      <c r="B46" s="12" t="s">
        <v>51</v>
      </c>
      <c r="C46" s="12" t="s">
        <v>51</v>
      </c>
      <c r="D46" s="12" t="s">
        <v>51</v>
      </c>
    </row>
    <row r="47" spans="1:4" ht="16.5" x14ac:dyDescent="0.3">
      <c r="A47" s="7"/>
      <c r="B47" s="12"/>
      <c r="C47" s="12"/>
      <c r="D47" s="12"/>
    </row>
    <row r="48" spans="1:4" ht="17.25" x14ac:dyDescent="0.35">
      <c r="A48" s="8" t="s">
        <v>13</v>
      </c>
      <c r="B48" s="12"/>
      <c r="C48" s="12"/>
      <c r="D48" s="12"/>
    </row>
    <row r="49" spans="1:4" ht="16.5" x14ac:dyDescent="0.3">
      <c r="A49" s="7" t="s">
        <v>14</v>
      </c>
      <c r="B49" s="12">
        <f>B17/B16*100</f>
        <v>72.519755160013972</v>
      </c>
      <c r="C49" s="12" t="s">
        <v>50</v>
      </c>
      <c r="D49" s="12">
        <f>D17/D16*100</f>
        <v>72.519755160013972</v>
      </c>
    </row>
    <row r="50" spans="1:4" ht="16.5" x14ac:dyDescent="0.3">
      <c r="A50" s="7" t="s">
        <v>15</v>
      </c>
      <c r="B50" s="12">
        <f>B23/B22*100</f>
        <v>70.94679079800305</v>
      </c>
      <c r="C50" s="12" t="s">
        <v>50</v>
      </c>
      <c r="D50" s="12">
        <f>D23/D22*100</f>
        <v>70.94679079800305</v>
      </c>
    </row>
    <row r="51" spans="1:4" ht="16.5" x14ac:dyDescent="0.3">
      <c r="A51" s="7" t="s">
        <v>16</v>
      </c>
      <c r="B51" s="12">
        <f>AVERAGE(B49:B50)</f>
        <v>71.733272979008518</v>
      </c>
      <c r="C51" s="12" t="s">
        <v>50</v>
      </c>
      <c r="D51" s="12">
        <f>AVERAGE(D49:D50)</f>
        <v>71.733272979008518</v>
      </c>
    </row>
    <row r="52" spans="1:4" ht="16.5" x14ac:dyDescent="0.3">
      <c r="A52" s="7"/>
      <c r="B52" s="12"/>
      <c r="C52" s="12"/>
      <c r="D52" s="12"/>
    </row>
    <row r="53" spans="1:4" ht="17.25" x14ac:dyDescent="0.35">
      <c r="A53" s="8" t="s">
        <v>17</v>
      </c>
      <c r="B53" s="12"/>
      <c r="C53" s="12"/>
      <c r="D53" s="12"/>
    </row>
    <row r="54" spans="1:4" ht="16.5" x14ac:dyDescent="0.3">
      <c r="A54" s="7" t="s">
        <v>18</v>
      </c>
      <c r="B54" s="12">
        <f>(B17/B18)*100</f>
        <v>30.0234277287237</v>
      </c>
      <c r="C54" s="12">
        <f>(C17/C18)*100</f>
        <v>0</v>
      </c>
      <c r="D54" s="12">
        <f>(D17/D18)*100</f>
        <v>82.800916392092262</v>
      </c>
    </row>
    <row r="55" spans="1:4" ht="16.5" x14ac:dyDescent="0.3">
      <c r="A55" s="7" t="s">
        <v>19</v>
      </c>
      <c r="B55" s="12">
        <f>B23/B24*100</f>
        <v>10.112867011835176</v>
      </c>
      <c r="C55" s="12">
        <f>C23/C24*100</f>
        <v>0</v>
      </c>
      <c r="D55" s="12">
        <f>D23/D24*100</f>
        <v>17.736697699500763</v>
      </c>
    </row>
    <row r="56" spans="1:4" ht="16.5" x14ac:dyDescent="0.3">
      <c r="A56" s="7" t="s">
        <v>20</v>
      </c>
      <c r="B56" s="12">
        <f>(B54+B55)/2</f>
        <v>20.068147370279437</v>
      </c>
      <c r="C56" s="12">
        <f>(C54+C55)/2</f>
        <v>0</v>
      </c>
      <c r="D56" s="12">
        <f>(D54+D55)/2</f>
        <v>50.268807045796514</v>
      </c>
    </row>
    <row r="57" spans="1:4" ht="16.5" x14ac:dyDescent="0.3">
      <c r="A57" s="7"/>
      <c r="B57" s="12"/>
      <c r="C57" s="12"/>
      <c r="D57" s="12"/>
    </row>
    <row r="58" spans="1:4" ht="17.25" x14ac:dyDescent="0.35">
      <c r="A58" s="8" t="s">
        <v>31</v>
      </c>
      <c r="B58" s="12"/>
      <c r="C58" s="12"/>
      <c r="D58" s="12"/>
    </row>
    <row r="59" spans="1:4" ht="16.5" x14ac:dyDescent="0.3">
      <c r="A59" s="7" t="s">
        <v>21</v>
      </c>
      <c r="B59" s="12">
        <f>B25/B23*100</f>
        <v>100</v>
      </c>
      <c r="C59" s="12"/>
      <c r="D59" s="12"/>
    </row>
    <row r="60" spans="1:4" ht="16.5" x14ac:dyDescent="0.3">
      <c r="A60" s="7"/>
      <c r="B60" s="12"/>
      <c r="C60" s="12"/>
      <c r="D60" s="12"/>
    </row>
    <row r="61" spans="1:4" ht="17.25" x14ac:dyDescent="0.35">
      <c r="A61" s="8" t="s">
        <v>22</v>
      </c>
      <c r="B61" s="12"/>
      <c r="C61" s="12"/>
      <c r="D61" s="12"/>
    </row>
    <row r="62" spans="1:4" ht="16.5" x14ac:dyDescent="0.3">
      <c r="A62" s="7" t="s">
        <v>23</v>
      </c>
      <c r="B62" s="12" t="s">
        <v>50</v>
      </c>
      <c r="C62" s="12" t="s">
        <v>50</v>
      </c>
      <c r="D62" s="12" t="s">
        <v>50</v>
      </c>
    </row>
    <row r="63" spans="1:4" ht="16.5" x14ac:dyDescent="0.3">
      <c r="A63" s="7" t="s">
        <v>24</v>
      </c>
      <c r="B63" s="12" t="s">
        <v>50</v>
      </c>
      <c r="C63" s="12" t="s">
        <v>50</v>
      </c>
      <c r="D63" s="12" t="s">
        <v>50</v>
      </c>
    </row>
    <row r="64" spans="1:4" ht="16.5" x14ac:dyDescent="0.3">
      <c r="A64" s="7" t="s">
        <v>25</v>
      </c>
      <c r="B64" s="12" t="s">
        <v>50</v>
      </c>
      <c r="C64" s="12" t="s">
        <v>50</v>
      </c>
      <c r="D64" s="12" t="s">
        <v>50</v>
      </c>
    </row>
    <row r="65" spans="1:6" ht="16.5" x14ac:dyDescent="0.3">
      <c r="A65" s="7"/>
      <c r="B65" s="12"/>
      <c r="C65" s="12"/>
      <c r="D65" s="12"/>
    </row>
    <row r="66" spans="1:6" ht="17.25" x14ac:dyDescent="0.35">
      <c r="A66" s="8" t="s">
        <v>26</v>
      </c>
      <c r="B66" s="12"/>
      <c r="C66" s="12"/>
      <c r="D66" s="12"/>
    </row>
    <row r="67" spans="1:6" ht="16.5" x14ac:dyDescent="0.3">
      <c r="A67" s="7" t="s">
        <v>34</v>
      </c>
      <c r="B67" s="12">
        <f>B22/B16</f>
        <v>5607.3136082334777</v>
      </c>
      <c r="C67" s="12" t="s">
        <v>50</v>
      </c>
      <c r="D67" s="12">
        <f t="shared" ref="D67:D68" si="0">D22/D16</f>
        <v>5607.3136082334777</v>
      </c>
    </row>
    <row r="68" spans="1:6" ht="16.5" x14ac:dyDescent="0.3">
      <c r="A68" s="7" t="s">
        <v>35</v>
      </c>
      <c r="B68" s="12">
        <f>B23/B17</f>
        <v>5485.6901353893027</v>
      </c>
      <c r="C68" s="12" t="s">
        <v>50</v>
      </c>
      <c r="D68" s="12">
        <f t="shared" si="0"/>
        <v>5485.6901353893027</v>
      </c>
    </row>
    <row r="69" spans="1:6" ht="16.5" x14ac:dyDescent="0.3">
      <c r="A69" s="7" t="s">
        <v>27</v>
      </c>
      <c r="B69" s="12">
        <f>(B68/B67)*B51</f>
        <v>70.177367533417652</v>
      </c>
      <c r="C69" s="12" t="s">
        <v>50</v>
      </c>
      <c r="D69" s="12">
        <f>(D68/D67)*D51</f>
        <v>70.177367533417652</v>
      </c>
    </row>
    <row r="70" spans="1:6" ht="16.5" x14ac:dyDescent="0.3">
      <c r="A70" s="7" t="s">
        <v>32</v>
      </c>
      <c r="B70" s="12">
        <f>B22/(B16*3)</f>
        <v>1869.1045360778257</v>
      </c>
      <c r="C70" s="12" t="s">
        <v>50</v>
      </c>
      <c r="D70" s="12">
        <f>D22/(D16*3)</f>
        <v>1869.1045360778257</v>
      </c>
    </row>
    <row r="71" spans="1:6" ht="16.5" x14ac:dyDescent="0.3">
      <c r="A71" s="7" t="s">
        <v>33</v>
      </c>
      <c r="B71" s="12">
        <f>B23/(B17*3)</f>
        <v>1828.5633784631009</v>
      </c>
      <c r="C71" s="12" t="s">
        <v>50</v>
      </c>
      <c r="D71" s="12">
        <f>D23/(D17*3)</f>
        <v>1828.5633784631009</v>
      </c>
    </row>
    <row r="72" spans="1:6" ht="16.5" x14ac:dyDescent="0.3">
      <c r="A72" s="7"/>
      <c r="B72" s="12"/>
      <c r="C72" s="12"/>
      <c r="D72" s="12"/>
    </row>
    <row r="73" spans="1:6" ht="17.25" x14ac:dyDescent="0.35">
      <c r="A73" s="8" t="s">
        <v>28</v>
      </c>
      <c r="B73" s="12"/>
      <c r="C73" s="12"/>
      <c r="D73" s="12"/>
    </row>
    <row r="74" spans="1:6" ht="16.5" x14ac:dyDescent="0.3">
      <c r="A74" s="7" t="s">
        <v>29</v>
      </c>
      <c r="B74" s="12">
        <f>(B29/B28)*100</f>
        <v>167.40071864426017</v>
      </c>
      <c r="C74" s="12"/>
      <c r="D74" s="12"/>
    </row>
    <row r="75" spans="1:6" ht="17.25" thickBot="1" x14ac:dyDescent="0.35">
      <c r="A75" s="13" t="s">
        <v>30</v>
      </c>
      <c r="B75" s="14">
        <f>(B23/B29)*100</f>
        <v>42.381413516372426</v>
      </c>
      <c r="C75" s="14"/>
      <c r="D75" s="14"/>
      <c r="E75" s="3"/>
    </row>
    <row r="76" spans="1:6" ht="17.25" thickTop="1" x14ac:dyDescent="0.25">
      <c r="A76" s="25" t="s">
        <v>92</v>
      </c>
      <c r="B76" s="25"/>
      <c r="C76" s="25"/>
      <c r="D76" s="25"/>
      <c r="E76" s="4"/>
      <c r="F76" s="4"/>
    </row>
    <row r="77" spans="1:6" ht="39" customHeight="1" x14ac:dyDescent="0.35">
      <c r="A77" s="26" t="s">
        <v>93</v>
      </c>
      <c r="B77" s="26"/>
      <c r="C77" s="26"/>
      <c r="D77" s="26"/>
    </row>
    <row r="78" spans="1:6" ht="16.5" x14ac:dyDescent="0.3">
      <c r="A78" s="7"/>
      <c r="B78" s="7"/>
      <c r="C78" s="7"/>
      <c r="D78" s="7"/>
    </row>
    <row r="79" spans="1:6" ht="16.5" x14ac:dyDescent="0.3">
      <c r="A79" s="7"/>
      <c r="B79" s="7"/>
      <c r="C79" s="7"/>
      <c r="D79" s="7"/>
    </row>
    <row r="80" spans="1:6" ht="16.5" x14ac:dyDescent="0.3">
      <c r="A80" s="7"/>
      <c r="B80" s="7"/>
      <c r="C80" s="7"/>
      <c r="D80" s="7"/>
    </row>
    <row r="81" spans="1:4" ht="16.5" x14ac:dyDescent="0.3">
      <c r="A81" s="7"/>
      <c r="B81" s="7"/>
      <c r="C81" s="7"/>
      <c r="D81" s="7"/>
    </row>
    <row r="82" spans="1:4" ht="16.5" x14ac:dyDescent="0.3">
      <c r="A82" s="7"/>
      <c r="B82" s="7"/>
      <c r="C82" s="7"/>
      <c r="D82" s="7"/>
    </row>
    <row r="83" spans="1:4" ht="16.5" x14ac:dyDescent="0.3">
      <c r="A83" s="7"/>
      <c r="B83" s="7"/>
      <c r="C83" s="7"/>
      <c r="D83" s="7"/>
    </row>
    <row r="84" spans="1:4" ht="16.5" x14ac:dyDescent="0.3">
      <c r="A84" s="7"/>
      <c r="B84" s="7"/>
      <c r="C84" s="7"/>
      <c r="D84" s="7"/>
    </row>
    <row r="85" spans="1:4" ht="16.5" x14ac:dyDescent="0.3">
      <c r="A85" s="7"/>
      <c r="B85" s="7"/>
      <c r="C85" s="7"/>
      <c r="D85" s="7"/>
    </row>
    <row r="86" spans="1:4" ht="16.5" x14ac:dyDescent="0.3">
      <c r="A86" s="7"/>
      <c r="B86" s="7"/>
      <c r="C86" s="7"/>
      <c r="D86" s="7"/>
    </row>
    <row r="87" spans="1:4" ht="16.5" x14ac:dyDescent="0.3">
      <c r="A87" s="7"/>
      <c r="B87" s="7"/>
      <c r="C87" s="7"/>
      <c r="D87" s="7"/>
    </row>
    <row r="88" spans="1:4" ht="16.5" x14ac:dyDescent="0.3">
      <c r="A88" s="7"/>
      <c r="B88" s="7"/>
      <c r="C88" s="7"/>
      <c r="D88" s="7"/>
    </row>
    <row r="89" spans="1:4" ht="16.5" x14ac:dyDescent="0.3">
      <c r="A89" s="7"/>
      <c r="B89" s="7"/>
      <c r="C89" s="7"/>
      <c r="D89" s="7"/>
    </row>
    <row r="90" spans="1:4" ht="16.5" x14ac:dyDescent="0.3">
      <c r="A90" s="7"/>
      <c r="B90" s="7"/>
      <c r="C90" s="7"/>
      <c r="D90" s="7"/>
    </row>
    <row r="91" spans="1:4" ht="16.5" x14ac:dyDescent="0.3">
      <c r="A91" s="7"/>
      <c r="B91" s="7"/>
      <c r="C91" s="7"/>
      <c r="D91" s="7"/>
    </row>
    <row r="92" spans="1:4" ht="16.5" x14ac:dyDescent="0.3">
      <c r="A92" s="7"/>
      <c r="B92" s="7"/>
      <c r="C92" s="7"/>
      <c r="D92" s="7"/>
    </row>
    <row r="93" spans="1:4" ht="16.5" x14ac:dyDescent="0.3">
      <c r="A93" s="7"/>
      <c r="B93" s="7"/>
      <c r="C93" s="7"/>
      <c r="D93" s="7"/>
    </row>
    <row r="94" spans="1:4" ht="16.5" x14ac:dyDescent="0.3">
      <c r="A94" s="7"/>
      <c r="B94" s="7"/>
      <c r="C94" s="7"/>
      <c r="D94" s="7"/>
    </row>
    <row r="95" spans="1:4" ht="16.5" x14ac:dyDescent="0.3">
      <c r="A95" s="7"/>
      <c r="B95" s="7"/>
      <c r="C95" s="7"/>
      <c r="D95" s="7"/>
    </row>
    <row r="96" spans="1:4" ht="16.5" x14ac:dyDescent="0.3">
      <c r="A96" s="7"/>
      <c r="B96" s="7"/>
      <c r="C96" s="7"/>
      <c r="D96" s="7"/>
    </row>
    <row r="97" spans="1:4" ht="16.5" x14ac:dyDescent="0.3">
      <c r="A97" s="7"/>
      <c r="B97" s="7"/>
      <c r="C97" s="7"/>
      <c r="D97" s="7"/>
    </row>
    <row r="98" spans="1:4" ht="16.5" x14ac:dyDescent="0.3">
      <c r="A98" s="7"/>
      <c r="B98" s="7"/>
      <c r="C98" s="7"/>
      <c r="D98" s="7"/>
    </row>
    <row r="99" spans="1:4" ht="16.5" x14ac:dyDescent="0.3">
      <c r="A99" s="7"/>
      <c r="B99" s="7"/>
      <c r="C99" s="7"/>
      <c r="D99" s="7"/>
    </row>
    <row r="100" spans="1:4" ht="16.5" x14ac:dyDescent="0.3">
      <c r="A100" s="7"/>
      <c r="B100" s="7"/>
      <c r="C100" s="7"/>
      <c r="D100" s="7"/>
    </row>
    <row r="101" spans="1:4" ht="16.5" x14ac:dyDescent="0.3">
      <c r="A101" s="7"/>
      <c r="B101" s="7"/>
      <c r="C101" s="7"/>
      <c r="D101" s="7"/>
    </row>
    <row r="102" spans="1:4" ht="16.5" x14ac:dyDescent="0.3">
      <c r="A102" s="7"/>
      <c r="B102" s="7"/>
      <c r="C102" s="7"/>
      <c r="D102" s="7"/>
    </row>
    <row r="103" spans="1:4" ht="16.5" x14ac:dyDescent="0.3">
      <c r="A103" s="7"/>
      <c r="B103" s="7"/>
      <c r="C103" s="7"/>
      <c r="D103" s="7"/>
    </row>
    <row r="172" spans="9:13" x14ac:dyDescent="0.25">
      <c r="I172" s="1"/>
      <c r="J172" s="1"/>
      <c r="K172" s="1"/>
      <c r="L172" s="1"/>
      <c r="M172" s="1"/>
    </row>
    <row r="173" spans="9:13" x14ac:dyDescent="0.25">
      <c r="I173" s="1"/>
      <c r="J173" s="1"/>
      <c r="K173" s="1"/>
      <c r="L173" s="1"/>
      <c r="M173" s="1"/>
    </row>
    <row r="174" spans="9:13" x14ac:dyDescent="0.25">
      <c r="I174" s="1"/>
      <c r="J174" s="1"/>
      <c r="K174" s="1"/>
      <c r="L174" s="1"/>
      <c r="M174" s="1"/>
    </row>
  </sheetData>
  <mergeCells count="5">
    <mergeCell ref="A9:A10"/>
    <mergeCell ref="C9:D9"/>
    <mergeCell ref="B9:B10"/>
    <mergeCell ref="A76:D76"/>
    <mergeCell ref="A77:D7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RowHeight="15" x14ac:dyDescent="0.25"/>
  <cols>
    <col min="1" max="1" width="64" style="5" customWidth="1"/>
    <col min="2" max="2" width="22.7109375" style="5" customWidth="1"/>
    <col min="3" max="3" width="25.7109375" style="5" customWidth="1"/>
    <col min="4" max="4" width="26.140625" style="5" customWidth="1"/>
    <col min="5" max="16384" width="11.42578125" style="5"/>
  </cols>
  <sheetData>
    <row r="1" spans="1:5" s="2" customFormat="1" x14ac:dyDescent="0.25"/>
    <row r="2" spans="1:5" s="2" customFormat="1" x14ac:dyDescent="0.25"/>
    <row r="3" spans="1:5" s="2" customFormat="1" x14ac:dyDescent="0.25"/>
    <row r="4" spans="1:5" s="2" customFormat="1" x14ac:dyDescent="0.25"/>
    <row r="5" spans="1:5" s="2" customFormat="1" x14ac:dyDescent="0.25"/>
    <row r="6" spans="1:5" s="2" customFormat="1" x14ac:dyDescent="0.25"/>
    <row r="7" spans="1:5" s="2" customFormat="1" ht="21" customHeight="1" x14ac:dyDescent="0.25"/>
    <row r="8" spans="1:5" s="2" customFormat="1" ht="21" customHeight="1" x14ac:dyDescent="0.25"/>
    <row r="9" spans="1:5" s="2" customFormat="1" ht="17.25" x14ac:dyDescent="0.35">
      <c r="A9" s="20" t="s">
        <v>0</v>
      </c>
      <c r="B9" s="23" t="s">
        <v>36</v>
      </c>
      <c r="C9" s="22" t="s">
        <v>1</v>
      </c>
      <c r="D9" s="22"/>
    </row>
    <row r="10" spans="1:5" s="2" customFormat="1" ht="52.5" thickBot="1" x14ac:dyDescent="0.3">
      <c r="A10" s="21"/>
      <c r="B10" s="24"/>
      <c r="C10" s="19" t="s">
        <v>48</v>
      </c>
      <c r="D10" s="19" t="s">
        <v>49</v>
      </c>
      <c r="E10" s="3"/>
    </row>
    <row r="11" spans="1:5" ht="17.25" thickTop="1" x14ac:dyDescent="0.3">
      <c r="A11" s="15"/>
      <c r="B11" s="15"/>
      <c r="C11" s="15"/>
      <c r="D11" s="15"/>
    </row>
    <row r="12" spans="1:5" ht="17.25" x14ac:dyDescent="0.35">
      <c r="A12" s="8" t="s">
        <v>2</v>
      </c>
      <c r="B12" s="15"/>
      <c r="C12" s="15"/>
      <c r="D12" s="15"/>
    </row>
    <row r="13" spans="1:5" ht="16.5" x14ac:dyDescent="0.3">
      <c r="A13" s="7"/>
      <c r="B13" s="15"/>
      <c r="C13" s="15"/>
      <c r="D13" s="15"/>
    </row>
    <row r="14" spans="1:5" ht="17.25" x14ac:dyDescent="0.35">
      <c r="A14" s="8" t="s">
        <v>3</v>
      </c>
      <c r="B14" s="15"/>
      <c r="C14" s="15"/>
      <c r="D14" s="15"/>
    </row>
    <row r="15" spans="1:5" ht="16.5" x14ac:dyDescent="0.3">
      <c r="A15" s="7" t="s">
        <v>52</v>
      </c>
      <c r="B15" s="9">
        <v>0</v>
      </c>
      <c r="C15" s="9">
        <v>0</v>
      </c>
      <c r="D15" s="9">
        <v>0</v>
      </c>
    </row>
    <row r="16" spans="1:5" ht="16.5" x14ac:dyDescent="0.3">
      <c r="A16" s="7" t="s">
        <v>53</v>
      </c>
      <c r="B16" s="9">
        <f>SUM(C16:D16)</f>
        <v>190328.83333333331</v>
      </c>
      <c r="C16" s="9">
        <v>136580</v>
      </c>
      <c r="D16" s="9">
        <v>53748.833333333321</v>
      </c>
    </row>
    <row r="17" spans="1:4" ht="16.5" x14ac:dyDescent="0.3">
      <c r="A17" s="7" t="s">
        <v>54</v>
      </c>
      <c r="B17" s="9">
        <f>SUM(C17:D17)</f>
        <v>129840</v>
      </c>
      <c r="C17" s="9">
        <v>129840</v>
      </c>
      <c r="D17" s="9">
        <v>0</v>
      </c>
    </row>
    <row r="18" spans="1:4" ht="16.5" x14ac:dyDescent="0.3">
      <c r="A18" s="7" t="s">
        <v>43</v>
      </c>
      <c r="B18" s="9">
        <f>SUM(C18:D18)</f>
        <v>214276</v>
      </c>
      <c r="C18" s="9">
        <v>136580</v>
      </c>
      <c r="D18" s="9">
        <v>77696</v>
      </c>
    </row>
    <row r="19" spans="1:4" ht="16.5" x14ac:dyDescent="0.3">
      <c r="A19" s="7"/>
      <c r="B19" s="9"/>
      <c r="C19" s="9"/>
      <c r="D19" s="9"/>
    </row>
    <row r="20" spans="1:4" ht="17.25" x14ac:dyDescent="0.35">
      <c r="A20" s="8" t="s">
        <v>4</v>
      </c>
      <c r="B20" s="9"/>
      <c r="C20" s="9"/>
      <c r="D20" s="9"/>
    </row>
    <row r="21" spans="1:4" ht="16.5" x14ac:dyDescent="0.3">
      <c r="A21" s="7" t="s">
        <v>52</v>
      </c>
      <c r="B21" s="9">
        <v>0</v>
      </c>
      <c r="C21" s="10">
        <v>0</v>
      </c>
      <c r="D21" s="9">
        <v>0</v>
      </c>
    </row>
    <row r="22" spans="1:4" ht="16.5" x14ac:dyDescent="0.3">
      <c r="A22" s="7" t="s">
        <v>53</v>
      </c>
      <c r="B22" s="9">
        <f>SUM(C22:D22)</f>
        <v>1997430397.5</v>
      </c>
      <c r="C22" s="9">
        <v>1500000000</v>
      </c>
      <c r="D22" s="9">
        <v>497430397.5</v>
      </c>
    </row>
    <row r="23" spans="1:4" ht="16.5" x14ac:dyDescent="0.3">
      <c r="A23" s="7" t="s">
        <v>54</v>
      </c>
      <c r="B23" s="9">
        <f>SUM(C23:D23)</f>
        <v>628490827.41000009</v>
      </c>
      <c r="C23" s="10">
        <v>379854264.79000002</v>
      </c>
      <c r="D23" s="9">
        <v>248636562.62</v>
      </c>
    </row>
    <row r="24" spans="1:4" ht="16.5" x14ac:dyDescent="0.3">
      <c r="A24" s="7" t="s">
        <v>43</v>
      </c>
      <c r="B24" s="9">
        <f>SUM(C24:D24)</f>
        <v>3489721590</v>
      </c>
      <c r="C24" s="9">
        <v>1500000000</v>
      </c>
      <c r="D24" s="11">
        <v>1989721590</v>
      </c>
    </row>
    <row r="25" spans="1:4" ht="16.5" x14ac:dyDescent="0.3">
      <c r="A25" s="7" t="s">
        <v>55</v>
      </c>
      <c r="B25" s="9">
        <f>+SUM(C25:D25)</f>
        <v>628490827.41000009</v>
      </c>
      <c r="C25" s="9">
        <f>+C23</f>
        <v>379854264.79000002</v>
      </c>
      <c r="D25" s="9">
        <f>+D23</f>
        <v>248636562.62</v>
      </c>
    </row>
    <row r="26" spans="1:4" ht="16.5" x14ac:dyDescent="0.3">
      <c r="A26" s="7"/>
      <c r="B26" s="9"/>
      <c r="C26" s="9"/>
      <c r="D26" s="9"/>
    </row>
    <row r="27" spans="1:4" ht="17.25" x14ac:dyDescent="0.35">
      <c r="A27" s="8" t="s">
        <v>5</v>
      </c>
      <c r="B27" s="9"/>
      <c r="C27" s="9"/>
      <c r="D27" s="9"/>
    </row>
    <row r="28" spans="1:4" ht="16.5" x14ac:dyDescent="0.3">
      <c r="A28" s="7" t="s">
        <v>53</v>
      </c>
      <c r="B28" s="9">
        <f>B22</f>
        <v>1997430397.5</v>
      </c>
      <c r="C28" s="9"/>
      <c r="D28" s="9"/>
    </row>
    <row r="29" spans="1:4" ht="16.5" x14ac:dyDescent="0.3">
      <c r="A29" s="7" t="s">
        <v>54</v>
      </c>
      <c r="B29" s="9">
        <v>842913614.05000007</v>
      </c>
      <c r="C29" s="9"/>
      <c r="D29" s="9"/>
    </row>
    <row r="30" spans="1:4" ht="16.5" x14ac:dyDescent="0.3">
      <c r="A30" s="7"/>
      <c r="B30" s="12"/>
      <c r="C30" s="12"/>
      <c r="D30" s="12"/>
    </row>
    <row r="31" spans="1:4" ht="17.25" x14ac:dyDescent="0.35">
      <c r="A31" s="8" t="s">
        <v>6</v>
      </c>
      <c r="B31" s="12"/>
      <c r="C31" s="12"/>
      <c r="D31" s="12"/>
    </row>
    <row r="32" spans="1:4" ht="16.5" x14ac:dyDescent="0.3">
      <c r="A32" s="7" t="s">
        <v>56</v>
      </c>
      <c r="B32" s="12">
        <v>1.0552807376</v>
      </c>
      <c r="C32" s="12">
        <v>1.0552807376</v>
      </c>
      <c r="D32" s="12">
        <v>1.0552807376</v>
      </c>
    </row>
    <row r="33" spans="1:4" ht="16.5" x14ac:dyDescent="0.3">
      <c r="A33" s="7" t="s">
        <v>57</v>
      </c>
      <c r="B33" s="12">
        <v>1.0586</v>
      </c>
      <c r="C33" s="12">
        <v>1.0586</v>
      </c>
      <c r="D33" s="12">
        <v>1.0586</v>
      </c>
    </row>
    <row r="34" spans="1:4" ht="16.5" x14ac:dyDescent="0.3">
      <c r="A34" s="7" t="s">
        <v>7</v>
      </c>
      <c r="B34" s="9" t="s">
        <v>50</v>
      </c>
      <c r="C34" s="9" t="s">
        <v>50</v>
      </c>
      <c r="D34" s="9" t="s">
        <v>50</v>
      </c>
    </row>
    <row r="35" spans="1:4" ht="16.5" x14ac:dyDescent="0.3">
      <c r="A35" s="7"/>
      <c r="B35" s="9"/>
      <c r="C35" s="9"/>
      <c r="D35" s="9"/>
    </row>
    <row r="36" spans="1:4" ht="17.25" x14ac:dyDescent="0.35">
      <c r="A36" s="8" t="s">
        <v>8</v>
      </c>
      <c r="B36" s="9"/>
      <c r="C36" s="9"/>
      <c r="D36" s="9"/>
    </row>
    <row r="37" spans="1:4" ht="16.5" x14ac:dyDescent="0.3">
      <c r="A37" s="7" t="s">
        <v>58</v>
      </c>
      <c r="B37" s="9">
        <f>B21/B32</f>
        <v>0</v>
      </c>
      <c r="C37" s="9">
        <f t="shared" ref="C37:D37" si="0">C21/C32</f>
        <v>0</v>
      </c>
      <c r="D37" s="9">
        <f t="shared" si="0"/>
        <v>0</v>
      </c>
    </row>
    <row r="38" spans="1:4" ht="16.5" x14ac:dyDescent="0.3">
      <c r="A38" s="7" t="s">
        <v>59</v>
      </c>
      <c r="B38" s="9">
        <f>B23/B33</f>
        <v>593700006.99981117</v>
      </c>
      <c r="C38" s="9">
        <f t="shared" ref="C38:D38" si="1">C23/C33</f>
        <v>358827002.44662762</v>
      </c>
      <c r="D38" s="9">
        <f t="shared" si="1"/>
        <v>234873004.55318347</v>
      </c>
    </row>
    <row r="39" spans="1:4" ht="16.5" x14ac:dyDescent="0.3">
      <c r="A39" s="7" t="s">
        <v>60</v>
      </c>
      <c r="B39" s="9" t="s">
        <v>50</v>
      </c>
      <c r="C39" s="9" t="s">
        <v>50</v>
      </c>
      <c r="D39" s="9" t="s">
        <v>50</v>
      </c>
    </row>
    <row r="40" spans="1:4" ht="16.5" x14ac:dyDescent="0.3">
      <c r="A40" s="7" t="s">
        <v>61</v>
      </c>
      <c r="B40" s="9">
        <f>B38/B17</f>
        <v>4572.5508857040295</v>
      </c>
      <c r="C40" s="9">
        <f t="shared" ref="C40" si="2">C38/C17</f>
        <v>2763.6090761446981</v>
      </c>
      <c r="D40" s="9" t="s">
        <v>50</v>
      </c>
    </row>
    <row r="41" spans="1:4" ht="16.5" x14ac:dyDescent="0.3">
      <c r="A41" s="7"/>
      <c r="B41" s="12"/>
      <c r="C41" s="12"/>
      <c r="D41" s="12"/>
    </row>
    <row r="42" spans="1:4" ht="17.25" x14ac:dyDescent="0.35">
      <c r="A42" s="8" t="s">
        <v>9</v>
      </c>
      <c r="B42" s="12"/>
      <c r="C42" s="12"/>
      <c r="D42" s="12"/>
    </row>
    <row r="43" spans="1:4" ht="17.25" x14ac:dyDescent="0.35">
      <c r="A43" s="8"/>
      <c r="B43" s="12"/>
      <c r="C43" s="12"/>
      <c r="D43" s="12"/>
    </row>
    <row r="44" spans="1:4" ht="17.25" x14ac:dyDescent="0.35">
      <c r="A44" s="8" t="s">
        <v>10</v>
      </c>
      <c r="B44" s="12"/>
      <c r="C44" s="12"/>
      <c r="D44" s="12"/>
    </row>
    <row r="45" spans="1:4" ht="16.5" x14ac:dyDescent="0.3">
      <c r="A45" s="7" t="s">
        <v>11</v>
      </c>
      <c r="B45" s="12" t="s">
        <v>50</v>
      </c>
      <c r="C45" s="12" t="s">
        <v>50</v>
      </c>
      <c r="D45" s="12" t="s">
        <v>50</v>
      </c>
    </row>
    <row r="46" spans="1:4" ht="16.5" x14ac:dyDescent="0.3">
      <c r="A46" s="7" t="s">
        <v>12</v>
      </c>
      <c r="B46" s="12" t="s">
        <v>50</v>
      </c>
      <c r="C46" s="12" t="s">
        <v>50</v>
      </c>
      <c r="D46" s="12" t="s">
        <v>50</v>
      </c>
    </row>
    <row r="47" spans="1:4" ht="16.5" x14ac:dyDescent="0.3">
      <c r="A47" s="7"/>
      <c r="B47" s="12"/>
      <c r="C47" s="12"/>
      <c r="D47" s="12"/>
    </row>
    <row r="48" spans="1:4" ht="17.25" x14ac:dyDescent="0.35">
      <c r="A48" s="8" t="s">
        <v>13</v>
      </c>
      <c r="B48" s="12"/>
      <c r="C48" s="12"/>
      <c r="D48" s="12"/>
    </row>
    <row r="49" spans="1:4" ht="16.5" x14ac:dyDescent="0.3">
      <c r="A49" s="7" t="s">
        <v>14</v>
      </c>
      <c r="B49" s="12">
        <f>B17/B16*100</f>
        <v>68.218775750389909</v>
      </c>
      <c r="C49" s="12">
        <f t="shared" ref="C49:D49" si="3">C17/C16*100</f>
        <v>95.065163274271498</v>
      </c>
      <c r="D49" s="12">
        <f t="shared" si="3"/>
        <v>0</v>
      </c>
    </row>
    <row r="50" spans="1:4" ht="16.5" x14ac:dyDescent="0.3">
      <c r="A50" s="7" t="s">
        <v>15</v>
      </c>
      <c r="B50" s="12">
        <f>B23/B22*100</f>
        <v>31.464967600203959</v>
      </c>
      <c r="C50" s="12">
        <f t="shared" ref="C50:D50" si="4">C23/C22*100</f>
        <v>25.32361765266667</v>
      </c>
      <c r="D50" s="12">
        <f t="shared" si="4"/>
        <v>49.984191531037261</v>
      </c>
    </row>
    <row r="51" spans="1:4" ht="16.5" x14ac:dyDescent="0.3">
      <c r="A51" s="7" t="s">
        <v>16</v>
      </c>
      <c r="B51" s="12">
        <f>AVERAGE(B49:B50)</f>
        <v>49.841871675296936</v>
      </c>
      <c r="C51" s="12">
        <f t="shared" ref="C51:D51" si="5">AVERAGE(C49:C50)</f>
        <v>60.194390463469084</v>
      </c>
      <c r="D51" s="12">
        <f t="shared" si="5"/>
        <v>24.992095765518631</v>
      </c>
    </row>
    <row r="52" spans="1:4" ht="16.5" x14ac:dyDescent="0.3">
      <c r="A52" s="7"/>
      <c r="B52" s="12"/>
      <c r="C52" s="12"/>
      <c r="D52" s="12"/>
    </row>
    <row r="53" spans="1:4" ht="17.25" x14ac:dyDescent="0.35">
      <c r="A53" s="8" t="s">
        <v>17</v>
      </c>
      <c r="B53" s="12"/>
      <c r="C53" s="12"/>
      <c r="D53" s="12"/>
    </row>
    <row r="54" spans="1:4" ht="16.5" x14ac:dyDescent="0.3">
      <c r="A54" s="7" t="s">
        <v>18</v>
      </c>
      <c r="B54" s="12">
        <f>(B17/B18)*100</f>
        <v>60.59474696186227</v>
      </c>
      <c r="C54" s="12">
        <f t="shared" ref="C54:D54" si="6">(C17/C18)*100</f>
        <v>95.065163274271498</v>
      </c>
      <c r="D54" s="12">
        <f t="shared" si="6"/>
        <v>0</v>
      </c>
    </row>
    <row r="55" spans="1:4" ht="16.5" x14ac:dyDescent="0.3">
      <c r="A55" s="7" t="s">
        <v>19</v>
      </c>
      <c r="B55" s="12">
        <f>B23/B24*100</f>
        <v>18.009769868489713</v>
      </c>
      <c r="C55" s="12">
        <f t="shared" ref="C55:D55" si="7">C23/C24*100</f>
        <v>25.32361765266667</v>
      </c>
      <c r="D55" s="12">
        <f t="shared" si="7"/>
        <v>12.496047882759315</v>
      </c>
    </row>
    <row r="56" spans="1:4" ht="16.5" x14ac:dyDescent="0.3">
      <c r="A56" s="7" t="s">
        <v>20</v>
      </c>
      <c r="B56" s="12">
        <f>(B54+B55)/2</f>
        <v>39.302258415175992</v>
      </c>
      <c r="C56" s="12">
        <f t="shared" ref="C56:D56" si="8">(C54+C55)/2</f>
        <v>60.194390463469084</v>
      </c>
      <c r="D56" s="12">
        <f t="shared" si="8"/>
        <v>6.2480239413796577</v>
      </c>
    </row>
    <row r="57" spans="1:4" ht="16.5" x14ac:dyDescent="0.3">
      <c r="A57" s="7"/>
      <c r="B57" s="12"/>
      <c r="C57" s="12"/>
      <c r="D57" s="12"/>
    </row>
    <row r="58" spans="1:4" ht="17.25" x14ac:dyDescent="0.35">
      <c r="A58" s="8" t="s">
        <v>31</v>
      </c>
      <c r="B58" s="12"/>
      <c r="C58" s="12"/>
      <c r="D58" s="12"/>
    </row>
    <row r="59" spans="1:4" ht="16.5" x14ac:dyDescent="0.3">
      <c r="A59" s="7" t="s">
        <v>21</v>
      </c>
      <c r="B59" s="12">
        <f>B25/B23*100</f>
        <v>100</v>
      </c>
      <c r="C59" s="12"/>
      <c r="D59" s="12"/>
    </row>
    <row r="60" spans="1:4" ht="16.5" x14ac:dyDescent="0.3">
      <c r="A60" s="7"/>
      <c r="B60" s="12"/>
      <c r="C60" s="12"/>
      <c r="D60" s="12"/>
    </row>
    <row r="61" spans="1:4" ht="17.25" x14ac:dyDescent="0.35">
      <c r="A61" s="8" t="s">
        <v>22</v>
      </c>
      <c r="B61" s="12"/>
      <c r="C61" s="12"/>
      <c r="D61" s="12"/>
    </row>
    <row r="62" spans="1:4" ht="16.5" x14ac:dyDescent="0.3">
      <c r="A62" s="7" t="s">
        <v>23</v>
      </c>
      <c r="B62" s="12" t="s">
        <v>50</v>
      </c>
      <c r="C62" s="12" t="s">
        <v>50</v>
      </c>
      <c r="D62" s="12" t="s">
        <v>50</v>
      </c>
    </row>
    <row r="63" spans="1:4" ht="16.5" x14ac:dyDescent="0.3">
      <c r="A63" s="7" t="s">
        <v>24</v>
      </c>
      <c r="B63" s="12" t="s">
        <v>50</v>
      </c>
      <c r="C63" s="12" t="s">
        <v>50</v>
      </c>
      <c r="D63" s="12" t="s">
        <v>50</v>
      </c>
    </row>
    <row r="64" spans="1:4" ht="16.5" x14ac:dyDescent="0.3">
      <c r="A64" s="7" t="s">
        <v>25</v>
      </c>
      <c r="B64" s="12" t="s">
        <v>50</v>
      </c>
      <c r="C64" s="12" t="s">
        <v>50</v>
      </c>
      <c r="D64" s="12" t="s">
        <v>50</v>
      </c>
    </row>
    <row r="65" spans="1:6" ht="16.5" x14ac:dyDescent="0.3">
      <c r="A65" s="7"/>
      <c r="B65" s="12"/>
      <c r="C65" s="12"/>
      <c r="D65" s="12"/>
    </row>
    <row r="66" spans="1:6" ht="17.25" x14ac:dyDescent="0.35">
      <c r="A66" s="8" t="s">
        <v>26</v>
      </c>
      <c r="B66" s="12"/>
      <c r="C66" s="12"/>
      <c r="D66" s="12"/>
    </row>
    <row r="67" spans="1:6" ht="16.5" x14ac:dyDescent="0.3">
      <c r="A67" s="7" t="s">
        <v>34</v>
      </c>
      <c r="B67" s="12">
        <f t="shared" ref="B67:D67" si="9">B22/B16</f>
        <v>10494.628493843551</v>
      </c>
      <c r="C67" s="12">
        <f t="shared" si="9"/>
        <v>10982.574315419535</v>
      </c>
      <c r="D67" s="12">
        <f t="shared" si="9"/>
        <v>9254.7199008970765</v>
      </c>
    </row>
    <row r="68" spans="1:6" ht="16.5" x14ac:dyDescent="0.3">
      <c r="A68" s="7" t="s">
        <v>35</v>
      </c>
      <c r="B68" s="12">
        <f>B23/B17</f>
        <v>4840.5023676062856</v>
      </c>
      <c r="C68" s="12">
        <f>C23/C17</f>
        <v>2925.5565680067775</v>
      </c>
      <c r="D68" s="12" t="s">
        <v>50</v>
      </c>
    </row>
    <row r="69" spans="1:6" ht="16.5" x14ac:dyDescent="0.3">
      <c r="A69" s="7" t="s">
        <v>27</v>
      </c>
      <c r="B69" s="12">
        <f>(B68/B67)*B51</f>
        <v>22.988874545843458</v>
      </c>
      <c r="C69" s="12">
        <f>(C68/C67)*C51</f>
        <v>16.034682700058688</v>
      </c>
      <c r="D69" s="12" t="s">
        <v>50</v>
      </c>
    </row>
    <row r="70" spans="1:6" ht="16.5" x14ac:dyDescent="0.3">
      <c r="A70" s="7" t="s">
        <v>32</v>
      </c>
      <c r="B70" s="12">
        <f>B22/(B16*3)</f>
        <v>3498.2094979478497</v>
      </c>
      <c r="C70" s="12">
        <f t="shared" ref="C70:D70" si="10">C22/(C16*3)</f>
        <v>3660.8581051398446</v>
      </c>
      <c r="D70" s="12">
        <f t="shared" si="10"/>
        <v>3084.9066336323585</v>
      </c>
    </row>
    <row r="71" spans="1:6" ht="16.5" x14ac:dyDescent="0.3">
      <c r="A71" s="7" t="s">
        <v>33</v>
      </c>
      <c r="B71" s="12">
        <f>B23/(B17*3)</f>
        <v>1613.5007892020951</v>
      </c>
      <c r="C71" s="12">
        <f t="shared" ref="C71" si="11">C23/(C17*3)</f>
        <v>975.18552266892596</v>
      </c>
      <c r="D71" s="12" t="s">
        <v>50</v>
      </c>
    </row>
    <row r="72" spans="1:6" ht="16.5" x14ac:dyDescent="0.3">
      <c r="A72" s="7"/>
      <c r="B72" s="12"/>
      <c r="C72" s="12"/>
      <c r="D72" s="12"/>
    </row>
    <row r="73" spans="1:6" ht="17.25" x14ac:dyDescent="0.35">
      <c r="A73" s="8" t="s">
        <v>28</v>
      </c>
      <c r="B73" s="12"/>
      <c r="C73" s="12"/>
      <c r="D73" s="12"/>
    </row>
    <row r="74" spans="1:6" ht="16.5" x14ac:dyDescent="0.3">
      <c r="A74" s="7" t="s">
        <v>29</v>
      </c>
      <c r="B74" s="12">
        <f>(B29/B28)*100</f>
        <v>42.199899185723694</v>
      </c>
      <c r="C74" s="12"/>
      <c r="D74" s="12"/>
    </row>
    <row r="75" spans="1:6" ht="17.25" thickBot="1" x14ac:dyDescent="0.35">
      <c r="A75" s="13" t="s">
        <v>30</v>
      </c>
      <c r="B75" s="14">
        <f>(B23/B29)*100</f>
        <v>74.561712722879236</v>
      </c>
      <c r="C75" s="14"/>
      <c r="D75" s="14"/>
    </row>
    <row r="76" spans="1:6" s="2" customFormat="1" ht="17.25" thickTop="1" x14ac:dyDescent="0.25">
      <c r="A76" s="25" t="s">
        <v>92</v>
      </c>
      <c r="B76" s="25"/>
      <c r="C76" s="25"/>
      <c r="D76" s="25"/>
      <c r="E76" s="4"/>
      <c r="F76" s="4"/>
    </row>
    <row r="77" spans="1:6" s="2" customFormat="1" ht="36" customHeight="1" x14ac:dyDescent="0.35">
      <c r="A77" s="26" t="s">
        <v>93</v>
      </c>
      <c r="B77" s="26"/>
      <c r="C77" s="26"/>
      <c r="D77" s="26"/>
    </row>
    <row r="78" spans="1:6" ht="16.5" x14ac:dyDescent="0.3">
      <c r="A78" s="15"/>
      <c r="B78" s="15"/>
      <c r="C78" s="15"/>
      <c r="D78" s="15"/>
    </row>
    <row r="79" spans="1:6" ht="16.5" x14ac:dyDescent="0.3">
      <c r="A79" s="15"/>
      <c r="B79" s="15"/>
      <c r="C79" s="15"/>
      <c r="D79" s="15"/>
    </row>
    <row r="80" spans="1:6" ht="16.5" x14ac:dyDescent="0.3">
      <c r="A80" s="15"/>
      <c r="B80" s="15"/>
      <c r="C80" s="15"/>
      <c r="D80" s="15"/>
    </row>
    <row r="81" spans="1:4" ht="16.5" x14ac:dyDescent="0.3">
      <c r="A81" s="15"/>
      <c r="B81" s="15"/>
      <c r="C81" s="15"/>
      <c r="D81" s="15"/>
    </row>
    <row r="82" spans="1:4" ht="16.5" x14ac:dyDescent="0.3">
      <c r="A82" s="15"/>
      <c r="B82" s="15"/>
      <c r="C82" s="15"/>
      <c r="D82" s="15"/>
    </row>
    <row r="83" spans="1:4" ht="16.5" x14ac:dyDescent="0.3">
      <c r="A83" s="15"/>
      <c r="B83" s="15"/>
      <c r="C83" s="15"/>
      <c r="D83" s="15"/>
    </row>
    <row r="84" spans="1:4" ht="16.5" x14ac:dyDescent="0.3">
      <c r="A84" s="15"/>
      <c r="B84" s="15"/>
      <c r="C84" s="15"/>
      <c r="D84" s="15"/>
    </row>
    <row r="85" spans="1:4" ht="16.5" x14ac:dyDescent="0.3">
      <c r="A85" s="15"/>
      <c r="B85" s="15"/>
      <c r="C85" s="15"/>
      <c r="D85" s="15"/>
    </row>
    <row r="86" spans="1:4" ht="16.5" x14ac:dyDescent="0.3">
      <c r="A86" s="15"/>
      <c r="B86" s="15"/>
      <c r="C86" s="15"/>
      <c r="D86" s="15"/>
    </row>
    <row r="87" spans="1:4" ht="16.5" x14ac:dyDescent="0.3">
      <c r="A87" s="15"/>
      <c r="B87" s="15"/>
      <c r="C87" s="15"/>
      <c r="D87" s="15"/>
    </row>
    <row r="88" spans="1:4" ht="16.5" x14ac:dyDescent="0.3">
      <c r="A88" s="15"/>
      <c r="B88" s="15"/>
      <c r="C88" s="15"/>
      <c r="D88" s="15"/>
    </row>
    <row r="89" spans="1:4" ht="16.5" x14ac:dyDescent="0.3">
      <c r="A89" s="15"/>
      <c r="B89" s="15"/>
      <c r="C89" s="15"/>
      <c r="D89" s="15"/>
    </row>
    <row r="90" spans="1:4" ht="16.5" x14ac:dyDescent="0.3">
      <c r="A90" s="15"/>
      <c r="B90" s="15"/>
      <c r="C90" s="15"/>
      <c r="D90" s="15"/>
    </row>
    <row r="91" spans="1:4" ht="16.5" x14ac:dyDescent="0.3">
      <c r="A91" s="15"/>
      <c r="B91" s="15"/>
      <c r="C91" s="15"/>
      <c r="D91" s="15"/>
    </row>
    <row r="92" spans="1:4" ht="16.5" x14ac:dyDescent="0.3">
      <c r="A92" s="15"/>
      <c r="B92" s="15"/>
      <c r="C92" s="15"/>
      <c r="D92" s="15"/>
    </row>
    <row r="93" spans="1:4" ht="16.5" x14ac:dyDescent="0.3">
      <c r="A93" s="15"/>
      <c r="B93" s="15"/>
      <c r="C93" s="15"/>
      <c r="D93" s="15"/>
    </row>
    <row r="94" spans="1:4" ht="16.5" x14ac:dyDescent="0.3">
      <c r="A94" s="15"/>
      <c r="B94" s="15"/>
      <c r="C94" s="15"/>
      <c r="D94" s="15"/>
    </row>
    <row r="95" spans="1:4" ht="16.5" x14ac:dyDescent="0.3">
      <c r="A95" s="15"/>
      <c r="B95" s="15"/>
      <c r="C95" s="15"/>
      <c r="D95" s="15"/>
    </row>
    <row r="96" spans="1:4" ht="16.5" x14ac:dyDescent="0.3">
      <c r="A96" s="15"/>
      <c r="B96" s="15"/>
      <c r="C96" s="15"/>
      <c r="D96" s="15"/>
    </row>
    <row r="97" spans="1:4" ht="16.5" x14ac:dyDescent="0.3">
      <c r="A97" s="15"/>
      <c r="B97" s="15"/>
      <c r="C97" s="15"/>
      <c r="D97" s="15"/>
    </row>
    <row r="98" spans="1:4" ht="16.5" x14ac:dyDescent="0.3">
      <c r="A98" s="15"/>
      <c r="B98" s="15"/>
      <c r="C98" s="15"/>
      <c r="D98" s="15"/>
    </row>
  </sheetData>
  <mergeCells count="5">
    <mergeCell ref="A9:A10"/>
    <mergeCell ref="B9:B10"/>
    <mergeCell ref="C9:D9"/>
    <mergeCell ref="A76:D76"/>
    <mergeCell ref="A77:D77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RowHeight="15" x14ac:dyDescent="0.25"/>
  <cols>
    <col min="1" max="1" width="64" style="5" customWidth="1"/>
    <col min="2" max="2" width="22.7109375" style="5" customWidth="1"/>
    <col min="3" max="3" width="25.7109375" style="5" customWidth="1"/>
    <col min="4" max="4" width="26.140625" style="5" customWidth="1"/>
    <col min="5" max="16384" width="11.42578125" style="5"/>
  </cols>
  <sheetData>
    <row r="1" spans="1:6" s="2" customFormat="1" x14ac:dyDescent="0.25"/>
    <row r="2" spans="1:6" s="2" customFormat="1" x14ac:dyDescent="0.25"/>
    <row r="3" spans="1:6" s="2" customFormat="1" x14ac:dyDescent="0.25"/>
    <row r="4" spans="1:6" s="2" customFormat="1" x14ac:dyDescent="0.25"/>
    <row r="5" spans="1:6" s="2" customFormat="1" x14ac:dyDescent="0.25"/>
    <row r="6" spans="1:6" s="2" customFormat="1" x14ac:dyDescent="0.25"/>
    <row r="7" spans="1:6" s="2" customFormat="1" ht="21" customHeight="1" x14ac:dyDescent="0.25"/>
    <row r="8" spans="1:6" s="2" customFormat="1" ht="21" customHeight="1" x14ac:dyDescent="0.25"/>
    <row r="9" spans="1:6" s="2" customFormat="1" ht="17.25" x14ac:dyDescent="0.35">
      <c r="A9" s="20" t="s">
        <v>0</v>
      </c>
      <c r="B9" s="23" t="s">
        <v>36</v>
      </c>
      <c r="C9" s="22" t="s">
        <v>1</v>
      </c>
      <c r="D9" s="22"/>
      <c r="E9" s="7"/>
      <c r="F9" s="7"/>
    </row>
    <row r="10" spans="1:6" s="2" customFormat="1" ht="52.5" thickBot="1" x14ac:dyDescent="0.35">
      <c r="A10" s="21"/>
      <c r="B10" s="24"/>
      <c r="C10" s="19" t="s">
        <v>48</v>
      </c>
      <c r="D10" s="19" t="s">
        <v>49</v>
      </c>
      <c r="E10" s="16"/>
      <c r="F10" s="7"/>
    </row>
    <row r="11" spans="1:6" ht="17.25" thickTop="1" x14ac:dyDescent="0.3">
      <c r="A11" s="15"/>
      <c r="B11" s="15"/>
      <c r="C11" s="15"/>
      <c r="D11" s="15"/>
      <c r="E11" s="15"/>
      <c r="F11" s="15"/>
    </row>
    <row r="12" spans="1:6" ht="17.25" x14ac:dyDescent="0.35">
      <c r="A12" s="8" t="s">
        <v>2</v>
      </c>
      <c r="B12" s="15"/>
      <c r="C12" s="15"/>
      <c r="D12" s="15"/>
      <c r="E12" s="15"/>
      <c r="F12" s="15"/>
    </row>
    <row r="13" spans="1:6" ht="16.5" x14ac:dyDescent="0.3">
      <c r="A13" s="7"/>
      <c r="B13" s="15"/>
      <c r="C13" s="15"/>
      <c r="D13" s="15"/>
      <c r="E13" s="15"/>
      <c r="F13" s="15"/>
    </row>
    <row r="14" spans="1:6" ht="17.25" x14ac:dyDescent="0.35">
      <c r="A14" s="8" t="s">
        <v>3</v>
      </c>
      <c r="B14" s="15"/>
      <c r="C14" s="15"/>
      <c r="D14" s="15"/>
      <c r="E14" s="15"/>
      <c r="F14" s="15"/>
    </row>
    <row r="15" spans="1:6" ht="16.5" x14ac:dyDescent="0.3">
      <c r="A15" s="7" t="s">
        <v>62</v>
      </c>
      <c r="B15" s="9">
        <f>+SUM(C15:D15)</f>
        <v>0</v>
      </c>
      <c r="C15" s="9">
        <f>+'I Trimestre'!C15+'II Trimestre'!C15</f>
        <v>0</v>
      </c>
      <c r="D15" s="9">
        <f>+'I Trimestre'!D15+'II Trimestre'!D15</f>
        <v>0</v>
      </c>
      <c r="E15" s="15"/>
      <c r="F15" s="15"/>
    </row>
    <row r="16" spans="1:6" ht="16.5" x14ac:dyDescent="0.3">
      <c r="A16" s="7" t="s">
        <v>63</v>
      </c>
      <c r="B16" s="9">
        <f>SUM(C16:D16)</f>
        <v>207809.91666666666</v>
      </c>
      <c r="C16" s="9">
        <f>+'I Trimestre'!C16+'II Trimestre'!C16</f>
        <v>136580</v>
      </c>
      <c r="D16" s="9">
        <f>+('I Trimestre'!D16+'II Trimestre'!D16)/2</f>
        <v>71229.916666666657</v>
      </c>
      <c r="E16" s="15"/>
      <c r="F16" s="15"/>
    </row>
    <row r="17" spans="1:6" ht="16.5" x14ac:dyDescent="0.3">
      <c r="A17" s="7" t="s">
        <v>64</v>
      </c>
      <c r="B17" s="9">
        <f>SUM(C17:D17)</f>
        <v>194173</v>
      </c>
      <c r="C17" s="9">
        <f>+'I Trimestre'!C17+'II Trimestre'!C17</f>
        <v>129840</v>
      </c>
      <c r="D17" s="9">
        <f>+'I Trimestre'!D17</f>
        <v>64333</v>
      </c>
      <c r="E17" s="15"/>
      <c r="F17" s="15"/>
    </row>
    <row r="18" spans="1:6" ht="16.5" x14ac:dyDescent="0.3">
      <c r="A18" s="7" t="s">
        <v>43</v>
      </c>
      <c r="B18" s="9">
        <f>SUM(C18:D18)</f>
        <v>214276</v>
      </c>
      <c r="C18" s="9">
        <f>+'II Trimestre'!C18</f>
        <v>136580</v>
      </c>
      <c r="D18" s="9">
        <f>+'II Trimestre'!D18</f>
        <v>77696</v>
      </c>
      <c r="E18" s="15"/>
      <c r="F18" s="15"/>
    </row>
    <row r="19" spans="1:6" ht="16.5" x14ac:dyDescent="0.3">
      <c r="A19" s="7"/>
      <c r="B19" s="9"/>
      <c r="C19" s="9"/>
      <c r="D19" s="9"/>
      <c r="E19" s="15"/>
      <c r="F19" s="15"/>
    </row>
    <row r="20" spans="1:6" ht="17.25" x14ac:dyDescent="0.35">
      <c r="A20" s="8" t="s">
        <v>4</v>
      </c>
      <c r="B20" s="9"/>
      <c r="C20" s="9"/>
      <c r="D20" s="9"/>
      <c r="E20" s="15"/>
      <c r="F20" s="15"/>
    </row>
    <row r="21" spans="1:6" ht="16.5" x14ac:dyDescent="0.3">
      <c r="A21" s="7" t="s">
        <v>62</v>
      </c>
      <c r="B21" s="9">
        <f>+SUM(C21:D21)</f>
        <v>0</v>
      </c>
      <c r="C21" s="10">
        <f>+'I Trimestre'!C21+'II Trimestre'!C21</f>
        <v>0</v>
      </c>
      <c r="D21" s="10">
        <f>+'I Trimestre'!D21+'II Trimestre'!D21</f>
        <v>0</v>
      </c>
      <c r="E21" s="15"/>
      <c r="F21" s="15"/>
    </row>
    <row r="22" spans="1:6" ht="16.5" x14ac:dyDescent="0.3">
      <c r="A22" s="7" t="s">
        <v>63</v>
      </c>
      <c r="B22" s="9">
        <f>SUM(C22:D22)</f>
        <v>2494860795</v>
      </c>
      <c r="C22" s="10">
        <f>+'I Trimestre'!C22+'II Trimestre'!C22</f>
        <v>1500000000</v>
      </c>
      <c r="D22" s="10">
        <f>+'I Trimestre'!D22+'II Trimestre'!D22</f>
        <v>994860795</v>
      </c>
      <c r="E22" s="15"/>
      <c r="F22" s="15"/>
    </row>
    <row r="23" spans="1:6" ht="16.5" x14ac:dyDescent="0.3">
      <c r="A23" s="7" t="s">
        <v>64</v>
      </c>
      <c r="B23" s="9">
        <f>SUM(C23:D23)</f>
        <v>981401730.8900001</v>
      </c>
      <c r="C23" s="10">
        <f>+'I Trimestre'!C23+'II Trimestre'!C23</f>
        <v>379854264.79000002</v>
      </c>
      <c r="D23" s="10">
        <f>+'I Trimestre'!D23+'II Trimestre'!D23</f>
        <v>601547466.10000002</v>
      </c>
      <c r="E23" s="15"/>
      <c r="F23" s="15"/>
    </row>
    <row r="24" spans="1:6" ht="16.5" x14ac:dyDescent="0.3">
      <c r="A24" s="7" t="s">
        <v>43</v>
      </c>
      <c r="B24" s="9">
        <f>SUM(C24:D24)</f>
        <v>3489721590</v>
      </c>
      <c r="C24" s="9">
        <f>+'II Trimestre'!C24</f>
        <v>1500000000</v>
      </c>
      <c r="D24" s="9">
        <f>+'II Trimestre'!D24</f>
        <v>1989721590</v>
      </c>
      <c r="E24" s="15"/>
      <c r="F24" s="15"/>
    </row>
    <row r="25" spans="1:6" ht="16.5" x14ac:dyDescent="0.3">
      <c r="A25" s="7" t="s">
        <v>65</v>
      </c>
      <c r="B25" s="9">
        <f>+SUM(C25:D25)</f>
        <v>981401730.8900001</v>
      </c>
      <c r="C25" s="9">
        <f>+C23</f>
        <v>379854264.79000002</v>
      </c>
      <c r="D25" s="9">
        <f>+D23</f>
        <v>601547466.10000002</v>
      </c>
      <c r="E25" s="15"/>
      <c r="F25" s="15"/>
    </row>
    <row r="26" spans="1:6" ht="16.5" x14ac:dyDescent="0.3">
      <c r="A26" s="7"/>
      <c r="B26" s="9"/>
      <c r="C26" s="9"/>
      <c r="D26" s="9"/>
      <c r="E26" s="15"/>
      <c r="F26" s="15"/>
    </row>
    <row r="27" spans="1:6" ht="17.25" x14ac:dyDescent="0.35">
      <c r="A27" s="8" t="s">
        <v>5</v>
      </c>
      <c r="B27" s="9"/>
      <c r="C27" s="9"/>
      <c r="D27" s="9"/>
      <c r="E27" s="15"/>
      <c r="F27" s="15"/>
    </row>
    <row r="28" spans="1:6" ht="16.5" x14ac:dyDescent="0.3">
      <c r="A28" s="7" t="s">
        <v>63</v>
      </c>
      <c r="B28" s="9">
        <f>B22</f>
        <v>2494860795</v>
      </c>
      <c r="C28" s="9"/>
      <c r="D28" s="9"/>
      <c r="E28" s="15"/>
      <c r="F28" s="15"/>
    </row>
    <row r="29" spans="1:6" ht="16.5" x14ac:dyDescent="0.3">
      <c r="A29" s="7" t="s">
        <v>64</v>
      </c>
      <c r="B29" s="9">
        <f>+'I Trimestre'!B29+'II Trimestre'!B29</f>
        <v>1675615674.22</v>
      </c>
      <c r="C29" s="9"/>
      <c r="D29" s="9"/>
      <c r="E29" s="15"/>
      <c r="F29" s="15"/>
    </row>
    <row r="30" spans="1:6" ht="16.5" x14ac:dyDescent="0.3">
      <c r="A30" s="7"/>
      <c r="B30" s="12"/>
      <c r="C30" s="12"/>
      <c r="D30" s="12"/>
      <c r="E30" s="15"/>
      <c r="F30" s="15"/>
    </row>
    <row r="31" spans="1:6" ht="17.25" x14ac:dyDescent="0.35">
      <c r="A31" s="8" t="s">
        <v>6</v>
      </c>
      <c r="B31" s="12"/>
      <c r="C31" s="12"/>
      <c r="D31" s="12"/>
      <c r="E31" s="15"/>
      <c r="F31" s="15"/>
    </row>
    <row r="32" spans="1:6" ht="16.5" x14ac:dyDescent="0.3">
      <c r="A32" s="7" t="s">
        <v>66</v>
      </c>
      <c r="B32" s="12">
        <v>1.0552807376</v>
      </c>
      <c r="C32" s="12">
        <v>1.0552807376</v>
      </c>
      <c r="D32" s="12">
        <v>1.0552807376</v>
      </c>
      <c r="E32" s="15"/>
      <c r="F32" s="15"/>
    </row>
    <row r="33" spans="1:6" ht="16.5" x14ac:dyDescent="0.3">
      <c r="A33" s="7" t="s">
        <v>67</v>
      </c>
      <c r="B33" s="12">
        <v>1.0586</v>
      </c>
      <c r="C33" s="12">
        <v>1.0586</v>
      </c>
      <c r="D33" s="12">
        <v>1.0586</v>
      </c>
      <c r="E33" s="15"/>
      <c r="F33" s="15"/>
    </row>
    <row r="34" spans="1:6" ht="16.5" x14ac:dyDescent="0.3">
      <c r="A34" s="7" t="s">
        <v>7</v>
      </c>
      <c r="B34" s="9" t="s">
        <v>50</v>
      </c>
      <c r="C34" s="9" t="s">
        <v>50</v>
      </c>
      <c r="D34" s="9" t="s">
        <v>50</v>
      </c>
      <c r="E34" s="15"/>
      <c r="F34" s="15"/>
    </row>
    <row r="35" spans="1:6" ht="16.5" x14ac:dyDescent="0.3">
      <c r="A35" s="7"/>
      <c r="B35" s="9"/>
      <c r="C35" s="9"/>
      <c r="D35" s="9"/>
      <c r="E35" s="15"/>
      <c r="F35" s="15"/>
    </row>
    <row r="36" spans="1:6" ht="17.25" x14ac:dyDescent="0.35">
      <c r="A36" s="8" t="s">
        <v>8</v>
      </c>
      <c r="B36" s="9"/>
      <c r="C36" s="9"/>
      <c r="D36" s="9"/>
      <c r="E36" s="15"/>
      <c r="F36" s="15"/>
    </row>
    <row r="37" spans="1:6" ht="16.5" x14ac:dyDescent="0.3">
      <c r="A37" s="7" t="s">
        <v>68</v>
      </c>
      <c r="B37" s="9">
        <f>B21/B32</f>
        <v>0</v>
      </c>
      <c r="C37" s="9">
        <f t="shared" ref="C37:D37" si="0">C21/C32</f>
        <v>0</v>
      </c>
      <c r="D37" s="9">
        <f t="shared" si="0"/>
        <v>0</v>
      </c>
      <c r="E37" s="15"/>
      <c r="F37" s="15"/>
    </row>
    <row r="38" spans="1:6" ht="16.5" x14ac:dyDescent="0.3">
      <c r="A38" s="7" t="s">
        <v>69</v>
      </c>
      <c r="B38" s="9">
        <f>B23/B33</f>
        <v>927075128.36765552</v>
      </c>
      <c r="C38" s="9">
        <f t="shared" ref="C38:D38" si="1">C23/C33</f>
        <v>358827002.44662762</v>
      </c>
      <c r="D38" s="9">
        <f t="shared" si="1"/>
        <v>568248125.92102778</v>
      </c>
      <c r="E38" s="15"/>
      <c r="F38" s="15"/>
    </row>
    <row r="39" spans="1:6" ht="16.5" x14ac:dyDescent="0.3">
      <c r="A39" s="7" t="s">
        <v>71</v>
      </c>
      <c r="B39" s="9" t="s">
        <v>50</v>
      </c>
      <c r="C39" s="9" t="s">
        <v>50</v>
      </c>
      <c r="D39" s="9" t="s">
        <v>50</v>
      </c>
      <c r="E39" s="15"/>
      <c r="F39" s="15"/>
    </row>
    <row r="40" spans="1:6" ht="16.5" x14ac:dyDescent="0.3">
      <c r="A40" s="7" t="s">
        <v>70</v>
      </c>
      <c r="B40" s="9">
        <f>B38/B17</f>
        <v>4774.4801201385135</v>
      </c>
      <c r="C40" s="9">
        <f t="shared" ref="C40:D40" si="2">C38/C17</f>
        <v>2763.6090761446981</v>
      </c>
      <c r="D40" s="9">
        <f t="shared" si="2"/>
        <v>8832.9181900584117</v>
      </c>
      <c r="E40" s="15"/>
      <c r="F40" s="15"/>
    </row>
    <row r="41" spans="1:6" ht="16.5" x14ac:dyDescent="0.3">
      <c r="A41" s="7"/>
      <c r="B41" s="12"/>
      <c r="C41" s="12"/>
      <c r="D41" s="12"/>
      <c r="E41" s="15"/>
      <c r="F41" s="15"/>
    </row>
    <row r="42" spans="1:6" ht="17.25" x14ac:dyDescent="0.35">
      <c r="A42" s="8" t="s">
        <v>9</v>
      </c>
      <c r="B42" s="12"/>
      <c r="C42" s="12"/>
      <c r="D42" s="12"/>
      <c r="E42" s="15"/>
      <c r="F42" s="15"/>
    </row>
    <row r="43" spans="1:6" ht="17.25" x14ac:dyDescent="0.35">
      <c r="A43" s="8"/>
      <c r="B43" s="12"/>
      <c r="C43" s="12"/>
      <c r="D43" s="12"/>
      <c r="E43" s="15"/>
      <c r="F43" s="15"/>
    </row>
    <row r="44" spans="1:6" ht="17.25" x14ac:dyDescent="0.35">
      <c r="A44" s="8" t="s">
        <v>10</v>
      </c>
      <c r="B44" s="12"/>
      <c r="C44" s="12"/>
      <c r="D44" s="12"/>
      <c r="E44" s="15"/>
      <c r="F44" s="15"/>
    </row>
    <row r="45" spans="1:6" ht="16.5" x14ac:dyDescent="0.3">
      <c r="A45" s="7" t="s">
        <v>11</v>
      </c>
      <c r="B45" s="12" t="s">
        <v>50</v>
      </c>
      <c r="C45" s="12" t="s">
        <v>50</v>
      </c>
      <c r="D45" s="12" t="s">
        <v>50</v>
      </c>
      <c r="E45" s="15"/>
      <c r="F45" s="15"/>
    </row>
    <row r="46" spans="1:6" ht="16.5" x14ac:dyDescent="0.3">
      <c r="A46" s="7" t="s">
        <v>12</v>
      </c>
      <c r="B46" s="12" t="s">
        <v>50</v>
      </c>
      <c r="C46" s="12" t="s">
        <v>50</v>
      </c>
      <c r="D46" s="12" t="s">
        <v>50</v>
      </c>
      <c r="E46" s="15"/>
      <c r="F46" s="15"/>
    </row>
    <row r="47" spans="1:6" ht="16.5" x14ac:dyDescent="0.3">
      <c r="A47" s="7"/>
      <c r="B47" s="12"/>
      <c r="C47" s="12"/>
      <c r="D47" s="12"/>
      <c r="E47" s="15"/>
      <c r="F47" s="15"/>
    </row>
    <row r="48" spans="1:6" ht="17.25" x14ac:dyDescent="0.35">
      <c r="A48" s="8" t="s">
        <v>13</v>
      </c>
      <c r="B48" s="12"/>
      <c r="C48" s="12"/>
      <c r="D48" s="12"/>
      <c r="E48" s="15"/>
      <c r="F48" s="15"/>
    </row>
    <row r="49" spans="1:6" ht="16.5" x14ac:dyDescent="0.3">
      <c r="A49" s="7" t="s">
        <v>14</v>
      </c>
      <c r="B49" s="12">
        <f>B17/B16*100</f>
        <v>93.437793111413114</v>
      </c>
      <c r="C49" s="12">
        <f t="shared" ref="C49:D49" si="3">C17/C16*100</f>
        <v>95.065163274271498</v>
      </c>
      <c r="D49" s="12">
        <f t="shared" si="3"/>
        <v>90.317387708114225</v>
      </c>
      <c r="E49" s="15"/>
      <c r="F49" s="15"/>
    </row>
    <row r="50" spans="1:6" ht="16.5" x14ac:dyDescent="0.3">
      <c r="A50" s="7" t="s">
        <v>15</v>
      </c>
      <c r="B50" s="12">
        <f>B23/B22*100</f>
        <v>39.336933461652315</v>
      </c>
      <c r="C50" s="12">
        <f t="shared" ref="C50:D50" si="4">C23/C22*100</f>
        <v>25.32361765266667</v>
      </c>
      <c r="D50" s="12">
        <f t="shared" si="4"/>
        <v>60.465491164520159</v>
      </c>
      <c r="E50" s="15"/>
      <c r="F50" s="15"/>
    </row>
    <row r="51" spans="1:6" ht="16.5" x14ac:dyDescent="0.3">
      <c r="A51" s="7" t="s">
        <v>16</v>
      </c>
      <c r="B51" s="12">
        <f>AVERAGE(B49:B50)</f>
        <v>66.387363286532718</v>
      </c>
      <c r="C51" s="12">
        <f t="shared" ref="C51:D51" si="5">AVERAGE(C49:C50)</f>
        <v>60.194390463469084</v>
      </c>
      <c r="D51" s="12">
        <f t="shared" si="5"/>
        <v>75.391439436317199</v>
      </c>
      <c r="E51" s="15"/>
      <c r="F51" s="15"/>
    </row>
    <row r="52" spans="1:6" ht="16.5" x14ac:dyDescent="0.3">
      <c r="A52" s="7"/>
      <c r="B52" s="12"/>
      <c r="C52" s="12"/>
      <c r="D52" s="12"/>
      <c r="E52" s="15"/>
      <c r="F52" s="15"/>
    </row>
    <row r="53" spans="1:6" ht="17.25" x14ac:dyDescent="0.35">
      <c r="A53" s="8" t="s">
        <v>17</v>
      </c>
      <c r="B53" s="12"/>
      <c r="C53" s="12"/>
      <c r="D53" s="12"/>
      <c r="E53" s="15"/>
      <c r="F53" s="15"/>
    </row>
    <row r="54" spans="1:6" ht="16.5" x14ac:dyDescent="0.3">
      <c r="A54" s="7" t="s">
        <v>18</v>
      </c>
      <c r="B54" s="12">
        <f>(B17/B18)*100</f>
        <v>90.618174690585974</v>
      </c>
      <c r="C54" s="12">
        <f t="shared" ref="C54:D54" si="6">(C17/C18)*100</f>
        <v>95.065163274271498</v>
      </c>
      <c r="D54" s="12">
        <f t="shared" si="6"/>
        <v>82.800916392092262</v>
      </c>
      <c r="E54" s="15"/>
      <c r="F54" s="15"/>
    </row>
    <row r="55" spans="1:6" ht="16.5" x14ac:dyDescent="0.3">
      <c r="A55" s="7" t="s">
        <v>19</v>
      </c>
      <c r="B55" s="12">
        <f>B23/B24*100</f>
        <v>28.122636880324887</v>
      </c>
      <c r="C55" s="12">
        <f t="shared" ref="C55:D55" si="7">C23/C24*100</f>
        <v>25.32361765266667</v>
      </c>
      <c r="D55" s="12">
        <f t="shared" si="7"/>
        <v>30.23274558226008</v>
      </c>
      <c r="E55" s="15"/>
      <c r="F55" s="15"/>
    </row>
    <row r="56" spans="1:6" ht="16.5" x14ac:dyDescent="0.3">
      <c r="A56" s="7" t="s">
        <v>20</v>
      </c>
      <c r="B56" s="12">
        <f>(B54+B55)/2</f>
        <v>59.370405785455432</v>
      </c>
      <c r="C56" s="12">
        <f t="shared" ref="C56:D56" si="8">(C54+C55)/2</f>
        <v>60.194390463469084</v>
      </c>
      <c r="D56" s="12">
        <f t="shared" si="8"/>
        <v>56.516830987176171</v>
      </c>
      <c r="E56" s="15"/>
      <c r="F56" s="15"/>
    </row>
    <row r="57" spans="1:6" ht="16.5" x14ac:dyDescent="0.3">
      <c r="A57" s="7"/>
      <c r="B57" s="12"/>
      <c r="C57" s="12"/>
      <c r="D57" s="12"/>
      <c r="E57" s="15"/>
      <c r="F57" s="15"/>
    </row>
    <row r="58" spans="1:6" ht="17.25" x14ac:dyDescent="0.35">
      <c r="A58" s="8" t="s">
        <v>31</v>
      </c>
      <c r="B58" s="12"/>
      <c r="C58" s="12"/>
      <c r="D58" s="12"/>
      <c r="E58" s="15"/>
      <c r="F58" s="15"/>
    </row>
    <row r="59" spans="1:6" ht="16.5" x14ac:dyDescent="0.3">
      <c r="A59" s="7" t="s">
        <v>21</v>
      </c>
      <c r="B59" s="12">
        <f>B25/B23*100</f>
        <v>100</v>
      </c>
      <c r="C59" s="12"/>
      <c r="D59" s="12"/>
      <c r="E59" s="15"/>
      <c r="F59" s="15"/>
    </row>
    <row r="60" spans="1:6" ht="16.5" x14ac:dyDescent="0.3">
      <c r="A60" s="7"/>
      <c r="B60" s="12"/>
      <c r="C60" s="12"/>
      <c r="D60" s="12"/>
      <c r="E60" s="15"/>
      <c r="F60" s="15"/>
    </row>
    <row r="61" spans="1:6" ht="17.25" x14ac:dyDescent="0.35">
      <c r="A61" s="8" t="s">
        <v>22</v>
      </c>
      <c r="B61" s="12"/>
      <c r="C61" s="12"/>
      <c r="D61" s="12"/>
      <c r="E61" s="15"/>
      <c r="F61" s="15"/>
    </row>
    <row r="62" spans="1:6" ht="16.5" x14ac:dyDescent="0.3">
      <c r="A62" s="7" t="s">
        <v>23</v>
      </c>
      <c r="B62" s="12" t="s">
        <v>50</v>
      </c>
      <c r="C62" s="12" t="s">
        <v>50</v>
      </c>
      <c r="D62" s="12" t="s">
        <v>50</v>
      </c>
      <c r="E62" s="15"/>
      <c r="F62" s="15"/>
    </row>
    <row r="63" spans="1:6" ht="16.5" x14ac:dyDescent="0.3">
      <c r="A63" s="7" t="s">
        <v>24</v>
      </c>
      <c r="B63" s="12" t="s">
        <v>50</v>
      </c>
      <c r="C63" s="12" t="s">
        <v>50</v>
      </c>
      <c r="D63" s="12" t="s">
        <v>50</v>
      </c>
      <c r="E63" s="15"/>
      <c r="F63" s="15"/>
    </row>
    <row r="64" spans="1:6" ht="16.5" x14ac:dyDescent="0.3">
      <c r="A64" s="7" t="s">
        <v>25</v>
      </c>
      <c r="B64" s="12" t="s">
        <v>50</v>
      </c>
      <c r="C64" s="12" t="s">
        <v>50</v>
      </c>
      <c r="D64" s="12" t="s">
        <v>50</v>
      </c>
      <c r="E64" s="15"/>
      <c r="F64" s="15"/>
    </row>
    <row r="65" spans="1:6" ht="16.5" x14ac:dyDescent="0.3">
      <c r="A65" s="7"/>
      <c r="B65" s="12"/>
      <c r="C65" s="12"/>
      <c r="D65" s="12"/>
      <c r="E65" s="15"/>
      <c r="F65" s="15"/>
    </row>
    <row r="66" spans="1:6" ht="17.25" x14ac:dyDescent="0.35">
      <c r="A66" s="8" t="s">
        <v>26</v>
      </c>
      <c r="B66" s="12"/>
      <c r="C66" s="12"/>
      <c r="D66" s="12"/>
      <c r="E66" s="15"/>
      <c r="F66" s="15"/>
    </row>
    <row r="67" spans="1:6" ht="16.5" x14ac:dyDescent="0.3">
      <c r="A67" s="7" t="s">
        <v>34</v>
      </c>
      <c r="B67" s="12">
        <f t="shared" ref="B67:D68" si="9">B22/B16</f>
        <v>12005.494420181263</v>
      </c>
      <c r="C67" s="12">
        <f t="shared" si="9"/>
        <v>10982.574315419535</v>
      </c>
      <c r="D67" s="12">
        <f t="shared" si="9"/>
        <v>13966.895393906354</v>
      </c>
      <c r="E67" s="15"/>
      <c r="F67" s="15"/>
    </row>
    <row r="68" spans="1:6" ht="16.5" x14ac:dyDescent="0.3">
      <c r="A68" s="7" t="s">
        <v>35</v>
      </c>
      <c r="B68" s="12">
        <f>B23/B17</f>
        <v>5054.2646551786302</v>
      </c>
      <c r="C68" s="12">
        <f t="shared" si="9"/>
        <v>2925.5565680067775</v>
      </c>
      <c r="D68" s="12">
        <f t="shared" si="9"/>
        <v>9350.5271959958354</v>
      </c>
      <c r="E68" s="15"/>
      <c r="F68" s="15"/>
    </row>
    <row r="69" spans="1:6" ht="16.5" x14ac:dyDescent="0.3">
      <c r="A69" s="7" t="s">
        <v>27</v>
      </c>
      <c r="B69" s="12">
        <f>(B68/B67)*B51</f>
        <v>27.948811774514127</v>
      </c>
      <c r="C69" s="12">
        <f t="shared" ref="C69:D69" si="10">(C68/C67)*C51</f>
        <v>16.034682700058688</v>
      </c>
      <c r="D69" s="12">
        <f t="shared" si="10"/>
        <v>50.472899303170905</v>
      </c>
      <c r="E69" s="15"/>
      <c r="F69" s="15"/>
    </row>
    <row r="70" spans="1:6" ht="16.5" x14ac:dyDescent="0.3">
      <c r="A70" s="7" t="s">
        <v>32</v>
      </c>
      <c r="B70" s="12">
        <f>B22/(B16*6)</f>
        <v>2000.9157366968773</v>
      </c>
      <c r="C70" s="12">
        <f>C22/(C16*3)</f>
        <v>3660.8581051398446</v>
      </c>
      <c r="D70" s="12">
        <f>D22/(D16*6)</f>
        <v>2327.8158989843923</v>
      </c>
      <c r="E70" s="15"/>
      <c r="F70" s="15"/>
    </row>
    <row r="71" spans="1:6" ht="16.5" x14ac:dyDescent="0.3">
      <c r="A71" s="7" t="s">
        <v>33</v>
      </c>
      <c r="B71" s="12">
        <f>B23/(B17*6)</f>
        <v>842.37744252977166</v>
      </c>
      <c r="C71" s="12">
        <f t="shared" ref="C71" si="11">C23/(C17*3)</f>
        <v>975.18552266892596</v>
      </c>
      <c r="D71" s="12">
        <f>D23/(D17*6)</f>
        <v>1558.4211993326392</v>
      </c>
      <c r="E71" s="15"/>
      <c r="F71" s="15"/>
    </row>
    <row r="72" spans="1:6" ht="16.5" x14ac:dyDescent="0.3">
      <c r="A72" s="7"/>
      <c r="B72" s="12"/>
      <c r="C72" s="12"/>
      <c r="D72" s="12"/>
      <c r="E72" s="15"/>
      <c r="F72" s="15"/>
    </row>
    <row r="73" spans="1:6" ht="17.25" x14ac:dyDescent="0.35">
      <c r="A73" s="8" t="s">
        <v>28</v>
      </c>
      <c r="B73" s="12"/>
      <c r="C73" s="12"/>
      <c r="D73" s="12"/>
      <c r="E73" s="15"/>
      <c r="F73" s="15"/>
    </row>
    <row r="74" spans="1:6" ht="16.5" x14ac:dyDescent="0.3">
      <c r="A74" s="7" t="s">
        <v>29</v>
      </c>
      <c r="B74" s="12">
        <f>(B29/B28)*100</f>
        <v>67.162692106033916</v>
      </c>
      <c r="C74" s="12"/>
      <c r="D74" s="12"/>
      <c r="E74" s="15"/>
      <c r="F74" s="15"/>
    </row>
    <row r="75" spans="1:6" ht="17.25" thickBot="1" x14ac:dyDescent="0.35">
      <c r="A75" s="13" t="s">
        <v>30</v>
      </c>
      <c r="B75" s="14">
        <f>(B23/B29)*100</f>
        <v>58.569619871027001</v>
      </c>
      <c r="C75" s="14"/>
      <c r="D75" s="14"/>
      <c r="E75" s="15"/>
      <c r="F75" s="15"/>
    </row>
    <row r="76" spans="1:6" s="2" customFormat="1" ht="17.25" thickTop="1" x14ac:dyDescent="0.25">
      <c r="A76" s="25" t="s">
        <v>92</v>
      </c>
      <c r="B76" s="25"/>
      <c r="C76" s="25"/>
      <c r="D76" s="25"/>
      <c r="E76" s="17"/>
      <c r="F76" s="17"/>
    </row>
    <row r="77" spans="1:6" s="2" customFormat="1" ht="44.25" customHeight="1" x14ac:dyDescent="0.35">
      <c r="A77" s="26" t="s">
        <v>93</v>
      </c>
      <c r="B77" s="26"/>
      <c r="C77" s="26"/>
      <c r="D77" s="26"/>
      <c r="E77" s="7"/>
      <c r="F77" s="7"/>
    </row>
    <row r="78" spans="1:6" ht="16.5" x14ac:dyDescent="0.3">
      <c r="A78" s="15"/>
      <c r="B78" s="15"/>
      <c r="C78" s="15"/>
      <c r="D78" s="15"/>
      <c r="E78" s="15"/>
      <c r="F78" s="15"/>
    </row>
    <row r="79" spans="1:6" ht="16.5" x14ac:dyDescent="0.3">
      <c r="A79" s="15"/>
      <c r="B79" s="15"/>
      <c r="C79" s="15"/>
      <c r="D79" s="15"/>
      <c r="E79" s="15"/>
      <c r="F79" s="15"/>
    </row>
    <row r="80" spans="1:6" ht="16.5" x14ac:dyDescent="0.3">
      <c r="A80" s="15"/>
      <c r="B80" s="15"/>
      <c r="C80" s="15"/>
      <c r="D80" s="15"/>
      <c r="E80" s="15"/>
      <c r="F80" s="15"/>
    </row>
    <row r="81" spans="1:6" ht="16.5" x14ac:dyDescent="0.3">
      <c r="A81" s="15"/>
      <c r="B81" s="15"/>
      <c r="C81" s="15"/>
      <c r="D81" s="15"/>
      <c r="E81" s="15"/>
      <c r="F81" s="15"/>
    </row>
    <row r="82" spans="1:6" ht="16.5" x14ac:dyDescent="0.3">
      <c r="A82" s="15"/>
      <c r="B82" s="15"/>
      <c r="C82" s="15"/>
      <c r="D82" s="15"/>
      <c r="E82" s="15"/>
      <c r="F82" s="15"/>
    </row>
  </sheetData>
  <mergeCells count="5">
    <mergeCell ref="A9:A10"/>
    <mergeCell ref="B9:B10"/>
    <mergeCell ref="C9:D9"/>
    <mergeCell ref="A76:D76"/>
    <mergeCell ref="A77:D77"/>
  </mergeCells>
  <pageMargins left="0.7" right="0.7" top="0.75" bottom="0.75" header="0.3" footer="0.3"/>
  <pageSetup orientation="portrait" horizontalDpi="300" verticalDpi="300" r:id="rId1"/>
  <ignoredErrors>
    <ignoredError sqref="C70:C7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174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RowHeight="15" x14ac:dyDescent="0.25"/>
  <cols>
    <col min="1" max="1" width="64" style="2" customWidth="1"/>
    <col min="2" max="2" width="22.7109375" style="2" customWidth="1"/>
    <col min="3" max="3" width="25.7109375" style="2" customWidth="1"/>
    <col min="4" max="4" width="26.140625" style="2" customWidth="1"/>
    <col min="5" max="6" width="11.42578125" style="2"/>
    <col min="7" max="7" width="12.7109375" style="2" bestFit="1" customWidth="1"/>
    <col min="8" max="16384" width="11.42578125" style="2"/>
  </cols>
  <sheetData>
    <row r="7" spans="1:6" ht="21" customHeight="1" x14ac:dyDescent="0.25"/>
    <row r="8" spans="1:6" ht="21" customHeight="1" x14ac:dyDescent="0.25"/>
    <row r="9" spans="1:6" ht="17.25" x14ac:dyDescent="0.35">
      <c r="A9" s="20" t="s">
        <v>0</v>
      </c>
      <c r="B9" s="23" t="s">
        <v>36</v>
      </c>
      <c r="C9" s="22" t="s">
        <v>1</v>
      </c>
      <c r="D9" s="22"/>
      <c r="E9" s="7"/>
      <c r="F9" s="7"/>
    </row>
    <row r="10" spans="1:6" ht="52.5" thickBot="1" x14ac:dyDescent="0.35">
      <c r="A10" s="21"/>
      <c r="B10" s="24"/>
      <c r="C10" s="19" t="s">
        <v>48</v>
      </c>
      <c r="D10" s="19" t="s">
        <v>49</v>
      </c>
      <c r="E10" s="16"/>
      <c r="F10" s="7"/>
    </row>
    <row r="11" spans="1:6" ht="17.25" thickTop="1" x14ac:dyDescent="0.3">
      <c r="A11" s="7"/>
      <c r="B11" s="7"/>
      <c r="C11" s="7"/>
      <c r="D11" s="7"/>
      <c r="E11" s="16"/>
    </row>
    <row r="12" spans="1:6" ht="17.25" x14ac:dyDescent="0.35">
      <c r="A12" s="8" t="s">
        <v>2</v>
      </c>
      <c r="B12" s="7"/>
      <c r="C12" s="7"/>
      <c r="D12" s="7"/>
      <c r="E12" s="7"/>
    </row>
    <row r="13" spans="1:6" ht="16.5" x14ac:dyDescent="0.3">
      <c r="A13" s="7"/>
      <c r="B13" s="7"/>
      <c r="C13" s="7"/>
      <c r="D13" s="7"/>
      <c r="E13" s="7"/>
    </row>
    <row r="14" spans="1:6" ht="17.25" x14ac:dyDescent="0.35">
      <c r="A14" s="8" t="s">
        <v>3</v>
      </c>
      <c r="B14" s="7"/>
      <c r="C14" s="7"/>
      <c r="D14" s="7"/>
      <c r="E14" s="7"/>
    </row>
    <row r="15" spans="1:6" ht="16.5" x14ac:dyDescent="0.3">
      <c r="A15" s="7" t="s">
        <v>72</v>
      </c>
      <c r="B15" s="9">
        <v>0</v>
      </c>
      <c r="C15" s="9">
        <v>0</v>
      </c>
      <c r="D15" s="9">
        <v>0</v>
      </c>
      <c r="E15" s="7"/>
    </row>
    <row r="16" spans="1:6" ht="16.5" x14ac:dyDescent="0.3">
      <c r="A16" s="7" t="s">
        <v>73</v>
      </c>
      <c r="B16" s="9">
        <f>SUM(C16:D16)</f>
        <v>83501.444444444453</v>
      </c>
      <c r="C16" s="9">
        <v>0</v>
      </c>
      <c r="D16" s="9">
        <v>83501.444444444453</v>
      </c>
      <c r="E16" s="7"/>
    </row>
    <row r="17" spans="1:5" ht="15.75" customHeight="1" x14ac:dyDescent="0.3">
      <c r="A17" s="7" t="s">
        <v>74</v>
      </c>
      <c r="B17" s="9">
        <f>SUM(C17:D17)</f>
        <v>152979</v>
      </c>
      <c r="C17" s="9">
        <v>152979</v>
      </c>
      <c r="D17" s="9">
        <v>0</v>
      </c>
      <c r="E17" s="7"/>
    </row>
    <row r="18" spans="1:5" ht="16.5" x14ac:dyDescent="0.3">
      <c r="A18" s="7" t="s">
        <v>43</v>
      </c>
      <c r="B18" s="9">
        <f>SUM(C18:D18)</f>
        <v>214276</v>
      </c>
      <c r="C18" s="9">
        <v>136580</v>
      </c>
      <c r="D18" s="9">
        <v>77696</v>
      </c>
      <c r="E18" s="7"/>
    </row>
    <row r="19" spans="1:5" ht="16.5" x14ac:dyDescent="0.3">
      <c r="A19" s="7"/>
      <c r="B19" s="9"/>
      <c r="C19" s="9"/>
      <c r="D19" s="9"/>
      <c r="E19" s="7"/>
    </row>
    <row r="20" spans="1:5" ht="17.25" x14ac:dyDescent="0.35">
      <c r="A20" s="8" t="s">
        <v>4</v>
      </c>
      <c r="B20" s="9"/>
      <c r="C20" s="9"/>
      <c r="D20" s="9"/>
      <c r="E20" s="7"/>
    </row>
    <row r="21" spans="1:5" ht="16.5" x14ac:dyDescent="0.3">
      <c r="A21" s="7" t="s">
        <v>72</v>
      </c>
      <c r="B21" s="9">
        <v>0</v>
      </c>
      <c r="C21" s="10">
        <v>0</v>
      </c>
      <c r="D21" s="9">
        <v>0</v>
      </c>
      <c r="E21" s="7"/>
    </row>
    <row r="22" spans="1:5" ht="16.5" x14ac:dyDescent="0.3">
      <c r="A22" s="7" t="s">
        <v>73</v>
      </c>
      <c r="B22" s="9">
        <f>SUM(C22:D22)</f>
        <v>497430397.5</v>
      </c>
      <c r="C22" s="9">
        <v>0</v>
      </c>
      <c r="D22" s="9">
        <v>497430397.5</v>
      </c>
      <c r="E22" s="7"/>
    </row>
    <row r="23" spans="1:5" ht="16.5" x14ac:dyDescent="0.3">
      <c r="A23" s="7" t="s">
        <v>74</v>
      </c>
      <c r="B23" s="9">
        <f>SUM(C23:D23)</f>
        <v>646370559.39999998</v>
      </c>
      <c r="C23" s="10">
        <v>362619187.51999998</v>
      </c>
      <c r="D23" s="9">
        <v>283751371.88</v>
      </c>
      <c r="E23" s="7"/>
    </row>
    <row r="24" spans="1:5" ht="16.5" x14ac:dyDescent="0.3">
      <c r="A24" s="7" t="s">
        <v>43</v>
      </c>
      <c r="B24" s="9">
        <f>SUM(C24:D24)</f>
        <v>3489721590</v>
      </c>
      <c r="C24" s="9">
        <v>1500000000</v>
      </c>
      <c r="D24" s="11">
        <v>1989721590</v>
      </c>
      <c r="E24" s="7"/>
    </row>
    <row r="25" spans="1:5" ht="16.5" x14ac:dyDescent="0.3">
      <c r="A25" s="7" t="s">
        <v>75</v>
      </c>
      <c r="B25" s="9">
        <f>+SUM(C25:D25)</f>
        <v>646370559.39999998</v>
      </c>
      <c r="C25" s="9">
        <f>+C23</f>
        <v>362619187.51999998</v>
      </c>
      <c r="D25" s="9">
        <f>+D23</f>
        <v>283751371.88</v>
      </c>
      <c r="E25" s="7"/>
    </row>
    <row r="26" spans="1:5" ht="16.5" x14ac:dyDescent="0.3">
      <c r="A26" s="7"/>
      <c r="B26" s="9"/>
      <c r="C26" s="9"/>
      <c r="D26" s="9"/>
      <c r="E26" s="7"/>
    </row>
    <row r="27" spans="1:5" ht="17.25" x14ac:dyDescent="0.35">
      <c r="A27" s="8" t="s">
        <v>5</v>
      </c>
      <c r="B27" s="9"/>
      <c r="C27" s="9"/>
      <c r="D27" s="9"/>
      <c r="E27" s="7"/>
    </row>
    <row r="28" spans="1:5" ht="16.5" x14ac:dyDescent="0.3">
      <c r="A28" s="7" t="s">
        <v>73</v>
      </c>
      <c r="B28" s="9">
        <f>B22</f>
        <v>497430397.5</v>
      </c>
      <c r="C28" s="9"/>
      <c r="D28" s="9"/>
      <c r="E28" s="7"/>
    </row>
    <row r="29" spans="1:5" ht="16.5" x14ac:dyDescent="0.3">
      <c r="A29" s="7" t="s">
        <v>74</v>
      </c>
      <c r="B29" s="9">
        <v>907324309.32999992</v>
      </c>
      <c r="C29" s="9"/>
      <c r="D29" s="9"/>
      <c r="E29" s="7"/>
    </row>
    <row r="30" spans="1:5" ht="16.5" x14ac:dyDescent="0.3">
      <c r="A30" s="7"/>
      <c r="B30" s="12"/>
      <c r="C30" s="12"/>
      <c r="D30" s="12"/>
      <c r="E30" s="7"/>
    </row>
    <row r="31" spans="1:5" ht="17.25" x14ac:dyDescent="0.35">
      <c r="A31" s="8" t="s">
        <v>6</v>
      </c>
      <c r="B31" s="12"/>
      <c r="C31" s="12"/>
      <c r="D31" s="12"/>
      <c r="E31" s="7"/>
    </row>
    <row r="32" spans="1:5" ht="16.5" x14ac:dyDescent="0.3">
      <c r="A32" s="7" t="s">
        <v>76</v>
      </c>
      <c r="B32" s="12">
        <v>1.060947463</v>
      </c>
      <c r="C32" s="12">
        <v>1.060947463</v>
      </c>
      <c r="D32" s="12">
        <v>1.060947463</v>
      </c>
      <c r="E32" s="7"/>
    </row>
    <row r="33" spans="1:5" ht="16.5" x14ac:dyDescent="0.3">
      <c r="A33" s="7" t="s">
        <v>77</v>
      </c>
      <c r="B33" s="12">
        <v>1.0641</v>
      </c>
      <c r="C33" s="12">
        <v>1.0641</v>
      </c>
      <c r="D33" s="12">
        <v>1.0641</v>
      </c>
      <c r="E33" s="7"/>
    </row>
    <row r="34" spans="1:5" ht="16.5" x14ac:dyDescent="0.3">
      <c r="A34" s="7" t="s">
        <v>7</v>
      </c>
      <c r="B34" s="9" t="s">
        <v>50</v>
      </c>
      <c r="C34" s="9" t="s">
        <v>50</v>
      </c>
      <c r="D34" s="9" t="s">
        <v>50</v>
      </c>
      <c r="E34" s="7"/>
    </row>
    <row r="35" spans="1:5" ht="16.5" x14ac:dyDescent="0.3">
      <c r="A35" s="7"/>
      <c r="B35" s="9"/>
      <c r="C35" s="9"/>
      <c r="D35" s="9"/>
      <c r="E35" s="7"/>
    </row>
    <row r="36" spans="1:5" ht="17.25" x14ac:dyDescent="0.35">
      <c r="A36" s="8" t="s">
        <v>8</v>
      </c>
      <c r="B36" s="9"/>
      <c r="C36" s="9"/>
      <c r="D36" s="9"/>
      <c r="E36" s="7"/>
    </row>
    <row r="37" spans="1:5" ht="16.5" x14ac:dyDescent="0.3">
      <c r="A37" s="7" t="s">
        <v>78</v>
      </c>
      <c r="B37" s="9" t="s">
        <v>50</v>
      </c>
      <c r="C37" s="9" t="s">
        <v>50</v>
      </c>
      <c r="D37" s="9" t="s">
        <v>50</v>
      </c>
      <c r="E37" s="7"/>
    </row>
    <row r="38" spans="1:5" ht="16.5" x14ac:dyDescent="0.3">
      <c r="A38" s="7" t="s">
        <v>79</v>
      </c>
      <c r="B38" s="9">
        <f>B23/B33</f>
        <v>607434037.59045196</v>
      </c>
      <c r="C38" s="9">
        <f>C23/C33</f>
        <v>340775479.29705852</v>
      </c>
      <c r="D38" s="9">
        <f>D23/D33</f>
        <v>266658558.29339346</v>
      </c>
      <c r="E38" s="7"/>
    </row>
    <row r="39" spans="1:5" ht="16.5" x14ac:dyDescent="0.3">
      <c r="A39" s="7" t="s">
        <v>80</v>
      </c>
      <c r="B39" s="9" t="s">
        <v>50</v>
      </c>
      <c r="C39" s="9" t="s">
        <v>50</v>
      </c>
      <c r="D39" s="9" t="s">
        <v>50</v>
      </c>
      <c r="E39" s="7"/>
    </row>
    <row r="40" spans="1:5" ht="16.5" x14ac:dyDescent="0.3">
      <c r="A40" s="7" t="s">
        <v>81</v>
      </c>
      <c r="B40" s="9">
        <f>B38/B17</f>
        <v>3970.7021067627056</v>
      </c>
      <c r="C40" s="9">
        <f>C38/C17</f>
        <v>2227.5964628939823</v>
      </c>
      <c r="D40" s="9" t="s">
        <v>50</v>
      </c>
      <c r="E40" s="7"/>
    </row>
    <row r="41" spans="1:5" ht="16.5" x14ac:dyDescent="0.3">
      <c r="A41" s="7"/>
      <c r="B41" s="12"/>
      <c r="C41" s="12"/>
      <c r="D41" s="12"/>
      <c r="E41" s="7"/>
    </row>
    <row r="42" spans="1:5" ht="17.25" x14ac:dyDescent="0.35">
      <c r="A42" s="8" t="s">
        <v>9</v>
      </c>
      <c r="B42" s="12"/>
      <c r="C42" s="12"/>
      <c r="D42" s="12"/>
      <c r="E42" s="7"/>
    </row>
    <row r="43" spans="1:5" ht="17.25" x14ac:dyDescent="0.35">
      <c r="A43" s="8"/>
      <c r="B43" s="12"/>
      <c r="C43" s="12"/>
      <c r="D43" s="12"/>
      <c r="E43" s="7"/>
    </row>
    <row r="44" spans="1:5" ht="17.25" x14ac:dyDescent="0.35">
      <c r="A44" s="8" t="s">
        <v>10</v>
      </c>
      <c r="B44" s="12"/>
      <c r="C44" s="12"/>
      <c r="D44" s="12"/>
      <c r="E44" s="7"/>
    </row>
    <row r="45" spans="1:5" ht="16.5" x14ac:dyDescent="0.3">
      <c r="A45" s="7" t="s">
        <v>11</v>
      </c>
      <c r="B45" s="12" t="s">
        <v>51</v>
      </c>
      <c r="C45" s="12" t="s">
        <v>51</v>
      </c>
      <c r="D45" s="12" t="s">
        <v>51</v>
      </c>
      <c r="E45" s="7"/>
    </row>
    <row r="46" spans="1:5" ht="16.5" x14ac:dyDescent="0.3">
      <c r="A46" s="7" t="s">
        <v>12</v>
      </c>
      <c r="B46" s="12" t="s">
        <v>51</v>
      </c>
      <c r="C46" s="12" t="s">
        <v>51</v>
      </c>
      <c r="D46" s="12" t="s">
        <v>51</v>
      </c>
      <c r="E46" s="7"/>
    </row>
    <row r="47" spans="1:5" ht="16.5" x14ac:dyDescent="0.3">
      <c r="A47" s="7"/>
      <c r="B47" s="12"/>
      <c r="C47" s="12"/>
      <c r="D47" s="12"/>
      <c r="E47" s="7"/>
    </row>
    <row r="48" spans="1:5" ht="17.25" x14ac:dyDescent="0.35">
      <c r="A48" s="8" t="s">
        <v>13</v>
      </c>
      <c r="B48" s="12"/>
      <c r="C48" s="12"/>
      <c r="D48" s="12"/>
      <c r="E48" s="7"/>
    </row>
    <row r="49" spans="1:5" ht="16.5" x14ac:dyDescent="0.3">
      <c r="A49" s="7" t="s">
        <v>14</v>
      </c>
      <c r="B49" s="12">
        <f>B17/B16*100</f>
        <v>183.20521401492721</v>
      </c>
      <c r="C49" s="12" t="s">
        <v>50</v>
      </c>
      <c r="D49" s="12">
        <f>D17/D16*100</f>
        <v>0</v>
      </c>
      <c r="E49" s="7"/>
    </row>
    <row r="50" spans="1:5" ht="16.5" x14ac:dyDescent="0.3">
      <c r="A50" s="7" t="s">
        <v>15</v>
      </c>
      <c r="B50" s="12">
        <f>B23/B22*100</f>
        <v>129.94190999354839</v>
      </c>
      <c r="C50" s="12" t="s">
        <v>50</v>
      </c>
      <c r="D50" s="12">
        <f>D23/D22*100</f>
        <v>57.043432268330562</v>
      </c>
      <c r="E50" s="7"/>
    </row>
    <row r="51" spans="1:5" ht="16.5" x14ac:dyDescent="0.3">
      <c r="A51" s="7" t="s">
        <v>16</v>
      </c>
      <c r="B51" s="12">
        <f>AVERAGE(B49:B50)</f>
        <v>156.5735620042378</v>
      </c>
      <c r="C51" s="12" t="s">
        <v>50</v>
      </c>
      <c r="D51" s="12">
        <f>AVERAGE(D49:D50)</f>
        <v>28.521716134165281</v>
      </c>
      <c r="E51" s="7"/>
    </row>
    <row r="52" spans="1:5" ht="16.5" x14ac:dyDescent="0.3">
      <c r="A52" s="7"/>
      <c r="B52" s="12"/>
      <c r="C52" s="12"/>
      <c r="D52" s="12"/>
      <c r="E52" s="7"/>
    </row>
    <row r="53" spans="1:5" ht="17.25" x14ac:dyDescent="0.35">
      <c r="A53" s="8" t="s">
        <v>17</v>
      </c>
      <c r="B53" s="12"/>
      <c r="C53" s="12"/>
      <c r="D53" s="12"/>
      <c r="E53" s="7"/>
    </row>
    <row r="54" spans="1:5" ht="16.5" x14ac:dyDescent="0.3">
      <c r="A54" s="7" t="s">
        <v>18</v>
      </c>
      <c r="B54" s="12">
        <f>(B17/B18)*100</f>
        <v>71.393436502454776</v>
      </c>
      <c r="C54" s="12">
        <f>(C17/C18)*100</f>
        <v>112.00688241323766</v>
      </c>
      <c r="D54" s="12">
        <f>(D17/D18)*100</f>
        <v>0</v>
      </c>
      <c r="E54" s="7"/>
    </row>
    <row r="55" spans="1:5" ht="16.5" x14ac:dyDescent="0.3">
      <c r="A55" s="7" t="s">
        <v>19</v>
      </c>
      <c r="B55" s="12">
        <f>B23/B24*100</f>
        <v>18.522123978377312</v>
      </c>
      <c r="C55" s="12">
        <f>C23/C24*100</f>
        <v>24.174612501333332</v>
      </c>
      <c r="D55" s="12">
        <f>D23/D24*100</f>
        <v>14.260858067082641</v>
      </c>
      <c r="E55" s="7"/>
    </row>
    <row r="56" spans="1:5" ht="16.5" x14ac:dyDescent="0.3">
      <c r="A56" s="7" t="s">
        <v>20</v>
      </c>
      <c r="B56" s="12">
        <f>(B54+B55)/2</f>
        <v>44.957780240416042</v>
      </c>
      <c r="C56" s="12">
        <f>(C54+C55)/2</f>
        <v>68.090747457285502</v>
      </c>
      <c r="D56" s="12">
        <f>(D54+D55)/2</f>
        <v>7.1304290335413203</v>
      </c>
      <c r="E56" s="7"/>
    </row>
    <row r="57" spans="1:5" ht="16.5" x14ac:dyDescent="0.3">
      <c r="A57" s="7"/>
      <c r="B57" s="12"/>
      <c r="C57" s="12"/>
      <c r="D57" s="12"/>
      <c r="E57" s="7"/>
    </row>
    <row r="58" spans="1:5" ht="17.25" x14ac:dyDescent="0.35">
      <c r="A58" s="8" t="s">
        <v>31</v>
      </c>
      <c r="B58" s="12"/>
      <c r="C58" s="12"/>
      <c r="D58" s="12"/>
      <c r="E58" s="7"/>
    </row>
    <row r="59" spans="1:5" ht="16.5" x14ac:dyDescent="0.3">
      <c r="A59" s="7" t="s">
        <v>21</v>
      </c>
      <c r="B59" s="12">
        <f>B25/B23*100</f>
        <v>100</v>
      </c>
      <c r="C59" s="12"/>
      <c r="D59" s="12"/>
      <c r="E59" s="7"/>
    </row>
    <row r="60" spans="1:5" ht="16.5" x14ac:dyDescent="0.3">
      <c r="A60" s="7"/>
      <c r="B60" s="12"/>
      <c r="C60" s="12"/>
      <c r="D60" s="12"/>
      <c r="E60" s="7"/>
    </row>
    <row r="61" spans="1:5" ht="17.25" x14ac:dyDescent="0.35">
      <c r="A61" s="8" t="s">
        <v>22</v>
      </c>
      <c r="B61" s="12"/>
      <c r="C61" s="12"/>
      <c r="D61" s="12"/>
      <c r="E61" s="7"/>
    </row>
    <row r="62" spans="1:5" ht="16.5" x14ac:dyDescent="0.3">
      <c r="A62" s="7" t="s">
        <v>23</v>
      </c>
      <c r="B62" s="12" t="s">
        <v>50</v>
      </c>
      <c r="C62" s="12" t="s">
        <v>50</v>
      </c>
      <c r="D62" s="12" t="s">
        <v>50</v>
      </c>
      <c r="E62" s="7"/>
    </row>
    <row r="63" spans="1:5" ht="16.5" x14ac:dyDescent="0.3">
      <c r="A63" s="7" t="s">
        <v>24</v>
      </c>
      <c r="B63" s="12" t="s">
        <v>50</v>
      </c>
      <c r="C63" s="12" t="s">
        <v>50</v>
      </c>
      <c r="D63" s="12" t="s">
        <v>50</v>
      </c>
      <c r="E63" s="7"/>
    </row>
    <row r="64" spans="1:5" ht="16.5" x14ac:dyDescent="0.3">
      <c r="A64" s="7" t="s">
        <v>25</v>
      </c>
      <c r="B64" s="12" t="s">
        <v>50</v>
      </c>
      <c r="C64" s="12" t="s">
        <v>50</v>
      </c>
      <c r="D64" s="12" t="s">
        <v>50</v>
      </c>
      <c r="E64" s="7"/>
    </row>
    <row r="65" spans="1:6" ht="16.5" x14ac:dyDescent="0.3">
      <c r="A65" s="7"/>
      <c r="B65" s="12"/>
      <c r="C65" s="12"/>
      <c r="D65" s="12"/>
      <c r="E65" s="7"/>
    </row>
    <row r="66" spans="1:6" ht="17.25" x14ac:dyDescent="0.35">
      <c r="A66" s="8" t="s">
        <v>26</v>
      </c>
      <c r="B66" s="12"/>
      <c r="C66" s="12"/>
      <c r="D66" s="12"/>
      <c r="E66" s="7"/>
    </row>
    <row r="67" spans="1:6" ht="16.5" x14ac:dyDescent="0.3">
      <c r="A67" s="7" t="s">
        <v>34</v>
      </c>
      <c r="B67" s="12">
        <f t="shared" ref="B67:B68" si="0">B22/B16</f>
        <v>5957.1472183448586</v>
      </c>
      <c r="C67" s="12" t="s">
        <v>50</v>
      </c>
      <c r="D67" s="12">
        <f t="shared" ref="D67" si="1">D22/D16</f>
        <v>5957.1472183448586</v>
      </c>
      <c r="E67" s="7"/>
    </row>
    <row r="68" spans="1:6" ht="16.5" x14ac:dyDescent="0.3">
      <c r="A68" s="7" t="s">
        <v>35</v>
      </c>
      <c r="B68" s="12">
        <f t="shared" si="0"/>
        <v>4225.2241118061957</v>
      </c>
      <c r="C68" s="12">
        <f>C23/C17</f>
        <v>2370.3853961654868</v>
      </c>
      <c r="D68" s="12" t="s">
        <v>50</v>
      </c>
      <c r="E68" s="7"/>
    </row>
    <row r="69" spans="1:6" ht="16.5" x14ac:dyDescent="0.3">
      <c r="A69" s="7" t="s">
        <v>27</v>
      </c>
      <c r="B69" s="12">
        <f>(B68/B67)*B51</f>
        <v>111.05288575283795</v>
      </c>
      <c r="C69" s="12" t="s">
        <v>50</v>
      </c>
      <c r="D69" s="12" t="s">
        <v>50</v>
      </c>
      <c r="E69" s="7"/>
    </row>
    <row r="70" spans="1:6" ht="16.5" x14ac:dyDescent="0.3">
      <c r="A70" s="7" t="s">
        <v>32</v>
      </c>
      <c r="B70" s="12">
        <f t="shared" ref="B70:B71" si="2">B22/(B16*3)</f>
        <v>1985.7157394482861</v>
      </c>
      <c r="C70" s="12" t="s">
        <v>50</v>
      </c>
      <c r="D70" s="12">
        <f t="shared" ref="D70" si="3">D22/(D16*3)</f>
        <v>1985.7157394482861</v>
      </c>
      <c r="E70" s="7"/>
    </row>
    <row r="71" spans="1:6" ht="16.5" x14ac:dyDescent="0.3">
      <c r="A71" s="7" t="s">
        <v>33</v>
      </c>
      <c r="B71" s="12">
        <f t="shared" si="2"/>
        <v>1408.4080372687317</v>
      </c>
      <c r="C71" s="12">
        <f>C23/(C17*3)</f>
        <v>790.12846538849556</v>
      </c>
      <c r="D71" s="12" t="s">
        <v>50</v>
      </c>
      <c r="E71" s="7"/>
    </row>
    <row r="72" spans="1:6" ht="16.5" x14ac:dyDescent="0.3">
      <c r="A72" s="7"/>
      <c r="B72" s="12"/>
      <c r="C72" s="12"/>
      <c r="D72" s="12"/>
      <c r="E72" s="7"/>
    </row>
    <row r="73" spans="1:6" ht="17.25" x14ac:dyDescent="0.35">
      <c r="A73" s="8" t="s">
        <v>28</v>
      </c>
      <c r="B73" s="12"/>
      <c r="C73" s="12"/>
      <c r="D73" s="12"/>
      <c r="E73" s="7"/>
    </row>
    <row r="74" spans="1:6" ht="16.5" x14ac:dyDescent="0.3">
      <c r="A74" s="7" t="s">
        <v>29</v>
      </c>
      <c r="B74" s="12">
        <f>(B29/B28)*100</f>
        <v>182.40226449570764</v>
      </c>
      <c r="C74" s="12"/>
      <c r="D74" s="12"/>
      <c r="E74" s="7"/>
    </row>
    <row r="75" spans="1:6" ht="17.25" thickBot="1" x14ac:dyDescent="0.35">
      <c r="A75" s="13" t="s">
        <v>30</v>
      </c>
      <c r="B75" s="14">
        <f>(B23/B29)*100</f>
        <v>71.239197798778548</v>
      </c>
      <c r="C75" s="14"/>
      <c r="D75" s="14"/>
      <c r="E75" s="16"/>
    </row>
    <row r="76" spans="1:6" ht="17.25" thickTop="1" x14ac:dyDescent="0.25">
      <c r="A76" s="25" t="s">
        <v>92</v>
      </c>
      <c r="B76" s="25"/>
      <c r="C76" s="25"/>
      <c r="D76" s="25"/>
      <c r="E76" s="17"/>
      <c r="F76" s="4"/>
    </row>
    <row r="77" spans="1:6" ht="36.75" customHeight="1" x14ac:dyDescent="0.35">
      <c r="A77" s="26" t="s">
        <v>93</v>
      </c>
      <c r="B77" s="26"/>
      <c r="C77" s="26"/>
      <c r="D77" s="26"/>
      <c r="E77" s="7"/>
    </row>
    <row r="78" spans="1:6" ht="16.5" x14ac:dyDescent="0.3">
      <c r="A78" s="7"/>
      <c r="B78" s="7"/>
      <c r="C78" s="7"/>
      <c r="D78" s="7"/>
      <c r="E78" s="7"/>
    </row>
    <row r="79" spans="1:6" ht="16.5" x14ac:dyDescent="0.3">
      <c r="A79" s="7"/>
      <c r="B79" s="7"/>
      <c r="C79" s="7"/>
      <c r="D79" s="7"/>
      <c r="E79" s="7"/>
    </row>
    <row r="80" spans="1:6" ht="16.5" x14ac:dyDescent="0.3">
      <c r="A80" s="7"/>
      <c r="B80" s="7"/>
      <c r="C80" s="7"/>
      <c r="D80" s="7"/>
      <c r="E80" s="7"/>
    </row>
    <row r="81" spans="1:5" ht="16.5" x14ac:dyDescent="0.3">
      <c r="A81" s="7"/>
      <c r="B81" s="7"/>
      <c r="C81" s="7"/>
      <c r="D81" s="7"/>
      <c r="E81" s="7"/>
    </row>
    <row r="82" spans="1:5" ht="16.5" x14ac:dyDescent="0.3">
      <c r="A82" s="7"/>
      <c r="B82" s="7"/>
      <c r="C82" s="7"/>
      <c r="D82" s="7"/>
      <c r="E82" s="7"/>
    </row>
    <row r="83" spans="1:5" ht="16.5" x14ac:dyDescent="0.3">
      <c r="A83" s="7"/>
      <c r="B83" s="7"/>
      <c r="C83" s="7"/>
      <c r="D83" s="7"/>
      <c r="E83" s="7"/>
    </row>
    <row r="84" spans="1:5" ht="16.5" x14ac:dyDescent="0.3">
      <c r="A84" s="7"/>
      <c r="B84" s="7"/>
      <c r="C84" s="7"/>
      <c r="D84" s="7"/>
      <c r="E84" s="7"/>
    </row>
    <row r="85" spans="1:5" ht="16.5" x14ac:dyDescent="0.3">
      <c r="A85" s="7"/>
      <c r="B85" s="7"/>
      <c r="C85" s="7"/>
      <c r="D85" s="7"/>
      <c r="E85" s="7"/>
    </row>
    <row r="86" spans="1:5" ht="16.5" x14ac:dyDescent="0.3">
      <c r="A86" s="7"/>
      <c r="B86" s="7"/>
      <c r="C86" s="7"/>
      <c r="D86" s="7"/>
      <c r="E86" s="7"/>
    </row>
    <row r="87" spans="1:5" ht="16.5" x14ac:dyDescent="0.3">
      <c r="A87" s="7"/>
      <c r="B87" s="7"/>
      <c r="C87" s="7"/>
      <c r="D87" s="7"/>
      <c r="E87" s="7"/>
    </row>
    <row r="88" spans="1:5" ht="16.5" x14ac:dyDescent="0.3">
      <c r="A88" s="7"/>
      <c r="B88" s="7"/>
      <c r="C88" s="7"/>
      <c r="D88" s="7"/>
      <c r="E88" s="7"/>
    </row>
    <row r="89" spans="1:5" ht="16.5" x14ac:dyDescent="0.3">
      <c r="A89" s="7"/>
      <c r="B89" s="7"/>
      <c r="C89" s="7"/>
      <c r="D89" s="7"/>
      <c r="E89" s="7"/>
    </row>
    <row r="90" spans="1:5" ht="16.5" x14ac:dyDescent="0.3">
      <c r="A90" s="7"/>
      <c r="B90" s="7"/>
      <c r="C90" s="7"/>
      <c r="D90" s="7"/>
      <c r="E90" s="7"/>
    </row>
    <row r="91" spans="1:5" ht="16.5" x14ac:dyDescent="0.3">
      <c r="A91" s="7"/>
      <c r="B91" s="7"/>
      <c r="C91" s="7"/>
      <c r="D91" s="7"/>
      <c r="E91" s="7"/>
    </row>
    <row r="92" spans="1:5" ht="16.5" x14ac:dyDescent="0.3">
      <c r="A92" s="7"/>
      <c r="B92" s="7"/>
      <c r="C92" s="7"/>
      <c r="D92" s="7"/>
      <c r="E92" s="7"/>
    </row>
    <row r="93" spans="1:5" ht="16.5" x14ac:dyDescent="0.3">
      <c r="A93" s="7"/>
      <c r="B93" s="7"/>
      <c r="C93" s="7"/>
      <c r="D93" s="7"/>
      <c r="E93" s="7"/>
    </row>
    <row r="94" spans="1:5" ht="16.5" x14ac:dyDescent="0.3">
      <c r="A94" s="7"/>
      <c r="B94" s="7"/>
      <c r="C94" s="7"/>
      <c r="D94" s="7"/>
      <c r="E94" s="7"/>
    </row>
    <row r="95" spans="1:5" ht="16.5" x14ac:dyDescent="0.3">
      <c r="A95" s="7"/>
      <c r="B95" s="7"/>
      <c r="C95" s="7"/>
      <c r="D95" s="7"/>
      <c r="E95" s="7"/>
    </row>
    <row r="96" spans="1:5" ht="16.5" x14ac:dyDescent="0.3">
      <c r="A96" s="7"/>
      <c r="B96" s="7"/>
      <c r="C96" s="7"/>
      <c r="D96" s="7"/>
      <c r="E96" s="7"/>
    </row>
    <row r="97" spans="1:5" ht="16.5" x14ac:dyDescent="0.3">
      <c r="A97" s="7"/>
      <c r="B97" s="7"/>
      <c r="C97" s="7"/>
      <c r="D97" s="7"/>
      <c r="E97" s="7"/>
    </row>
    <row r="98" spans="1:5" ht="16.5" x14ac:dyDescent="0.3">
      <c r="A98" s="7"/>
      <c r="B98" s="7"/>
      <c r="C98" s="7"/>
      <c r="D98" s="7"/>
      <c r="E98" s="7"/>
    </row>
    <row r="99" spans="1:5" ht="16.5" x14ac:dyDescent="0.3">
      <c r="A99" s="7"/>
      <c r="B99" s="7"/>
      <c r="C99" s="7"/>
      <c r="D99" s="7"/>
      <c r="E99" s="7"/>
    </row>
    <row r="100" spans="1:5" ht="16.5" x14ac:dyDescent="0.3">
      <c r="A100" s="7"/>
      <c r="B100" s="7"/>
      <c r="C100" s="7"/>
      <c r="D100" s="7"/>
      <c r="E100" s="7"/>
    </row>
    <row r="101" spans="1:5" ht="16.5" x14ac:dyDescent="0.3">
      <c r="A101" s="7"/>
      <c r="B101" s="7"/>
      <c r="C101" s="7"/>
      <c r="D101" s="7"/>
      <c r="E101" s="7"/>
    </row>
    <row r="102" spans="1:5" ht="16.5" x14ac:dyDescent="0.3">
      <c r="A102" s="7"/>
      <c r="B102" s="7"/>
      <c r="C102" s="7"/>
      <c r="D102" s="7"/>
      <c r="E102" s="7"/>
    </row>
    <row r="103" spans="1:5" ht="16.5" x14ac:dyDescent="0.3">
      <c r="A103" s="7"/>
      <c r="B103" s="7"/>
      <c r="C103" s="7"/>
      <c r="D103" s="7"/>
      <c r="E103" s="7"/>
    </row>
    <row r="104" spans="1:5" ht="16.5" x14ac:dyDescent="0.3">
      <c r="A104" s="7"/>
      <c r="B104" s="7"/>
      <c r="C104" s="7"/>
      <c r="D104" s="7"/>
      <c r="E104" s="7"/>
    </row>
    <row r="105" spans="1:5" ht="16.5" x14ac:dyDescent="0.3">
      <c r="A105" s="7"/>
      <c r="B105" s="7"/>
      <c r="C105" s="7"/>
      <c r="D105" s="7"/>
      <c r="E105" s="7"/>
    </row>
    <row r="106" spans="1:5" ht="16.5" x14ac:dyDescent="0.3">
      <c r="A106" s="7"/>
      <c r="B106" s="7"/>
      <c r="C106" s="7"/>
      <c r="D106" s="7"/>
      <c r="E106" s="7"/>
    </row>
    <row r="107" spans="1:5" ht="16.5" x14ac:dyDescent="0.3">
      <c r="A107" s="7"/>
      <c r="B107" s="7"/>
      <c r="C107" s="7"/>
      <c r="D107" s="7"/>
      <c r="E107" s="7"/>
    </row>
    <row r="108" spans="1:5" ht="16.5" x14ac:dyDescent="0.3">
      <c r="A108" s="7"/>
      <c r="B108" s="7"/>
      <c r="C108" s="7"/>
      <c r="D108" s="7"/>
      <c r="E108" s="7"/>
    </row>
    <row r="109" spans="1:5" ht="16.5" x14ac:dyDescent="0.3">
      <c r="A109" s="7"/>
      <c r="B109" s="7"/>
      <c r="C109" s="7"/>
      <c r="D109" s="7"/>
      <c r="E109" s="7"/>
    </row>
    <row r="110" spans="1:5" ht="16.5" x14ac:dyDescent="0.3">
      <c r="A110" s="7"/>
      <c r="B110" s="7"/>
      <c r="C110" s="7"/>
      <c r="D110" s="7"/>
      <c r="E110" s="7"/>
    </row>
    <row r="111" spans="1:5" ht="16.5" x14ac:dyDescent="0.3">
      <c r="A111" s="7"/>
      <c r="B111" s="7"/>
      <c r="C111" s="7"/>
      <c r="D111" s="7"/>
      <c r="E111" s="7"/>
    </row>
    <row r="112" spans="1:5" ht="16.5" x14ac:dyDescent="0.3">
      <c r="A112" s="7"/>
      <c r="B112" s="7"/>
      <c r="C112" s="7"/>
      <c r="D112" s="7"/>
      <c r="E112" s="7"/>
    </row>
    <row r="172" spans="9:13" x14ac:dyDescent="0.25">
      <c r="I172" s="1"/>
      <c r="J172" s="1"/>
      <c r="K172" s="1"/>
      <c r="L172" s="1"/>
      <c r="M172" s="1"/>
    </row>
    <row r="173" spans="9:13" x14ac:dyDescent="0.25">
      <c r="I173" s="1"/>
      <c r="J173" s="1"/>
      <c r="K173" s="1"/>
      <c r="L173" s="1"/>
      <c r="M173" s="1"/>
    </row>
    <row r="174" spans="9:13" x14ac:dyDescent="0.25">
      <c r="I174" s="1"/>
      <c r="J174" s="1"/>
      <c r="K174" s="1"/>
      <c r="L174" s="1"/>
      <c r="M174" s="1"/>
    </row>
  </sheetData>
  <mergeCells count="5">
    <mergeCell ref="A9:A10"/>
    <mergeCell ref="B9:B10"/>
    <mergeCell ref="C9:D9"/>
    <mergeCell ref="A76:D76"/>
    <mergeCell ref="A77:D77"/>
  </mergeCells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RowHeight="15" x14ac:dyDescent="0.25"/>
  <cols>
    <col min="1" max="1" width="64" style="5" customWidth="1"/>
    <col min="2" max="2" width="22.85546875" style="5" customWidth="1"/>
    <col min="3" max="3" width="25.7109375" style="5" customWidth="1"/>
    <col min="4" max="4" width="26.140625" style="5" customWidth="1"/>
    <col min="5" max="16384" width="11.42578125" style="5"/>
  </cols>
  <sheetData>
    <row r="1" spans="1:6" s="2" customFormat="1" x14ac:dyDescent="0.25"/>
    <row r="2" spans="1:6" s="2" customFormat="1" x14ac:dyDescent="0.25"/>
    <row r="3" spans="1:6" s="2" customFormat="1" x14ac:dyDescent="0.25"/>
    <row r="4" spans="1:6" s="2" customFormat="1" x14ac:dyDescent="0.25"/>
    <row r="5" spans="1:6" s="2" customFormat="1" x14ac:dyDescent="0.25"/>
    <row r="6" spans="1:6" s="2" customFormat="1" x14ac:dyDescent="0.25"/>
    <row r="7" spans="1:6" s="2" customFormat="1" ht="21" customHeight="1" x14ac:dyDescent="0.25"/>
    <row r="8" spans="1:6" s="2" customFormat="1" ht="21" customHeight="1" x14ac:dyDescent="0.25"/>
    <row r="9" spans="1:6" s="2" customFormat="1" ht="17.25" x14ac:dyDescent="0.35">
      <c r="A9" s="20" t="s">
        <v>0</v>
      </c>
      <c r="B9" s="23" t="s">
        <v>36</v>
      </c>
      <c r="C9" s="22" t="s">
        <v>1</v>
      </c>
      <c r="D9" s="22"/>
      <c r="E9" s="7"/>
      <c r="F9" s="7"/>
    </row>
    <row r="10" spans="1:6" s="2" customFormat="1" ht="52.5" thickBot="1" x14ac:dyDescent="0.35">
      <c r="A10" s="21"/>
      <c r="B10" s="24"/>
      <c r="C10" s="19" t="s">
        <v>48</v>
      </c>
      <c r="D10" s="19" t="s">
        <v>49</v>
      </c>
      <c r="E10" s="16"/>
      <c r="F10" s="7"/>
    </row>
    <row r="11" spans="1:6" ht="17.25" thickTop="1" x14ac:dyDescent="0.3">
      <c r="A11" s="15"/>
      <c r="B11" s="15"/>
      <c r="C11" s="15"/>
      <c r="D11" s="15"/>
    </row>
    <row r="12" spans="1:6" ht="17.25" x14ac:dyDescent="0.35">
      <c r="A12" s="8" t="s">
        <v>2</v>
      </c>
      <c r="B12" s="15"/>
      <c r="C12" s="15"/>
      <c r="D12" s="15"/>
    </row>
    <row r="13" spans="1:6" ht="16.5" x14ac:dyDescent="0.3">
      <c r="A13" s="7"/>
      <c r="B13" s="15"/>
      <c r="C13" s="15"/>
      <c r="D13" s="15"/>
    </row>
    <row r="14" spans="1:6" ht="17.25" x14ac:dyDescent="0.35">
      <c r="A14" s="8" t="s">
        <v>3</v>
      </c>
      <c r="B14" s="15"/>
      <c r="C14" s="15"/>
      <c r="D14" s="15"/>
    </row>
    <row r="15" spans="1:6" ht="16.5" x14ac:dyDescent="0.3">
      <c r="A15" s="7" t="s">
        <v>82</v>
      </c>
      <c r="B15" s="9">
        <f>+SUM(C15:D15)</f>
        <v>0</v>
      </c>
      <c r="C15" s="9">
        <f>+'I Trimestre'!C15+'II Trimestre'!C15+'III Trimestre'!C15</f>
        <v>0</v>
      </c>
      <c r="D15" s="9">
        <f>+('I Trimestre'!D15+'II Trimestre'!D15+'III Trimestre'!D15)/3</f>
        <v>0</v>
      </c>
    </row>
    <row r="16" spans="1:6" ht="16.5" x14ac:dyDescent="0.3">
      <c r="A16" s="7" t="s">
        <v>83</v>
      </c>
      <c r="B16" s="9">
        <f>SUM(C16:D16)</f>
        <v>211900.4259259259</v>
      </c>
      <c r="C16" s="9">
        <f>+'I Trimestre'!C16+'II Trimestre'!C16+'III Trimestre'!C16</f>
        <v>136580</v>
      </c>
      <c r="D16" s="9">
        <f>+('I Trimestre'!D16+'II Trimestre'!D16+'III Trimestre'!D16)/3</f>
        <v>75320.425925925912</v>
      </c>
      <c r="E16" s="18"/>
    </row>
    <row r="17" spans="1:4" ht="16.5" x14ac:dyDescent="0.3">
      <c r="A17" s="7" t="s">
        <v>84</v>
      </c>
      <c r="B17" s="9">
        <f>SUM(C17:D17)</f>
        <v>347152</v>
      </c>
      <c r="C17" s="9">
        <f>+'I Trimestre'!C17+'II Trimestre'!C17+'III Trimestre'!C17</f>
        <v>282819</v>
      </c>
      <c r="D17" s="9">
        <f>+'I Trimestre'!D17</f>
        <v>64333</v>
      </c>
    </row>
    <row r="18" spans="1:4" ht="16.5" x14ac:dyDescent="0.3">
      <c r="A18" s="7" t="s">
        <v>43</v>
      </c>
      <c r="B18" s="9">
        <f>SUM(C18:D18)</f>
        <v>214276</v>
      </c>
      <c r="C18" s="9">
        <f>+'III Trimestre'!C18</f>
        <v>136580</v>
      </c>
      <c r="D18" s="9">
        <f>+'III Trimestre'!D18</f>
        <v>77696</v>
      </c>
    </row>
    <row r="19" spans="1:4" ht="16.5" x14ac:dyDescent="0.3">
      <c r="A19" s="7"/>
      <c r="B19" s="9"/>
      <c r="C19" s="9"/>
      <c r="D19" s="9"/>
    </row>
    <row r="20" spans="1:4" ht="17.25" x14ac:dyDescent="0.35">
      <c r="A20" s="8" t="s">
        <v>4</v>
      </c>
      <c r="B20" s="9"/>
      <c r="C20" s="9"/>
      <c r="D20" s="9"/>
    </row>
    <row r="21" spans="1:4" ht="16.5" x14ac:dyDescent="0.3">
      <c r="A21" s="7" t="s">
        <v>82</v>
      </c>
      <c r="B21" s="9">
        <f>+SUM(C21:D21)</f>
        <v>0</v>
      </c>
      <c r="C21" s="10">
        <f>+'I Trimestre'!C21+'II Trimestre'!C21+'III Trimestre'!C21</f>
        <v>0</v>
      </c>
      <c r="D21" s="10">
        <f>+'I Trimestre'!D21+'II Trimestre'!D21+'III Trimestre'!D21</f>
        <v>0</v>
      </c>
    </row>
    <row r="22" spans="1:4" ht="16.5" x14ac:dyDescent="0.3">
      <c r="A22" s="7" t="s">
        <v>83</v>
      </c>
      <c r="B22" s="9">
        <f>SUM(C22:D22)</f>
        <v>2992291192.5</v>
      </c>
      <c r="C22" s="10">
        <f>+'I Trimestre'!C22+'II Trimestre'!C22+'III Trimestre'!C22</f>
        <v>1500000000</v>
      </c>
      <c r="D22" s="10">
        <f>+'I Trimestre'!D22+'II Trimestre'!D22+'III Trimestre'!D22</f>
        <v>1492291192.5</v>
      </c>
    </row>
    <row r="23" spans="1:4" ht="16.5" x14ac:dyDescent="0.3">
      <c r="A23" s="7" t="s">
        <v>84</v>
      </c>
      <c r="B23" s="9">
        <f>SUM(C23:D23)</f>
        <v>1627772290.29</v>
      </c>
      <c r="C23" s="10">
        <f>+'I Trimestre'!C23+'II Trimestre'!C23+'III Trimestre'!C23</f>
        <v>742473452.30999994</v>
      </c>
      <c r="D23" s="10">
        <f>+'I Trimestre'!D23+'II Trimestre'!D23+'III Trimestre'!D23</f>
        <v>885298837.98000002</v>
      </c>
    </row>
    <row r="24" spans="1:4" ht="16.5" x14ac:dyDescent="0.3">
      <c r="A24" s="7" t="s">
        <v>43</v>
      </c>
      <c r="B24" s="9">
        <f>SUM(C24:D24)</f>
        <v>3489721590</v>
      </c>
      <c r="C24" s="9">
        <f>+'III Trimestre'!C24</f>
        <v>1500000000</v>
      </c>
      <c r="D24" s="9">
        <f>+'III Trimestre'!D24</f>
        <v>1989721590</v>
      </c>
    </row>
    <row r="25" spans="1:4" ht="16.5" x14ac:dyDescent="0.3">
      <c r="A25" s="7" t="s">
        <v>85</v>
      </c>
      <c r="B25" s="9">
        <f>+SUM(C25:D25)</f>
        <v>1627772290.29</v>
      </c>
      <c r="C25" s="9">
        <f>+C23</f>
        <v>742473452.30999994</v>
      </c>
      <c r="D25" s="9">
        <f>+D23</f>
        <v>885298837.98000002</v>
      </c>
    </row>
    <row r="26" spans="1:4" ht="16.5" x14ac:dyDescent="0.3">
      <c r="A26" s="7"/>
      <c r="B26" s="9"/>
      <c r="C26" s="9"/>
      <c r="D26" s="9"/>
    </row>
    <row r="27" spans="1:4" ht="17.25" x14ac:dyDescent="0.35">
      <c r="A27" s="8" t="s">
        <v>5</v>
      </c>
      <c r="B27" s="9"/>
      <c r="C27" s="9"/>
      <c r="D27" s="9"/>
    </row>
    <row r="28" spans="1:4" ht="16.5" x14ac:dyDescent="0.3">
      <c r="A28" s="7" t="s">
        <v>83</v>
      </c>
      <c r="B28" s="9">
        <f>B22</f>
        <v>2992291192.5</v>
      </c>
      <c r="C28" s="9"/>
      <c r="D28" s="9"/>
    </row>
    <row r="29" spans="1:4" ht="16.5" x14ac:dyDescent="0.3">
      <c r="A29" s="7" t="s">
        <v>84</v>
      </c>
      <c r="B29" s="9">
        <f>+'I Trimestre'!B29+'II Trimestre'!B29+'III Trimestre'!B29</f>
        <v>2582939983.5500002</v>
      </c>
      <c r="C29" s="9"/>
      <c r="D29" s="9"/>
    </row>
    <row r="30" spans="1:4" ht="16.5" x14ac:dyDescent="0.3">
      <c r="A30" s="7"/>
      <c r="B30" s="12"/>
      <c r="C30" s="12"/>
      <c r="D30" s="12"/>
    </row>
    <row r="31" spans="1:4" ht="17.25" x14ac:dyDescent="0.35">
      <c r="A31" s="8" t="s">
        <v>6</v>
      </c>
      <c r="B31" s="12"/>
      <c r="C31" s="12"/>
      <c r="D31" s="12"/>
    </row>
    <row r="32" spans="1:4" ht="16.5" x14ac:dyDescent="0.3">
      <c r="A32" s="7" t="s">
        <v>86</v>
      </c>
      <c r="B32" s="12">
        <v>1.060947463</v>
      </c>
      <c r="C32" s="12">
        <v>1.060947463</v>
      </c>
      <c r="D32" s="12">
        <v>1.060947463</v>
      </c>
    </row>
    <row r="33" spans="1:4" ht="16.5" x14ac:dyDescent="0.3">
      <c r="A33" s="7" t="s">
        <v>87</v>
      </c>
      <c r="B33" s="12">
        <v>1.0641</v>
      </c>
      <c r="C33" s="12">
        <v>1.0641</v>
      </c>
      <c r="D33" s="12">
        <v>1.0641</v>
      </c>
    </row>
    <row r="34" spans="1:4" ht="16.5" x14ac:dyDescent="0.3">
      <c r="A34" s="7" t="s">
        <v>7</v>
      </c>
      <c r="B34" s="9" t="s">
        <v>50</v>
      </c>
      <c r="C34" s="9" t="s">
        <v>50</v>
      </c>
      <c r="D34" s="9" t="s">
        <v>50</v>
      </c>
    </row>
    <row r="35" spans="1:4" ht="16.5" x14ac:dyDescent="0.3">
      <c r="A35" s="7"/>
      <c r="B35" s="9"/>
      <c r="C35" s="9"/>
      <c r="D35" s="9"/>
    </row>
    <row r="36" spans="1:4" ht="17.25" x14ac:dyDescent="0.35">
      <c r="A36" s="8" t="s">
        <v>8</v>
      </c>
      <c r="B36" s="9"/>
      <c r="C36" s="9"/>
      <c r="D36" s="9"/>
    </row>
    <row r="37" spans="1:4" ht="16.5" x14ac:dyDescent="0.3">
      <c r="A37" s="7" t="s">
        <v>88</v>
      </c>
      <c r="B37" s="9">
        <f>B21/B32</f>
        <v>0</v>
      </c>
      <c r="C37" s="9">
        <f t="shared" ref="C37:D37" si="0">C21/C32</f>
        <v>0</v>
      </c>
      <c r="D37" s="9">
        <f t="shared" si="0"/>
        <v>0</v>
      </c>
    </row>
    <row r="38" spans="1:4" ht="16.5" x14ac:dyDescent="0.3">
      <c r="A38" s="7" t="s">
        <v>89</v>
      </c>
      <c r="B38" s="9">
        <f>B23/B33</f>
        <v>1529717404.6518183</v>
      </c>
      <c r="C38" s="9">
        <f t="shared" ref="C38:D38" si="1">C23/C33</f>
        <v>697747817.22582459</v>
      </c>
      <c r="D38" s="9">
        <f t="shared" si="1"/>
        <v>831969587.4259938</v>
      </c>
    </row>
    <row r="39" spans="1:4" ht="16.5" x14ac:dyDescent="0.3">
      <c r="A39" s="7" t="s">
        <v>90</v>
      </c>
      <c r="B39" s="9" t="s">
        <v>50</v>
      </c>
      <c r="C39" s="9" t="s">
        <v>50</v>
      </c>
      <c r="D39" s="9" t="s">
        <v>50</v>
      </c>
    </row>
    <row r="40" spans="1:4" ht="16.5" x14ac:dyDescent="0.3">
      <c r="A40" s="7" t="s">
        <v>91</v>
      </c>
      <c r="B40" s="9">
        <f>B38/B17</f>
        <v>4406.477291364642</v>
      </c>
      <c r="C40" s="9">
        <f t="shared" ref="C40:D40" si="2">C38/C17</f>
        <v>2467.1178995252249</v>
      </c>
      <c r="D40" s="9">
        <f t="shared" si="2"/>
        <v>12932.236759143734</v>
      </c>
    </row>
    <row r="41" spans="1:4" ht="16.5" x14ac:dyDescent="0.3">
      <c r="A41" s="7"/>
      <c r="B41" s="12"/>
      <c r="C41" s="12"/>
      <c r="D41" s="12"/>
    </row>
    <row r="42" spans="1:4" ht="17.25" x14ac:dyDescent="0.35">
      <c r="A42" s="8" t="s">
        <v>9</v>
      </c>
      <c r="B42" s="12"/>
      <c r="C42" s="12"/>
      <c r="D42" s="12"/>
    </row>
    <row r="43" spans="1:4" ht="17.25" x14ac:dyDescent="0.35">
      <c r="A43" s="8"/>
      <c r="B43" s="12"/>
      <c r="C43" s="12"/>
      <c r="D43" s="12"/>
    </row>
    <row r="44" spans="1:4" ht="17.25" x14ac:dyDescent="0.35">
      <c r="A44" s="8" t="s">
        <v>10</v>
      </c>
      <c r="B44" s="12"/>
      <c r="C44" s="12"/>
      <c r="D44" s="12"/>
    </row>
    <row r="45" spans="1:4" ht="16.5" x14ac:dyDescent="0.3">
      <c r="A45" s="7" t="s">
        <v>11</v>
      </c>
      <c r="B45" s="12" t="s">
        <v>50</v>
      </c>
      <c r="C45" s="12" t="s">
        <v>50</v>
      </c>
      <c r="D45" s="12" t="s">
        <v>50</v>
      </c>
    </row>
    <row r="46" spans="1:4" ht="16.5" x14ac:dyDescent="0.3">
      <c r="A46" s="7" t="s">
        <v>12</v>
      </c>
      <c r="B46" s="12" t="s">
        <v>50</v>
      </c>
      <c r="C46" s="12" t="s">
        <v>50</v>
      </c>
      <c r="D46" s="12" t="s">
        <v>50</v>
      </c>
    </row>
    <row r="47" spans="1:4" ht="16.5" x14ac:dyDescent="0.3">
      <c r="A47" s="7"/>
      <c r="B47" s="12"/>
      <c r="C47" s="12"/>
      <c r="D47" s="12"/>
    </row>
    <row r="48" spans="1:4" ht="17.25" x14ac:dyDescent="0.35">
      <c r="A48" s="8" t="s">
        <v>13</v>
      </c>
      <c r="B48" s="12"/>
      <c r="C48" s="12"/>
      <c r="D48" s="12"/>
    </row>
    <row r="49" spans="1:4" ht="16.5" x14ac:dyDescent="0.3">
      <c r="A49" s="7" t="s">
        <v>14</v>
      </c>
      <c r="B49" s="12">
        <f>B17/B16*100</f>
        <v>163.82789155947899</v>
      </c>
      <c r="C49" s="12">
        <f t="shared" ref="C49:D49" si="3">C17/C16*100</f>
        <v>207.07204568750916</v>
      </c>
      <c r="D49" s="12">
        <f t="shared" si="3"/>
        <v>85.412421941517522</v>
      </c>
    </row>
    <row r="50" spans="1:4" ht="16.5" x14ac:dyDescent="0.3">
      <c r="A50" s="7" t="s">
        <v>15</v>
      </c>
      <c r="B50" s="12">
        <f>B23/B22*100</f>
        <v>54.398859789111256</v>
      </c>
      <c r="C50" s="12">
        <f t="shared" ref="C50:D50" si="4">C23/C22*100</f>
        <v>49.498230153999998</v>
      </c>
      <c r="D50" s="12">
        <f t="shared" si="4"/>
        <v>59.324804865790291</v>
      </c>
    </row>
    <row r="51" spans="1:4" ht="16.5" x14ac:dyDescent="0.3">
      <c r="A51" s="7" t="s">
        <v>16</v>
      </c>
      <c r="B51" s="12">
        <f>AVERAGE(B49:B50)</f>
        <v>109.11337567429513</v>
      </c>
      <c r="C51" s="12">
        <f t="shared" ref="C51:D51" si="5">AVERAGE(C49:C50)</f>
        <v>128.28513792075458</v>
      </c>
      <c r="D51" s="12">
        <f t="shared" si="5"/>
        <v>72.36861340365391</v>
      </c>
    </row>
    <row r="52" spans="1:4" ht="16.5" x14ac:dyDescent="0.3">
      <c r="A52" s="7"/>
      <c r="B52" s="12"/>
      <c r="C52" s="12"/>
      <c r="D52" s="12"/>
    </row>
    <row r="53" spans="1:4" ht="17.25" x14ac:dyDescent="0.35">
      <c r="A53" s="8" t="s">
        <v>17</v>
      </c>
      <c r="B53" s="12"/>
      <c r="C53" s="12"/>
      <c r="D53" s="12"/>
    </row>
    <row r="54" spans="1:4" ht="16.5" x14ac:dyDescent="0.3">
      <c r="A54" s="7" t="s">
        <v>18</v>
      </c>
      <c r="B54" s="12">
        <f>(B17/B18)*100</f>
        <v>162.01161119304075</v>
      </c>
      <c r="C54" s="12">
        <f t="shared" ref="C54:D54" si="6">(C17/C18)*100</f>
        <v>207.07204568750916</v>
      </c>
      <c r="D54" s="12">
        <f t="shared" si="6"/>
        <v>82.800916392092262</v>
      </c>
    </row>
    <row r="55" spans="1:4" ht="16.5" x14ac:dyDescent="0.3">
      <c r="A55" s="7" t="s">
        <v>19</v>
      </c>
      <c r="B55" s="12">
        <f>B23/B24*100</f>
        <v>46.644760858702192</v>
      </c>
      <c r="C55" s="12">
        <f t="shared" ref="C55:D55" si="7">C23/C24*100</f>
        <v>49.498230153999998</v>
      </c>
      <c r="D55" s="12">
        <f t="shared" si="7"/>
        <v>44.493603649342724</v>
      </c>
    </row>
    <row r="56" spans="1:4" ht="16.5" x14ac:dyDescent="0.3">
      <c r="A56" s="7" t="s">
        <v>20</v>
      </c>
      <c r="B56" s="12">
        <f>(B54+B55)/2</f>
        <v>104.32818602587147</v>
      </c>
      <c r="C56" s="12">
        <f t="shared" ref="C56:D56" si="8">(C54+C55)/2</f>
        <v>128.28513792075458</v>
      </c>
      <c r="D56" s="12">
        <f t="shared" si="8"/>
        <v>63.647260020717496</v>
      </c>
    </row>
    <row r="57" spans="1:4" ht="16.5" x14ac:dyDescent="0.3">
      <c r="A57" s="7"/>
      <c r="B57" s="12"/>
      <c r="C57" s="12"/>
      <c r="D57" s="12"/>
    </row>
    <row r="58" spans="1:4" ht="17.25" x14ac:dyDescent="0.35">
      <c r="A58" s="8" t="s">
        <v>31</v>
      </c>
      <c r="B58" s="12"/>
      <c r="C58" s="12"/>
      <c r="D58" s="12"/>
    </row>
    <row r="59" spans="1:4" ht="16.5" x14ac:dyDescent="0.3">
      <c r="A59" s="7" t="s">
        <v>21</v>
      </c>
      <c r="B59" s="12">
        <f>B25/B23*100</f>
        <v>100</v>
      </c>
      <c r="C59" s="12"/>
      <c r="D59" s="12"/>
    </row>
    <row r="60" spans="1:4" ht="16.5" x14ac:dyDescent="0.3">
      <c r="A60" s="7"/>
      <c r="B60" s="12"/>
      <c r="C60" s="12"/>
      <c r="D60" s="12"/>
    </row>
    <row r="61" spans="1:4" ht="17.25" x14ac:dyDescent="0.35">
      <c r="A61" s="8" t="s">
        <v>22</v>
      </c>
      <c r="B61" s="12"/>
      <c r="C61" s="12"/>
      <c r="D61" s="12"/>
    </row>
    <row r="62" spans="1:4" ht="16.5" x14ac:dyDescent="0.3">
      <c r="A62" s="7" t="s">
        <v>23</v>
      </c>
      <c r="B62" s="12" t="s">
        <v>50</v>
      </c>
      <c r="C62" s="12" t="s">
        <v>50</v>
      </c>
      <c r="D62" s="12" t="s">
        <v>50</v>
      </c>
    </row>
    <row r="63" spans="1:4" ht="16.5" x14ac:dyDescent="0.3">
      <c r="A63" s="7" t="s">
        <v>24</v>
      </c>
      <c r="B63" s="12" t="s">
        <v>50</v>
      </c>
      <c r="C63" s="12" t="s">
        <v>50</v>
      </c>
      <c r="D63" s="12" t="s">
        <v>50</v>
      </c>
    </row>
    <row r="64" spans="1:4" ht="16.5" x14ac:dyDescent="0.3">
      <c r="A64" s="7" t="s">
        <v>25</v>
      </c>
      <c r="B64" s="12" t="s">
        <v>50</v>
      </c>
      <c r="C64" s="12" t="s">
        <v>50</v>
      </c>
      <c r="D64" s="12" t="s">
        <v>50</v>
      </c>
    </row>
    <row r="65" spans="1:6" ht="16.5" x14ac:dyDescent="0.3">
      <c r="A65" s="7"/>
      <c r="B65" s="12"/>
      <c r="C65" s="12"/>
      <c r="D65" s="12"/>
    </row>
    <row r="66" spans="1:6" ht="17.25" x14ac:dyDescent="0.35">
      <c r="A66" s="8" t="s">
        <v>26</v>
      </c>
      <c r="B66" s="12"/>
      <c r="C66" s="12"/>
      <c r="D66" s="12"/>
    </row>
    <row r="67" spans="1:6" ht="16.5" x14ac:dyDescent="0.3">
      <c r="A67" s="7" t="s">
        <v>34</v>
      </c>
      <c r="B67" s="12">
        <f t="shared" ref="B67:D68" si="9">B22/B16</f>
        <v>14121.213675832894</v>
      </c>
      <c r="C67" s="12">
        <f t="shared" si="9"/>
        <v>10982.574315419535</v>
      </c>
      <c r="D67" s="12">
        <f t="shared" si="9"/>
        <v>19812.569753224685</v>
      </c>
    </row>
    <row r="68" spans="1:6" ht="16.5" x14ac:dyDescent="0.3">
      <c r="A68" s="7" t="s">
        <v>35</v>
      </c>
      <c r="B68" s="12">
        <f>B23/B17</f>
        <v>4688.9324857411166</v>
      </c>
      <c r="C68" s="12">
        <f t="shared" si="9"/>
        <v>2625.2601568847917</v>
      </c>
      <c r="D68" s="12">
        <f t="shared" si="9"/>
        <v>13761.193135404847</v>
      </c>
    </row>
    <row r="69" spans="1:6" ht="16.5" x14ac:dyDescent="0.3">
      <c r="A69" s="7" t="s">
        <v>27</v>
      </c>
      <c r="B69" s="12">
        <f>(B68/B67)*B51</f>
        <v>36.230968780231308</v>
      </c>
      <c r="C69" s="12">
        <f t="shared" ref="C69:D69" si="10">(C68/C67)*C51</f>
        <v>30.665111077917821</v>
      </c>
      <c r="D69" s="12">
        <f t="shared" si="10"/>
        <v>50.264982200354936</v>
      </c>
    </row>
    <row r="70" spans="1:6" ht="16.5" x14ac:dyDescent="0.3">
      <c r="A70" s="7" t="s">
        <v>32</v>
      </c>
      <c r="B70" s="12">
        <f>B22/(B16*9)</f>
        <v>1569.0237417592105</v>
      </c>
      <c r="C70" s="12">
        <f>C22/(C16*3)</f>
        <v>3660.8581051398446</v>
      </c>
      <c r="D70" s="12">
        <f>D22/(D16*9)</f>
        <v>2201.3966392471871</v>
      </c>
    </row>
    <row r="71" spans="1:6" ht="16.5" x14ac:dyDescent="0.3">
      <c r="A71" s="7" t="s">
        <v>33</v>
      </c>
      <c r="B71" s="12">
        <f>B23/(B17*9)</f>
        <v>520.99249841567962</v>
      </c>
      <c r="C71" s="12">
        <f t="shared" ref="C71" si="11">C23/(C17*3)</f>
        <v>875.08671896159728</v>
      </c>
      <c r="D71" s="12">
        <f>D23/(D17*9)</f>
        <v>1529.0214594894273</v>
      </c>
    </row>
    <row r="72" spans="1:6" ht="16.5" x14ac:dyDescent="0.3">
      <c r="A72" s="7"/>
      <c r="B72" s="12"/>
      <c r="C72" s="12"/>
      <c r="D72" s="12"/>
    </row>
    <row r="73" spans="1:6" ht="17.25" x14ac:dyDescent="0.35">
      <c r="A73" s="8" t="s">
        <v>28</v>
      </c>
      <c r="B73" s="12"/>
      <c r="C73" s="12"/>
      <c r="D73" s="12"/>
    </row>
    <row r="74" spans="1:6" ht="16.5" x14ac:dyDescent="0.3">
      <c r="A74" s="7" t="s">
        <v>29</v>
      </c>
      <c r="B74" s="12">
        <f>(B29/B28)*100</f>
        <v>86.31980704364554</v>
      </c>
      <c r="C74" s="12"/>
      <c r="D74" s="12"/>
    </row>
    <row r="75" spans="1:6" ht="17.25" thickBot="1" x14ac:dyDescent="0.35">
      <c r="A75" s="13" t="s">
        <v>30</v>
      </c>
      <c r="B75" s="14">
        <f>(B23/B29)*100</f>
        <v>63.020135994518341</v>
      </c>
      <c r="C75" s="14"/>
      <c r="D75" s="14"/>
    </row>
    <row r="76" spans="1:6" s="2" customFormat="1" ht="17.25" thickTop="1" x14ac:dyDescent="0.25">
      <c r="A76" s="25" t="s">
        <v>92</v>
      </c>
      <c r="B76" s="25"/>
      <c r="C76" s="25"/>
      <c r="D76" s="25"/>
      <c r="E76" s="6"/>
      <c r="F76" s="6"/>
    </row>
    <row r="77" spans="1:6" s="2" customFormat="1" ht="41.25" customHeight="1" x14ac:dyDescent="0.35">
      <c r="A77" s="26" t="s">
        <v>93</v>
      </c>
      <c r="B77" s="26"/>
      <c r="C77" s="26"/>
      <c r="D77" s="26"/>
    </row>
    <row r="78" spans="1:6" ht="16.5" x14ac:dyDescent="0.3">
      <c r="A78" s="15"/>
      <c r="B78" s="15"/>
      <c r="C78" s="15"/>
      <c r="D78" s="15"/>
    </row>
  </sheetData>
  <mergeCells count="5">
    <mergeCell ref="A9:A10"/>
    <mergeCell ref="B9:B10"/>
    <mergeCell ref="C9:D9"/>
    <mergeCell ref="A76:D76"/>
    <mergeCell ref="A77:D77"/>
  </mergeCells>
  <pageMargins left="0.7" right="0.7" top="0.75" bottom="0.75" header="0.3" footer="0.3"/>
  <pageSetup orientation="portrait" horizontalDpi="300" verticalDpi="300" r:id="rId1"/>
  <ignoredErrors>
    <ignoredError sqref="C70:C71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174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RowHeight="15" x14ac:dyDescent="0.25"/>
  <cols>
    <col min="1" max="1" width="64" style="2" customWidth="1"/>
    <col min="2" max="2" width="22.7109375" style="2" customWidth="1"/>
    <col min="3" max="3" width="25.7109375" style="2" customWidth="1"/>
    <col min="4" max="4" width="26.140625" style="2" customWidth="1"/>
    <col min="5" max="6" width="11.42578125" style="2"/>
    <col min="7" max="7" width="12.7109375" style="2" bestFit="1" customWidth="1"/>
    <col min="8" max="16384" width="11.42578125" style="2"/>
  </cols>
  <sheetData>
    <row r="7" spans="1:6" ht="21" customHeight="1" x14ac:dyDescent="0.25"/>
    <row r="8" spans="1:6" ht="21" customHeight="1" x14ac:dyDescent="0.25"/>
    <row r="9" spans="1:6" ht="17.25" x14ac:dyDescent="0.35">
      <c r="A9" s="20" t="s">
        <v>0</v>
      </c>
      <c r="B9" s="23" t="s">
        <v>36</v>
      </c>
      <c r="C9" s="22" t="s">
        <v>1</v>
      </c>
      <c r="D9" s="22"/>
      <c r="E9" s="7"/>
      <c r="F9" s="7"/>
    </row>
    <row r="10" spans="1:6" ht="52.5" thickBot="1" x14ac:dyDescent="0.35">
      <c r="A10" s="21"/>
      <c r="B10" s="24"/>
      <c r="C10" s="19" t="s">
        <v>48</v>
      </c>
      <c r="D10" s="19" t="s">
        <v>49</v>
      </c>
      <c r="E10" s="16"/>
      <c r="F10" s="7"/>
    </row>
    <row r="11" spans="1:6" ht="17.25" thickTop="1" x14ac:dyDescent="0.3">
      <c r="A11" s="7"/>
      <c r="B11" s="7"/>
      <c r="C11" s="7"/>
      <c r="D11" s="7"/>
      <c r="E11" s="16"/>
    </row>
    <row r="12" spans="1:6" ht="17.25" x14ac:dyDescent="0.35">
      <c r="A12" s="8" t="s">
        <v>2</v>
      </c>
      <c r="B12" s="7"/>
      <c r="C12" s="7"/>
      <c r="D12" s="7"/>
      <c r="E12" s="7"/>
    </row>
    <row r="13" spans="1:6" ht="16.5" x14ac:dyDescent="0.3">
      <c r="A13" s="7"/>
      <c r="B13" s="7"/>
      <c r="C13" s="7"/>
      <c r="D13" s="7"/>
      <c r="E13" s="7"/>
    </row>
    <row r="14" spans="1:6" ht="17.25" x14ac:dyDescent="0.35">
      <c r="A14" s="8" t="s">
        <v>3</v>
      </c>
      <c r="B14" s="7"/>
      <c r="C14" s="7"/>
      <c r="D14" s="7"/>
      <c r="E14" s="7"/>
    </row>
    <row r="15" spans="1:6" ht="16.5" x14ac:dyDescent="0.3">
      <c r="A15" s="7" t="s">
        <v>94</v>
      </c>
      <c r="B15" s="9">
        <v>0</v>
      </c>
      <c r="C15" s="9">
        <v>0</v>
      </c>
      <c r="D15" s="9">
        <v>0</v>
      </c>
      <c r="E15" s="7"/>
    </row>
    <row r="16" spans="1:6" ht="16.5" x14ac:dyDescent="0.3">
      <c r="A16" s="7" t="s">
        <v>95</v>
      </c>
      <c r="B16" s="9">
        <f>SUM(C16:D16)</f>
        <v>84823.055555555562</v>
      </c>
      <c r="C16" s="9">
        <v>0</v>
      </c>
      <c r="D16" s="9">
        <v>84823.055555555562</v>
      </c>
      <c r="E16" s="7"/>
    </row>
    <row r="17" spans="1:5" ht="16.5" x14ac:dyDescent="0.3">
      <c r="A17" s="7" t="s">
        <v>96</v>
      </c>
      <c r="B17" s="9">
        <f>SUM(C17:D17)</f>
        <v>335000</v>
      </c>
      <c r="C17" s="9">
        <v>335000</v>
      </c>
      <c r="D17" s="9">
        <v>0</v>
      </c>
      <c r="E17" s="7"/>
    </row>
    <row r="18" spans="1:5" ht="16.5" x14ac:dyDescent="0.3">
      <c r="A18" s="7" t="s">
        <v>43</v>
      </c>
      <c r="B18" s="9">
        <f>SUM(C18:D18)</f>
        <v>214276</v>
      </c>
      <c r="C18" s="9">
        <v>136580</v>
      </c>
      <c r="D18" s="9">
        <v>77696</v>
      </c>
      <c r="E18" s="7"/>
    </row>
    <row r="19" spans="1:5" ht="16.5" x14ac:dyDescent="0.3">
      <c r="A19" s="7"/>
      <c r="B19" s="9"/>
      <c r="C19" s="9"/>
      <c r="D19" s="9"/>
      <c r="E19" s="7"/>
    </row>
    <row r="20" spans="1:5" ht="17.25" x14ac:dyDescent="0.35">
      <c r="A20" s="8" t="s">
        <v>4</v>
      </c>
      <c r="B20" s="9"/>
      <c r="C20" s="9"/>
      <c r="D20" s="9"/>
      <c r="E20" s="7"/>
    </row>
    <row r="21" spans="1:5" ht="16.5" x14ac:dyDescent="0.3">
      <c r="A21" s="7" t="s">
        <v>94</v>
      </c>
      <c r="B21" s="9">
        <v>0</v>
      </c>
      <c r="C21" s="10">
        <v>0</v>
      </c>
      <c r="D21" s="9">
        <v>0</v>
      </c>
      <c r="E21" s="7"/>
    </row>
    <row r="22" spans="1:5" ht="16.5" x14ac:dyDescent="0.3">
      <c r="A22" s="7" t="s">
        <v>95</v>
      </c>
      <c r="B22" s="9">
        <f>SUM(C22:D22)</f>
        <v>497430397.5</v>
      </c>
      <c r="C22" s="9">
        <v>0</v>
      </c>
      <c r="D22" s="9">
        <v>497430397.5</v>
      </c>
      <c r="E22" s="7"/>
    </row>
    <row r="23" spans="1:5" ht="16.5" x14ac:dyDescent="0.3">
      <c r="A23" s="7" t="s">
        <v>96</v>
      </c>
      <c r="B23" s="9">
        <f>SUM(C23:D23)</f>
        <v>389694851.09000003</v>
      </c>
      <c r="C23" s="10">
        <v>75331970.489999995</v>
      </c>
      <c r="D23" s="9">
        <v>314362880.60000002</v>
      </c>
      <c r="E23" s="7"/>
    </row>
    <row r="24" spans="1:5" ht="16.5" x14ac:dyDescent="0.3">
      <c r="A24" s="7" t="s">
        <v>43</v>
      </c>
      <c r="B24" s="9">
        <f>SUM(C24:D24)</f>
        <v>3489721590</v>
      </c>
      <c r="C24" s="9">
        <v>1500000000</v>
      </c>
      <c r="D24" s="11">
        <v>1989721590</v>
      </c>
      <c r="E24" s="7"/>
    </row>
    <row r="25" spans="1:5" ht="16.5" x14ac:dyDescent="0.3">
      <c r="A25" s="7" t="s">
        <v>97</v>
      </c>
      <c r="B25" s="9">
        <f>+SUM(C25:D25)</f>
        <v>389694851.09000003</v>
      </c>
      <c r="C25" s="9">
        <f>+C23</f>
        <v>75331970.489999995</v>
      </c>
      <c r="D25" s="9">
        <f>+D23</f>
        <v>314362880.60000002</v>
      </c>
      <c r="E25" s="7"/>
    </row>
    <row r="26" spans="1:5" ht="16.5" x14ac:dyDescent="0.3">
      <c r="A26" s="7"/>
      <c r="B26" s="9"/>
      <c r="C26" s="9"/>
      <c r="D26" s="9"/>
      <c r="E26" s="7"/>
    </row>
    <row r="27" spans="1:5" ht="17.25" x14ac:dyDescent="0.35">
      <c r="A27" s="8" t="s">
        <v>5</v>
      </c>
      <c r="B27" s="9"/>
      <c r="C27" s="9"/>
      <c r="D27" s="9"/>
      <c r="E27" s="7"/>
    </row>
    <row r="28" spans="1:5" ht="16.5" x14ac:dyDescent="0.3">
      <c r="A28" s="7" t="s">
        <v>95</v>
      </c>
      <c r="B28" s="9">
        <f>B22</f>
        <v>497430397.5</v>
      </c>
      <c r="C28" s="9"/>
      <c r="D28" s="9"/>
      <c r="E28" s="7"/>
    </row>
    <row r="29" spans="1:5" ht="16.5" x14ac:dyDescent="0.3">
      <c r="A29" s="7" t="s">
        <v>96</v>
      </c>
      <c r="B29" s="9">
        <v>835185920.77999997</v>
      </c>
      <c r="C29" s="9"/>
      <c r="D29" s="9"/>
      <c r="E29" s="7"/>
    </row>
    <row r="30" spans="1:5" ht="16.5" x14ac:dyDescent="0.3">
      <c r="A30" s="7"/>
      <c r="B30" s="12"/>
      <c r="C30" s="12"/>
      <c r="D30" s="12"/>
      <c r="E30" s="7"/>
    </row>
    <row r="31" spans="1:5" ht="17.25" x14ac:dyDescent="0.35">
      <c r="A31" s="8" t="s">
        <v>6</v>
      </c>
      <c r="B31" s="12"/>
      <c r="C31" s="12"/>
      <c r="D31" s="12"/>
      <c r="E31" s="7"/>
    </row>
    <row r="32" spans="1:5" ht="16.5" x14ac:dyDescent="0.3">
      <c r="A32" s="7" t="s">
        <v>98</v>
      </c>
      <c r="B32" s="12">
        <v>1.0610999999999999</v>
      </c>
      <c r="C32" s="12">
        <v>1.0610999999999999</v>
      </c>
      <c r="D32" s="12">
        <v>1.0610999999999999</v>
      </c>
      <c r="E32" s="7"/>
    </row>
    <row r="33" spans="1:5" ht="16.5" x14ac:dyDescent="0.3">
      <c r="A33" s="7" t="s">
        <v>99</v>
      </c>
      <c r="B33" s="12">
        <v>1.0706</v>
      </c>
      <c r="C33" s="12">
        <v>1.0706</v>
      </c>
      <c r="D33" s="12">
        <v>1.0706</v>
      </c>
      <c r="E33" s="7"/>
    </row>
    <row r="34" spans="1:5" ht="16.5" x14ac:dyDescent="0.3">
      <c r="A34" s="7" t="s">
        <v>7</v>
      </c>
      <c r="B34" s="9" t="s">
        <v>50</v>
      </c>
      <c r="C34" s="9" t="s">
        <v>50</v>
      </c>
      <c r="D34" s="9" t="s">
        <v>50</v>
      </c>
      <c r="E34" s="7"/>
    </row>
    <row r="35" spans="1:5" ht="16.5" x14ac:dyDescent="0.3">
      <c r="A35" s="7"/>
      <c r="B35" s="9"/>
      <c r="C35" s="9"/>
      <c r="D35" s="9"/>
      <c r="E35" s="7"/>
    </row>
    <row r="36" spans="1:5" ht="17.25" x14ac:dyDescent="0.35">
      <c r="A36" s="8" t="s">
        <v>8</v>
      </c>
      <c r="B36" s="9"/>
      <c r="C36" s="9"/>
      <c r="D36" s="9"/>
      <c r="E36" s="7"/>
    </row>
    <row r="37" spans="1:5" ht="16.5" x14ac:dyDescent="0.3">
      <c r="A37" s="7" t="s">
        <v>100</v>
      </c>
      <c r="B37" s="9" t="s">
        <v>50</v>
      </c>
      <c r="C37" s="9" t="s">
        <v>50</v>
      </c>
      <c r="D37" s="9" t="s">
        <v>50</v>
      </c>
      <c r="E37" s="7"/>
    </row>
    <row r="38" spans="1:5" ht="16.5" x14ac:dyDescent="0.3">
      <c r="A38" s="7" t="s">
        <v>79</v>
      </c>
      <c r="B38" s="9">
        <f>B23/B33</f>
        <v>363996685.12049323</v>
      </c>
      <c r="C38" s="9">
        <f>C23/C33</f>
        <v>70364254.147207171</v>
      </c>
      <c r="D38" s="9">
        <f>D23/D33</f>
        <v>293632430.97328603</v>
      </c>
      <c r="E38" s="7"/>
    </row>
    <row r="39" spans="1:5" ht="16.5" x14ac:dyDescent="0.3">
      <c r="A39" s="7" t="s">
        <v>101</v>
      </c>
      <c r="B39" s="9" t="s">
        <v>50</v>
      </c>
      <c r="C39" s="9" t="s">
        <v>50</v>
      </c>
      <c r="D39" s="9" t="s">
        <v>50</v>
      </c>
      <c r="E39" s="7"/>
    </row>
    <row r="40" spans="1:5" ht="16.5" x14ac:dyDescent="0.3">
      <c r="A40" s="7" t="s">
        <v>102</v>
      </c>
      <c r="B40" s="9">
        <f>B38/B17</f>
        <v>1086.5572690163976</v>
      </c>
      <c r="C40" s="9">
        <f t="shared" ref="C40" si="0">C38/C17</f>
        <v>210.04254969315573</v>
      </c>
      <c r="D40" s="9" t="s">
        <v>50</v>
      </c>
      <c r="E40" s="7"/>
    </row>
    <row r="41" spans="1:5" ht="16.5" x14ac:dyDescent="0.3">
      <c r="A41" s="7"/>
      <c r="B41" s="12"/>
      <c r="C41" s="12"/>
      <c r="D41" s="12"/>
      <c r="E41" s="7"/>
    </row>
    <row r="42" spans="1:5" ht="17.25" x14ac:dyDescent="0.35">
      <c r="A42" s="8" t="s">
        <v>9</v>
      </c>
      <c r="B42" s="12"/>
      <c r="C42" s="12"/>
      <c r="D42" s="12"/>
      <c r="E42" s="7"/>
    </row>
    <row r="43" spans="1:5" ht="17.25" x14ac:dyDescent="0.35">
      <c r="A43" s="8"/>
      <c r="B43" s="12"/>
      <c r="C43" s="12"/>
      <c r="D43" s="12"/>
      <c r="E43" s="7"/>
    </row>
    <row r="44" spans="1:5" ht="17.25" x14ac:dyDescent="0.35">
      <c r="A44" s="8" t="s">
        <v>10</v>
      </c>
      <c r="B44" s="12"/>
      <c r="C44" s="12"/>
      <c r="D44" s="12"/>
      <c r="E44" s="7"/>
    </row>
    <row r="45" spans="1:5" ht="16.5" x14ac:dyDescent="0.3">
      <c r="A45" s="7" t="s">
        <v>11</v>
      </c>
      <c r="B45" s="12" t="s">
        <v>51</v>
      </c>
      <c r="C45" s="12" t="s">
        <v>51</v>
      </c>
      <c r="D45" s="12" t="s">
        <v>51</v>
      </c>
      <c r="E45" s="7"/>
    </row>
    <row r="46" spans="1:5" ht="16.5" x14ac:dyDescent="0.3">
      <c r="A46" s="7" t="s">
        <v>12</v>
      </c>
      <c r="B46" s="12" t="s">
        <v>51</v>
      </c>
      <c r="C46" s="12" t="s">
        <v>51</v>
      </c>
      <c r="D46" s="12" t="s">
        <v>51</v>
      </c>
      <c r="E46" s="7"/>
    </row>
    <row r="47" spans="1:5" ht="16.5" x14ac:dyDescent="0.3">
      <c r="A47" s="7"/>
      <c r="B47" s="12"/>
      <c r="C47" s="12"/>
      <c r="D47" s="12"/>
      <c r="E47" s="7"/>
    </row>
    <row r="48" spans="1:5" ht="17.25" x14ac:dyDescent="0.35">
      <c r="A48" s="8" t="s">
        <v>13</v>
      </c>
      <c r="B48" s="12"/>
      <c r="C48" s="12"/>
      <c r="D48" s="12"/>
      <c r="E48" s="7"/>
    </row>
    <row r="49" spans="1:5" ht="16.5" x14ac:dyDescent="0.3">
      <c r="A49" s="7" t="s">
        <v>14</v>
      </c>
      <c r="B49" s="12">
        <f>B17/B16*100</f>
        <v>394.9397929677138</v>
      </c>
      <c r="C49" s="12" t="s">
        <v>50</v>
      </c>
      <c r="D49" s="12">
        <f t="shared" ref="D49" si="1">D17/D16*100</f>
        <v>0</v>
      </c>
      <c r="E49" s="7"/>
    </row>
    <row r="50" spans="1:5" ht="16.5" x14ac:dyDescent="0.3">
      <c r="A50" s="7" t="s">
        <v>15</v>
      </c>
      <c r="B50" s="12">
        <f>B23/B22*100</f>
        <v>78.341583676538392</v>
      </c>
      <c r="C50" s="12" t="s">
        <v>50</v>
      </c>
      <c r="D50" s="12">
        <f t="shared" ref="D50" si="2">D23/D22*100</f>
        <v>63.197360310092435</v>
      </c>
      <c r="E50" s="7"/>
    </row>
    <row r="51" spans="1:5" ht="16.5" x14ac:dyDescent="0.3">
      <c r="A51" s="7" t="s">
        <v>16</v>
      </c>
      <c r="B51" s="12">
        <f>AVERAGE(B49:B50)</f>
        <v>236.6406883221261</v>
      </c>
      <c r="C51" s="12" t="s">
        <v>50</v>
      </c>
      <c r="D51" s="12">
        <f t="shared" ref="D51" si="3">AVERAGE(D49:D50)</f>
        <v>31.598680155046218</v>
      </c>
      <c r="E51" s="7"/>
    </row>
    <row r="52" spans="1:5" ht="16.5" x14ac:dyDescent="0.3">
      <c r="A52" s="7"/>
      <c r="B52" s="12"/>
      <c r="C52" s="12"/>
      <c r="D52" s="12"/>
      <c r="E52" s="7"/>
    </row>
    <row r="53" spans="1:5" ht="17.25" x14ac:dyDescent="0.35">
      <c r="A53" s="8" t="s">
        <v>17</v>
      </c>
      <c r="B53" s="12"/>
      <c r="C53" s="12"/>
      <c r="D53" s="12"/>
      <c r="E53" s="7"/>
    </row>
    <row r="54" spans="1:5" ht="16.5" x14ac:dyDescent="0.3">
      <c r="A54" s="7" t="s">
        <v>18</v>
      </c>
      <c r="B54" s="12">
        <f>(B17/B18)*100</f>
        <v>156.34042076574138</v>
      </c>
      <c r="C54" s="12">
        <f t="shared" ref="C54:D54" si="4">(C17/C18)*100</f>
        <v>245.27749304436961</v>
      </c>
      <c r="D54" s="12">
        <f t="shared" si="4"/>
        <v>0</v>
      </c>
      <c r="E54" s="7"/>
    </row>
    <row r="55" spans="1:5" ht="16.5" x14ac:dyDescent="0.3">
      <c r="A55" s="7" t="s">
        <v>19</v>
      </c>
      <c r="B55" s="12">
        <f>B23/B24*100</f>
        <v>11.16693240534412</v>
      </c>
      <c r="C55" s="12">
        <f t="shared" ref="C55:D55" si="5">C23/C24*100</f>
        <v>5.022131366</v>
      </c>
      <c r="D55" s="12">
        <f t="shared" si="5"/>
        <v>15.799340077523109</v>
      </c>
      <c r="E55" s="7"/>
    </row>
    <row r="56" spans="1:5" ht="16.5" x14ac:dyDescent="0.3">
      <c r="A56" s="7" t="s">
        <v>20</v>
      </c>
      <c r="B56" s="12">
        <f>(B54+B55)/2</f>
        <v>83.753676585542749</v>
      </c>
      <c r="C56" s="12">
        <f t="shared" ref="C56:D56" si="6">(C54+C55)/2</f>
        <v>125.1498122051848</v>
      </c>
      <c r="D56" s="12">
        <f t="shared" si="6"/>
        <v>7.8996700387615544</v>
      </c>
      <c r="E56" s="7"/>
    </row>
    <row r="57" spans="1:5" ht="16.5" x14ac:dyDescent="0.3">
      <c r="A57" s="7"/>
      <c r="B57" s="12"/>
      <c r="C57" s="12"/>
      <c r="D57" s="12"/>
      <c r="E57" s="7"/>
    </row>
    <row r="58" spans="1:5" ht="17.25" x14ac:dyDescent="0.35">
      <c r="A58" s="8" t="s">
        <v>31</v>
      </c>
      <c r="B58" s="12"/>
      <c r="C58" s="12"/>
      <c r="D58" s="12"/>
      <c r="E58" s="7"/>
    </row>
    <row r="59" spans="1:5" ht="16.5" x14ac:dyDescent="0.3">
      <c r="A59" s="7" t="s">
        <v>21</v>
      </c>
      <c r="B59" s="12">
        <f>B25/B23*100</f>
        <v>100</v>
      </c>
      <c r="C59" s="12"/>
      <c r="D59" s="12"/>
      <c r="E59" s="7"/>
    </row>
    <row r="60" spans="1:5" ht="16.5" x14ac:dyDescent="0.3">
      <c r="A60" s="7"/>
      <c r="B60" s="12"/>
      <c r="C60" s="12"/>
      <c r="D60" s="12"/>
      <c r="E60" s="7"/>
    </row>
    <row r="61" spans="1:5" ht="17.25" x14ac:dyDescent="0.35">
      <c r="A61" s="8" t="s">
        <v>22</v>
      </c>
      <c r="B61" s="12"/>
      <c r="C61" s="12"/>
      <c r="D61" s="12"/>
      <c r="E61" s="7"/>
    </row>
    <row r="62" spans="1:5" ht="16.5" x14ac:dyDescent="0.3">
      <c r="A62" s="7" t="s">
        <v>23</v>
      </c>
      <c r="B62" s="12" t="s">
        <v>50</v>
      </c>
      <c r="C62" s="12" t="s">
        <v>50</v>
      </c>
      <c r="D62" s="12" t="s">
        <v>50</v>
      </c>
      <c r="E62" s="7"/>
    </row>
    <row r="63" spans="1:5" ht="16.5" x14ac:dyDescent="0.3">
      <c r="A63" s="7" t="s">
        <v>24</v>
      </c>
      <c r="B63" s="12" t="s">
        <v>50</v>
      </c>
      <c r="C63" s="12" t="s">
        <v>50</v>
      </c>
      <c r="D63" s="12" t="s">
        <v>50</v>
      </c>
      <c r="E63" s="7"/>
    </row>
    <row r="64" spans="1:5" ht="16.5" x14ac:dyDescent="0.3">
      <c r="A64" s="7" t="s">
        <v>25</v>
      </c>
      <c r="B64" s="12" t="s">
        <v>50</v>
      </c>
      <c r="C64" s="12" t="s">
        <v>50</v>
      </c>
      <c r="D64" s="12" t="s">
        <v>50</v>
      </c>
      <c r="E64" s="7"/>
    </row>
    <row r="65" spans="1:6" ht="16.5" x14ac:dyDescent="0.3">
      <c r="A65" s="7"/>
      <c r="B65" s="12"/>
      <c r="C65" s="12"/>
      <c r="D65" s="12"/>
      <c r="E65" s="7"/>
    </row>
    <row r="66" spans="1:6" ht="17.25" x14ac:dyDescent="0.35">
      <c r="A66" s="8" t="s">
        <v>26</v>
      </c>
      <c r="B66" s="12"/>
      <c r="C66" s="12"/>
      <c r="D66" s="12"/>
      <c r="E66" s="7"/>
    </row>
    <row r="67" spans="1:6" ht="16.5" x14ac:dyDescent="0.3">
      <c r="A67" s="7" t="s">
        <v>34</v>
      </c>
      <c r="B67" s="12">
        <f t="shared" ref="B67:B68" si="7">B22/B16</f>
        <v>5864.3300956566445</v>
      </c>
      <c r="C67" s="12" t="s">
        <v>50</v>
      </c>
      <c r="D67" s="12">
        <f t="shared" ref="D67" si="8">D22/D16</f>
        <v>5864.3300956566445</v>
      </c>
      <c r="E67" s="7"/>
    </row>
    <row r="68" spans="1:6" ht="16.5" x14ac:dyDescent="0.3">
      <c r="A68" s="7" t="s">
        <v>35</v>
      </c>
      <c r="B68" s="12">
        <f t="shared" si="7"/>
        <v>1163.2682122089552</v>
      </c>
      <c r="C68" s="12">
        <f t="shared" ref="C68" si="9">C23/C17</f>
        <v>224.87155370149253</v>
      </c>
      <c r="D68" s="12" t="s">
        <v>50</v>
      </c>
      <c r="E68" s="7"/>
    </row>
    <row r="69" spans="1:6" ht="16.5" x14ac:dyDescent="0.3">
      <c r="A69" s="7" t="s">
        <v>27</v>
      </c>
      <c r="B69" s="12">
        <f>(B68/B67)*B51</f>
        <v>46.940841656280057</v>
      </c>
      <c r="C69" s="12" t="s">
        <v>50</v>
      </c>
      <c r="D69" s="12" t="s">
        <v>50</v>
      </c>
      <c r="E69" s="7"/>
    </row>
    <row r="70" spans="1:6" ht="16.5" x14ac:dyDescent="0.3">
      <c r="A70" s="7" t="s">
        <v>32</v>
      </c>
      <c r="B70" s="12">
        <f t="shared" ref="B70:B71" si="10">B22/(B16*3)</f>
        <v>1954.7766985522148</v>
      </c>
      <c r="C70" s="12" t="s">
        <v>50</v>
      </c>
      <c r="D70" s="12">
        <f t="shared" ref="D70" si="11">D22/(D16*3)</f>
        <v>1954.7766985522148</v>
      </c>
      <c r="E70" s="7"/>
    </row>
    <row r="71" spans="1:6" ht="16.5" x14ac:dyDescent="0.3">
      <c r="A71" s="7" t="s">
        <v>33</v>
      </c>
      <c r="B71" s="12">
        <f t="shared" si="10"/>
        <v>387.75607073631846</v>
      </c>
      <c r="C71" s="12">
        <f t="shared" ref="C71" si="12">C23/(C17*3)</f>
        <v>74.957184567164177</v>
      </c>
      <c r="D71" s="12" t="s">
        <v>50</v>
      </c>
      <c r="E71" s="7"/>
    </row>
    <row r="72" spans="1:6" ht="16.5" x14ac:dyDescent="0.3">
      <c r="A72" s="7"/>
      <c r="B72" s="12"/>
      <c r="C72" s="12"/>
      <c r="D72" s="12"/>
      <c r="E72" s="7"/>
    </row>
    <row r="73" spans="1:6" ht="17.25" x14ac:dyDescent="0.35">
      <c r="A73" s="8" t="s">
        <v>28</v>
      </c>
      <c r="B73" s="12"/>
      <c r="C73" s="12"/>
      <c r="D73" s="12"/>
      <c r="E73" s="7"/>
    </row>
    <row r="74" spans="1:6" ht="16.5" x14ac:dyDescent="0.3">
      <c r="A74" s="7" t="s">
        <v>29</v>
      </c>
      <c r="B74" s="12">
        <f>(B29/B28)*100</f>
        <v>167.90005696827163</v>
      </c>
      <c r="C74" s="12"/>
      <c r="D74" s="12"/>
      <c r="E74" s="7"/>
    </row>
    <row r="75" spans="1:6" ht="17.25" thickBot="1" x14ac:dyDescent="0.35">
      <c r="A75" s="13" t="s">
        <v>30</v>
      </c>
      <c r="B75" s="14">
        <f>(B23/B29)*100</f>
        <v>46.659652826289829</v>
      </c>
      <c r="C75" s="14"/>
      <c r="D75" s="14"/>
      <c r="E75" s="16"/>
    </row>
    <row r="76" spans="1:6" ht="17.25" thickTop="1" x14ac:dyDescent="0.25">
      <c r="A76" s="25" t="s">
        <v>92</v>
      </c>
      <c r="B76" s="25"/>
      <c r="C76" s="25"/>
      <c r="D76" s="25"/>
      <c r="E76" s="17"/>
      <c r="F76" s="4"/>
    </row>
    <row r="77" spans="1:6" ht="44.25" customHeight="1" x14ac:dyDescent="0.3">
      <c r="A77" s="27" t="s">
        <v>93</v>
      </c>
      <c r="B77" s="27"/>
      <c r="C77" s="27"/>
      <c r="D77" s="27"/>
      <c r="E77" s="7"/>
    </row>
    <row r="78" spans="1:6" ht="16.5" x14ac:dyDescent="0.3">
      <c r="A78" s="7"/>
      <c r="B78" s="7"/>
      <c r="C78" s="7"/>
      <c r="D78" s="7"/>
      <c r="E78" s="7"/>
    </row>
    <row r="79" spans="1:6" ht="16.5" x14ac:dyDescent="0.3">
      <c r="A79" s="7"/>
      <c r="B79" s="7"/>
      <c r="C79" s="7"/>
      <c r="D79" s="7"/>
      <c r="E79" s="7"/>
    </row>
    <row r="80" spans="1:6" ht="16.5" x14ac:dyDescent="0.3">
      <c r="A80" s="7"/>
      <c r="B80" s="7"/>
      <c r="C80" s="7"/>
      <c r="D80" s="7"/>
      <c r="E80" s="7"/>
    </row>
    <row r="81" spans="1:5" ht="16.5" x14ac:dyDescent="0.3">
      <c r="A81" s="7"/>
      <c r="B81" s="7"/>
      <c r="C81" s="7"/>
      <c r="D81" s="7"/>
      <c r="E81" s="7"/>
    </row>
    <row r="82" spans="1:5" ht="16.5" x14ac:dyDescent="0.3">
      <c r="A82" s="7"/>
      <c r="B82" s="7"/>
      <c r="C82" s="7"/>
      <c r="D82" s="7"/>
      <c r="E82" s="7"/>
    </row>
    <row r="83" spans="1:5" ht="16.5" x14ac:dyDescent="0.3">
      <c r="A83" s="7"/>
      <c r="B83" s="7"/>
      <c r="C83" s="7"/>
      <c r="D83" s="7"/>
      <c r="E83" s="7"/>
    </row>
    <row r="84" spans="1:5" ht="16.5" x14ac:dyDescent="0.3">
      <c r="A84" s="7"/>
      <c r="B84" s="7"/>
      <c r="C84" s="7"/>
      <c r="D84" s="7"/>
      <c r="E84" s="7"/>
    </row>
    <row r="85" spans="1:5" ht="16.5" x14ac:dyDescent="0.3">
      <c r="A85" s="7"/>
      <c r="B85" s="7"/>
      <c r="C85" s="7"/>
      <c r="D85" s="7"/>
      <c r="E85" s="7"/>
    </row>
    <row r="86" spans="1:5" ht="16.5" x14ac:dyDescent="0.3">
      <c r="A86" s="7"/>
      <c r="B86" s="7"/>
      <c r="C86" s="7"/>
      <c r="D86" s="7"/>
      <c r="E86" s="7"/>
    </row>
    <row r="87" spans="1:5" ht="16.5" x14ac:dyDescent="0.3">
      <c r="A87" s="7"/>
      <c r="B87" s="7"/>
      <c r="C87" s="7"/>
      <c r="D87" s="7"/>
      <c r="E87" s="7"/>
    </row>
    <row r="88" spans="1:5" ht="16.5" x14ac:dyDescent="0.3">
      <c r="A88" s="7"/>
      <c r="B88" s="7"/>
      <c r="C88" s="7"/>
      <c r="D88" s="7"/>
      <c r="E88" s="7"/>
    </row>
    <row r="89" spans="1:5" ht="16.5" x14ac:dyDescent="0.3">
      <c r="A89" s="7"/>
      <c r="B89" s="7"/>
      <c r="C89" s="7"/>
      <c r="D89" s="7"/>
      <c r="E89" s="7"/>
    </row>
    <row r="90" spans="1:5" ht="16.5" x14ac:dyDescent="0.3">
      <c r="A90" s="7"/>
      <c r="B90" s="7"/>
      <c r="C90" s="7"/>
      <c r="D90" s="7"/>
      <c r="E90" s="7"/>
    </row>
    <row r="91" spans="1:5" ht="16.5" x14ac:dyDescent="0.3">
      <c r="A91" s="7"/>
      <c r="B91" s="7"/>
      <c r="C91" s="7"/>
      <c r="D91" s="7"/>
      <c r="E91" s="7"/>
    </row>
    <row r="92" spans="1:5" ht="16.5" x14ac:dyDescent="0.3">
      <c r="A92" s="7"/>
      <c r="B92" s="7"/>
      <c r="C92" s="7"/>
      <c r="D92" s="7"/>
      <c r="E92" s="7"/>
    </row>
    <row r="93" spans="1:5" ht="16.5" x14ac:dyDescent="0.3">
      <c r="A93" s="7"/>
      <c r="B93" s="7"/>
      <c r="C93" s="7"/>
      <c r="D93" s="7"/>
      <c r="E93" s="7"/>
    </row>
    <row r="94" spans="1:5" ht="16.5" x14ac:dyDescent="0.3">
      <c r="A94" s="7"/>
      <c r="B94" s="7"/>
      <c r="C94" s="7"/>
      <c r="D94" s="7"/>
      <c r="E94" s="7"/>
    </row>
    <row r="95" spans="1:5" ht="16.5" x14ac:dyDescent="0.3">
      <c r="A95" s="7"/>
      <c r="B95" s="7"/>
      <c r="C95" s="7"/>
      <c r="D95" s="7"/>
      <c r="E95" s="7"/>
    </row>
    <row r="96" spans="1:5" ht="16.5" x14ac:dyDescent="0.3">
      <c r="A96" s="7"/>
      <c r="B96" s="7"/>
      <c r="C96" s="7"/>
      <c r="D96" s="7"/>
      <c r="E96" s="7"/>
    </row>
    <row r="97" spans="1:5" ht="16.5" x14ac:dyDescent="0.3">
      <c r="A97" s="7"/>
      <c r="B97" s="7"/>
      <c r="C97" s="7"/>
      <c r="D97" s="7"/>
      <c r="E97" s="7"/>
    </row>
    <row r="98" spans="1:5" ht="16.5" x14ac:dyDescent="0.3">
      <c r="A98" s="7"/>
      <c r="B98" s="7"/>
      <c r="C98" s="7"/>
      <c r="D98" s="7"/>
      <c r="E98" s="7"/>
    </row>
    <row r="99" spans="1:5" ht="16.5" x14ac:dyDescent="0.3">
      <c r="A99" s="7"/>
      <c r="B99" s="7"/>
      <c r="C99" s="7"/>
      <c r="D99" s="7"/>
      <c r="E99" s="7"/>
    </row>
    <row r="100" spans="1:5" ht="16.5" x14ac:dyDescent="0.3">
      <c r="A100" s="7"/>
      <c r="B100" s="7"/>
      <c r="C100" s="7"/>
      <c r="D100" s="7"/>
      <c r="E100" s="7"/>
    </row>
    <row r="101" spans="1:5" ht="16.5" x14ac:dyDescent="0.3">
      <c r="A101" s="7"/>
      <c r="B101" s="7"/>
      <c r="C101" s="7"/>
      <c r="D101" s="7"/>
      <c r="E101" s="7"/>
    </row>
    <row r="102" spans="1:5" ht="16.5" x14ac:dyDescent="0.3">
      <c r="A102" s="7"/>
      <c r="B102" s="7"/>
      <c r="C102" s="7"/>
      <c r="D102" s="7"/>
      <c r="E102" s="7"/>
    </row>
    <row r="103" spans="1:5" ht="16.5" x14ac:dyDescent="0.3">
      <c r="A103" s="7"/>
      <c r="B103" s="7"/>
      <c r="C103" s="7"/>
      <c r="D103" s="7"/>
      <c r="E103" s="7"/>
    </row>
    <row r="104" spans="1:5" ht="16.5" x14ac:dyDescent="0.3">
      <c r="A104" s="7"/>
      <c r="B104" s="7"/>
      <c r="C104" s="7"/>
      <c r="D104" s="7"/>
      <c r="E104" s="7"/>
    </row>
    <row r="105" spans="1:5" ht="16.5" x14ac:dyDescent="0.3">
      <c r="A105" s="7"/>
      <c r="B105" s="7"/>
      <c r="C105" s="7"/>
      <c r="D105" s="7"/>
      <c r="E105" s="7"/>
    </row>
    <row r="106" spans="1:5" ht="16.5" x14ac:dyDescent="0.3">
      <c r="A106" s="7"/>
      <c r="B106" s="7"/>
      <c r="C106" s="7"/>
      <c r="D106" s="7"/>
      <c r="E106" s="7"/>
    </row>
    <row r="107" spans="1:5" ht="16.5" x14ac:dyDescent="0.3">
      <c r="A107" s="7"/>
      <c r="B107" s="7"/>
      <c r="C107" s="7"/>
      <c r="D107" s="7"/>
      <c r="E107" s="7"/>
    </row>
    <row r="108" spans="1:5" ht="16.5" x14ac:dyDescent="0.3">
      <c r="A108" s="7"/>
      <c r="B108" s="7"/>
      <c r="C108" s="7"/>
      <c r="D108" s="7"/>
      <c r="E108" s="7"/>
    </row>
    <row r="109" spans="1:5" ht="16.5" x14ac:dyDescent="0.3">
      <c r="A109" s="7"/>
      <c r="B109" s="7"/>
      <c r="C109" s="7"/>
      <c r="D109" s="7"/>
      <c r="E109" s="7"/>
    </row>
    <row r="110" spans="1:5" ht="16.5" x14ac:dyDescent="0.3">
      <c r="A110" s="7"/>
      <c r="B110" s="7"/>
      <c r="C110" s="7"/>
      <c r="D110" s="7"/>
      <c r="E110" s="7"/>
    </row>
    <row r="111" spans="1:5" ht="16.5" x14ac:dyDescent="0.3">
      <c r="A111" s="7"/>
      <c r="B111" s="7"/>
      <c r="C111" s="7"/>
      <c r="D111" s="7"/>
      <c r="E111" s="7"/>
    </row>
    <row r="112" spans="1:5" ht="16.5" x14ac:dyDescent="0.3">
      <c r="A112" s="7"/>
      <c r="B112" s="7"/>
      <c r="C112" s="7"/>
      <c r="D112" s="7"/>
      <c r="E112" s="7"/>
    </row>
    <row r="172" spans="9:13" x14ac:dyDescent="0.25">
      <c r="I172" s="1"/>
      <c r="J172" s="1"/>
      <c r="K172" s="1"/>
      <c r="L172" s="1"/>
      <c r="M172" s="1"/>
    </row>
    <row r="173" spans="9:13" x14ac:dyDescent="0.25">
      <c r="I173" s="1"/>
      <c r="J173" s="1"/>
      <c r="K173" s="1"/>
      <c r="L173" s="1"/>
      <c r="M173" s="1"/>
    </row>
    <row r="174" spans="9:13" x14ac:dyDescent="0.25">
      <c r="I174" s="1"/>
      <c r="J174" s="1"/>
      <c r="K174" s="1"/>
      <c r="L174" s="1"/>
      <c r="M174" s="1"/>
    </row>
  </sheetData>
  <mergeCells count="5">
    <mergeCell ref="A9:A10"/>
    <mergeCell ref="B9:B10"/>
    <mergeCell ref="C9:D9"/>
    <mergeCell ref="A76:D76"/>
    <mergeCell ref="A77:D77"/>
  </mergeCells>
  <pageMargins left="0.7" right="0.7" top="0.75" bottom="0.75" header="0.3" footer="0.3"/>
  <pageSetup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174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RowHeight="15" x14ac:dyDescent="0.25"/>
  <cols>
    <col min="1" max="1" width="64" style="2" customWidth="1"/>
    <col min="2" max="2" width="22.7109375" style="2" customWidth="1"/>
    <col min="3" max="3" width="25.7109375" style="2" customWidth="1"/>
    <col min="4" max="4" width="26.140625" style="2" customWidth="1"/>
    <col min="5" max="6" width="11.42578125" style="2"/>
    <col min="7" max="7" width="12.7109375" style="2" bestFit="1" customWidth="1"/>
    <col min="8" max="16384" width="11.42578125" style="2"/>
  </cols>
  <sheetData>
    <row r="7" spans="1:6" ht="21" customHeight="1" x14ac:dyDescent="0.25"/>
    <row r="8" spans="1:6" ht="21" customHeight="1" x14ac:dyDescent="0.25"/>
    <row r="9" spans="1:6" ht="17.25" x14ac:dyDescent="0.35">
      <c r="A9" s="20" t="s">
        <v>0</v>
      </c>
      <c r="B9" s="23" t="s">
        <v>36</v>
      </c>
      <c r="C9" s="22" t="s">
        <v>1</v>
      </c>
      <c r="D9" s="22"/>
      <c r="E9" s="7"/>
      <c r="F9" s="7"/>
    </row>
    <row r="10" spans="1:6" ht="52.5" thickBot="1" x14ac:dyDescent="0.35">
      <c r="A10" s="21"/>
      <c r="B10" s="24"/>
      <c r="C10" s="19" t="s">
        <v>48</v>
      </c>
      <c r="D10" s="19" t="s">
        <v>49</v>
      </c>
      <c r="E10" s="16"/>
      <c r="F10" s="7"/>
    </row>
    <row r="11" spans="1:6" ht="17.25" thickTop="1" x14ac:dyDescent="0.3">
      <c r="A11" s="7"/>
      <c r="B11" s="7"/>
      <c r="C11" s="7"/>
      <c r="D11" s="7"/>
      <c r="E11" s="16"/>
    </row>
    <row r="12" spans="1:6" ht="17.25" x14ac:dyDescent="0.35">
      <c r="A12" s="8" t="s">
        <v>2</v>
      </c>
      <c r="B12" s="7"/>
      <c r="C12" s="7"/>
      <c r="D12" s="7"/>
      <c r="E12" s="7"/>
    </row>
    <row r="13" spans="1:6" ht="16.5" x14ac:dyDescent="0.3">
      <c r="A13" s="7"/>
      <c r="B13" s="7"/>
      <c r="C13" s="7"/>
      <c r="D13" s="7"/>
      <c r="E13" s="7"/>
    </row>
    <row r="14" spans="1:6" ht="17.25" x14ac:dyDescent="0.35">
      <c r="A14" s="8" t="s">
        <v>3</v>
      </c>
      <c r="B14" s="7"/>
      <c r="C14" s="7"/>
      <c r="D14" s="7"/>
      <c r="E14" s="7"/>
    </row>
    <row r="15" spans="1:6" ht="16.5" x14ac:dyDescent="0.3">
      <c r="A15" s="7" t="s">
        <v>103</v>
      </c>
      <c r="B15" s="9">
        <v>0</v>
      </c>
      <c r="C15" s="9">
        <f>+'I Trimestre'!C15+'II Trimestre'!C15+'III Trimestre'!C15+'IV Trimestre'!C15</f>
        <v>0</v>
      </c>
      <c r="D15" s="9">
        <f>+('I Trimestre'!D15+'II Trimestre'!D15+'III Trimestre'!D15+'IV Trimestre'!D15)/4</f>
        <v>0</v>
      </c>
      <c r="E15" s="7"/>
    </row>
    <row r="16" spans="1:6" ht="16.5" x14ac:dyDescent="0.3">
      <c r="A16" s="7" t="s">
        <v>104</v>
      </c>
      <c r="B16" s="9">
        <f>SUM(C16:D16)</f>
        <v>214276.08333333331</v>
      </c>
      <c r="C16" s="9">
        <f>+'I Trimestre'!C16+'II Trimestre'!C16+'III Trimestre'!C16+'IV Trimestre'!C16</f>
        <v>136580</v>
      </c>
      <c r="D16" s="9">
        <f>+('I Trimestre'!D16+'II Trimestre'!D16+'III Trimestre'!D16+'IV Trimestre'!D16)/4</f>
        <v>77696.083333333328</v>
      </c>
      <c r="E16" s="7"/>
    </row>
    <row r="17" spans="1:5" ht="16.5" x14ac:dyDescent="0.3">
      <c r="A17" s="7" t="s">
        <v>105</v>
      </c>
      <c r="B17" s="9">
        <f>SUM(C17:D17)</f>
        <v>682152</v>
      </c>
      <c r="C17" s="9">
        <f>+'I Trimestre'!C17+'II Trimestre'!C17+'III Trimestre'!C17+'IV Trimestre'!C17</f>
        <v>617819</v>
      </c>
      <c r="D17" s="9">
        <f>+'I Trimestre'!D17</f>
        <v>64333</v>
      </c>
      <c r="E17" s="7"/>
    </row>
    <row r="18" spans="1:5" ht="16.5" x14ac:dyDescent="0.3">
      <c r="A18" s="7" t="s">
        <v>43</v>
      </c>
      <c r="B18" s="9">
        <f>SUM(C18:D18)</f>
        <v>214276</v>
      </c>
      <c r="C18" s="9">
        <f>+'IV Trimestre'!C18</f>
        <v>136580</v>
      </c>
      <c r="D18" s="9">
        <f>+'IV Trimestre'!D18</f>
        <v>77696</v>
      </c>
      <c r="E18" s="7"/>
    </row>
    <row r="19" spans="1:5" ht="16.5" x14ac:dyDescent="0.3">
      <c r="A19" s="7"/>
      <c r="B19" s="9"/>
      <c r="C19" s="9"/>
      <c r="D19" s="9"/>
      <c r="E19" s="7"/>
    </row>
    <row r="20" spans="1:5" ht="17.25" x14ac:dyDescent="0.35">
      <c r="A20" s="8" t="s">
        <v>4</v>
      </c>
      <c r="B20" s="9"/>
      <c r="C20" s="9"/>
      <c r="D20" s="9"/>
      <c r="E20" s="7"/>
    </row>
    <row r="21" spans="1:5" ht="16.5" x14ac:dyDescent="0.3">
      <c r="A21" s="7" t="s">
        <v>103</v>
      </c>
      <c r="B21" s="9">
        <f>+C21+D21</f>
        <v>0</v>
      </c>
      <c r="C21" s="10">
        <f>+'I Trimestre'!C21+'II Trimestre'!C21+'III Trimestre'!C21+'IV Trimestre'!C21</f>
        <v>0</v>
      </c>
      <c r="D21" s="10">
        <f>+'I Trimestre'!D21+'II Trimestre'!D21+'III Trimestre'!D21+'IV Trimestre'!D21</f>
        <v>0</v>
      </c>
      <c r="E21" s="7"/>
    </row>
    <row r="22" spans="1:5" ht="16.5" x14ac:dyDescent="0.3">
      <c r="A22" s="7" t="s">
        <v>104</v>
      </c>
      <c r="B22" s="9">
        <f>+C22+D22</f>
        <v>3489721590</v>
      </c>
      <c r="C22" s="10">
        <f>+'I Trimestre'!C22+'II Trimestre'!C22+'III Trimestre'!C22+'IV Trimestre'!C22</f>
        <v>1500000000</v>
      </c>
      <c r="D22" s="10">
        <f>+'I Trimestre'!D22+'II Trimestre'!D22+'III Trimestre'!D22+'IV Trimestre'!D22</f>
        <v>1989721590</v>
      </c>
      <c r="E22" s="7"/>
    </row>
    <row r="23" spans="1:5" ht="16.5" x14ac:dyDescent="0.3">
      <c r="A23" s="7" t="s">
        <v>105</v>
      </c>
      <c r="B23" s="9">
        <f>+C23+D23</f>
        <v>2017467141.3799999</v>
      </c>
      <c r="C23" s="10">
        <f>+'I Trimestre'!C23+'II Trimestre'!C23+'III Trimestre'!C23+'IV Trimestre'!C23</f>
        <v>817805422.79999995</v>
      </c>
      <c r="D23" s="10">
        <f>+'I Trimestre'!D23+'II Trimestre'!D23+'III Trimestre'!D23+'IV Trimestre'!D23</f>
        <v>1199661718.5799999</v>
      </c>
      <c r="E23" s="7"/>
    </row>
    <row r="24" spans="1:5" ht="16.5" x14ac:dyDescent="0.3">
      <c r="A24" s="7" t="s">
        <v>43</v>
      </c>
      <c r="B24" s="9">
        <f>+C24+D24</f>
        <v>3489721590</v>
      </c>
      <c r="C24" s="9">
        <f>+'IV Trimestre'!C24</f>
        <v>1500000000</v>
      </c>
      <c r="D24" s="9">
        <f>+'IV Trimestre'!D24</f>
        <v>1989721590</v>
      </c>
      <c r="E24" s="7"/>
    </row>
    <row r="25" spans="1:5" ht="16.5" x14ac:dyDescent="0.3">
      <c r="A25" s="7" t="s">
        <v>106</v>
      </c>
      <c r="B25" s="9">
        <f>+C25+D25</f>
        <v>2017467141.3799999</v>
      </c>
      <c r="C25" s="9">
        <f>+C23</f>
        <v>817805422.79999995</v>
      </c>
      <c r="D25" s="9">
        <f>+D23</f>
        <v>1199661718.5799999</v>
      </c>
      <c r="E25" s="7"/>
    </row>
    <row r="26" spans="1:5" ht="16.5" x14ac:dyDescent="0.3">
      <c r="A26" s="7"/>
      <c r="B26" s="9"/>
      <c r="C26" s="9"/>
      <c r="D26" s="9"/>
      <c r="E26" s="7"/>
    </row>
    <row r="27" spans="1:5" ht="17.25" x14ac:dyDescent="0.35">
      <c r="A27" s="8" t="s">
        <v>5</v>
      </c>
      <c r="B27" s="9"/>
      <c r="C27" s="9"/>
      <c r="D27" s="9"/>
      <c r="E27" s="7"/>
    </row>
    <row r="28" spans="1:5" ht="16.5" x14ac:dyDescent="0.3">
      <c r="A28" s="7" t="s">
        <v>104</v>
      </c>
      <c r="B28" s="9">
        <f>B22</f>
        <v>3489721590</v>
      </c>
      <c r="C28" s="9"/>
      <c r="D28" s="9"/>
      <c r="E28" s="7"/>
    </row>
    <row r="29" spans="1:5" ht="17.25" x14ac:dyDescent="0.35">
      <c r="A29" s="7" t="s">
        <v>105</v>
      </c>
      <c r="B29" s="9">
        <f>+'I Trimestre'!B29+'II Trimestre'!B29+'III Trimestre'!B29+'IV Trimestre'!B29</f>
        <v>3418125904.3299999</v>
      </c>
      <c r="C29" s="28"/>
      <c r="D29" s="9"/>
      <c r="E29" s="7"/>
    </row>
    <row r="30" spans="1:5" ht="16.5" x14ac:dyDescent="0.3">
      <c r="A30" s="7"/>
      <c r="B30" s="12"/>
      <c r="C30" s="12"/>
      <c r="D30" s="12"/>
      <c r="E30" s="7"/>
    </row>
    <row r="31" spans="1:5" ht="17.25" x14ac:dyDescent="0.35">
      <c r="A31" s="8" t="s">
        <v>6</v>
      </c>
      <c r="B31" s="12"/>
      <c r="C31" s="12"/>
      <c r="D31" s="12"/>
      <c r="E31" s="7"/>
    </row>
    <row r="32" spans="1:5" ht="16.5" x14ac:dyDescent="0.3">
      <c r="A32" s="7" t="s">
        <v>107</v>
      </c>
      <c r="B32" s="12">
        <v>1.0610999999999999</v>
      </c>
      <c r="C32" s="12">
        <v>1.0610999999999999</v>
      </c>
      <c r="D32" s="12">
        <v>1.0610999999999999</v>
      </c>
      <c r="E32" s="7"/>
    </row>
    <row r="33" spans="1:5" ht="16.5" x14ac:dyDescent="0.3">
      <c r="A33" s="7" t="s">
        <v>108</v>
      </c>
      <c r="B33" s="12">
        <v>1.0706</v>
      </c>
      <c r="C33" s="12">
        <v>1.0706</v>
      </c>
      <c r="D33" s="12">
        <v>1.0706</v>
      </c>
      <c r="E33" s="7"/>
    </row>
    <row r="34" spans="1:5" ht="16.5" x14ac:dyDescent="0.3">
      <c r="A34" s="7" t="s">
        <v>7</v>
      </c>
      <c r="B34" s="9" t="s">
        <v>50</v>
      </c>
      <c r="C34" s="9" t="s">
        <v>50</v>
      </c>
      <c r="D34" s="9" t="s">
        <v>50</v>
      </c>
      <c r="E34" s="7"/>
    </row>
    <row r="35" spans="1:5" ht="16.5" x14ac:dyDescent="0.3">
      <c r="A35" s="7"/>
      <c r="B35" s="9"/>
      <c r="C35" s="9"/>
      <c r="D35" s="9"/>
      <c r="E35" s="7"/>
    </row>
    <row r="36" spans="1:5" ht="17.25" x14ac:dyDescent="0.35">
      <c r="A36" s="8" t="s">
        <v>8</v>
      </c>
      <c r="B36" s="9"/>
      <c r="C36" s="9"/>
      <c r="D36" s="9"/>
      <c r="E36" s="7"/>
    </row>
    <row r="37" spans="1:5" ht="16.5" x14ac:dyDescent="0.3">
      <c r="A37" s="7" t="s">
        <v>109</v>
      </c>
      <c r="B37" s="9" t="s">
        <v>50</v>
      </c>
      <c r="C37" s="9" t="s">
        <v>50</v>
      </c>
      <c r="D37" s="9" t="s">
        <v>50</v>
      </c>
      <c r="E37" s="7"/>
    </row>
    <row r="38" spans="1:5" ht="16.5" x14ac:dyDescent="0.3">
      <c r="A38" s="7" t="s">
        <v>110</v>
      </c>
      <c r="B38" s="9">
        <f>B23/B33</f>
        <v>1884426621.8755836</v>
      </c>
      <c r="C38" s="9">
        <f t="shared" ref="C38:D38" si="0">C23/C33</f>
        <v>763875791.89239669</v>
      </c>
      <c r="D38" s="9">
        <f t="shared" si="0"/>
        <v>1120550829.983187</v>
      </c>
      <c r="E38" s="7"/>
    </row>
    <row r="39" spans="1:5" ht="16.5" x14ac:dyDescent="0.3">
      <c r="A39" s="7" t="s">
        <v>111</v>
      </c>
      <c r="B39" s="9" t="s">
        <v>50</v>
      </c>
      <c r="C39" s="9" t="s">
        <v>50</v>
      </c>
      <c r="D39" s="9" t="s">
        <v>50</v>
      </c>
      <c r="E39" s="7"/>
    </row>
    <row r="40" spans="1:5" ht="16.5" x14ac:dyDescent="0.3">
      <c r="A40" s="7" t="s">
        <v>112</v>
      </c>
      <c r="B40" s="9">
        <f>B38/B17</f>
        <v>2762.4732052029221</v>
      </c>
      <c r="C40" s="9">
        <f t="shared" ref="C40:D40" si="1">C38/C17</f>
        <v>1236.4070899282747</v>
      </c>
      <c r="D40" s="9">
        <f t="shared" si="1"/>
        <v>17417.978797556261</v>
      </c>
      <c r="E40" s="7"/>
    </row>
    <row r="41" spans="1:5" ht="16.5" x14ac:dyDescent="0.3">
      <c r="A41" s="7"/>
      <c r="B41" s="12"/>
      <c r="C41" s="12"/>
      <c r="D41" s="12"/>
      <c r="E41" s="7"/>
    </row>
    <row r="42" spans="1:5" ht="17.25" x14ac:dyDescent="0.35">
      <c r="A42" s="8" t="s">
        <v>9</v>
      </c>
      <c r="B42" s="12"/>
      <c r="C42" s="12"/>
      <c r="D42" s="12"/>
      <c r="E42" s="7"/>
    </row>
    <row r="43" spans="1:5" ht="17.25" x14ac:dyDescent="0.35">
      <c r="A43" s="8"/>
      <c r="B43" s="12"/>
      <c r="C43" s="12"/>
      <c r="D43" s="12"/>
      <c r="E43" s="7"/>
    </row>
    <row r="44" spans="1:5" ht="17.25" x14ac:dyDescent="0.35">
      <c r="A44" s="8" t="s">
        <v>10</v>
      </c>
      <c r="B44" s="12"/>
      <c r="C44" s="12"/>
      <c r="D44" s="12"/>
      <c r="E44" s="7"/>
    </row>
    <row r="45" spans="1:5" ht="16.5" x14ac:dyDescent="0.3">
      <c r="A45" s="7" t="s">
        <v>11</v>
      </c>
      <c r="B45" s="12" t="s">
        <v>51</v>
      </c>
      <c r="C45" s="12" t="s">
        <v>51</v>
      </c>
      <c r="D45" s="12" t="s">
        <v>51</v>
      </c>
      <c r="E45" s="7"/>
    </row>
    <row r="46" spans="1:5" ht="16.5" x14ac:dyDescent="0.3">
      <c r="A46" s="7" t="s">
        <v>12</v>
      </c>
      <c r="B46" s="12" t="s">
        <v>51</v>
      </c>
      <c r="C46" s="12" t="s">
        <v>51</v>
      </c>
      <c r="D46" s="12" t="s">
        <v>51</v>
      </c>
      <c r="E46" s="7"/>
    </row>
    <row r="47" spans="1:5" ht="16.5" x14ac:dyDescent="0.3">
      <c r="A47" s="7"/>
      <c r="B47" s="12"/>
      <c r="C47" s="12"/>
      <c r="D47" s="12"/>
      <c r="E47" s="7"/>
    </row>
    <row r="48" spans="1:5" ht="17.25" x14ac:dyDescent="0.35">
      <c r="A48" s="8" t="s">
        <v>13</v>
      </c>
      <c r="B48" s="12"/>
      <c r="C48" s="12"/>
      <c r="D48" s="12"/>
      <c r="E48" s="7"/>
    </row>
    <row r="49" spans="1:5" ht="16.5" x14ac:dyDescent="0.3">
      <c r="A49" s="7" t="s">
        <v>14</v>
      </c>
      <c r="B49" s="12">
        <f>B17/B16*100</f>
        <v>318.35190814964966</v>
      </c>
      <c r="C49" s="12">
        <f t="shared" ref="C49:D49" si="2">C17/C16*100</f>
        <v>452.34953873187874</v>
      </c>
      <c r="D49" s="12">
        <f t="shared" si="2"/>
        <v>82.800827583544006</v>
      </c>
      <c r="E49" s="7"/>
    </row>
    <row r="50" spans="1:5" ht="16.5" x14ac:dyDescent="0.3">
      <c r="A50" s="7" t="s">
        <v>15</v>
      </c>
      <c r="B50" s="12">
        <f>B23/B22*100</f>
        <v>57.811693264046312</v>
      </c>
      <c r="C50" s="12">
        <f t="shared" ref="C50:D50" si="3">C23/C22*100</f>
        <v>54.520361519999994</v>
      </c>
      <c r="D50" s="12">
        <f t="shared" si="3"/>
        <v>60.292943726865822</v>
      </c>
      <c r="E50" s="7"/>
    </row>
    <row r="51" spans="1:5" ht="16.5" x14ac:dyDescent="0.3">
      <c r="A51" s="7" t="s">
        <v>16</v>
      </c>
      <c r="B51" s="12">
        <f>AVERAGE(B49:B50)</f>
        <v>188.08180070684799</v>
      </c>
      <c r="C51" s="12">
        <f t="shared" ref="C51:D51" si="4">AVERAGE(C49:C50)</f>
        <v>253.43495012593937</v>
      </c>
      <c r="D51" s="12">
        <f t="shared" si="4"/>
        <v>71.546885655204917</v>
      </c>
      <c r="E51" s="7"/>
    </row>
    <row r="52" spans="1:5" ht="16.5" x14ac:dyDescent="0.3">
      <c r="A52" s="7"/>
      <c r="B52" s="12"/>
      <c r="C52" s="12"/>
      <c r="D52" s="12"/>
      <c r="E52" s="7"/>
    </row>
    <row r="53" spans="1:5" ht="17.25" x14ac:dyDescent="0.35">
      <c r="A53" s="8" t="s">
        <v>17</v>
      </c>
      <c r="B53" s="12"/>
      <c r="C53" s="12"/>
      <c r="D53" s="12"/>
      <c r="E53" s="7"/>
    </row>
    <row r="54" spans="1:5" ht="16.5" x14ac:dyDescent="0.3">
      <c r="A54" s="7" t="s">
        <v>18</v>
      </c>
      <c r="B54" s="12">
        <f>(B17/B18)*100</f>
        <v>318.35203195878211</v>
      </c>
      <c r="C54" s="12">
        <f t="shared" ref="C54:D54" si="5">(C17/C18)*100</f>
        <v>452.34953873187874</v>
      </c>
      <c r="D54" s="12">
        <f t="shared" si="5"/>
        <v>82.800916392092262</v>
      </c>
      <c r="E54" s="7"/>
    </row>
    <row r="55" spans="1:5" ht="16.5" x14ac:dyDescent="0.3">
      <c r="A55" s="7" t="s">
        <v>19</v>
      </c>
      <c r="B55" s="12">
        <f>B23/B24*100</f>
        <v>57.811693264046312</v>
      </c>
      <c r="C55" s="12">
        <f t="shared" ref="C55:D55" si="6">C23/C24*100</f>
        <v>54.520361519999994</v>
      </c>
      <c r="D55" s="12">
        <f t="shared" si="6"/>
        <v>60.292943726865822</v>
      </c>
      <c r="E55" s="7"/>
    </row>
    <row r="56" spans="1:5" ht="16.5" x14ac:dyDescent="0.3">
      <c r="A56" s="7" t="s">
        <v>20</v>
      </c>
      <c r="B56" s="12">
        <f>(B54+B55)/2</f>
        <v>188.08186261141421</v>
      </c>
      <c r="C56" s="12">
        <f t="shared" ref="C56:D56" si="7">(C54+C55)/2</f>
        <v>253.43495012593937</v>
      </c>
      <c r="D56" s="12">
        <f t="shared" si="7"/>
        <v>71.546930059479038</v>
      </c>
      <c r="E56" s="7"/>
    </row>
    <row r="57" spans="1:5" ht="16.5" x14ac:dyDescent="0.3">
      <c r="A57" s="7"/>
      <c r="B57" s="12"/>
      <c r="C57" s="12"/>
      <c r="D57" s="12"/>
      <c r="E57" s="7"/>
    </row>
    <row r="58" spans="1:5" ht="17.25" x14ac:dyDescent="0.35">
      <c r="A58" s="8" t="s">
        <v>31</v>
      </c>
      <c r="B58" s="12"/>
      <c r="C58" s="12"/>
      <c r="D58" s="12"/>
      <c r="E58" s="7"/>
    </row>
    <row r="59" spans="1:5" ht="16.5" x14ac:dyDescent="0.3">
      <c r="A59" s="7" t="s">
        <v>21</v>
      </c>
      <c r="B59" s="12">
        <f>B25/B23*100</f>
        <v>100</v>
      </c>
      <c r="C59" s="12"/>
      <c r="D59" s="12"/>
      <c r="E59" s="7"/>
    </row>
    <row r="60" spans="1:5" ht="16.5" x14ac:dyDescent="0.3">
      <c r="A60" s="7"/>
      <c r="B60" s="12"/>
      <c r="C60" s="12"/>
      <c r="D60" s="12"/>
      <c r="E60" s="7"/>
    </row>
    <row r="61" spans="1:5" ht="17.25" x14ac:dyDescent="0.35">
      <c r="A61" s="8" t="s">
        <v>22</v>
      </c>
      <c r="B61" s="12"/>
      <c r="C61" s="12"/>
      <c r="D61" s="12"/>
      <c r="E61" s="7"/>
    </row>
    <row r="62" spans="1:5" ht="16.5" x14ac:dyDescent="0.3">
      <c r="A62" s="7" t="s">
        <v>23</v>
      </c>
      <c r="B62" s="12" t="s">
        <v>50</v>
      </c>
      <c r="C62" s="12" t="s">
        <v>50</v>
      </c>
      <c r="D62" s="12" t="s">
        <v>50</v>
      </c>
      <c r="E62" s="7"/>
    </row>
    <row r="63" spans="1:5" ht="16.5" x14ac:dyDescent="0.3">
      <c r="A63" s="7" t="s">
        <v>24</v>
      </c>
      <c r="B63" s="12" t="s">
        <v>50</v>
      </c>
      <c r="C63" s="12" t="s">
        <v>50</v>
      </c>
      <c r="D63" s="12" t="s">
        <v>50</v>
      </c>
      <c r="E63" s="7"/>
    </row>
    <row r="64" spans="1:5" ht="16.5" x14ac:dyDescent="0.3">
      <c r="A64" s="7" t="s">
        <v>25</v>
      </c>
      <c r="B64" s="12" t="s">
        <v>50</v>
      </c>
      <c r="C64" s="12" t="s">
        <v>50</v>
      </c>
      <c r="D64" s="12" t="s">
        <v>50</v>
      </c>
      <c r="E64" s="7"/>
    </row>
    <row r="65" spans="1:6" ht="16.5" x14ac:dyDescent="0.3">
      <c r="A65" s="7"/>
      <c r="B65" s="12"/>
      <c r="C65" s="12"/>
      <c r="D65" s="12"/>
      <c r="E65" s="7"/>
    </row>
    <row r="66" spans="1:6" ht="17.25" x14ac:dyDescent="0.35">
      <c r="A66" s="8" t="s">
        <v>26</v>
      </c>
      <c r="B66" s="12"/>
      <c r="C66" s="12"/>
      <c r="D66" s="12"/>
      <c r="E66" s="7"/>
    </row>
    <row r="67" spans="1:6" ht="16.5" x14ac:dyDescent="0.3">
      <c r="A67" s="7" t="s">
        <v>113</v>
      </c>
      <c r="B67" s="12">
        <f t="shared" ref="B67:D68" si="8">B22/B16</f>
        <v>16286.099389689238</v>
      </c>
      <c r="C67" s="12">
        <f t="shared" ref="C67:D67" si="9">C22/C16</f>
        <v>10982.574315419535</v>
      </c>
      <c r="D67" s="12">
        <f t="shared" si="9"/>
        <v>25609.033359682438</v>
      </c>
      <c r="E67" s="7"/>
    </row>
    <row r="68" spans="1:6" ht="16.5" x14ac:dyDescent="0.3">
      <c r="A68" s="7" t="s">
        <v>114</v>
      </c>
      <c r="B68" s="12">
        <f t="shared" si="8"/>
        <v>2957.5038134902484</v>
      </c>
      <c r="C68" s="12">
        <f t="shared" ref="C68:D68" si="10">C23/C17</f>
        <v>1323.6974304772109</v>
      </c>
      <c r="D68" s="12">
        <f t="shared" si="10"/>
        <v>18647.688100663734</v>
      </c>
      <c r="E68" s="7"/>
    </row>
    <row r="69" spans="1:6" ht="16.5" x14ac:dyDescent="0.3">
      <c r="A69" s="7" t="s">
        <v>27</v>
      </c>
      <c r="B69" s="12">
        <f>(B68/B67)*B51</f>
        <v>34.15505637837262</v>
      </c>
      <c r="C69" s="12">
        <f t="shared" ref="C69:D69" si="11">(C68/C67)*C51</f>
        <v>30.545770293930492</v>
      </c>
      <c r="D69" s="12">
        <f t="shared" si="11"/>
        <v>52.098179167222497</v>
      </c>
      <c r="E69" s="7"/>
    </row>
    <row r="70" spans="1:6" ht="16.5" x14ac:dyDescent="0.3">
      <c r="A70" s="7" t="s">
        <v>32</v>
      </c>
      <c r="B70" s="12">
        <f>B22/(B16*12)</f>
        <v>1357.1749491407697</v>
      </c>
      <c r="C70" s="12">
        <f>C22/(C16*3)</f>
        <v>3660.8581051398446</v>
      </c>
      <c r="D70" s="12">
        <f>D22/(D16*12)</f>
        <v>2134.0861133068697</v>
      </c>
      <c r="E70" s="7"/>
    </row>
    <row r="71" spans="1:6" ht="16.5" x14ac:dyDescent="0.3">
      <c r="A71" s="7" t="s">
        <v>33</v>
      </c>
      <c r="B71" s="12">
        <f>B23/(B17*12)</f>
        <v>246.45865112418736</v>
      </c>
      <c r="C71" s="12">
        <f>C23/(C17*3)</f>
        <v>441.23247682573697</v>
      </c>
      <c r="D71" s="12">
        <f>D23/(D17*12)</f>
        <v>1553.9740083886445</v>
      </c>
      <c r="E71" s="7"/>
    </row>
    <row r="72" spans="1:6" ht="16.5" x14ac:dyDescent="0.3">
      <c r="A72" s="7"/>
      <c r="B72" s="12"/>
      <c r="C72" s="12"/>
      <c r="D72" s="12"/>
      <c r="E72" s="7"/>
    </row>
    <row r="73" spans="1:6" ht="17.25" x14ac:dyDescent="0.35">
      <c r="A73" s="8" t="s">
        <v>28</v>
      </c>
      <c r="B73" s="12"/>
      <c r="C73" s="12"/>
      <c r="D73" s="12"/>
      <c r="E73" s="7"/>
    </row>
    <row r="74" spans="1:6" ht="16.5" x14ac:dyDescent="0.3">
      <c r="A74" s="7" t="s">
        <v>29</v>
      </c>
      <c r="B74" s="12">
        <f>(B29/B28)*100</f>
        <v>97.948384023666478</v>
      </c>
      <c r="C74" s="12"/>
      <c r="D74" s="12"/>
      <c r="E74" s="7"/>
    </row>
    <row r="75" spans="1:6" ht="17.25" thickBot="1" x14ac:dyDescent="0.35">
      <c r="A75" s="13" t="s">
        <v>30</v>
      </c>
      <c r="B75" s="14">
        <f>(B23/B29)*100</f>
        <v>59.022610572194566</v>
      </c>
      <c r="C75" s="14"/>
      <c r="D75" s="14"/>
      <c r="E75" s="16"/>
    </row>
    <row r="76" spans="1:6" ht="17.25" thickTop="1" x14ac:dyDescent="0.25">
      <c r="A76" s="25" t="s">
        <v>92</v>
      </c>
      <c r="B76" s="25"/>
      <c r="C76" s="25"/>
      <c r="D76" s="25"/>
      <c r="E76" s="17"/>
      <c r="F76" s="4"/>
    </row>
    <row r="77" spans="1:6" ht="44.25" customHeight="1" x14ac:dyDescent="0.3">
      <c r="A77" s="27" t="s">
        <v>93</v>
      </c>
      <c r="B77" s="27"/>
      <c r="C77" s="27"/>
      <c r="D77" s="27"/>
      <c r="E77" s="7"/>
    </row>
    <row r="78" spans="1:6" ht="16.5" x14ac:dyDescent="0.3">
      <c r="A78" s="7"/>
      <c r="B78" s="7"/>
      <c r="C78" s="7"/>
      <c r="D78" s="7"/>
      <c r="E78" s="7"/>
    </row>
    <row r="79" spans="1:6" ht="16.5" x14ac:dyDescent="0.3">
      <c r="A79" s="7"/>
      <c r="B79" s="7"/>
      <c r="C79" s="7"/>
      <c r="D79" s="7"/>
      <c r="E79" s="7"/>
    </row>
    <row r="80" spans="1:6" ht="16.5" x14ac:dyDescent="0.3">
      <c r="A80" s="7"/>
      <c r="B80" s="7"/>
      <c r="C80" s="7"/>
      <c r="D80" s="7"/>
      <c r="E80" s="7"/>
    </row>
    <row r="81" spans="1:5" ht="16.5" x14ac:dyDescent="0.3">
      <c r="A81" s="7"/>
      <c r="B81" s="7"/>
      <c r="C81" s="7"/>
      <c r="D81" s="7"/>
      <c r="E81" s="7"/>
    </row>
    <row r="82" spans="1:5" ht="16.5" x14ac:dyDescent="0.3">
      <c r="A82" s="7"/>
      <c r="B82" s="7"/>
      <c r="C82" s="7"/>
      <c r="D82" s="7"/>
      <c r="E82" s="7"/>
    </row>
    <row r="83" spans="1:5" ht="16.5" x14ac:dyDescent="0.3">
      <c r="A83" s="7"/>
      <c r="B83" s="7"/>
      <c r="C83" s="7"/>
      <c r="D83" s="7"/>
      <c r="E83" s="7"/>
    </row>
    <row r="84" spans="1:5" ht="16.5" x14ac:dyDescent="0.3">
      <c r="A84" s="7"/>
      <c r="B84" s="7"/>
      <c r="C84" s="7"/>
      <c r="D84" s="7"/>
      <c r="E84" s="7"/>
    </row>
    <row r="85" spans="1:5" ht="16.5" x14ac:dyDescent="0.3">
      <c r="A85" s="7"/>
      <c r="B85" s="7"/>
      <c r="C85" s="7"/>
      <c r="D85" s="7"/>
      <c r="E85" s="7"/>
    </row>
    <row r="86" spans="1:5" ht="16.5" x14ac:dyDescent="0.3">
      <c r="A86" s="7"/>
      <c r="B86" s="7"/>
      <c r="C86" s="7"/>
      <c r="D86" s="7"/>
      <c r="E86" s="7"/>
    </row>
    <row r="87" spans="1:5" ht="16.5" x14ac:dyDescent="0.3">
      <c r="A87" s="7"/>
      <c r="B87" s="7"/>
      <c r="C87" s="7"/>
      <c r="D87" s="7"/>
      <c r="E87" s="7"/>
    </row>
    <row r="88" spans="1:5" ht="16.5" x14ac:dyDescent="0.3">
      <c r="A88" s="7"/>
      <c r="B88" s="7"/>
      <c r="C88" s="7"/>
      <c r="D88" s="7"/>
      <c r="E88" s="7"/>
    </row>
    <row r="89" spans="1:5" ht="16.5" x14ac:dyDescent="0.3">
      <c r="A89" s="7"/>
      <c r="B89" s="7"/>
      <c r="C89" s="7"/>
      <c r="D89" s="7"/>
      <c r="E89" s="7"/>
    </row>
    <row r="90" spans="1:5" ht="16.5" x14ac:dyDescent="0.3">
      <c r="A90" s="7"/>
      <c r="B90" s="7"/>
      <c r="C90" s="7"/>
      <c r="D90" s="7"/>
      <c r="E90" s="7"/>
    </row>
    <row r="91" spans="1:5" ht="16.5" x14ac:dyDescent="0.3">
      <c r="A91" s="7"/>
      <c r="B91" s="7"/>
      <c r="C91" s="7"/>
      <c r="D91" s="7"/>
      <c r="E91" s="7"/>
    </row>
    <row r="92" spans="1:5" ht="16.5" x14ac:dyDescent="0.3">
      <c r="A92" s="7"/>
      <c r="B92" s="7"/>
      <c r="C92" s="7"/>
      <c r="D92" s="7"/>
      <c r="E92" s="7"/>
    </row>
    <row r="93" spans="1:5" ht="16.5" x14ac:dyDescent="0.3">
      <c r="A93" s="7"/>
      <c r="B93" s="7"/>
      <c r="C93" s="7"/>
      <c r="D93" s="7"/>
      <c r="E93" s="7"/>
    </row>
    <row r="94" spans="1:5" ht="16.5" x14ac:dyDescent="0.3">
      <c r="A94" s="7"/>
      <c r="B94" s="7"/>
      <c r="C94" s="7"/>
      <c r="D94" s="7"/>
      <c r="E94" s="7"/>
    </row>
    <row r="95" spans="1:5" ht="16.5" x14ac:dyDescent="0.3">
      <c r="A95" s="7"/>
      <c r="B95" s="7"/>
      <c r="C95" s="7"/>
      <c r="D95" s="7"/>
      <c r="E95" s="7"/>
    </row>
    <row r="96" spans="1:5" ht="16.5" x14ac:dyDescent="0.3">
      <c r="A96" s="7"/>
      <c r="B96" s="7"/>
      <c r="C96" s="7"/>
      <c r="D96" s="7"/>
      <c r="E96" s="7"/>
    </row>
    <row r="97" spans="1:5" ht="16.5" x14ac:dyDescent="0.3">
      <c r="A97" s="7"/>
      <c r="B97" s="7"/>
      <c r="C97" s="7"/>
      <c r="D97" s="7"/>
      <c r="E97" s="7"/>
    </row>
    <row r="98" spans="1:5" ht="16.5" x14ac:dyDescent="0.3">
      <c r="A98" s="7"/>
      <c r="B98" s="7"/>
      <c r="C98" s="7"/>
      <c r="D98" s="7"/>
      <c r="E98" s="7"/>
    </row>
    <row r="99" spans="1:5" ht="16.5" x14ac:dyDescent="0.3">
      <c r="A99" s="7"/>
      <c r="B99" s="7"/>
      <c r="C99" s="7"/>
      <c r="D99" s="7"/>
      <c r="E99" s="7"/>
    </row>
    <row r="100" spans="1:5" ht="16.5" x14ac:dyDescent="0.3">
      <c r="A100" s="7"/>
      <c r="B100" s="7"/>
      <c r="C100" s="7"/>
      <c r="D100" s="7"/>
      <c r="E100" s="7"/>
    </row>
    <row r="101" spans="1:5" ht="16.5" x14ac:dyDescent="0.3">
      <c r="A101" s="7"/>
      <c r="B101" s="7"/>
      <c r="C101" s="7"/>
      <c r="D101" s="7"/>
      <c r="E101" s="7"/>
    </row>
    <row r="102" spans="1:5" ht="16.5" x14ac:dyDescent="0.3">
      <c r="A102" s="7"/>
      <c r="B102" s="7"/>
      <c r="C102" s="7"/>
      <c r="D102" s="7"/>
      <c r="E102" s="7"/>
    </row>
    <row r="103" spans="1:5" ht="16.5" x14ac:dyDescent="0.3">
      <c r="A103" s="7"/>
      <c r="B103" s="7"/>
      <c r="C103" s="7"/>
      <c r="D103" s="7"/>
      <c r="E103" s="7"/>
    </row>
    <row r="104" spans="1:5" ht="16.5" x14ac:dyDescent="0.3">
      <c r="A104" s="7"/>
      <c r="B104" s="7"/>
      <c r="C104" s="7"/>
      <c r="D104" s="7"/>
      <c r="E104" s="7"/>
    </row>
    <row r="105" spans="1:5" ht="16.5" x14ac:dyDescent="0.3">
      <c r="A105" s="7"/>
      <c r="B105" s="7"/>
      <c r="C105" s="7"/>
      <c r="D105" s="7"/>
      <c r="E105" s="7"/>
    </row>
    <row r="106" spans="1:5" ht="16.5" x14ac:dyDescent="0.3">
      <c r="A106" s="7"/>
      <c r="B106" s="7"/>
      <c r="C106" s="7"/>
      <c r="D106" s="7"/>
      <c r="E106" s="7"/>
    </row>
    <row r="107" spans="1:5" ht="16.5" x14ac:dyDescent="0.3">
      <c r="A107" s="7"/>
      <c r="B107" s="7"/>
      <c r="C107" s="7"/>
      <c r="D107" s="7"/>
      <c r="E107" s="7"/>
    </row>
    <row r="108" spans="1:5" ht="16.5" x14ac:dyDescent="0.3">
      <c r="A108" s="7"/>
      <c r="B108" s="7"/>
      <c r="C108" s="7"/>
      <c r="D108" s="7"/>
      <c r="E108" s="7"/>
    </row>
    <row r="109" spans="1:5" ht="16.5" x14ac:dyDescent="0.3">
      <c r="A109" s="7"/>
      <c r="B109" s="7"/>
      <c r="C109" s="7"/>
      <c r="D109" s="7"/>
      <c r="E109" s="7"/>
    </row>
    <row r="110" spans="1:5" ht="16.5" x14ac:dyDescent="0.3">
      <c r="A110" s="7"/>
      <c r="B110" s="7"/>
      <c r="C110" s="7"/>
      <c r="D110" s="7"/>
      <c r="E110" s="7"/>
    </row>
    <row r="111" spans="1:5" ht="16.5" x14ac:dyDescent="0.3">
      <c r="A111" s="7"/>
      <c r="B111" s="7"/>
      <c r="C111" s="7"/>
      <c r="D111" s="7"/>
      <c r="E111" s="7"/>
    </row>
    <row r="112" spans="1:5" ht="16.5" x14ac:dyDescent="0.3">
      <c r="A112" s="7"/>
      <c r="B112" s="7"/>
      <c r="C112" s="7"/>
      <c r="D112" s="7"/>
      <c r="E112" s="7"/>
    </row>
    <row r="172" spans="9:13" x14ac:dyDescent="0.25">
      <c r="I172" s="1"/>
      <c r="J172" s="1"/>
      <c r="K172" s="1"/>
      <c r="L172" s="1"/>
      <c r="M172" s="1"/>
    </row>
    <row r="173" spans="9:13" x14ac:dyDescent="0.25">
      <c r="I173" s="1"/>
      <c r="J173" s="1"/>
      <c r="K173" s="1"/>
      <c r="L173" s="1"/>
      <c r="M173" s="1"/>
    </row>
    <row r="174" spans="9:13" x14ac:dyDescent="0.25">
      <c r="I174" s="1"/>
      <c r="J174" s="1"/>
      <c r="K174" s="1"/>
      <c r="L174" s="1"/>
      <c r="M174" s="1"/>
    </row>
  </sheetData>
  <mergeCells count="5">
    <mergeCell ref="A9:A10"/>
    <mergeCell ref="B9:B10"/>
    <mergeCell ref="C9:D9"/>
    <mergeCell ref="A76:D76"/>
    <mergeCell ref="A77:D77"/>
  </mergeCells>
  <pageMargins left="0.7" right="0.7" top="0.75" bottom="0.75" header="0.3" footer="0.3"/>
  <pageSetup orientation="portrait" horizontalDpi="300" verticalDpi="300" r:id="rId1"/>
  <ignoredErrors>
    <ignoredError sqref="C70:C7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 Semestre</vt:lpstr>
      <vt:lpstr>III Trimestre</vt:lpstr>
      <vt:lpstr>III T Acumulado</vt:lpstr>
      <vt:lpstr>IV Trimestre</vt:lpstr>
      <vt:lpstr>Anual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Stephanie Tatiana Salas Soto</cp:lastModifiedBy>
  <cp:lastPrinted>2012-07-30T17:01:50Z</cp:lastPrinted>
  <dcterms:created xsi:type="dcterms:W3CDTF">2012-02-17T20:51:13Z</dcterms:created>
  <dcterms:modified xsi:type="dcterms:W3CDTF">2021-09-24T15:19:32Z</dcterms:modified>
</cp:coreProperties>
</file>