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anieTatiana\Desktop\INDICADORES 2020\IV Trimestre - Anual 2020\Ciudad de los Niños\"/>
    </mc:Choice>
  </mc:AlternateContent>
  <bookViews>
    <workbookView xWindow="0" yWindow="0" windowWidth="20490" windowHeight="7770" tabRatio="721"/>
  </bookViews>
  <sheets>
    <sheet name="I Trimestre" sheetId="8" r:id="rId1"/>
    <sheet name="II Trimestre" sheetId="2" r:id="rId2"/>
    <sheet name="I Semestre" sheetId="5" r:id="rId3"/>
    <sheet name="III Trimestre" sheetId="3" r:id="rId4"/>
    <sheet name="III T Acumulado" sheetId="6" r:id="rId5"/>
    <sheet name="IV Trimestre" sheetId="4" r:id="rId6"/>
    <sheet name="Anual" sheetId="7" r:id="rId7"/>
  </sheets>
  <calcPr calcId="162913"/>
</workbook>
</file>

<file path=xl/calcChain.xml><?xml version="1.0" encoding="utf-8"?>
<calcChain xmlns="http://schemas.openxmlformats.org/spreadsheetml/2006/main">
  <c r="B37" i="7" l="1"/>
  <c r="B29" i="7"/>
  <c r="B25" i="7"/>
  <c r="B24" i="7"/>
  <c r="B23" i="7"/>
  <c r="B22" i="7"/>
  <c r="B21" i="7"/>
  <c r="F68" i="7"/>
  <c r="F67" i="7"/>
  <c r="E68" i="7"/>
  <c r="E67" i="7"/>
  <c r="D67" i="7" l="1"/>
  <c r="C67" i="7"/>
  <c r="F22" i="7"/>
  <c r="D22" i="7"/>
  <c r="F68" i="6" l="1"/>
  <c r="F67" i="6"/>
  <c r="E68" i="6"/>
  <c r="E67" i="6"/>
  <c r="C68" i="6"/>
  <c r="C67" i="6"/>
  <c r="B68" i="6"/>
  <c r="B67" i="6"/>
  <c r="E25" i="3"/>
  <c r="F25" i="3"/>
  <c r="D25" i="3"/>
  <c r="F68" i="5"/>
  <c r="F67" i="5"/>
  <c r="E68" i="5"/>
  <c r="E67" i="5"/>
  <c r="C68" i="5"/>
  <c r="C67" i="5"/>
  <c r="B68" i="5"/>
  <c r="B67" i="5"/>
  <c r="E25" i="2"/>
  <c r="F25" i="2"/>
  <c r="D25" i="2"/>
  <c r="B68" i="8"/>
  <c r="B67" i="8"/>
  <c r="F68" i="8"/>
  <c r="F67" i="8"/>
  <c r="E68" i="8"/>
  <c r="E67" i="8"/>
  <c r="C68" i="8"/>
  <c r="C67" i="8"/>
  <c r="C15" i="5" l="1"/>
  <c r="E22" i="7" l="1"/>
  <c r="B15" i="4" l="1"/>
  <c r="B15" i="3"/>
  <c r="B15" i="2"/>
  <c r="B15" i="8"/>
  <c r="C15" i="7"/>
  <c r="B15" i="7" l="1"/>
  <c r="B15" i="5"/>
  <c r="B15" i="6"/>
  <c r="D21" i="7"/>
  <c r="D37" i="7" s="1"/>
  <c r="E25" i="4"/>
  <c r="F25" i="4"/>
  <c r="F59" i="4" s="1"/>
  <c r="E59" i="3"/>
  <c r="F59" i="3"/>
  <c r="E59" i="2"/>
  <c r="F59" i="2"/>
  <c r="F25" i="8"/>
  <c r="F59" i="8" s="1"/>
  <c r="E25" i="8"/>
  <c r="E59" i="8" s="1"/>
  <c r="B17" i="4"/>
  <c r="B54" i="4" s="1"/>
  <c r="B17" i="3"/>
  <c r="B49" i="3" s="1"/>
  <c r="B17" i="2"/>
  <c r="B54" i="2" s="1"/>
  <c r="B17" i="8"/>
  <c r="F21" i="5"/>
  <c r="F37" i="5" s="1"/>
  <c r="E21" i="5"/>
  <c r="E37" i="5" s="1"/>
  <c r="D21" i="5"/>
  <c r="D37" i="5" s="1"/>
  <c r="F71" i="4"/>
  <c r="E71" i="4"/>
  <c r="D71" i="4"/>
  <c r="F70" i="4"/>
  <c r="E70" i="4"/>
  <c r="D70" i="4"/>
  <c r="F68" i="4"/>
  <c r="E68" i="4"/>
  <c r="D68" i="4"/>
  <c r="F67" i="4"/>
  <c r="E67" i="4"/>
  <c r="D67" i="4"/>
  <c r="F71" i="3"/>
  <c r="E71" i="3"/>
  <c r="D71" i="3"/>
  <c r="F70" i="3"/>
  <c r="E70" i="3"/>
  <c r="D70" i="3"/>
  <c r="F68" i="3"/>
  <c r="E68" i="3"/>
  <c r="D68" i="3"/>
  <c r="F67" i="3"/>
  <c r="E67" i="3"/>
  <c r="D67" i="3"/>
  <c r="F71" i="2"/>
  <c r="E71" i="2"/>
  <c r="D71" i="2"/>
  <c r="F70" i="2"/>
  <c r="E70" i="2"/>
  <c r="D70" i="2"/>
  <c r="F68" i="2"/>
  <c r="E68" i="2"/>
  <c r="D68" i="2"/>
  <c r="F67" i="2"/>
  <c r="E67" i="2"/>
  <c r="D67" i="2"/>
  <c r="F71" i="8"/>
  <c r="E71" i="8"/>
  <c r="F70" i="8"/>
  <c r="E70" i="8"/>
  <c r="D70" i="8"/>
  <c r="D67" i="8"/>
  <c r="F55" i="4"/>
  <c r="F56" i="4" s="1"/>
  <c r="E55" i="4"/>
  <c r="E56" i="4" s="1"/>
  <c r="D55" i="4"/>
  <c r="D56" i="4" s="1"/>
  <c r="C54" i="4"/>
  <c r="C56" i="4" s="1"/>
  <c r="F55" i="3"/>
  <c r="F56" i="3" s="1"/>
  <c r="E55" i="3"/>
  <c r="E56" i="3" s="1"/>
  <c r="D55" i="3"/>
  <c r="D56" i="3" s="1"/>
  <c r="C54" i="3"/>
  <c r="C56" i="3" s="1"/>
  <c r="F55" i="2"/>
  <c r="F56" i="2" s="1"/>
  <c r="E55" i="2"/>
  <c r="E56" i="2" s="1"/>
  <c r="D55" i="2"/>
  <c r="D56" i="2" s="1"/>
  <c r="C54" i="2"/>
  <c r="C56" i="2" s="1"/>
  <c r="F55" i="8"/>
  <c r="F56" i="8" s="1"/>
  <c r="E55" i="8"/>
  <c r="E56" i="8" s="1"/>
  <c r="C54" i="8"/>
  <c r="C56" i="8" s="1"/>
  <c r="B29" i="6"/>
  <c r="E21" i="6"/>
  <c r="E37" i="6" s="1"/>
  <c r="F21" i="6"/>
  <c r="F37" i="6" s="1"/>
  <c r="D21" i="6"/>
  <c r="D37" i="6" s="1"/>
  <c r="C62" i="4"/>
  <c r="D50" i="4"/>
  <c r="D51" i="4" s="1"/>
  <c r="C49" i="4"/>
  <c r="C51" i="4" s="1"/>
  <c r="D38" i="4"/>
  <c r="D40" i="4" s="1"/>
  <c r="E38" i="4"/>
  <c r="E63" i="4" s="1"/>
  <c r="F38" i="4"/>
  <c r="D37" i="4"/>
  <c r="D39" i="4" s="1"/>
  <c r="E37" i="4"/>
  <c r="F37" i="4"/>
  <c r="F39" i="4" s="1"/>
  <c r="C62" i="3"/>
  <c r="C49" i="3"/>
  <c r="C51" i="3" s="1"/>
  <c r="D50" i="3"/>
  <c r="D51" i="3" s="1"/>
  <c r="F50" i="3"/>
  <c r="F51" i="3" s="1"/>
  <c r="D38" i="3"/>
  <c r="D40" i="3" s="1"/>
  <c r="E38" i="3"/>
  <c r="F38" i="3"/>
  <c r="F40" i="3" s="1"/>
  <c r="D37" i="3"/>
  <c r="D39" i="3" s="1"/>
  <c r="E37" i="3"/>
  <c r="E39" i="3" s="1"/>
  <c r="F37" i="3"/>
  <c r="F39" i="3" s="1"/>
  <c r="E23" i="5"/>
  <c r="F23" i="5"/>
  <c r="F25" i="5" s="1"/>
  <c r="F59" i="5" s="1"/>
  <c r="E22" i="5"/>
  <c r="F22" i="5"/>
  <c r="D22" i="5"/>
  <c r="C62" i="2"/>
  <c r="D50" i="2"/>
  <c r="D51" i="2" s="1"/>
  <c r="F50" i="2"/>
  <c r="F51" i="2" s="1"/>
  <c r="F37" i="2"/>
  <c r="F39" i="2" s="1"/>
  <c r="E37" i="2"/>
  <c r="E39" i="2" s="1"/>
  <c r="D37" i="2"/>
  <c r="D39" i="2" s="1"/>
  <c r="E37" i="8"/>
  <c r="E39" i="8" s="1"/>
  <c r="F37" i="8"/>
  <c r="F39" i="8" s="1"/>
  <c r="D37" i="8"/>
  <c r="D39" i="8" s="1"/>
  <c r="F38" i="2"/>
  <c r="E38" i="2"/>
  <c r="E40" i="2" s="1"/>
  <c r="D38" i="2"/>
  <c r="D40" i="2" s="1"/>
  <c r="C18" i="7"/>
  <c r="C16" i="7"/>
  <c r="C17" i="7"/>
  <c r="C18" i="6"/>
  <c r="C15" i="6"/>
  <c r="C16" i="6"/>
  <c r="C17" i="6"/>
  <c r="C18" i="5"/>
  <c r="C16" i="5"/>
  <c r="C17" i="5"/>
  <c r="C49" i="2"/>
  <c r="C51" i="2" s="1"/>
  <c r="C62" i="8"/>
  <c r="C49" i="8"/>
  <c r="C51" i="8" s="1"/>
  <c r="D59" i="3"/>
  <c r="D59" i="2"/>
  <c r="B21" i="8"/>
  <c r="D25" i="4"/>
  <c r="B22" i="4"/>
  <c r="B67" i="4" s="1"/>
  <c r="B23" i="4"/>
  <c r="B24" i="4"/>
  <c r="E21" i="7"/>
  <c r="E37" i="7" s="1"/>
  <c r="E39" i="7" s="1"/>
  <c r="F21" i="7"/>
  <c r="F37" i="7" s="1"/>
  <c r="F39" i="7" s="1"/>
  <c r="B21" i="4"/>
  <c r="B37" i="4" s="1"/>
  <c r="B39" i="4" s="1"/>
  <c r="B21" i="3"/>
  <c r="B37" i="3" s="1"/>
  <c r="B39" i="3" s="1"/>
  <c r="B21" i="2"/>
  <c r="B37" i="2" s="1"/>
  <c r="B39" i="2" s="1"/>
  <c r="E24" i="5"/>
  <c r="F24" i="5"/>
  <c r="D24" i="5"/>
  <c r="E24" i="6"/>
  <c r="F24" i="6"/>
  <c r="D24" i="6"/>
  <c r="E23" i="6"/>
  <c r="E25" i="6" s="1"/>
  <c r="E59" i="6" s="1"/>
  <c r="F23" i="6"/>
  <c r="E22" i="6"/>
  <c r="F22" i="6"/>
  <c r="D22" i="6"/>
  <c r="B18" i="5"/>
  <c r="B16" i="5"/>
  <c r="B18" i="6"/>
  <c r="B16" i="6"/>
  <c r="E24" i="7"/>
  <c r="F24" i="7"/>
  <c r="D24" i="7"/>
  <c r="B24" i="3"/>
  <c r="B23" i="3"/>
  <c r="B75" i="3" s="1"/>
  <c r="B22" i="3"/>
  <c r="C70" i="3" s="1"/>
  <c r="B24" i="2"/>
  <c r="B23" i="2"/>
  <c r="B75" i="2" s="1"/>
  <c r="B22" i="2"/>
  <c r="C70" i="2" s="1"/>
  <c r="B24" i="8"/>
  <c r="B22" i="8"/>
  <c r="C70" i="8" s="1"/>
  <c r="B70" i="8"/>
  <c r="B16" i="7"/>
  <c r="B18" i="7"/>
  <c r="B49" i="4"/>
  <c r="B62" i="3"/>
  <c r="B49" i="2"/>
  <c r="E23" i="7"/>
  <c r="E25" i="7" s="1"/>
  <c r="E59" i="7" s="1"/>
  <c r="F23" i="7"/>
  <c r="B29" i="5"/>
  <c r="F38" i="8"/>
  <c r="E38" i="8"/>
  <c r="E40" i="8" s="1"/>
  <c r="F50" i="8"/>
  <c r="F51" i="8" s="1"/>
  <c r="E50" i="8"/>
  <c r="E51" i="8" s="1"/>
  <c r="B28" i="8"/>
  <c r="B74" i="8" s="1"/>
  <c r="D71" i="8"/>
  <c r="D68" i="8"/>
  <c r="D55" i="8"/>
  <c r="D56" i="8" s="1"/>
  <c r="D50" i="8"/>
  <c r="D51" i="8" s="1"/>
  <c r="D23" i="5"/>
  <c r="D25" i="5" s="1"/>
  <c r="D59" i="5" s="1"/>
  <c r="D25" i="8"/>
  <c r="D59" i="8" s="1"/>
  <c r="D38" i="8"/>
  <c r="D23" i="6"/>
  <c r="D25" i="6" s="1"/>
  <c r="D59" i="6" s="1"/>
  <c r="D23" i="7"/>
  <c r="B23" i="8"/>
  <c r="B62" i="4" l="1"/>
  <c r="E40" i="4"/>
  <c r="B37" i="8"/>
  <c r="B39" i="8" s="1"/>
  <c r="B39" i="7"/>
  <c r="C71" i="8"/>
  <c r="B75" i="8"/>
  <c r="C49" i="7"/>
  <c r="C51" i="7" s="1"/>
  <c r="C68" i="4"/>
  <c r="B75" i="4"/>
  <c r="B54" i="3"/>
  <c r="B68" i="3"/>
  <c r="D63" i="8"/>
  <c r="D55" i="7"/>
  <c r="D56" i="7" s="1"/>
  <c r="D70" i="6"/>
  <c r="F63" i="8"/>
  <c r="F70" i="6"/>
  <c r="D68" i="5"/>
  <c r="D70" i="5"/>
  <c r="E70" i="6"/>
  <c r="C54" i="5"/>
  <c r="C56" i="5" s="1"/>
  <c r="D50" i="5"/>
  <c r="D51" i="5" s="1"/>
  <c r="D55" i="5"/>
  <c r="D56" i="5" s="1"/>
  <c r="B50" i="8"/>
  <c r="D55" i="6"/>
  <c r="D56" i="6" s="1"/>
  <c r="D38" i="5"/>
  <c r="D40" i="5" s="1"/>
  <c r="E63" i="2"/>
  <c r="B28" i="3"/>
  <c r="B74" i="3" s="1"/>
  <c r="C67" i="3"/>
  <c r="C71" i="4"/>
  <c r="D38" i="6"/>
  <c r="D40" i="6" s="1"/>
  <c r="B62" i="2"/>
  <c r="C49" i="5"/>
  <c r="C51" i="5" s="1"/>
  <c r="C62" i="5"/>
  <c r="E50" i="7"/>
  <c r="E51" i="7" s="1"/>
  <c r="B55" i="8"/>
  <c r="B38" i="8"/>
  <c r="B40" i="8" s="1"/>
  <c r="B64" i="8" s="1"/>
  <c r="F55" i="5"/>
  <c r="F56" i="5" s="1"/>
  <c r="F71" i="5"/>
  <c r="F38" i="5"/>
  <c r="F63" i="5" s="1"/>
  <c r="F50" i="5"/>
  <c r="F51" i="5" s="1"/>
  <c r="B25" i="8"/>
  <c r="B59" i="8" s="1"/>
  <c r="C69" i="8"/>
  <c r="D40" i="8"/>
  <c r="D64" i="8" s="1"/>
  <c r="D68" i="6"/>
  <c r="B24" i="5"/>
  <c r="F39" i="6"/>
  <c r="D50" i="6"/>
  <c r="D51" i="6" s="1"/>
  <c r="B50" i="3"/>
  <c r="B51" i="3" s="1"/>
  <c r="B55" i="2"/>
  <c r="B56" i="2" s="1"/>
  <c r="E38" i="6"/>
  <c r="E40" i="6" s="1"/>
  <c r="D67" i="6"/>
  <c r="B21" i="6"/>
  <c r="B37" i="6" s="1"/>
  <c r="B39" i="6" s="1"/>
  <c r="B25" i="3"/>
  <c r="B59" i="3" s="1"/>
  <c r="D63" i="2"/>
  <c r="D67" i="5"/>
  <c r="F63" i="2"/>
  <c r="D64" i="4"/>
  <c r="D63" i="4"/>
  <c r="F50" i="7"/>
  <c r="F51" i="7" s="1"/>
  <c r="F55" i="7"/>
  <c r="F56" i="7" s="1"/>
  <c r="E55" i="7"/>
  <c r="E56" i="7" s="1"/>
  <c r="B25" i="4"/>
  <c r="B59" i="4" s="1"/>
  <c r="B38" i="4"/>
  <c r="B55" i="4"/>
  <c r="B56" i="4" s="1"/>
  <c r="F70" i="7"/>
  <c r="C70" i="4"/>
  <c r="B70" i="4"/>
  <c r="E70" i="7"/>
  <c r="B50" i="4"/>
  <c r="B51" i="4" s="1"/>
  <c r="C67" i="4"/>
  <c r="C69" i="4" s="1"/>
  <c r="B38" i="3"/>
  <c r="B63" i="3" s="1"/>
  <c r="C71" i="3"/>
  <c r="B24" i="6"/>
  <c r="E55" i="6"/>
  <c r="E56" i="6" s="1"/>
  <c r="E25" i="5"/>
  <c r="E59" i="5" s="1"/>
  <c r="E38" i="5"/>
  <c r="E63" i="5" s="1"/>
  <c r="E39" i="5"/>
  <c r="B17" i="6"/>
  <c r="B49" i="8"/>
  <c r="B71" i="8"/>
  <c r="F71" i="7"/>
  <c r="B71" i="3"/>
  <c r="B71" i="2"/>
  <c r="C71" i="2"/>
  <c r="C68" i="2"/>
  <c r="F64" i="3"/>
  <c r="F25" i="6"/>
  <c r="F59" i="6" s="1"/>
  <c r="D70" i="7"/>
  <c r="B62" i="8"/>
  <c r="F25" i="7"/>
  <c r="F59" i="7" s="1"/>
  <c r="F38" i="7"/>
  <c r="B67" i="2"/>
  <c r="D59" i="4"/>
  <c r="B71" i="4"/>
  <c r="B68" i="4"/>
  <c r="D39" i="5"/>
  <c r="E40" i="3"/>
  <c r="E64" i="3" s="1"/>
  <c r="E63" i="3"/>
  <c r="D71" i="7"/>
  <c r="D68" i="7"/>
  <c r="C62" i="7"/>
  <c r="C54" i="7"/>
  <c r="C56" i="7" s="1"/>
  <c r="D50" i="7"/>
  <c r="D51" i="7" s="1"/>
  <c r="B28" i="2"/>
  <c r="B74" i="2" s="1"/>
  <c r="F40" i="8"/>
  <c r="F64" i="8" s="1"/>
  <c r="B22" i="5"/>
  <c r="C68" i="3"/>
  <c r="E39" i="4"/>
  <c r="F63" i="4"/>
  <c r="F40" i="4"/>
  <c r="F64" i="4" s="1"/>
  <c r="B54" i="8"/>
  <c r="B17" i="5"/>
  <c r="D39" i="7"/>
  <c r="B25" i="2"/>
  <c r="B59" i="2" s="1"/>
  <c r="C49" i="6"/>
  <c r="C51" i="6" s="1"/>
  <c r="B17" i="7"/>
  <c r="B62" i="7" s="1"/>
  <c r="D71" i="6"/>
  <c r="D71" i="5"/>
  <c r="B28" i="4"/>
  <c r="B74" i="4" s="1"/>
  <c r="B22" i="6"/>
  <c r="B70" i="6" s="1"/>
  <c r="B21" i="5"/>
  <c r="B37" i="5" s="1"/>
  <c r="B39" i="5" s="1"/>
  <c r="F38" i="6"/>
  <c r="F40" i="6" s="1"/>
  <c r="F71" i="6"/>
  <c r="F55" i="6"/>
  <c r="F56" i="6" s="1"/>
  <c r="E71" i="6"/>
  <c r="B55" i="3"/>
  <c r="B56" i="3" s="1"/>
  <c r="C54" i="6"/>
  <c r="C56" i="6" s="1"/>
  <c r="D63" i="3"/>
  <c r="F63" i="3"/>
  <c r="D64" i="3"/>
  <c r="B70" i="3"/>
  <c r="F50" i="6"/>
  <c r="F51" i="6" s="1"/>
  <c r="B67" i="3"/>
  <c r="E50" i="6"/>
  <c r="E51" i="6" s="1"/>
  <c r="D39" i="6"/>
  <c r="E39" i="6"/>
  <c r="B23" i="6"/>
  <c r="B75" i="6" s="1"/>
  <c r="B23" i="5"/>
  <c r="B75" i="5" s="1"/>
  <c r="B38" i="2"/>
  <c r="B40" i="2" s="1"/>
  <c r="B64" i="2" s="1"/>
  <c r="B50" i="2"/>
  <c r="B51" i="2" s="1"/>
  <c r="B68" i="2"/>
  <c r="E71" i="7"/>
  <c r="E50" i="5"/>
  <c r="E51" i="5" s="1"/>
  <c r="E38" i="7"/>
  <c r="E55" i="5"/>
  <c r="E56" i="5" s="1"/>
  <c r="E71" i="5"/>
  <c r="D38" i="7"/>
  <c r="D25" i="7"/>
  <c r="D59" i="7" s="1"/>
  <c r="C62" i="6"/>
  <c r="B70" i="2"/>
  <c r="C67" i="2"/>
  <c r="E70" i="5"/>
  <c r="F70" i="5"/>
  <c r="F40" i="2"/>
  <c r="F64" i="2" s="1"/>
  <c r="D64" i="2"/>
  <c r="E64" i="2"/>
  <c r="F39" i="5"/>
  <c r="E64" i="4" l="1"/>
  <c r="B69" i="3"/>
  <c r="C69" i="3"/>
  <c r="B75" i="7"/>
  <c r="B50" i="7"/>
  <c r="B40" i="3"/>
  <c r="B64" i="3" s="1"/>
  <c r="B63" i="2"/>
  <c r="C70" i="6"/>
  <c r="D63" i="5"/>
  <c r="D64" i="6"/>
  <c r="B51" i="8"/>
  <c r="B69" i="8" s="1"/>
  <c r="D63" i="6"/>
  <c r="F40" i="5"/>
  <c r="F64" i="5" s="1"/>
  <c r="D64" i="5"/>
  <c r="B63" i="8"/>
  <c r="B49" i="7"/>
  <c r="C69" i="2"/>
  <c r="B56" i="8"/>
  <c r="B25" i="5"/>
  <c r="B59" i="5" s="1"/>
  <c r="F64" i="6"/>
  <c r="E64" i="6"/>
  <c r="B69" i="2"/>
  <c r="E40" i="5"/>
  <c r="E64" i="5" s="1"/>
  <c r="F63" i="6"/>
  <c r="E63" i="6"/>
  <c r="B25" i="6"/>
  <c r="B59" i="6" s="1"/>
  <c r="C68" i="7"/>
  <c r="B40" i="4"/>
  <c r="B64" i="4" s="1"/>
  <c r="B63" i="4"/>
  <c r="C71" i="7"/>
  <c r="B38" i="7"/>
  <c r="B63" i="7" s="1"/>
  <c r="B55" i="7"/>
  <c r="B54" i="7"/>
  <c r="B68" i="7"/>
  <c r="B71" i="7"/>
  <c r="B67" i="7"/>
  <c r="B69" i="4"/>
  <c r="B70" i="5"/>
  <c r="B28" i="5"/>
  <c r="B74" i="5" s="1"/>
  <c r="B28" i="6"/>
  <c r="B74" i="6" s="1"/>
  <c r="C70" i="5"/>
  <c r="B54" i="5"/>
  <c r="B49" i="5"/>
  <c r="B62" i="5"/>
  <c r="F63" i="7"/>
  <c r="F40" i="7"/>
  <c r="F64" i="7" s="1"/>
  <c r="B70" i="7"/>
  <c r="B28" i="7"/>
  <c r="B74" i="7" s="1"/>
  <c r="C70" i="7"/>
  <c r="B49" i="6"/>
  <c r="B54" i="6"/>
  <c r="B62" i="6"/>
  <c r="C71" i="6"/>
  <c r="B50" i="6"/>
  <c r="B55" i="6"/>
  <c r="B71" i="6"/>
  <c r="B38" i="6"/>
  <c r="B55" i="5"/>
  <c r="B50" i="5"/>
  <c r="B71" i="5"/>
  <c r="B38" i="5"/>
  <c r="C71" i="5"/>
  <c r="E40" i="7"/>
  <c r="E64" i="7" s="1"/>
  <c r="E63" i="7"/>
  <c r="D40" i="7"/>
  <c r="D64" i="7" s="1"/>
  <c r="D63" i="7"/>
  <c r="B59" i="7"/>
  <c r="B40" i="7" l="1"/>
  <c r="B64" i="7" s="1"/>
  <c r="C69" i="5"/>
  <c r="B51" i="6"/>
  <c r="B69" i="6" s="1"/>
  <c r="C69" i="6"/>
  <c r="B51" i="7"/>
  <c r="B69" i="7" s="1"/>
  <c r="B51" i="5"/>
  <c r="B69" i="5" s="1"/>
  <c r="C69" i="7"/>
  <c r="B56" i="7"/>
  <c r="B56" i="5"/>
  <c r="B56" i="6"/>
  <c r="B40" i="5"/>
  <c r="B64" i="5" s="1"/>
  <c r="B63" i="5"/>
  <c r="B40" i="6"/>
  <c r="B64" i="6" s="1"/>
  <c r="B63" i="6"/>
</calcChain>
</file>

<file path=xl/sharedStrings.xml><?xml version="1.0" encoding="utf-8"?>
<sst xmlns="http://schemas.openxmlformats.org/spreadsheetml/2006/main" count="565" uniqueCount="124">
  <si>
    <t>Indicador</t>
  </si>
  <si>
    <t>Total programa</t>
  </si>
  <si>
    <t>Equipamiento</t>
  </si>
  <si>
    <t>Construcción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</si>
  <si>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</si>
  <si>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</si>
  <si>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</si>
  <si>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</si>
  <si>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</si>
  <si>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</si>
  <si>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</si>
  <si>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</si>
  <si>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</si>
  <si>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</si>
  <si>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</si>
  <si>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</si>
  <si>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</si>
  <si>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</si>
  <si>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</si>
  <si>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</si>
  <si>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</si>
  <si>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</si>
  <si>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</si>
  <si>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</si>
  <si>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</si>
  <si>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</si>
  <si>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</si>
  <si>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</si>
  <si>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</si>
  <si>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</si>
  <si>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</si>
  <si>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</si>
  <si>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</si>
  <si>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</si>
  <si>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Gasto mensual programado por beneficiario (GPB) </t>
  </si>
  <si>
    <t xml:space="preserve">Gasto mensual efectivo por beneficiario (GEB) </t>
  </si>
  <si>
    <t xml:space="preserve">Gasto programado trimestral por beneficiario (GPB) </t>
  </si>
  <si>
    <t xml:space="preserve">Gasto efectivo trimestral por beneficiario (GEB) </t>
  </si>
  <si>
    <t xml:space="preserve">Gasto programado semestral por beneficiario (GPB) </t>
  </si>
  <si>
    <t xml:space="preserve">Gasto efectivo semestral por beneficiario (GEB) </t>
  </si>
  <si>
    <t xml:space="preserve">Gasto programado acumulado por beneficiario (GPB) </t>
  </si>
  <si>
    <t xml:space="preserve">Gasto efectivo acumulado por beneficiario (GEB) </t>
  </si>
  <si>
    <t>na</t>
  </si>
  <si>
    <t>n.d.</t>
  </si>
  <si>
    <t>Subsidio para atención directa</t>
  </si>
  <si>
    <t>Productos</t>
  </si>
  <si>
    <t xml:space="preserve">n.d. </t>
  </si>
  <si>
    <t>Efectivos 1T 2019</t>
  </si>
  <si>
    <t>IPC (1T 2019)</t>
  </si>
  <si>
    <t>Gasto efectivo real 1T 2019</t>
  </si>
  <si>
    <t>Gasto efectivo real por beneficiario 1T 2019</t>
  </si>
  <si>
    <t>Efectivos 2T 2019</t>
  </si>
  <si>
    <t>IPC (2T 2019)</t>
  </si>
  <si>
    <t>Gasto efectivo real 2T 2019</t>
  </si>
  <si>
    <t>Gasto efectivo real por beneficiario 2T 2019</t>
  </si>
  <si>
    <t>Efectivos 1S 2019</t>
  </si>
  <si>
    <t>IPC (1S 2019)</t>
  </si>
  <si>
    <t>Gasto efectivo real 1S 2019</t>
  </si>
  <si>
    <t>Gasto efectivo real por beneficiario 1S 2019</t>
  </si>
  <si>
    <t>Efectivos 3T 2019</t>
  </si>
  <si>
    <t>IPC (3T 2019)</t>
  </si>
  <si>
    <t>Gasto efectivo real 3T 2019</t>
  </si>
  <si>
    <t>Gasto efectivo real por beneficiario 3T 2019</t>
  </si>
  <si>
    <t>Subsidio para 
atención directa</t>
  </si>
  <si>
    <t>Efectivos 4T 2019</t>
  </si>
  <si>
    <t>IPC (4T 2019)</t>
  </si>
  <si>
    <t>Gasto efectivo real 4T 2019</t>
  </si>
  <si>
    <t>Gasto efectivo real por beneficiario 4T 2019</t>
  </si>
  <si>
    <t>Programados 1T 2020</t>
  </si>
  <si>
    <t>Efectivos 1T 2020</t>
  </si>
  <si>
    <t>Programados año 2020</t>
  </si>
  <si>
    <t>En transferencias 1T 2020</t>
  </si>
  <si>
    <t>IPC (1T 2020)</t>
  </si>
  <si>
    <t>Gasto efectivo real 1T 2020</t>
  </si>
  <si>
    <t>Gasto efectivo real por beneficiario 1T 2020</t>
  </si>
  <si>
    <t>Programados 2T 2020</t>
  </si>
  <si>
    <t>Efectivos 2T 2020</t>
  </si>
  <si>
    <t>En transferencias 2T 2020</t>
  </si>
  <si>
    <t>IPC (2T 2020)</t>
  </si>
  <si>
    <t>Gasto efectivo real 2T 2020</t>
  </si>
  <si>
    <t>Gasto efectivo real por beneficiario 2T 2020</t>
  </si>
  <si>
    <t>Programados 1S 2020</t>
  </si>
  <si>
    <t>Efectivos 1S 2020</t>
  </si>
  <si>
    <t>En transferencias 1S 2020</t>
  </si>
  <si>
    <t>IPC (1S 2020)</t>
  </si>
  <si>
    <t>Gasto efectivo real 1S 2020</t>
  </si>
  <si>
    <t>Gasto efectivo real por beneficiario 1S 2020</t>
  </si>
  <si>
    <t>Programados 3T 2020</t>
  </si>
  <si>
    <t>Efectivos 3T 2020</t>
  </si>
  <si>
    <t>En transferencias 3T 2020</t>
  </si>
  <si>
    <t>IPC (3T 2020)</t>
  </si>
  <si>
    <t>Gasto efectivo real 3T 2020</t>
  </si>
  <si>
    <t>Gasto efectivo real por beneficiario 3T 2020</t>
  </si>
  <si>
    <t>Programados 4T 2020</t>
  </si>
  <si>
    <t>Efectivos 4T 2020</t>
  </si>
  <si>
    <t>En transferencias 4T 2020</t>
  </si>
  <si>
    <t>IPC (4T 2020)</t>
  </si>
  <si>
    <t>Gasto efectivo real 4T 2020</t>
  </si>
  <si>
    <t>Gasto efectivo real por beneficiario 4T 2020</t>
  </si>
  <si>
    <t>Efectivos 2019</t>
  </si>
  <si>
    <t>Programados 2020</t>
  </si>
  <si>
    <t>Efectivos 2020</t>
  </si>
  <si>
    <t>En transferencias 2020</t>
  </si>
  <si>
    <t>IPC (2019)</t>
  </si>
  <si>
    <t>IPC (2020)</t>
  </si>
  <si>
    <t>Gasto efectivo real 2019</t>
  </si>
  <si>
    <t>Gasto efectivo real 2020</t>
  </si>
  <si>
    <t>Gasto efectivo real por beneficiario 2019</t>
  </si>
  <si>
    <t>Gasto efectivo real por beneficiario 2020</t>
  </si>
  <si>
    <r>
      <rPr>
        <b/>
        <sz val="11"/>
        <color theme="1"/>
        <rFont val="Palatino Linotype"/>
        <family val="1"/>
      </rPr>
      <t>Nota:</t>
    </r>
    <r>
      <rPr>
        <sz val="11"/>
        <color theme="1"/>
        <rFont val="Palatino Linotype"/>
        <family val="1"/>
      </rPr>
      <t xml:space="preserve"> Se modificó la fómula del gasto mensual; esto debido a que la programación se modificó (02 productos inician a ejecutarse en el mes de enero y uno en el mes de febrero). </t>
    </r>
  </si>
  <si>
    <t>Efectivos 3 TA 2019</t>
  </si>
  <si>
    <t>Programados 3 TA 2020</t>
  </si>
  <si>
    <t>Efectivos 3 TA 2020</t>
  </si>
  <si>
    <t>En transferencias 3 TA 2020</t>
  </si>
  <si>
    <t>IPC (3 TA 2019)</t>
  </si>
  <si>
    <t>IPC (3 TA 2020)</t>
  </si>
  <si>
    <t>Gasto efectivo real 3 TA 2019</t>
  </si>
  <si>
    <t>Gasto efectivo real 3 TA 2020</t>
  </si>
  <si>
    <t>Gasto efectivo real por beneficiario 3 TA 2019</t>
  </si>
  <si>
    <t>Gasto efectivo real por beneficiario 3 TA 2020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</si>
  <si>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>Informes Trimestrales Ciudad de los Niños 2019 y 2020 - Cronogramas de Metas e Inversión - Modificaciones 2020 - IPC, INEC 2019 y 2020</t>
    </r>
  </si>
  <si>
    <t>Promedio 
mensual</t>
  </si>
  <si>
    <t xml:space="preserve">Gasto programado anual por beneficiario (GPB) </t>
  </si>
  <si>
    <t xml:space="preserve">Gasto efectivo anual por beneficiario (GEB)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</si>
</sst>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"/>
    <numFmt numFmtId="166" formatCode="#,##0.0____"/>
    <numFmt numFmtId="167" formatCode="_(* #,##0_);_(* \(#,##0\);_(* &quot;-&quot;??_);_(@_)"/>
    <numFmt numFmtId="168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/>
    <xf numFmtId="167" fontId="0" fillId="0" borderId="0" xfId="1" applyNumberFormat="1" applyFont="1" applyFill="1"/>
    <xf numFmtId="164" fontId="0" fillId="0" borderId="0" xfId="1" applyFont="1" applyFill="1"/>
    <xf numFmtId="0" fontId="0" fillId="0" borderId="0" xfId="0" applyFont="1" applyFill="1" applyAlignment="1">
      <alignment wrapText="1"/>
    </xf>
    <xf numFmtId="0" fontId="0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wrapText="1"/>
    </xf>
    <xf numFmtId="168" fontId="0" fillId="0" borderId="0" xfId="1" applyNumberFormat="1" applyFont="1" applyFill="1"/>
    <xf numFmtId="0" fontId="0" fillId="0" borderId="0" xfId="0" applyFont="1" applyFill="1"/>
    <xf numFmtId="4" fontId="0" fillId="0" borderId="0" xfId="0" applyNumberFormat="1" applyFont="1" applyFill="1"/>
    <xf numFmtId="165" fontId="0" fillId="0" borderId="0" xfId="0" applyNumberFormat="1" applyFont="1" applyFill="1"/>
    <xf numFmtId="0" fontId="3" fillId="0" borderId="0" xfId="0" applyFont="1" applyFill="1" applyBorder="1" applyAlignment="1">
      <alignment vertical="top" wrapText="1"/>
    </xf>
    <xf numFmtId="0" fontId="0" fillId="0" borderId="0" xfId="0" applyFont="1" applyFill="1" applyAlignment="1"/>
    <xf numFmtId="0" fontId="4" fillId="0" borderId="0" xfId="0" applyFont="1" applyFill="1"/>
    <xf numFmtId="10" fontId="0" fillId="0" borderId="0" xfId="2" applyNumberFormat="1" applyFont="1" applyFill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Fill="1"/>
    <xf numFmtId="0" fontId="5" fillId="0" borderId="0" xfId="0" applyFont="1" applyFill="1"/>
    <xf numFmtId="4" fontId="6" fillId="0" borderId="0" xfId="0" applyNumberFormat="1" applyFont="1" applyFill="1"/>
    <xf numFmtId="0" fontId="6" fillId="0" borderId="0" xfId="0" applyFont="1" applyFill="1" applyAlignment="1">
      <alignment horizontal="left" indent="1"/>
    </xf>
    <xf numFmtId="3" fontId="6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3" fontId="6" fillId="0" borderId="0" xfId="1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4" fontId="6" fillId="0" borderId="0" xfId="0" applyNumberFormat="1" applyFont="1" applyFill="1" applyAlignment="1">
      <alignment horizontal="right"/>
    </xf>
    <xf numFmtId="166" fontId="6" fillId="0" borderId="0" xfId="0" applyNumberFormat="1" applyFont="1" applyFill="1"/>
    <xf numFmtId="0" fontId="6" fillId="0" borderId="3" xfId="0" applyFont="1" applyFill="1" applyBorder="1"/>
    <xf numFmtId="4" fontId="6" fillId="0" borderId="0" xfId="1" applyNumberFormat="1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6" fillId="0" borderId="0" xfId="0" applyNumberFormat="1" applyFont="1" applyFill="1"/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02D7C"/>
      <color rgb="FF4071B9"/>
      <color rgb="FFA2BF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Ciudad de los niños: Indicadores de resultado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(Anual!$B$9,Anual!$C$9,Anual!$D$10:$F$10)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
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Anual!$B$49:$C$49</c:f>
              <c:numCache>
                <c:formatCode>#,##0.00</c:formatCode>
                <c:ptCount val="2"/>
                <c:pt idx="0">
                  <c:v>94.427083333333329</c:v>
                </c:pt>
                <c:pt idx="1">
                  <c:v>94.427083333333329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E-4048-9B5B-BE454D51A82E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(Anual!$B$9,Anual!$C$9,Anual!$D$10:$F$10)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
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(Anual!$B$50,Anual!$D$50,Anual!$E$50,Anual!$F$50)</c:f>
              <c:numCache>
                <c:formatCode>#,##0.00</c:formatCode>
                <c:ptCount val="4"/>
                <c:pt idx="0">
                  <c:v>59.641131313881921</c:v>
                </c:pt>
                <c:pt idx="1">
                  <c:v>101.13550571985816</c:v>
                </c:pt>
                <c:pt idx="2">
                  <c:v>108.31276431181381</c:v>
                </c:pt>
                <c:pt idx="3">
                  <c:v>33.532725067981332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0E-4048-9B5B-BE454D51A82E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(Anual!$B$9,Anual!$C$9,Anual!$D$10:$F$10)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
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Anual!$B$51:$F$51</c:f>
              <c:numCache>
                <c:formatCode>#,##0.00</c:formatCode>
                <c:ptCount val="5"/>
                <c:pt idx="0">
                  <c:v>77.034107323607628</c:v>
                </c:pt>
                <c:pt idx="1">
                  <c:v>94.427083333333329</c:v>
                </c:pt>
                <c:pt idx="2">
                  <c:v>101.13550571985816</c:v>
                </c:pt>
                <c:pt idx="3">
                  <c:v>108.31276431181381</c:v>
                </c:pt>
                <c:pt idx="4">
                  <c:v>33.532725067981332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0E-4048-9B5B-BE454D51A8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80528872"/>
        <c:axId val="511596568"/>
        <c:axId val="0"/>
      </c:bar3DChart>
      <c:catAx>
        <c:axId val="58052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6568"/>
        <c:crosses val="autoZero"/>
        <c:auto val="1"/>
        <c:lblAlgn val="ctr"/>
        <c:lblOffset val="100"/>
        <c:noMultiLvlLbl val="0"/>
      </c:catAx>
      <c:valAx>
        <c:axId val="511596568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80528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953826924934778"/>
          <c:w val="1"/>
          <c:h val="6.7504045502849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/>
              <a:t>Ciudad de los </a:t>
            </a:r>
            <a:r>
              <a:rPr lang="es-CR" sz="1800"/>
              <a:t>niños</a:t>
            </a:r>
            <a:r>
              <a:rPr lang="es-CR"/>
              <a:t>: Indicadores de avance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
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(Anual!$B$54,Anual!$C$54)</c:f>
              <c:numCache>
                <c:formatCode>#,##0.00</c:formatCode>
                <c:ptCount val="2"/>
                <c:pt idx="0">
                  <c:v>94.427083333333329</c:v>
                </c:pt>
                <c:pt idx="1">
                  <c:v>94.427083333333329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CC-4C5E-B1D6-B165B6C775A5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
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(Anual!$B$55,Anual!$D$55,Anual!$E$55,Anual!$F$55)</c:f>
              <c:numCache>
                <c:formatCode>#,##0.00</c:formatCode>
                <c:ptCount val="4"/>
                <c:pt idx="0">
                  <c:v>59.641131313881921</c:v>
                </c:pt>
                <c:pt idx="1">
                  <c:v>101.13550571985816</c:v>
                </c:pt>
                <c:pt idx="2">
                  <c:v>108.31276431181381</c:v>
                </c:pt>
                <c:pt idx="3">
                  <c:v>33.532725067981332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CC-4C5E-B1D6-B165B6C775A5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
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Anual!$B$56:$F$56</c:f>
              <c:numCache>
                <c:formatCode>#,##0.00</c:formatCode>
                <c:ptCount val="5"/>
                <c:pt idx="0">
                  <c:v>77.034107323607628</c:v>
                </c:pt>
                <c:pt idx="1">
                  <c:v>94.427083333333329</c:v>
                </c:pt>
                <c:pt idx="2">
                  <c:v>101.13550571985816</c:v>
                </c:pt>
                <c:pt idx="3">
                  <c:v>108.31276431181381</c:v>
                </c:pt>
                <c:pt idx="4">
                  <c:v>33.532725067981332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CC-4C5E-B1D6-B165B6C775A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11594608"/>
        <c:axId val="511596176"/>
        <c:axId val="0"/>
      </c:bar3DChart>
      <c:catAx>
        <c:axId val="51159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6176"/>
        <c:crosses val="autoZero"/>
        <c:auto val="1"/>
        <c:lblAlgn val="ctr"/>
        <c:lblOffset val="100"/>
        <c:noMultiLvlLbl val="0"/>
      </c:catAx>
      <c:valAx>
        <c:axId val="511596176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11594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Ciudad de los niños: Indicadores de expansión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D-4EF9-ADD2-140AEF79513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8D-4EF9-ADD2-140AEF79513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8D-4EF9-ADD2-140AEF7951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
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Anual!$B$62:$F$62</c:f>
              <c:numCache>
                <c:formatCode>#,##0.00</c:formatCode>
                <c:ptCount val="5"/>
                <c:pt idx="0">
                  <c:v>4.2553191489361764</c:v>
                </c:pt>
                <c:pt idx="1">
                  <c:v>4.2553191489361764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0-4D44-800E-92B3E1E54A12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8D-4EF9-ADD2-140AEF7951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
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Anual!$B$63:$F$63</c:f>
              <c:numCache>
                <c:formatCode>#,##0.00</c:formatCode>
                <c:ptCount val="5"/>
                <c:pt idx="0">
                  <c:v>-39.893159505340336</c:v>
                </c:pt>
                <c:pt idx="1">
                  <c:v>0</c:v>
                </c:pt>
                <c:pt idx="2">
                  <c:v>-0.21814053621298513</c:v>
                </c:pt>
                <c:pt idx="3">
                  <c:v>26.011780072304404</c:v>
                </c:pt>
                <c:pt idx="4">
                  <c:v>-66.406794568887562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40-4D44-800E-92B3E1E54A12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A2BFE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8D-4EF9-ADD2-140AEF7951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(Anual!$B$9,Anual!$C$9,Anual!$D$10,Anual!$E$10,Anual!$F$10)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
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Anual!$B$64:$F$64</c:f>
              <c:numCache>
                <c:formatCode>#,##0.00</c:formatCode>
                <c:ptCount val="5"/>
                <c:pt idx="0">
                  <c:v>-42.346499933693792</c:v>
                </c:pt>
                <c:pt idx="1">
                  <c:v>0</c:v>
                </c:pt>
                <c:pt idx="2">
                  <c:v>-4.2908694939185921</c:v>
                </c:pt>
                <c:pt idx="3">
                  <c:v>20.868442110169518</c:v>
                </c:pt>
                <c:pt idx="4">
                  <c:v>-67.77794581097379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40-4D44-800E-92B3E1E54A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9159184"/>
        <c:axId val="509156832"/>
        <c:axId val="0"/>
      </c:bar3DChart>
      <c:catAx>
        <c:axId val="50915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156832"/>
        <c:crosses val="autoZero"/>
        <c:auto val="1"/>
        <c:lblAlgn val="ctr"/>
        <c:lblOffset val="100"/>
        <c:noMultiLvlLbl val="0"/>
      </c:catAx>
      <c:valAx>
        <c:axId val="509156832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15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854156951574911"/>
          <c:w val="0.99885673365178151"/>
          <c:h val="0.141458353130143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Ciudad de los niños: Indicadores de gasto medio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Anual!$A$70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(Anual!$B$9:$C$10,Anual!$D$10:$F$10)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
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Anual!$B$70:$F$70</c:f>
              <c:numCache>
                <c:formatCode>#,##0.00</c:formatCode>
                <c:ptCount val="5"/>
                <c:pt idx="0">
                  <c:v>1946908.0687500001</c:v>
                </c:pt>
                <c:pt idx="1">
                  <c:v>1946908.0687500001</c:v>
                </c:pt>
                <c:pt idx="2">
                  <c:v>587500</c:v>
                </c:pt>
                <c:pt idx="3">
                  <c:v>148622.99166666667</c:v>
                </c:pt>
                <c:pt idx="4">
                  <c:v>1210785.0770833334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3-476A-BC3F-5E65C5049A86}"/>
            </c:ext>
          </c:extLst>
        </c:ser>
        <c:ser>
          <c:idx val="1"/>
          <c:order val="1"/>
          <c:tx>
            <c:strRef>
              <c:f>Anual!$A$71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(Anual!$B$9:$C$10,Anual!$D$10:$F$10)</c:f>
              <c:strCache>
                <c:ptCount val="5"/>
                <c:pt idx="0">
                  <c:v>Total programa</c:v>
                </c:pt>
                <c:pt idx="1">
                  <c:v>Promedio 
mensual</c:v>
                </c:pt>
                <c:pt idx="2">
                  <c:v>Subsidio para 
atención directa</c:v>
                </c:pt>
                <c:pt idx="3">
                  <c:v>Equipamiento</c:v>
                </c:pt>
                <c:pt idx="4">
                  <c:v>Construcción</c:v>
                </c:pt>
              </c:strCache>
            </c:strRef>
          </c:cat>
          <c:val>
            <c:numRef>
              <c:f>Anual!$B$71:$F$71</c:f>
              <c:numCache>
                <c:formatCode>#,##0.00</c:formatCode>
                <c:ptCount val="5"/>
                <c:pt idx="0">
                  <c:v>1229687.4549696636</c:v>
                </c:pt>
                <c:pt idx="1">
                  <c:v>1229687.4549696636</c:v>
                </c:pt>
                <c:pt idx="2">
                  <c:v>629238.0058025372</c:v>
                </c:pt>
                <c:pt idx="3">
                  <c:v>170478.28334252621</c:v>
                </c:pt>
                <c:pt idx="4">
                  <c:v>429971.16582460009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13-476A-BC3F-5E65C5049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9953504"/>
        <c:axId val="509955072"/>
        <c:axId val="0"/>
      </c:bar3DChart>
      <c:catAx>
        <c:axId val="509953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955072"/>
        <c:crosses val="autoZero"/>
        <c:auto val="1"/>
        <c:lblAlgn val="ctr"/>
        <c:lblOffset val="100"/>
        <c:noMultiLvlLbl val="0"/>
      </c:catAx>
      <c:valAx>
        <c:axId val="50995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953504"/>
        <c:crosses val="autoZero"/>
        <c:crossBetween val="between"/>
        <c:minorUnit val="400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s-CR" sz="1800"/>
              <a:t>Ciudad de los niños: Indicadores de giro de recursos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"/>
      <c:rotY val="5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Anual!$A$74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Anual!$B$74</c:f>
              <c:numCache>
                <c:formatCode>#,##0.00</c:formatCode>
                <c:ptCount val="1"/>
                <c:pt idx="0">
                  <c:v>90.414108354048267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6-4255-B291-80D0E663F8D3}"/>
            </c:ext>
          </c:extLst>
        </c:ser>
        <c:ser>
          <c:idx val="2"/>
          <c:order val="1"/>
          <c:tx>
            <c:strRef>
              <c:f>Anual!$A$75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4071B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Anual!$B$75</c:f>
              <c:numCache>
                <c:formatCode>#,##0.00</c:formatCode>
                <c:ptCount val="1"/>
                <c:pt idx="0">
                  <c:v>65.96440798855869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6-4255-B291-80D0E663F8D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9952720"/>
        <c:axId val="577961336"/>
        <c:axId val="0"/>
      </c:bar3DChart>
      <c:catAx>
        <c:axId val="50995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77961336"/>
        <c:crosses val="autoZero"/>
        <c:auto val="1"/>
        <c:lblAlgn val="ctr"/>
        <c:lblOffset val="100"/>
        <c:noMultiLvlLbl val="0"/>
      </c:catAx>
      <c:valAx>
        <c:axId val="577961336"/>
        <c:scaling>
          <c:orientation val="minMax"/>
          <c:max val="12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952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n-US" sz="1800"/>
              <a:t>Ciudad de los niños: Índice de eficiencia (IE) 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5"/>
      <c:rotY val="5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0"/>
                  <c:y val="-3.4261234267708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4EE-46DD-A26F-568C0E689C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Anual!$B$69</c:f>
              <c:numCache>
                <c:formatCode>#,##0.00</c:formatCode>
                <c:ptCount val="1"/>
                <c:pt idx="0">
                  <c:v>48.655546145764568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8-4131-BCF1-65B16D7AFE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shape val="box"/>
        <c:axId val="509158792"/>
        <c:axId val="509159576"/>
        <c:axId val="0"/>
      </c:bar3DChart>
      <c:catAx>
        <c:axId val="509158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159576"/>
        <c:crosses val="autoZero"/>
        <c:auto val="1"/>
        <c:lblAlgn val="ctr"/>
        <c:lblOffset val="100"/>
        <c:noMultiLvlLbl val="0"/>
      </c:catAx>
      <c:valAx>
        <c:axId val="509159576"/>
        <c:scaling>
          <c:orientation val="minMax"/>
          <c:max val="8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CR"/>
          </a:p>
        </c:txPr>
        <c:crossAx val="50915879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11906</xdr:colOff>
      <xdr:row>6</xdr:row>
      <xdr:rowOff>23812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39437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57831</xdr:colOff>
      <xdr:row>0</xdr:row>
      <xdr:rowOff>59531</xdr:rowOff>
    </xdr:from>
    <xdr:to>
      <xdr:col>0</xdr:col>
      <xdr:colOff>3917157</xdr:colOff>
      <xdr:row>5</xdr:row>
      <xdr:rowOff>35719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31" y="59531"/>
          <a:ext cx="3859326" cy="9286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</xdr:row>
      <xdr:rowOff>0</xdr:rowOff>
    </xdr:from>
    <xdr:ext cx="10751518" cy="404812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43000"/>
          <a:ext cx="10751518" cy="404812"/>
        </a:xfrm>
        <a:prstGeom prst="rect">
          <a:avLst/>
        </a:prstGeom>
      </xdr:spPr>
    </xdr:pic>
    <xdr:clientData/>
  </xdr:oneCellAnchor>
  <xdr:twoCellAnchor>
    <xdr:from>
      <xdr:col>0</xdr:col>
      <xdr:colOff>404813</xdr:colOff>
      <xdr:row>6</xdr:row>
      <xdr:rowOff>47625</xdr:rowOff>
    </xdr:from>
    <xdr:to>
      <xdr:col>5</xdr:col>
      <xdr:colOff>666750</xdr:colOff>
      <xdr:row>7</xdr:row>
      <xdr:rowOff>154780</xdr:rowOff>
    </xdr:to>
    <xdr:sp macro="" textlink="">
      <xdr:nvSpPr>
        <xdr:cNvPr id="9" name="CuadroTexto 8"/>
        <xdr:cNvSpPr txBox="1"/>
      </xdr:nvSpPr>
      <xdr:spPr>
        <a:xfrm>
          <a:off x="404813" y="1190625"/>
          <a:ext cx="9525000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Atención a Jóvenes en Riesgo Social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2020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28-05-2020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11906</xdr:colOff>
      <xdr:row>6</xdr:row>
      <xdr:rowOff>23812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27531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57831</xdr:colOff>
      <xdr:row>0</xdr:row>
      <xdr:rowOff>59531</xdr:rowOff>
    </xdr:from>
    <xdr:to>
      <xdr:col>0</xdr:col>
      <xdr:colOff>3917157</xdr:colOff>
      <xdr:row>5</xdr:row>
      <xdr:rowOff>35719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31" y="59531"/>
          <a:ext cx="3859326" cy="9286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</xdr:row>
      <xdr:rowOff>0</xdr:rowOff>
    </xdr:from>
    <xdr:ext cx="10739598" cy="404812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43000"/>
          <a:ext cx="10739598" cy="404812"/>
        </a:xfrm>
        <a:prstGeom prst="rect">
          <a:avLst/>
        </a:prstGeom>
      </xdr:spPr>
    </xdr:pic>
    <xdr:clientData/>
  </xdr:oneCellAnchor>
  <xdr:twoCellAnchor>
    <xdr:from>
      <xdr:col>0</xdr:col>
      <xdr:colOff>404812</xdr:colOff>
      <xdr:row>6</xdr:row>
      <xdr:rowOff>47623</xdr:rowOff>
    </xdr:from>
    <xdr:to>
      <xdr:col>5</xdr:col>
      <xdr:colOff>1107280</xdr:colOff>
      <xdr:row>7</xdr:row>
      <xdr:rowOff>154778</xdr:rowOff>
    </xdr:to>
    <xdr:sp macro="" textlink="">
      <xdr:nvSpPr>
        <xdr:cNvPr id="9" name="CuadroTexto 8"/>
        <xdr:cNvSpPr txBox="1"/>
      </xdr:nvSpPr>
      <xdr:spPr>
        <a:xfrm>
          <a:off x="404812" y="1190623"/>
          <a:ext cx="9965531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Programa Atención a Jóvenes en Riesgo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2020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05-08-2020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11906</xdr:colOff>
      <xdr:row>6</xdr:row>
      <xdr:rowOff>23812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27531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57831</xdr:colOff>
      <xdr:row>0</xdr:row>
      <xdr:rowOff>59531</xdr:rowOff>
    </xdr:from>
    <xdr:to>
      <xdr:col>0</xdr:col>
      <xdr:colOff>3917157</xdr:colOff>
      <xdr:row>5</xdr:row>
      <xdr:rowOff>35719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31" y="59531"/>
          <a:ext cx="3859326" cy="9286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</xdr:row>
      <xdr:rowOff>0</xdr:rowOff>
    </xdr:from>
    <xdr:ext cx="10739612" cy="404812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43000"/>
          <a:ext cx="10739612" cy="404812"/>
        </a:xfrm>
        <a:prstGeom prst="rect">
          <a:avLst/>
        </a:prstGeom>
      </xdr:spPr>
    </xdr:pic>
    <xdr:clientData/>
  </xdr:oneCellAnchor>
  <xdr:twoCellAnchor>
    <xdr:from>
      <xdr:col>0</xdr:col>
      <xdr:colOff>47626</xdr:colOff>
      <xdr:row>6</xdr:row>
      <xdr:rowOff>47624</xdr:rowOff>
    </xdr:from>
    <xdr:to>
      <xdr:col>5</xdr:col>
      <xdr:colOff>797721</xdr:colOff>
      <xdr:row>7</xdr:row>
      <xdr:rowOff>154779</xdr:rowOff>
    </xdr:to>
    <xdr:sp macro="" textlink="">
      <xdr:nvSpPr>
        <xdr:cNvPr id="9" name="CuadroTexto 8"/>
        <xdr:cNvSpPr txBox="1"/>
      </xdr:nvSpPr>
      <xdr:spPr>
        <a:xfrm>
          <a:off x="47626" y="1190624"/>
          <a:ext cx="10013158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      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          Programa Atención a Jóvenes en Riesgo Social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2020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05-08-2020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11906</xdr:colOff>
      <xdr:row>6</xdr:row>
      <xdr:rowOff>23812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27531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57831</xdr:colOff>
      <xdr:row>0</xdr:row>
      <xdr:rowOff>59531</xdr:rowOff>
    </xdr:from>
    <xdr:to>
      <xdr:col>0</xdr:col>
      <xdr:colOff>3917157</xdr:colOff>
      <xdr:row>5</xdr:row>
      <xdr:rowOff>35719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31" y="59531"/>
          <a:ext cx="3859326" cy="9286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</xdr:row>
      <xdr:rowOff>0</xdr:rowOff>
    </xdr:from>
    <xdr:ext cx="10739599" cy="404812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43000"/>
          <a:ext cx="10739599" cy="40481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6</xdr:row>
      <xdr:rowOff>59533</xdr:rowOff>
    </xdr:from>
    <xdr:to>
      <xdr:col>5</xdr:col>
      <xdr:colOff>881062</xdr:colOff>
      <xdr:row>7</xdr:row>
      <xdr:rowOff>166688</xdr:rowOff>
    </xdr:to>
    <xdr:sp macro="" textlink="">
      <xdr:nvSpPr>
        <xdr:cNvPr id="9" name="CuadroTexto 8"/>
        <xdr:cNvSpPr txBox="1"/>
      </xdr:nvSpPr>
      <xdr:spPr>
        <a:xfrm>
          <a:off x="0" y="1202533"/>
          <a:ext cx="10144125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          Programa Atención a Jóvenes en Riesgo Social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2020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07-12-2020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11906</xdr:colOff>
      <xdr:row>6</xdr:row>
      <xdr:rowOff>23812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27531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57831</xdr:colOff>
      <xdr:row>0</xdr:row>
      <xdr:rowOff>59531</xdr:rowOff>
    </xdr:from>
    <xdr:to>
      <xdr:col>0</xdr:col>
      <xdr:colOff>3917157</xdr:colOff>
      <xdr:row>5</xdr:row>
      <xdr:rowOff>35719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31" y="59531"/>
          <a:ext cx="3859326" cy="9286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</xdr:row>
      <xdr:rowOff>0</xdr:rowOff>
    </xdr:from>
    <xdr:ext cx="10739626" cy="404812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43000"/>
          <a:ext cx="10739626" cy="404812"/>
        </a:xfrm>
        <a:prstGeom prst="rect">
          <a:avLst/>
        </a:prstGeom>
      </xdr:spPr>
    </xdr:pic>
    <xdr:clientData/>
  </xdr:oneCellAnchor>
  <xdr:twoCellAnchor>
    <xdr:from>
      <xdr:col>0</xdr:col>
      <xdr:colOff>261937</xdr:colOff>
      <xdr:row>6</xdr:row>
      <xdr:rowOff>47625</xdr:rowOff>
    </xdr:from>
    <xdr:to>
      <xdr:col>6</xdr:col>
      <xdr:colOff>142874</xdr:colOff>
      <xdr:row>7</xdr:row>
      <xdr:rowOff>154780</xdr:rowOff>
    </xdr:to>
    <xdr:sp macro="" textlink="">
      <xdr:nvSpPr>
        <xdr:cNvPr id="9" name="CuadroTexto 8"/>
        <xdr:cNvSpPr txBox="1"/>
      </xdr:nvSpPr>
      <xdr:spPr>
        <a:xfrm>
          <a:off x="261937" y="1190625"/>
          <a:ext cx="10453687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          Programa Atención a Jóvenes en Riesgo Social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III Trimestre Acumulado 2020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07-12-2020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11906</xdr:colOff>
      <xdr:row>6</xdr:row>
      <xdr:rowOff>23812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27531" cy="1166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57831</xdr:colOff>
      <xdr:row>0</xdr:row>
      <xdr:rowOff>59531</xdr:rowOff>
    </xdr:from>
    <xdr:to>
      <xdr:col>0</xdr:col>
      <xdr:colOff>3917157</xdr:colOff>
      <xdr:row>5</xdr:row>
      <xdr:rowOff>35719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31" y="59531"/>
          <a:ext cx="3859326" cy="9286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</xdr:row>
      <xdr:rowOff>0</xdr:rowOff>
    </xdr:from>
    <xdr:ext cx="10739573" cy="404812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43000"/>
          <a:ext cx="10739573" cy="404812"/>
        </a:xfrm>
        <a:prstGeom prst="rect">
          <a:avLst/>
        </a:prstGeom>
      </xdr:spPr>
    </xdr:pic>
    <xdr:clientData/>
  </xdr:oneCellAnchor>
  <xdr:twoCellAnchor>
    <xdr:from>
      <xdr:col>0</xdr:col>
      <xdr:colOff>178594</xdr:colOff>
      <xdr:row>6</xdr:row>
      <xdr:rowOff>47625</xdr:rowOff>
    </xdr:from>
    <xdr:to>
      <xdr:col>5</xdr:col>
      <xdr:colOff>1095375</xdr:colOff>
      <xdr:row>7</xdr:row>
      <xdr:rowOff>154780</xdr:rowOff>
    </xdr:to>
    <xdr:sp macro="" textlink="">
      <xdr:nvSpPr>
        <xdr:cNvPr id="5" name="CuadroTexto 4"/>
        <xdr:cNvSpPr txBox="1"/>
      </xdr:nvSpPr>
      <xdr:spPr>
        <a:xfrm>
          <a:off x="178594" y="1190625"/>
          <a:ext cx="10179844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           Programa Atención a Jóvenes en Riesgo Social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2020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11-02-2021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11906</xdr:colOff>
      <xdr:row>12</xdr:row>
      <xdr:rowOff>188117</xdr:rowOff>
    </xdr:from>
    <xdr:to>
      <xdr:col>16</xdr:col>
      <xdr:colOff>11906</xdr:colOff>
      <xdr:row>28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236803</xdr:colOff>
      <xdr:row>12</xdr:row>
      <xdr:rowOff>174890</xdr:rowOff>
    </xdr:from>
    <xdr:to>
      <xdr:col>25</xdr:col>
      <xdr:colOff>440531</xdr:colOff>
      <xdr:row>28</xdr:row>
      <xdr:rowOff>83343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231515</xdr:colOff>
      <xdr:row>28</xdr:row>
      <xdr:rowOff>166690</xdr:rowOff>
    </xdr:from>
    <xdr:to>
      <xdr:col>27</xdr:col>
      <xdr:colOff>619125</xdr:colOff>
      <xdr:row>44</xdr:row>
      <xdr:rowOff>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10583</xdr:colOff>
      <xdr:row>44</xdr:row>
      <xdr:rowOff>186793</xdr:rowOff>
    </xdr:from>
    <xdr:to>
      <xdr:col>17</xdr:col>
      <xdr:colOff>178593</xdr:colOff>
      <xdr:row>62</xdr:row>
      <xdr:rowOff>178594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13231</xdr:colOff>
      <xdr:row>29</xdr:row>
      <xdr:rowOff>10845</xdr:rowOff>
    </xdr:from>
    <xdr:to>
      <xdr:col>16</xdr:col>
      <xdr:colOff>11906</xdr:colOff>
      <xdr:row>44</xdr:row>
      <xdr:rowOff>59530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312209</xdr:colOff>
      <xdr:row>44</xdr:row>
      <xdr:rowOff>200024</xdr:rowOff>
    </xdr:from>
    <xdr:to>
      <xdr:col>26</xdr:col>
      <xdr:colOff>535781</xdr:colOff>
      <xdr:row>60</xdr:row>
      <xdr:rowOff>107156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6</xdr:row>
      <xdr:rowOff>52398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0715625" cy="1195398"/>
        </a:xfrm>
        <a:prstGeom prst="rect">
          <a:avLst/>
        </a:prstGeom>
      </xdr:spPr>
    </xdr:pic>
    <xdr:clientData/>
  </xdr:twoCellAnchor>
  <xdr:twoCellAnchor editAs="oneCell">
    <xdr:from>
      <xdr:col>0</xdr:col>
      <xdr:colOff>57831</xdr:colOff>
      <xdr:row>0</xdr:row>
      <xdr:rowOff>59531</xdr:rowOff>
    </xdr:from>
    <xdr:to>
      <xdr:col>0</xdr:col>
      <xdr:colOff>3917157</xdr:colOff>
      <xdr:row>5</xdr:row>
      <xdr:rowOff>35719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831" y="59531"/>
          <a:ext cx="3859326" cy="9286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</xdr:row>
      <xdr:rowOff>190499</xdr:rowOff>
    </xdr:from>
    <xdr:ext cx="10727652" cy="418415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142999"/>
          <a:ext cx="10727652" cy="418415"/>
        </a:xfrm>
        <a:prstGeom prst="rect">
          <a:avLst/>
        </a:prstGeom>
      </xdr:spPr>
    </xdr:pic>
    <xdr:clientData/>
  </xdr:oneCellAnchor>
  <xdr:twoCellAnchor>
    <xdr:from>
      <xdr:col>0</xdr:col>
      <xdr:colOff>202406</xdr:colOff>
      <xdr:row>6</xdr:row>
      <xdr:rowOff>59531</xdr:rowOff>
    </xdr:from>
    <xdr:to>
      <xdr:col>5</xdr:col>
      <xdr:colOff>464344</xdr:colOff>
      <xdr:row>7</xdr:row>
      <xdr:rowOff>166686</xdr:rowOff>
    </xdr:to>
    <xdr:sp macro="" textlink="">
      <xdr:nvSpPr>
        <xdr:cNvPr id="12" name="CuadroTexto 11"/>
        <xdr:cNvSpPr txBox="1"/>
      </xdr:nvSpPr>
      <xdr:spPr>
        <a:xfrm>
          <a:off x="202406" y="1202531"/>
          <a:ext cx="9560719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Ciudad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de los Niños          Programa Atención a Jóvenes en Riesgo Social 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Anual  2020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</a:t>
          </a: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11-02-2021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L172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2.7109375" style="8" customWidth="1"/>
    <col min="2" max="6" width="19.5703125" style="8" customWidth="1"/>
    <col min="7" max="7" width="13.7109375" style="8" bestFit="1" customWidth="1"/>
    <col min="8" max="16384" width="11.42578125" style="8"/>
  </cols>
  <sheetData>
    <row r="8" spans="1:7" ht="15.75" customHeight="1" x14ac:dyDescent="0.25"/>
    <row r="9" spans="1:7" s="1" customFormat="1" ht="17.25" x14ac:dyDescent="0.35">
      <c r="A9" s="34" t="s">
        <v>0</v>
      </c>
      <c r="B9" s="36" t="s">
        <v>1</v>
      </c>
      <c r="C9" s="36" t="s">
        <v>121</v>
      </c>
      <c r="D9" s="38" t="s">
        <v>45</v>
      </c>
      <c r="E9" s="38"/>
      <c r="F9" s="38"/>
    </row>
    <row r="10" spans="1:7" s="1" customFormat="1" ht="35.25" thickBot="1" x14ac:dyDescent="0.3">
      <c r="A10" s="35"/>
      <c r="B10" s="37"/>
      <c r="C10" s="37"/>
      <c r="D10" s="15" t="s">
        <v>44</v>
      </c>
      <c r="E10" s="16" t="s">
        <v>2</v>
      </c>
      <c r="F10" s="16" t="s">
        <v>3</v>
      </c>
    </row>
    <row r="11" spans="1:7" ht="17.25" thickTop="1" x14ac:dyDescent="0.3">
      <c r="A11" s="17"/>
      <c r="B11" s="17"/>
      <c r="C11" s="17"/>
      <c r="D11" s="17"/>
      <c r="E11" s="17"/>
      <c r="F11" s="17"/>
    </row>
    <row r="12" spans="1:7" ht="17.25" x14ac:dyDescent="0.35">
      <c r="A12" s="18" t="s">
        <v>4</v>
      </c>
      <c r="B12" s="17"/>
      <c r="C12" s="17"/>
      <c r="D12" s="17"/>
      <c r="E12" s="17"/>
      <c r="F12" s="17"/>
    </row>
    <row r="13" spans="1:7" ht="16.5" x14ac:dyDescent="0.3">
      <c r="A13" s="17"/>
      <c r="B13" s="19"/>
      <c r="C13" s="19"/>
      <c r="D13" s="19"/>
      <c r="E13" s="19"/>
      <c r="F13" s="19"/>
      <c r="G13" s="9"/>
    </row>
    <row r="14" spans="1:7" ht="17.25" x14ac:dyDescent="0.35">
      <c r="A14" s="18" t="s">
        <v>5</v>
      </c>
      <c r="B14" s="19"/>
      <c r="C14" s="19"/>
      <c r="D14" s="19"/>
      <c r="E14" s="19"/>
      <c r="F14" s="19"/>
      <c r="G14" s="9"/>
    </row>
    <row r="15" spans="1:7" ht="16.5" x14ac:dyDescent="0.3">
      <c r="A15" s="20" t="s">
        <v>47</v>
      </c>
      <c r="B15" s="21">
        <f>C15</f>
        <v>475</v>
      </c>
      <c r="C15" s="21">
        <v>475</v>
      </c>
      <c r="D15" s="21"/>
      <c r="E15" s="21"/>
      <c r="F15" s="21"/>
      <c r="G15" s="9"/>
    </row>
    <row r="16" spans="1:7" ht="16.5" x14ac:dyDescent="0.3">
      <c r="A16" s="20" t="s">
        <v>68</v>
      </c>
      <c r="B16" s="21">
        <v>480</v>
      </c>
      <c r="C16" s="21">
        <v>480</v>
      </c>
      <c r="D16" s="21"/>
      <c r="E16" s="21"/>
      <c r="F16" s="21"/>
      <c r="G16" s="9"/>
    </row>
    <row r="17" spans="1:7" ht="16.5" x14ac:dyDescent="0.3">
      <c r="A17" s="20" t="s">
        <v>69</v>
      </c>
      <c r="B17" s="21">
        <f>C17</f>
        <v>477</v>
      </c>
      <c r="C17" s="21">
        <v>477</v>
      </c>
      <c r="D17" s="21"/>
      <c r="E17" s="21"/>
      <c r="F17" s="21"/>
    </row>
    <row r="18" spans="1:7" ht="16.5" x14ac:dyDescent="0.3">
      <c r="A18" s="20" t="s">
        <v>70</v>
      </c>
      <c r="B18" s="21">
        <v>480</v>
      </c>
      <c r="C18" s="21">
        <v>480</v>
      </c>
      <c r="D18" s="21"/>
      <c r="E18" s="21"/>
      <c r="F18" s="21"/>
      <c r="G18" s="9"/>
    </row>
    <row r="19" spans="1:7" ht="16.5" x14ac:dyDescent="0.3">
      <c r="A19" s="17"/>
      <c r="B19" s="21"/>
      <c r="C19" s="21"/>
      <c r="D19" s="21"/>
      <c r="E19" s="21"/>
      <c r="F19" s="21"/>
      <c r="G19" s="9"/>
    </row>
    <row r="20" spans="1:7" ht="17.25" x14ac:dyDescent="0.35">
      <c r="A20" s="22" t="s">
        <v>6</v>
      </c>
      <c r="B20" s="21"/>
      <c r="C20" s="21"/>
      <c r="D20" s="21"/>
      <c r="E20" s="21"/>
      <c r="F20" s="21"/>
      <c r="G20" s="9"/>
    </row>
    <row r="21" spans="1:7" ht="16.5" x14ac:dyDescent="0.3">
      <c r="A21" s="20" t="s">
        <v>47</v>
      </c>
      <c r="B21" s="23">
        <f>SUM(D21:F21)</f>
        <v>256688912.05000001</v>
      </c>
      <c r="C21" s="23"/>
      <c r="D21" s="23">
        <v>63596319.329999998</v>
      </c>
      <c r="E21" s="23">
        <v>11716941.289999999</v>
      </c>
      <c r="F21" s="23">
        <v>181375651.43000001</v>
      </c>
      <c r="G21" s="9"/>
    </row>
    <row r="22" spans="1:7" ht="16.5" x14ac:dyDescent="0.3">
      <c r="A22" s="20" t="s">
        <v>68</v>
      </c>
      <c r="B22" s="23">
        <f>SUM(D22:F22)</f>
        <v>345541279</v>
      </c>
      <c r="C22" s="23"/>
      <c r="D22" s="23">
        <v>65400000</v>
      </c>
      <c r="E22" s="23">
        <v>51039036</v>
      </c>
      <c r="F22" s="23">
        <v>229102243</v>
      </c>
      <c r="G22" s="9"/>
    </row>
    <row r="23" spans="1:7" ht="16.5" x14ac:dyDescent="0.3">
      <c r="A23" s="20" t="s">
        <v>69</v>
      </c>
      <c r="B23" s="23">
        <f>SUM(D23:F23)</f>
        <v>80858418.020000011</v>
      </c>
      <c r="C23" s="23"/>
      <c r="D23" s="23">
        <v>38982642.130000003</v>
      </c>
      <c r="E23" s="21">
        <v>24921269.609999999</v>
      </c>
      <c r="F23" s="23">
        <v>16954506.280000001</v>
      </c>
      <c r="G23" s="9"/>
    </row>
    <row r="24" spans="1:7" ht="16.5" x14ac:dyDescent="0.3">
      <c r="A24" s="20" t="s">
        <v>70</v>
      </c>
      <c r="B24" s="23">
        <f>SUM(D24:F24)</f>
        <v>934515873</v>
      </c>
      <c r="C24" s="23"/>
      <c r="D24" s="23">
        <v>282000000</v>
      </c>
      <c r="E24" s="23">
        <v>71339036</v>
      </c>
      <c r="F24" s="23">
        <v>581176837</v>
      </c>
      <c r="G24" s="9"/>
    </row>
    <row r="25" spans="1:7" ht="16.5" x14ac:dyDescent="0.3">
      <c r="A25" s="20" t="s">
        <v>71</v>
      </c>
      <c r="B25" s="21">
        <f>D25+E25+F25</f>
        <v>80858418.020000011</v>
      </c>
      <c r="C25" s="21"/>
      <c r="D25" s="21">
        <f>D23</f>
        <v>38982642.130000003</v>
      </c>
      <c r="E25" s="21">
        <f>E23</f>
        <v>24921269.609999999</v>
      </c>
      <c r="F25" s="21">
        <f>F23</f>
        <v>16954506.280000001</v>
      </c>
      <c r="G25" s="9"/>
    </row>
    <row r="26" spans="1:7" ht="16.5" x14ac:dyDescent="0.3">
      <c r="A26" s="17"/>
      <c r="B26" s="21"/>
      <c r="C26" s="21"/>
      <c r="D26" s="21"/>
      <c r="E26" s="21"/>
      <c r="F26" s="21"/>
      <c r="G26" s="9"/>
    </row>
    <row r="27" spans="1:7" ht="17.25" x14ac:dyDescent="0.35">
      <c r="A27" s="22" t="s">
        <v>7</v>
      </c>
      <c r="B27" s="21"/>
      <c r="C27" s="21"/>
      <c r="D27" s="21"/>
      <c r="E27" s="21"/>
      <c r="F27" s="21"/>
      <c r="G27" s="9"/>
    </row>
    <row r="28" spans="1:7" ht="16.5" x14ac:dyDescent="0.3">
      <c r="A28" s="20" t="s">
        <v>68</v>
      </c>
      <c r="B28" s="21">
        <f>B22</f>
        <v>345541279</v>
      </c>
      <c r="C28" s="21"/>
      <c r="D28" s="21"/>
      <c r="E28" s="21"/>
      <c r="F28" s="21"/>
      <c r="G28" s="9"/>
    </row>
    <row r="29" spans="1:7" ht="16.5" x14ac:dyDescent="0.3">
      <c r="A29" s="20" t="s">
        <v>69</v>
      </c>
      <c r="B29" s="21">
        <v>255959600</v>
      </c>
      <c r="C29" s="21"/>
      <c r="D29" s="21"/>
      <c r="E29" s="21"/>
      <c r="F29" s="21"/>
      <c r="G29" s="9"/>
    </row>
    <row r="30" spans="1:7" ht="16.5" x14ac:dyDescent="0.3">
      <c r="A30" s="17"/>
      <c r="B30" s="25"/>
      <c r="C30" s="25"/>
      <c r="D30" s="25"/>
      <c r="E30" s="25"/>
      <c r="F30" s="25"/>
      <c r="G30" s="9"/>
    </row>
    <row r="31" spans="1:7" ht="17.25" x14ac:dyDescent="0.35">
      <c r="A31" s="18" t="s">
        <v>8</v>
      </c>
      <c r="B31" s="25"/>
      <c r="C31" s="25"/>
      <c r="D31" s="25"/>
      <c r="E31" s="25"/>
      <c r="F31" s="25"/>
      <c r="G31" s="9"/>
    </row>
    <row r="32" spans="1:7" ht="16.5" x14ac:dyDescent="0.3">
      <c r="A32" s="20" t="s">
        <v>48</v>
      </c>
      <c r="B32" s="25">
        <v>1.0451016243</v>
      </c>
      <c r="C32" s="25">
        <v>1.0451016243</v>
      </c>
      <c r="D32" s="25">
        <v>1.0451016243</v>
      </c>
      <c r="E32" s="25">
        <v>1.0451016243</v>
      </c>
      <c r="F32" s="25">
        <v>1.0451016243</v>
      </c>
      <c r="G32" s="9"/>
    </row>
    <row r="33" spans="1:7" ht="16.5" x14ac:dyDescent="0.3">
      <c r="A33" s="20" t="s">
        <v>72</v>
      </c>
      <c r="B33" s="25">
        <v>1.0649999999999999</v>
      </c>
      <c r="C33" s="25">
        <v>1.0649999999999999</v>
      </c>
      <c r="D33" s="25">
        <v>1.0649999999999999</v>
      </c>
      <c r="E33" s="25">
        <v>1.0649999999999999</v>
      </c>
      <c r="F33" s="25">
        <v>1.0649999999999999</v>
      </c>
      <c r="G33" s="9"/>
    </row>
    <row r="34" spans="1:7" ht="16.5" x14ac:dyDescent="0.3">
      <c r="A34" s="20" t="s">
        <v>9</v>
      </c>
      <c r="B34" s="21" t="s">
        <v>43</v>
      </c>
      <c r="C34" s="21" t="s">
        <v>43</v>
      </c>
      <c r="D34" s="21" t="s">
        <v>43</v>
      </c>
      <c r="E34" s="21" t="s">
        <v>43</v>
      </c>
      <c r="F34" s="21" t="s">
        <v>43</v>
      </c>
      <c r="G34" s="9"/>
    </row>
    <row r="35" spans="1:7" ht="16.5" x14ac:dyDescent="0.3">
      <c r="A35" s="17"/>
      <c r="B35" s="25"/>
      <c r="C35" s="25"/>
      <c r="D35" s="25"/>
      <c r="E35" s="25"/>
      <c r="F35" s="25"/>
      <c r="G35" s="9"/>
    </row>
    <row r="36" spans="1:7" ht="17.25" x14ac:dyDescent="0.35">
      <c r="A36" s="18" t="s">
        <v>10</v>
      </c>
      <c r="B36" s="25"/>
      <c r="C36" s="25"/>
      <c r="D36" s="25"/>
      <c r="E36" s="25"/>
      <c r="F36" s="25"/>
      <c r="G36" s="9"/>
    </row>
    <row r="37" spans="1:7" ht="16.5" x14ac:dyDescent="0.3">
      <c r="A37" s="20" t="s">
        <v>49</v>
      </c>
      <c r="B37" s="23">
        <f>B21/B32</f>
        <v>245611437.2819275</v>
      </c>
      <c r="C37" s="21"/>
      <c r="D37" s="23">
        <f>D21/D32</f>
        <v>60851804.12249025</v>
      </c>
      <c r="E37" s="23">
        <f t="shared" ref="E37:F37" si="0">E21/E32</f>
        <v>11211293.732174519</v>
      </c>
      <c r="F37" s="23">
        <f t="shared" si="0"/>
        <v>173548339.42726272</v>
      </c>
      <c r="G37" s="9"/>
    </row>
    <row r="38" spans="1:7" ht="16.5" x14ac:dyDescent="0.3">
      <c r="A38" s="20" t="s">
        <v>73</v>
      </c>
      <c r="B38" s="23">
        <f>B23/B33</f>
        <v>75923397.201877952</v>
      </c>
      <c r="C38" s="21"/>
      <c r="D38" s="23">
        <f>D23/D33</f>
        <v>36603419.840375595</v>
      </c>
      <c r="E38" s="21">
        <f>E23/E33</f>
        <v>23400253.154929578</v>
      </c>
      <c r="F38" s="23">
        <f t="shared" ref="F38" si="1">F23/F33</f>
        <v>15919724.206572771</v>
      </c>
      <c r="G38" s="9"/>
    </row>
    <row r="39" spans="1:7" ht="16.5" x14ac:dyDescent="0.3">
      <c r="A39" s="20" t="s">
        <v>50</v>
      </c>
      <c r="B39" s="23">
        <f>B37/$B$15</f>
        <v>517076.71006721578</v>
      </c>
      <c r="C39" s="21"/>
      <c r="D39" s="23">
        <f>D37/$C$15</f>
        <v>128109.06131050579</v>
      </c>
      <c r="E39" s="23">
        <f t="shared" ref="E39:F39" si="2">E37/$C$15</f>
        <v>23602.7236466832</v>
      </c>
      <c r="F39" s="23">
        <f t="shared" si="2"/>
        <v>365364.92511002679</v>
      </c>
      <c r="G39" s="9"/>
    </row>
    <row r="40" spans="1:7" ht="16.5" x14ac:dyDescent="0.3">
      <c r="A40" s="20" t="s">
        <v>74</v>
      </c>
      <c r="B40" s="23">
        <f>B38/$B$17</f>
        <v>159168.54759303553</v>
      </c>
      <c r="C40" s="21"/>
      <c r="D40" s="23">
        <f>D38/$C$17</f>
        <v>76736.729225106072</v>
      </c>
      <c r="E40" s="21">
        <f t="shared" ref="E40:F40" si="3">E38/$C$17</f>
        <v>49057.134496707709</v>
      </c>
      <c r="F40" s="23">
        <f t="shared" si="3"/>
        <v>33374.683871221743</v>
      </c>
    </row>
    <row r="41" spans="1:7" ht="16.5" x14ac:dyDescent="0.3">
      <c r="A41" s="17"/>
      <c r="B41" s="25"/>
      <c r="C41" s="25"/>
      <c r="D41" s="25"/>
      <c r="E41" s="25"/>
      <c r="F41" s="25"/>
      <c r="G41" s="9"/>
    </row>
    <row r="42" spans="1:7" ht="17.25" x14ac:dyDescent="0.35">
      <c r="A42" s="18" t="s">
        <v>11</v>
      </c>
      <c r="B42" s="25"/>
      <c r="C42" s="25"/>
      <c r="D42" s="25"/>
      <c r="E42" s="25"/>
      <c r="F42" s="25"/>
      <c r="G42" s="9"/>
    </row>
    <row r="43" spans="1:7" ht="16.5" x14ac:dyDescent="0.3">
      <c r="A43" s="17"/>
      <c r="B43" s="25"/>
      <c r="C43" s="25"/>
      <c r="D43" s="25"/>
      <c r="E43" s="25"/>
      <c r="F43" s="25"/>
      <c r="G43" s="9"/>
    </row>
    <row r="44" spans="1:7" ht="17.25" x14ac:dyDescent="0.35">
      <c r="A44" s="18" t="s">
        <v>12</v>
      </c>
      <c r="B44" s="25"/>
      <c r="C44" s="25"/>
      <c r="D44" s="25"/>
      <c r="E44" s="25"/>
      <c r="F44" s="25"/>
      <c r="G44" s="9"/>
    </row>
    <row r="45" spans="1:7" ht="16.5" x14ac:dyDescent="0.3">
      <c r="A45" s="17" t="s">
        <v>13</v>
      </c>
      <c r="B45" s="25" t="s">
        <v>42</v>
      </c>
      <c r="C45" s="25" t="s">
        <v>42</v>
      </c>
      <c r="D45" s="25" t="s">
        <v>42</v>
      </c>
      <c r="E45" s="25" t="s">
        <v>42</v>
      </c>
      <c r="F45" s="25" t="s">
        <v>42</v>
      </c>
      <c r="G45" s="9"/>
    </row>
    <row r="46" spans="1:7" ht="16.5" x14ac:dyDescent="0.3">
      <c r="A46" s="17" t="s">
        <v>14</v>
      </c>
      <c r="B46" s="25" t="s">
        <v>42</v>
      </c>
      <c r="C46" s="25" t="s">
        <v>42</v>
      </c>
      <c r="D46" s="25" t="s">
        <v>42</v>
      </c>
      <c r="E46" s="25" t="s">
        <v>42</v>
      </c>
      <c r="F46" s="25" t="s">
        <v>42</v>
      </c>
      <c r="G46" s="9"/>
    </row>
    <row r="47" spans="1:7" ht="16.5" x14ac:dyDescent="0.3">
      <c r="A47" s="17"/>
      <c r="B47" s="25"/>
      <c r="C47" s="25"/>
      <c r="D47" s="25"/>
      <c r="E47" s="25"/>
      <c r="F47" s="25"/>
      <c r="G47" s="9"/>
    </row>
    <row r="48" spans="1:7" ht="17.25" x14ac:dyDescent="0.35">
      <c r="A48" s="18" t="s">
        <v>15</v>
      </c>
      <c r="B48" s="25"/>
      <c r="C48" s="25"/>
      <c r="D48" s="25"/>
      <c r="E48" s="25"/>
      <c r="F48" s="25"/>
      <c r="G48" s="9"/>
    </row>
    <row r="49" spans="1:7" ht="16.5" x14ac:dyDescent="0.3">
      <c r="A49" s="17" t="s">
        <v>16</v>
      </c>
      <c r="B49" s="25">
        <f>B17/B16*100</f>
        <v>99.375</v>
      </c>
      <c r="C49" s="25">
        <f>C17/C16*100</f>
        <v>99.375</v>
      </c>
      <c r="D49" s="25"/>
      <c r="E49" s="25"/>
      <c r="F49" s="25"/>
      <c r="G49" s="9"/>
    </row>
    <row r="50" spans="1:7" ht="16.5" x14ac:dyDescent="0.3">
      <c r="A50" s="17" t="s">
        <v>17</v>
      </c>
      <c r="B50" s="25">
        <f>B23/B22*100</f>
        <v>23.400508979420664</v>
      </c>
      <c r="C50" s="25"/>
      <c r="D50" s="25">
        <f>D23/D22*100</f>
        <v>59.606486437308867</v>
      </c>
      <c r="E50" s="25">
        <f t="shared" ref="E50" si="4">E23/E22*100</f>
        <v>48.827861110072689</v>
      </c>
      <c r="F50" s="25">
        <f>F23/F22*100</f>
        <v>7.4004104272344469</v>
      </c>
      <c r="G50" s="9"/>
    </row>
    <row r="51" spans="1:7" ht="16.5" x14ac:dyDescent="0.3">
      <c r="A51" s="17" t="s">
        <v>18</v>
      </c>
      <c r="B51" s="25">
        <f>AVERAGE(B49:B50)</f>
        <v>61.387754489710332</v>
      </c>
      <c r="C51" s="25">
        <f>AVERAGE(C49:C50)</f>
        <v>99.375</v>
      </c>
      <c r="D51" s="25">
        <f t="shared" ref="D51:F51" si="5">AVERAGE(D49:D50)</f>
        <v>59.606486437308867</v>
      </c>
      <c r="E51" s="25">
        <f t="shared" si="5"/>
        <v>48.827861110072689</v>
      </c>
      <c r="F51" s="25">
        <f t="shared" si="5"/>
        <v>7.4004104272344469</v>
      </c>
      <c r="G51" s="9"/>
    </row>
    <row r="52" spans="1:7" ht="16.5" x14ac:dyDescent="0.3">
      <c r="A52" s="17"/>
      <c r="B52" s="25"/>
      <c r="C52" s="25"/>
      <c r="D52" s="25"/>
      <c r="E52" s="25"/>
      <c r="F52" s="25"/>
      <c r="G52" s="9"/>
    </row>
    <row r="53" spans="1:7" ht="17.25" x14ac:dyDescent="0.35">
      <c r="A53" s="18" t="s">
        <v>19</v>
      </c>
      <c r="B53" s="25"/>
      <c r="C53" s="25"/>
      <c r="D53" s="25"/>
      <c r="E53" s="25"/>
      <c r="F53" s="25"/>
      <c r="G53" s="9"/>
    </row>
    <row r="54" spans="1:7" ht="16.5" x14ac:dyDescent="0.3">
      <c r="A54" s="17" t="s">
        <v>20</v>
      </c>
      <c r="B54" s="25">
        <f>(B17/B18)*100</f>
        <v>99.375</v>
      </c>
      <c r="C54" s="25">
        <f t="shared" ref="C54" si="6">(C17/C18)*100</f>
        <v>99.375</v>
      </c>
      <c r="D54" s="25"/>
      <c r="E54" s="25"/>
      <c r="F54" s="25"/>
      <c r="G54" s="9"/>
    </row>
    <row r="55" spans="1:7" ht="16.5" x14ac:dyDescent="0.3">
      <c r="A55" s="17" t="s">
        <v>21</v>
      </c>
      <c r="B55" s="25">
        <f>B23/B24*100</f>
        <v>8.652439231495002</v>
      </c>
      <c r="C55" s="25"/>
      <c r="D55" s="25">
        <f t="shared" ref="D55:F55" si="7">D23/D24*100</f>
        <v>13.823631960992907</v>
      </c>
      <c r="E55" s="25">
        <f t="shared" si="7"/>
        <v>34.933566539923525</v>
      </c>
      <c r="F55" s="25">
        <f t="shared" si="7"/>
        <v>2.9172715085339855</v>
      </c>
      <c r="G55" s="9"/>
    </row>
    <row r="56" spans="1:7" ht="16.5" x14ac:dyDescent="0.3">
      <c r="A56" s="17" t="s">
        <v>22</v>
      </c>
      <c r="B56" s="25">
        <f>AVERAGE(B54:B55)</f>
        <v>54.013719615747505</v>
      </c>
      <c r="C56" s="25">
        <f t="shared" ref="C56:F56" si="8">AVERAGE(C54:C55)</f>
        <v>99.375</v>
      </c>
      <c r="D56" s="25">
        <f t="shared" si="8"/>
        <v>13.823631960992907</v>
      </c>
      <c r="E56" s="25">
        <f t="shared" si="8"/>
        <v>34.933566539923525</v>
      </c>
      <c r="F56" s="25">
        <f t="shared" si="8"/>
        <v>2.9172715085339855</v>
      </c>
      <c r="G56" s="9"/>
    </row>
    <row r="57" spans="1:7" ht="16.5" x14ac:dyDescent="0.3">
      <c r="A57" s="17"/>
      <c r="B57" s="25"/>
      <c r="C57" s="25"/>
      <c r="D57" s="25"/>
      <c r="E57" s="25"/>
      <c r="F57" s="25"/>
      <c r="G57" s="9"/>
    </row>
    <row r="58" spans="1:7" ht="17.25" x14ac:dyDescent="0.35">
      <c r="A58" s="18" t="s">
        <v>33</v>
      </c>
      <c r="B58" s="25"/>
      <c r="C58" s="25"/>
      <c r="D58" s="25"/>
      <c r="E58" s="25"/>
      <c r="F58" s="25"/>
      <c r="G58" s="9"/>
    </row>
    <row r="59" spans="1:7" ht="16.5" x14ac:dyDescent="0.3">
      <c r="A59" s="17" t="s">
        <v>23</v>
      </c>
      <c r="B59" s="25">
        <f>B25/B23*100</f>
        <v>100</v>
      </c>
      <c r="C59" s="25"/>
      <c r="D59" s="25">
        <f t="shared" ref="D59:F59" si="9">D25/D23*100</f>
        <v>100</v>
      </c>
      <c r="E59" s="25">
        <f t="shared" si="9"/>
        <v>100</v>
      </c>
      <c r="F59" s="25">
        <f t="shared" si="9"/>
        <v>100</v>
      </c>
      <c r="G59" s="9"/>
    </row>
    <row r="60" spans="1:7" ht="16.5" x14ac:dyDescent="0.3">
      <c r="A60" s="17"/>
      <c r="B60" s="25"/>
      <c r="C60" s="25"/>
      <c r="D60" s="25"/>
      <c r="E60" s="25"/>
      <c r="F60" s="25"/>
      <c r="G60" s="9"/>
    </row>
    <row r="61" spans="1:7" ht="17.25" x14ac:dyDescent="0.35">
      <c r="A61" s="18" t="s">
        <v>24</v>
      </c>
      <c r="B61" s="25"/>
      <c r="C61" s="25"/>
      <c r="D61" s="25"/>
      <c r="E61" s="25"/>
      <c r="F61" s="25"/>
      <c r="G61" s="9"/>
    </row>
    <row r="62" spans="1:7" ht="16.5" x14ac:dyDescent="0.3">
      <c r="A62" s="17" t="s">
        <v>25</v>
      </c>
      <c r="B62" s="25">
        <f>((B17/B15)-1)*100</f>
        <v>0.42105263157894424</v>
      </c>
      <c r="C62" s="25">
        <f>((C17/C15)-1)*100</f>
        <v>0.42105263157894424</v>
      </c>
      <c r="D62" s="25" t="s">
        <v>43</v>
      </c>
      <c r="E62" s="25" t="s">
        <v>43</v>
      </c>
      <c r="F62" s="25" t="s">
        <v>43</v>
      </c>
      <c r="G62" s="9"/>
    </row>
    <row r="63" spans="1:7" ht="16.5" x14ac:dyDescent="0.3">
      <c r="A63" s="17" t="s">
        <v>26</v>
      </c>
      <c r="B63" s="25">
        <f>((B38/B37)-1)*100</f>
        <v>-69.088004189833981</v>
      </c>
      <c r="C63" s="25" t="s">
        <v>43</v>
      </c>
      <c r="D63" s="25">
        <f t="shared" ref="D63:F63" si="10">((D38/D37)-1)*100</f>
        <v>-39.848258620737717</v>
      </c>
      <c r="E63" s="25" t="s">
        <v>43</v>
      </c>
      <c r="F63" s="25">
        <f t="shared" si="10"/>
        <v>-90.826922194063968</v>
      </c>
      <c r="G63" s="9"/>
    </row>
    <row r="64" spans="1:7" ht="16.5" x14ac:dyDescent="0.3">
      <c r="A64" s="17" t="s">
        <v>27</v>
      </c>
      <c r="B64" s="25">
        <f>((B40/B39)-1)*100</f>
        <v>-69.21761423515963</v>
      </c>
      <c r="C64" s="25" t="s">
        <v>43</v>
      </c>
      <c r="D64" s="25">
        <f t="shared" ref="D64:F64" si="11">((D40/D39)-1)*100</f>
        <v>-40.100467179979915</v>
      </c>
      <c r="E64" s="25" t="s">
        <v>43</v>
      </c>
      <c r="F64" s="25">
        <f t="shared" si="11"/>
        <v>-90.86538373622723</v>
      </c>
      <c r="G64" s="9"/>
    </row>
    <row r="65" spans="1:7" ht="16.5" x14ac:dyDescent="0.3">
      <c r="A65" s="17"/>
      <c r="B65" s="25"/>
      <c r="C65" s="25"/>
      <c r="D65" s="25"/>
      <c r="E65" s="25"/>
      <c r="F65" s="25"/>
      <c r="G65" s="9"/>
    </row>
    <row r="66" spans="1:7" ht="17.25" x14ac:dyDescent="0.35">
      <c r="A66" s="18" t="s">
        <v>28</v>
      </c>
      <c r="B66" s="25"/>
      <c r="C66" s="25"/>
      <c r="D66" s="25"/>
      <c r="E66" s="25"/>
      <c r="F66" s="25"/>
      <c r="G66" s="9"/>
    </row>
    <row r="67" spans="1:7" ht="16.5" x14ac:dyDescent="0.3">
      <c r="A67" s="17" t="s">
        <v>34</v>
      </c>
      <c r="B67" s="25">
        <f>B22/($B$16*3)</f>
        <v>239959.22152777779</v>
      </c>
      <c r="C67" s="25">
        <f>B22/(C16*3)</f>
        <v>239959.22152777779</v>
      </c>
      <c r="D67" s="25">
        <f>D22/($C$16*2)</f>
        <v>68125</v>
      </c>
      <c r="E67" s="25">
        <f>E22/($C$16*3)</f>
        <v>35443.775000000001</v>
      </c>
      <c r="F67" s="25">
        <f>F22/($C$16*3)</f>
        <v>159098.77986111111</v>
      </c>
      <c r="G67" s="9"/>
    </row>
    <row r="68" spans="1:7" ht="16.5" x14ac:dyDescent="0.3">
      <c r="A68" s="17" t="s">
        <v>35</v>
      </c>
      <c r="B68" s="25">
        <f>B23/($B$17*3)</f>
        <v>56504.834395527614</v>
      </c>
      <c r="C68" s="25">
        <f>B23/(C17*3)</f>
        <v>56504.834395527614</v>
      </c>
      <c r="D68" s="25">
        <f>D23/($C$17*2)</f>
        <v>40862.308312368972</v>
      </c>
      <c r="E68" s="25">
        <f>E23/($C$17*3)</f>
        <v>17415.282746331235</v>
      </c>
      <c r="F68" s="25">
        <f>F23/($C$17*3)</f>
        <v>11848.012774283719</v>
      </c>
    </row>
    <row r="69" spans="1:7" ht="16.5" x14ac:dyDescent="0.3">
      <c r="A69" s="17" t="s">
        <v>29</v>
      </c>
      <c r="B69" s="25">
        <f>(B68/B67)*B51</f>
        <v>14.455393209186795</v>
      </c>
      <c r="C69" s="25">
        <f>(C68/C67)*C51</f>
        <v>23.400508979420664</v>
      </c>
      <c r="D69" s="25"/>
      <c r="E69" s="25"/>
      <c r="F69" s="25"/>
      <c r="G69" s="9"/>
    </row>
    <row r="70" spans="1:7" ht="16.5" x14ac:dyDescent="0.3">
      <c r="A70" s="26" t="s">
        <v>36</v>
      </c>
      <c r="B70" s="25">
        <f>B22/($B$16)</f>
        <v>719877.6645833333</v>
      </c>
      <c r="C70" s="25">
        <f>B22/(C16)</f>
        <v>719877.6645833333</v>
      </c>
      <c r="D70" s="25">
        <f>D22/($C$16)</f>
        <v>136250</v>
      </c>
      <c r="E70" s="25">
        <f t="shared" ref="E70:F70" si="12">E22/($C$16)</f>
        <v>106331.325</v>
      </c>
      <c r="F70" s="25">
        <f t="shared" si="12"/>
        <v>477296.33958333335</v>
      </c>
      <c r="G70" s="9"/>
    </row>
    <row r="71" spans="1:7" ht="16.5" x14ac:dyDescent="0.3">
      <c r="A71" s="26" t="s">
        <v>37</v>
      </c>
      <c r="B71" s="25">
        <f>B23/($B$17)</f>
        <v>169514.50318658282</v>
      </c>
      <c r="C71" s="25">
        <f>B23/(C17)</f>
        <v>169514.50318658282</v>
      </c>
      <c r="D71" s="25">
        <f>D23/($C$17)</f>
        <v>81724.616624737944</v>
      </c>
      <c r="E71" s="25">
        <f t="shared" ref="E71:F71" si="13">E23/($C$17)</f>
        <v>52245.848238993713</v>
      </c>
      <c r="F71" s="25">
        <f t="shared" si="13"/>
        <v>35544.038322851156</v>
      </c>
      <c r="G71" s="9"/>
    </row>
    <row r="72" spans="1:7" ht="16.5" x14ac:dyDescent="0.3">
      <c r="A72" s="17"/>
      <c r="B72" s="25"/>
      <c r="C72" s="25"/>
      <c r="D72" s="25"/>
      <c r="E72" s="25"/>
      <c r="F72" s="25"/>
      <c r="G72" s="9"/>
    </row>
    <row r="73" spans="1:7" ht="17.25" x14ac:dyDescent="0.35">
      <c r="A73" s="18" t="s">
        <v>30</v>
      </c>
      <c r="B73" s="25"/>
      <c r="C73" s="25"/>
      <c r="D73" s="25"/>
      <c r="E73" s="25"/>
      <c r="F73" s="25"/>
      <c r="G73" s="9"/>
    </row>
    <row r="74" spans="1:7" ht="16.5" x14ac:dyDescent="0.3">
      <c r="A74" s="17" t="s">
        <v>31</v>
      </c>
      <c r="B74" s="25">
        <f>(B29/B28)*100</f>
        <v>74.074970359764166</v>
      </c>
      <c r="C74" s="25"/>
      <c r="D74" s="25"/>
      <c r="E74" s="25"/>
      <c r="F74" s="25"/>
      <c r="G74" s="9"/>
    </row>
    <row r="75" spans="1:7" ht="16.5" x14ac:dyDescent="0.3">
      <c r="A75" s="17" t="s">
        <v>32</v>
      </c>
      <c r="B75" s="25">
        <f>(B23/B29)*100</f>
        <v>31.590304884052017</v>
      </c>
      <c r="C75" s="25"/>
      <c r="D75" s="25"/>
      <c r="E75" s="25"/>
      <c r="F75" s="25"/>
      <c r="G75" s="9"/>
    </row>
    <row r="76" spans="1:7" ht="17.25" thickBot="1" x14ac:dyDescent="0.35">
      <c r="A76" s="27"/>
      <c r="B76" s="27"/>
      <c r="C76" s="27"/>
      <c r="D76" s="27"/>
      <c r="E76" s="27"/>
      <c r="F76" s="27"/>
    </row>
    <row r="77" spans="1:7" ht="17.25" thickTop="1" x14ac:dyDescent="0.25">
      <c r="A77" s="39" t="s">
        <v>120</v>
      </c>
      <c r="B77" s="39"/>
      <c r="C77" s="39"/>
      <c r="D77" s="39"/>
      <c r="E77" s="39"/>
      <c r="F77" s="39"/>
    </row>
    <row r="78" spans="1:7" ht="32.25" customHeight="1" x14ac:dyDescent="0.3">
      <c r="A78" s="33" t="s">
        <v>109</v>
      </c>
      <c r="B78" s="33"/>
      <c r="C78" s="33"/>
      <c r="D78" s="33"/>
      <c r="E78" s="33"/>
      <c r="F78" s="33"/>
    </row>
    <row r="79" spans="1:7" x14ac:dyDescent="0.25">
      <c r="A79" s="4"/>
    </row>
    <row r="80" spans="1:7" x14ac:dyDescent="0.25">
      <c r="A80" s="4"/>
      <c r="B80" s="10"/>
      <c r="C80" s="10"/>
      <c r="D80" s="10"/>
      <c r="E80" s="10"/>
    </row>
    <row r="81" spans="1:12" x14ac:dyDescent="0.25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25">
      <c r="A82" s="4"/>
      <c r="B82" s="10"/>
      <c r="C82" s="10"/>
      <c r="D82" s="10"/>
      <c r="E82" s="10"/>
    </row>
    <row r="83" spans="1:12" x14ac:dyDescent="0.25">
      <c r="A83" s="6"/>
    </row>
    <row r="84" spans="1:12" x14ac:dyDescent="0.25">
      <c r="A84" s="12"/>
    </row>
    <row r="85" spans="1:12" x14ac:dyDescent="0.25">
      <c r="A85" s="12"/>
    </row>
    <row r="86" spans="1:12" x14ac:dyDescent="0.25">
      <c r="A86" s="13"/>
    </row>
    <row r="87" spans="1:12" x14ac:dyDescent="0.25">
      <c r="A87" s="2"/>
    </row>
    <row r="170" spans="1:5" x14ac:dyDescent="0.25">
      <c r="A170" s="2"/>
      <c r="B170" s="2"/>
      <c r="C170" s="2"/>
      <c r="D170" s="2"/>
      <c r="E170" s="2"/>
    </row>
    <row r="171" spans="1:5" x14ac:dyDescent="0.25">
      <c r="A171" s="2"/>
      <c r="B171" s="7"/>
      <c r="C171" s="7"/>
      <c r="D171" s="7"/>
      <c r="E171" s="7"/>
    </row>
    <row r="172" spans="1:5" x14ac:dyDescent="0.25">
      <c r="A172" s="2"/>
      <c r="B172" s="7"/>
      <c r="C172" s="7"/>
      <c r="D172" s="7"/>
      <c r="E172" s="7"/>
    </row>
  </sheetData>
  <mergeCells count="6">
    <mergeCell ref="A78:F78"/>
    <mergeCell ref="A9:A10"/>
    <mergeCell ref="B9:B10"/>
    <mergeCell ref="D9:F9"/>
    <mergeCell ref="C9:C10"/>
    <mergeCell ref="A77:F7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8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2.5703125" style="8" customWidth="1"/>
    <col min="2" max="6" width="19.5703125" style="8" customWidth="1"/>
    <col min="7" max="7" width="13.7109375" style="8" bestFit="1" customWidth="1"/>
    <col min="8" max="16384" width="11.42578125" style="8"/>
  </cols>
  <sheetData>
    <row r="9" spans="1:7" s="1" customFormat="1" ht="17.25" customHeight="1" x14ac:dyDescent="0.35">
      <c r="A9" s="34" t="s">
        <v>0</v>
      </c>
      <c r="B9" s="36" t="s">
        <v>1</v>
      </c>
      <c r="C9" s="36" t="s">
        <v>121</v>
      </c>
      <c r="D9" s="38" t="s">
        <v>45</v>
      </c>
      <c r="E9" s="38"/>
      <c r="F9" s="38"/>
    </row>
    <row r="10" spans="1:7" s="1" customFormat="1" ht="35.25" thickBot="1" x14ac:dyDescent="0.3">
      <c r="A10" s="35"/>
      <c r="B10" s="37"/>
      <c r="C10" s="37"/>
      <c r="D10" s="15" t="s">
        <v>44</v>
      </c>
      <c r="E10" s="16" t="s">
        <v>2</v>
      </c>
      <c r="F10" s="16" t="s">
        <v>3</v>
      </c>
    </row>
    <row r="11" spans="1:7" ht="17.25" thickTop="1" x14ac:dyDescent="0.3">
      <c r="A11" s="17"/>
      <c r="B11" s="17"/>
      <c r="C11" s="17"/>
      <c r="D11" s="17"/>
      <c r="E11" s="17"/>
      <c r="F11" s="17"/>
    </row>
    <row r="12" spans="1:7" ht="17.25" x14ac:dyDescent="0.35">
      <c r="A12" s="18" t="s">
        <v>4</v>
      </c>
      <c r="B12" s="17"/>
      <c r="C12" s="17"/>
      <c r="D12" s="17"/>
      <c r="E12" s="17"/>
      <c r="F12" s="17"/>
    </row>
    <row r="13" spans="1:7" ht="16.5" x14ac:dyDescent="0.3">
      <c r="A13" s="17"/>
      <c r="B13" s="19"/>
      <c r="C13" s="19"/>
      <c r="D13" s="19"/>
      <c r="E13" s="19"/>
      <c r="F13" s="19"/>
      <c r="G13" s="9"/>
    </row>
    <row r="14" spans="1:7" ht="17.25" x14ac:dyDescent="0.35">
      <c r="A14" s="18" t="s">
        <v>5</v>
      </c>
      <c r="B14" s="19"/>
      <c r="C14" s="19"/>
      <c r="D14" s="19"/>
      <c r="E14" s="19"/>
      <c r="F14" s="19"/>
      <c r="G14" s="9"/>
    </row>
    <row r="15" spans="1:7" ht="16.5" x14ac:dyDescent="0.3">
      <c r="A15" s="20" t="s">
        <v>51</v>
      </c>
      <c r="B15" s="21">
        <f>C15</f>
        <v>443</v>
      </c>
      <c r="C15" s="21">
        <v>443</v>
      </c>
      <c r="D15" s="21"/>
      <c r="E15" s="21"/>
      <c r="F15" s="21"/>
      <c r="G15" s="9"/>
    </row>
    <row r="16" spans="1:7" ht="16.5" x14ac:dyDescent="0.3">
      <c r="A16" s="20" t="s">
        <v>75</v>
      </c>
      <c r="B16" s="21">
        <v>480</v>
      </c>
      <c r="C16" s="21">
        <v>480</v>
      </c>
      <c r="D16" s="21"/>
      <c r="E16" s="21"/>
      <c r="F16" s="21"/>
      <c r="G16" s="9"/>
    </row>
    <row r="17" spans="1:7" ht="16.5" x14ac:dyDescent="0.3">
      <c r="A17" s="20" t="s">
        <v>76</v>
      </c>
      <c r="B17" s="21">
        <f>C17</f>
        <v>458.66666666666669</v>
      </c>
      <c r="C17" s="21">
        <v>458.66666666666669</v>
      </c>
      <c r="D17" s="21"/>
      <c r="E17" s="21"/>
      <c r="F17" s="21"/>
    </row>
    <row r="18" spans="1:7" ht="16.5" x14ac:dyDescent="0.3">
      <c r="A18" s="20" t="s">
        <v>70</v>
      </c>
      <c r="B18" s="21">
        <v>480</v>
      </c>
      <c r="C18" s="21">
        <v>480</v>
      </c>
      <c r="D18" s="21"/>
      <c r="E18" s="21"/>
      <c r="F18" s="21"/>
      <c r="G18" s="9"/>
    </row>
    <row r="19" spans="1:7" ht="16.5" x14ac:dyDescent="0.3">
      <c r="A19" s="17"/>
      <c r="B19" s="21"/>
      <c r="C19" s="21"/>
      <c r="D19" s="21"/>
      <c r="E19" s="21"/>
      <c r="F19" s="21"/>
      <c r="G19" s="9"/>
    </row>
    <row r="20" spans="1:7" ht="17.25" x14ac:dyDescent="0.35">
      <c r="A20" s="22" t="s">
        <v>6</v>
      </c>
      <c r="B20" s="21"/>
      <c r="C20" s="21"/>
      <c r="D20" s="21"/>
      <c r="E20" s="21"/>
      <c r="F20" s="21"/>
      <c r="G20" s="9"/>
    </row>
    <row r="21" spans="1:7" ht="16.5" x14ac:dyDescent="0.3">
      <c r="A21" s="20" t="s">
        <v>51</v>
      </c>
      <c r="B21" s="21">
        <f>SUM(D21:F21)</f>
        <v>324556698.60000002</v>
      </c>
      <c r="C21" s="21"/>
      <c r="D21" s="21">
        <v>71347368.679999992</v>
      </c>
      <c r="E21" s="23">
        <v>28942621.890000001</v>
      </c>
      <c r="F21" s="23">
        <v>224266708.03</v>
      </c>
      <c r="G21" s="9"/>
    </row>
    <row r="22" spans="1:7" ht="16.5" x14ac:dyDescent="0.3">
      <c r="A22" s="20" t="s">
        <v>75</v>
      </c>
      <c r="B22" s="21">
        <f>SUM(D22:F22)</f>
        <v>303974594</v>
      </c>
      <c r="C22" s="21"/>
      <c r="D22" s="21">
        <v>81600000</v>
      </c>
      <c r="E22" s="21">
        <v>20300000</v>
      </c>
      <c r="F22" s="21">
        <v>202074594</v>
      </c>
      <c r="G22" s="9"/>
    </row>
    <row r="23" spans="1:7" ht="16.5" x14ac:dyDescent="0.3">
      <c r="A23" s="20" t="s">
        <v>76</v>
      </c>
      <c r="B23" s="21">
        <f>SUM(D23:F23)</f>
        <v>187514944.78999999</v>
      </c>
      <c r="C23" s="21"/>
      <c r="D23" s="21">
        <v>52844058.670000002</v>
      </c>
      <c r="E23" s="23">
        <v>36627977.849999994</v>
      </c>
      <c r="F23" s="23">
        <v>98042908.269999996</v>
      </c>
      <c r="G23" s="9"/>
    </row>
    <row r="24" spans="1:7" ht="16.5" x14ac:dyDescent="0.3">
      <c r="A24" s="20" t="s">
        <v>70</v>
      </c>
      <c r="B24" s="21">
        <f>SUM(D24:F24)</f>
        <v>934515873</v>
      </c>
      <c r="C24" s="21"/>
      <c r="D24" s="21">
        <v>282000000</v>
      </c>
      <c r="E24" s="21">
        <v>71339036</v>
      </c>
      <c r="F24" s="21">
        <v>581176837</v>
      </c>
      <c r="G24" s="9"/>
    </row>
    <row r="25" spans="1:7" ht="16.5" x14ac:dyDescent="0.3">
      <c r="A25" s="20" t="s">
        <v>77</v>
      </c>
      <c r="B25" s="21">
        <f>D25+E25+F25</f>
        <v>187514944.78999999</v>
      </c>
      <c r="C25" s="21"/>
      <c r="D25" s="21">
        <f>+D23</f>
        <v>52844058.670000002</v>
      </c>
      <c r="E25" s="21">
        <f t="shared" ref="E25:F25" si="0">+E23</f>
        <v>36627977.849999994</v>
      </c>
      <c r="F25" s="21">
        <f t="shared" si="0"/>
        <v>98042908.269999996</v>
      </c>
      <c r="G25" s="9"/>
    </row>
    <row r="26" spans="1:7" ht="16.5" x14ac:dyDescent="0.3">
      <c r="A26" s="17"/>
      <c r="B26" s="21"/>
      <c r="C26" s="21"/>
      <c r="D26" s="21"/>
      <c r="E26" s="21"/>
      <c r="F26" s="21"/>
      <c r="G26" s="9"/>
    </row>
    <row r="27" spans="1:7" ht="17.25" x14ac:dyDescent="0.35">
      <c r="A27" s="22" t="s">
        <v>7</v>
      </c>
      <c r="B27" s="21"/>
      <c r="C27" s="21"/>
      <c r="D27" s="21"/>
      <c r="E27" s="21"/>
      <c r="F27" s="21"/>
      <c r="G27" s="9"/>
    </row>
    <row r="28" spans="1:7" ht="16.5" x14ac:dyDescent="0.3">
      <c r="A28" s="20" t="s">
        <v>75</v>
      </c>
      <c r="B28" s="21">
        <f>B22</f>
        <v>303974594</v>
      </c>
      <c r="C28" s="21"/>
      <c r="D28" s="24"/>
      <c r="E28" s="21"/>
      <c r="F28" s="21"/>
      <c r="G28" s="9"/>
    </row>
    <row r="29" spans="1:7" ht="16.5" x14ac:dyDescent="0.3">
      <c r="A29" s="20" t="s">
        <v>76</v>
      </c>
      <c r="B29" s="21">
        <v>303974594</v>
      </c>
      <c r="C29" s="21"/>
      <c r="D29" s="21"/>
      <c r="E29" s="21"/>
      <c r="F29" s="21"/>
      <c r="G29" s="9"/>
    </row>
    <row r="30" spans="1:7" ht="16.5" x14ac:dyDescent="0.3">
      <c r="A30" s="17"/>
      <c r="B30" s="25"/>
      <c r="C30" s="25"/>
      <c r="D30" s="25"/>
      <c r="E30" s="25"/>
      <c r="F30" s="25"/>
      <c r="G30" s="9"/>
    </row>
    <row r="31" spans="1:7" ht="17.25" x14ac:dyDescent="0.35">
      <c r="A31" s="18" t="s">
        <v>8</v>
      </c>
      <c r="B31" s="25"/>
      <c r="C31" s="25"/>
      <c r="D31" s="25"/>
      <c r="E31" s="25"/>
      <c r="F31" s="25"/>
      <c r="G31" s="9"/>
    </row>
    <row r="32" spans="1:7" ht="16.5" x14ac:dyDescent="0.3">
      <c r="A32" s="20" t="s">
        <v>52</v>
      </c>
      <c r="B32" s="25">
        <v>1.0552807376</v>
      </c>
      <c r="C32" s="25">
        <v>1.0552807376</v>
      </c>
      <c r="D32" s="25">
        <v>1.0552807376</v>
      </c>
      <c r="E32" s="25">
        <v>1.0552807376</v>
      </c>
      <c r="F32" s="25">
        <v>1.0552807376</v>
      </c>
      <c r="G32" s="9"/>
    </row>
    <row r="33" spans="1:7" ht="16.5" x14ac:dyDescent="0.3">
      <c r="A33" s="20" t="s">
        <v>78</v>
      </c>
      <c r="B33" s="25">
        <v>1.0586</v>
      </c>
      <c r="C33" s="25">
        <v>1.0586</v>
      </c>
      <c r="D33" s="25">
        <v>1.0586</v>
      </c>
      <c r="E33" s="25">
        <v>1.0586</v>
      </c>
      <c r="F33" s="25">
        <v>1.0586</v>
      </c>
      <c r="G33" s="9"/>
    </row>
    <row r="34" spans="1:7" ht="16.5" x14ac:dyDescent="0.3">
      <c r="A34" s="20" t="s">
        <v>9</v>
      </c>
      <c r="B34" s="21" t="s">
        <v>43</v>
      </c>
      <c r="C34" s="21" t="s">
        <v>43</v>
      </c>
      <c r="D34" s="21" t="s">
        <v>43</v>
      </c>
      <c r="E34" s="21" t="s">
        <v>43</v>
      </c>
      <c r="F34" s="21" t="s">
        <v>43</v>
      </c>
      <c r="G34" s="9"/>
    </row>
    <row r="35" spans="1:7" ht="16.5" x14ac:dyDescent="0.3">
      <c r="A35" s="17"/>
      <c r="B35" s="25"/>
      <c r="C35" s="25"/>
      <c r="D35" s="25"/>
      <c r="E35" s="25"/>
      <c r="F35" s="25"/>
      <c r="G35" s="9"/>
    </row>
    <row r="36" spans="1:7" ht="17.25" x14ac:dyDescent="0.35">
      <c r="A36" s="18" t="s">
        <v>10</v>
      </c>
      <c r="B36" s="25"/>
      <c r="C36" s="25"/>
      <c r="D36" s="25"/>
      <c r="E36" s="25"/>
      <c r="F36" s="25"/>
      <c r="G36" s="9"/>
    </row>
    <row r="37" spans="1:7" ht="16.5" x14ac:dyDescent="0.3">
      <c r="A37" s="20" t="s">
        <v>53</v>
      </c>
      <c r="B37" s="21">
        <f>B21/B32</f>
        <v>307554840.18227381</v>
      </c>
      <c r="C37" s="21"/>
      <c r="D37" s="23">
        <f>D21/D32</f>
        <v>67609846.496642798</v>
      </c>
      <c r="E37" s="23">
        <f t="shared" ref="E37:F37" si="1">E21/E32</f>
        <v>27426466.587292705</v>
      </c>
      <c r="F37" s="23">
        <f t="shared" si="1"/>
        <v>212518527.09833828</v>
      </c>
      <c r="G37" s="9"/>
    </row>
    <row r="38" spans="1:7" ht="16.5" x14ac:dyDescent="0.3">
      <c r="A38" s="20" t="s">
        <v>79</v>
      </c>
      <c r="B38" s="21">
        <f>B23/B33</f>
        <v>177134842.99074247</v>
      </c>
      <c r="C38" s="21"/>
      <c r="D38" s="23">
        <f>D23/D33</f>
        <v>49918816.04949934</v>
      </c>
      <c r="E38" s="23">
        <f>E23/E33</f>
        <v>34600394.719440766</v>
      </c>
      <c r="F38" s="23">
        <f t="shared" ref="F38" si="2">F23/F33</f>
        <v>92615632.221802384</v>
      </c>
      <c r="G38" s="9"/>
    </row>
    <row r="39" spans="1:7" ht="16.5" x14ac:dyDescent="0.3">
      <c r="A39" s="20" t="s">
        <v>54</v>
      </c>
      <c r="B39" s="21">
        <f>B37/B15</f>
        <v>694254.71824441035</v>
      </c>
      <c r="C39" s="21"/>
      <c r="D39" s="23">
        <f>D37/$C$15</f>
        <v>152618.16364930655</v>
      </c>
      <c r="E39" s="23">
        <f t="shared" ref="E39:F39" si="3">E37/$C$15</f>
        <v>61910.759790728451</v>
      </c>
      <c r="F39" s="23">
        <f t="shared" si="3"/>
        <v>479725.79480437533</v>
      </c>
      <c r="G39" s="9"/>
    </row>
    <row r="40" spans="1:7" ht="16.5" x14ac:dyDescent="0.3">
      <c r="A40" s="20" t="s">
        <v>80</v>
      </c>
      <c r="B40" s="21">
        <f>B38/B17</f>
        <v>386195.15186935134</v>
      </c>
      <c r="C40" s="21"/>
      <c r="D40" s="23">
        <f>D38/$C$17</f>
        <v>108834.62801489681</v>
      </c>
      <c r="E40" s="23">
        <f t="shared" ref="E40:F40" si="4">E38/$C$17</f>
        <v>75436.907091803994</v>
      </c>
      <c r="F40" s="23">
        <f t="shared" si="4"/>
        <v>201923.61676265055</v>
      </c>
    </row>
    <row r="41" spans="1:7" ht="16.5" x14ac:dyDescent="0.3">
      <c r="A41" s="17"/>
      <c r="B41" s="25"/>
      <c r="C41" s="25"/>
      <c r="D41" s="25"/>
      <c r="E41" s="25"/>
      <c r="F41" s="25"/>
      <c r="G41" s="9"/>
    </row>
    <row r="42" spans="1:7" ht="17.25" x14ac:dyDescent="0.35">
      <c r="A42" s="18" t="s">
        <v>11</v>
      </c>
      <c r="B42" s="25"/>
      <c r="C42" s="25"/>
      <c r="D42" s="25"/>
      <c r="E42" s="25"/>
      <c r="F42" s="25"/>
      <c r="G42" s="9"/>
    </row>
    <row r="43" spans="1:7" ht="16.5" x14ac:dyDescent="0.3">
      <c r="A43" s="17"/>
      <c r="B43" s="25"/>
      <c r="C43" s="25"/>
      <c r="D43" s="25"/>
      <c r="E43" s="25"/>
      <c r="F43" s="25"/>
      <c r="G43" s="9"/>
    </row>
    <row r="44" spans="1:7" ht="17.25" x14ac:dyDescent="0.35">
      <c r="A44" s="18" t="s">
        <v>12</v>
      </c>
      <c r="B44" s="25"/>
      <c r="C44" s="25"/>
      <c r="D44" s="25"/>
      <c r="E44" s="25"/>
      <c r="F44" s="25"/>
      <c r="G44" s="9"/>
    </row>
    <row r="45" spans="1:7" ht="16.5" x14ac:dyDescent="0.3">
      <c r="A45" s="17" t="s">
        <v>13</v>
      </c>
      <c r="B45" s="25" t="s">
        <v>42</v>
      </c>
      <c r="C45" s="25" t="s">
        <v>42</v>
      </c>
      <c r="D45" s="25" t="s">
        <v>42</v>
      </c>
      <c r="E45" s="25" t="s">
        <v>42</v>
      </c>
      <c r="F45" s="25" t="s">
        <v>42</v>
      </c>
      <c r="G45" s="9"/>
    </row>
    <row r="46" spans="1:7" ht="16.5" x14ac:dyDescent="0.3">
      <c r="A46" s="17" t="s">
        <v>14</v>
      </c>
      <c r="B46" s="25" t="s">
        <v>42</v>
      </c>
      <c r="C46" s="25" t="s">
        <v>42</v>
      </c>
      <c r="D46" s="25" t="s">
        <v>42</v>
      </c>
      <c r="E46" s="25" t="s">
        <v>42</v>
      </c>
      <c r="F46" s="25" t="s">
        <v>42</v>
      </c>
      <c r="G46" s="9"/>
    </row>
    <row r="47" spans="1:7" ht="16.5" x14ac:dyDescent="0.3">
      <c r="A47" s="17"/>
      <c r="B47" s="25"/>
      <c r="C47" s="25"/>
      <c r="D47" s="25"/>
      <c r="E47" s="25"/>
      <c r="F47" s="25"/>
      <c r="G47" s="9"/>
    </row>
    <row r="48" spans="1:7" ht="17.25" x14ac:dyDescent="0.35">
      <c r="A48" s="18" t="s">
        <v>15</v>
      </c>
      <c r="B48" s="25"/>
      <c r="C48" s="25"/>
      <c r="D48" s="25"/>
      <c r="E48" s="25"/>
      <c r="F48" s="25"/>
      <c r="G48" s="9"/>
    </row>
    <row r="49" spans="1:7" ht="16.5" x14ac:dyDescent="0.3">
      <c r="A49" s="17" t="s">
        <v>16</v>
      </c>
      <c r="B49" s="25">
        <f>B17/B16*100</f>
        <v>95.555555555555557</v>
      </c>
      <c r="C49" s="25">
        <f>C17/C16*100</f>
        <v>95.555555555555557</v>
      </c>
      <c r="D49" s="25"/>
      <c r="E49" s="25"/>
      <c r="F49" s="25"/>
      <c r="G49" s="9"/>
    </row>
    <row r="50" spans="1:7" ht="16.5" x14ac:dyDescent="0.3">
      <c r="A50" s="17" t="s">
        <v>17</v>
      </c>
      <c r="B50" s="25">
        <f>B23/B22*100</f>
        <v>61.68770301573295</v>
      </c>
      <c r="C50" s="25"/>
      <c r="D50" s="25">
        <f t="shared" ref="D50:F50" si="5">D23/D22*100</f>
        <v>64.759875821078438</v>
      </c>
      <c r="E50" s="25" t="s">
        <v>43</v>
      </c>
      <c r="F50" s="25">
        <f t="shared" si="5"/>
        <v>48.518176545241502</v>
      </c>
      <c r="G50" s="9"/>
    </row>
    <row r="51" spans="1:7" ht="16.5" x14ac:dyDescent="0.3">
      <c r="A51" s="17" t="s">
        <v>18</v>
      </c>
      <c r="B51" s="25">
        <f>AVERAGE(B49:B50)</f>
        <v>78.621629285644246</v>
      </c>
      <c r="C51" s="25">
        <f t="shared" ref="C51:F51" si="6">AVERAGE(C49:C50)</f>
        <v>95.555555555555557</v>
      </c>
      <c r="D51" s="25">
        <f t="shared" si="6"/>
        <v>64.759875821078438</v>
      </c>
      <c r="E51" s="25" t="s">
        <v>43</v>
      </c>
      <c r="F51" s="25">
        <f t="shared" si="6"/>
        <v>48.518176545241502</v>
      </c>
      <c r="G51" s="9"/>
    </row>
    <row r="52" spans="1:7" ht="16.5" x14ac:dyDescent="0.3">
      <c r="A52" s="17"/>
      <c r="B52" s="25"/>
      <c r="C52" s="25"/>
      <c r="D52" s="25"/>
      <c r="E52" s="25"/>
      <c r="F52" s="25"/>
      <c r="G52" s="9"/>
    </row>
    <row r="53" spans="1:7" ht="17.25" x14ac:dyDescent="0.35">
      <c r="A53" s="18" t="s">
        <v>19</v>
      </c>
      <c r="B53" s="25"/>
      <c r="C53" s="25"/>
      <c r="D53" s="25"/>
      <c r="E53" s="25"/>
      <c r="F53" s="25"/>
      <c r="G53" s="9"/>
    </row>
    <row r="54" spans="1:7" ht="16.5" x14ac:dyDescent="0.3">
      <c r="A54" s="17" t="s">
        <v>20</v>
      </c>
      <c r="B54" s="25">
        <f>(B17/B18)*100</f>
        <v>95.555555555555557</v>
      </c>
      <c r="C54" s="25">
        <f t="shared" ref="C54" si="7">(C17/C18)*100</f>
        <v>95.555555555555557</v>
      </c>
      <c r="D54" s="25"/>
      <c r="E54" s="25"/>
      <c r="F54" s="25"/>
      <c r="G54" s="9"/>
    </row>
    <row r="55" spans="1:7" ht="16.5" x14ac:dyDescent="0.3">
      <c r="A55" s="17" t="s">
        <v>21</v>
      </c>
      <c r="B55" s="25">
        <f>B23/B24*100</f>
        <v>20.065463862912896</v>
      </c>
      <c r="C55" s="25"/>
      <c r="D55" s="25">
        <f t="shared" ref="D55:F55" si="8">D23/D24*100</f>
        <v>18.739027897163123</v>
      </c>
      <c r="E55" s="25">
        <f t="shared" si="8"/>
        <v>51.343527896844577</v>
      </c>
      <c r="F55" s="25">
        <f t="shared" si="8"/>
        <v>16.869720544282462</v>
      </c>
      <c r="G55" s="9"/>
    </row>
    <row r="56" spans="1:7" ht="16.5" x14ac:dyDescent="0.3">
      <c r="A56" s="17" t="s">
        <v>22</v>
      </c>
      <c r="B56" s="25">
        <f>AVERAGE(B54:B55)</f>
        <v>57.810509709234225</v>
      </c>
      <c r="C56" s="25">
        <f t="shared" ref="C56:F56" si="9">AVERAGE(C54:C55)</f>
        <v>95.555555555555557</v>
      </c>
      <c r="D56" s="25">
        <f t="shared" si="9"/>
        <v>18.739027897163123</v>
      </c>
      <c r="E56" s="25">
        <f t="shared" si="9"/>
        <v>51.343527896844577</v>
      </c>
      <c r="F56" s="25">
        <f t="shared" si="9"/>
        <v>16.869720544282462</v>
      </c>
      <c r="G56" s="9"/>
    </row>
    <row r="57" spans="1:7" ht="16.5" x14ac:dyDescent="0.3">
      <c r="A57" s="17"/>
      <c r="B57" s="25"/>
      <c r="C57" s="25"/>
      <c r="D57" s="25"/>
      <c r="E57" s="25"/>
      <c r="F57" s="25"/>
      <c r="G57" s="9"/>
    </row>
    <row r="58" spans="1:7" ht="17.25" x14ac:dyDescent="0.35">
      <c r="A58" s="18" t="s">
        <v>33</v>
      </c>
      <c r="B58" s="25"/>
      <c r="C58" s="25"/>
      <c r="D58" s="25"/>
      <c r="E58" s="25"/>
      <c r="F58" s="25"/>
      <c r="G58" s="9"/>
    </row>
    <row r="59" spans="1:7" ht="16.5" x14ac:dyDescent="0.3">
      <c r="A59" s="17" t="s">
        <v>23</v>
      </c>
      <c r="B59" s="25">
        <f>B25/B23*100</f>
        <v>100</v>
      </c>
      <c r="C59" s="25"/>
      <c r="D59" s="25">
        <f t="shared" ref="D59:F59" si="10">D25/D23*100</f>
        <v>100</v>
      </c>
      <c r="E59" s="25">
        <f t="shared" si="10"/>
        <v>100</v>
      </c>
      <c r="F59" s="25">
        <f t="shared" si="10"/>
        <v>100</v>
      </c>
      <c r="G59" s="9"/>
    </row>
    <row r="60" spans="1:7" ht="16.5" x14ac:dyDescent="0.3">
      <c r="A60" s="17"/>
      <c r="B60" s="25"/>
      <c r="C60" s="25"/>
      <c r="D60" s="25"/>
      <c r="E60" s="25"/>
      <c r="F60" s="25"/>
      <c r="G60" s="9"/>
    </row>
    <row r="61" spans="1:7" ht="17.25" x14ac:dyDescent="0.35">
      <c r="A61" s="18" t="s">
        <v>24</v>
      </c>
      <c r="B61" s="25"/>
      <c r="C61" s="25"/>
      <c r="D61" s="25"/>
      <c r="E61" s="25"/>
      <c r="F61" s="25"/>
      <c r="G61" s="9"/>
    </row>
    <row r="62" spans="1:7" ht="16.5" x14ac:dyDescent="0.3">
      <c r="A62" s="17" t="s">
        <v>25</v>
      </c>
      <c r="B62" s="25">
        <f>((B17/B15)-1)*100</f>
        <v>3.5364936042137085</v>
      </c>
      <c r="C62" s="25">
        <f t="shared" ref="C62" si="11">((C17/C15)-1)*100</f>
        <v>3.5364936042137085</v>
      </c>
      <c r="D62" s="25" t="s">
        <v>43</v>
      </c>
      <c r="E62" s="25" t="s">
        <v>43</v>
      </c>
      <c r="F62" s="25" t="s">
        <v>43</v>
      </c>
      <c r="G62" s="9"/>
    </row>
    <row r="63" spans="1:7" ht="16.5" x14ac:dyDescent="0.3">
      <c r="A63" s="17" t="s">
        <v>26</v>
      </c>
      <c r="B63" s="25">
        <f>((B38/B37)-1)*100</f>
        <v>-42.405444542585414</v>
      </c>
      <c r="C63" s="25" t="s">
        <v>43</v>
      </c>
      <c r="D63" s="25">
        <f t="shared" ref="D63:F63" si="12">((D38/D37)-1)*100</f>
        <v>-26.166352038710684</v>
      </c>
      <c r="E63" s="25">
        <f t="shared" si="12"/>
        <v>26.156953573712993</v>
      </c>
      <c r="F63" s="25">
        <f t="shared" si="12"/>
        <v>-56.419972655397466</v>
      </c>
      <c r="G63" s="9"/>
    </row>
    <row r="64" spans="1:7" ht="16.5" x14ac:dyDescent="0.3">
      <c r="A64" s="17" t="s">
        <v>27</v>
      </c>
      <c r="B64" s="25">
        <f>((B40/B39)-1)*100</f>
        <v>-44.372700433936053</v>
      </c>
      <c r="C64" s="25" t="s">
        <v>43</v>
      </c>
      <c r="D64" s="25">
        <f t="shared" ref="D64:F64" si="13">((D40/D39)-1)*100</f>
        <v>-28.688286235062876</v>
      </c>
      <c r="E64" s="25">
        <f t="shared" si="13"/>
        <v>21.847813444378339</v>
      </c>
      <c r="F64" s="25">
        <f t="shared" si="13"/>
        <v>-57.908534635918031</v>
      </c>
      <c r="G64" s="9"/>
    </row>
    <row r="65" spans="1:7" ht="16.5" x14ac:dyDescent="0.3">
      <c r="A65" s="17"/>
      <c r="B65" s="25"/>
      <c r="C65" s="25"/>
      <c r="D65" s="25"/>
      <c r="E65" s="25"/>
      <c r="F65" s="25"/>
      <c r="G65" s="9"/>
    </row>
    <row r="66" spans="1:7" ht="17.25" x14ac:dyDescent="0.35">
      <c r="A66" s="18" t="s">
        <v>28</v>
      </c>
      <c r="B66" s="25"/>
      <c r="C66" s="25"/>
      <c r="D66" s="25"/>
      <c r="E66" s="25"/>
      <c r="F66" s="25"/>
      <c r="G66" s="9"/>
    </row>
    <row r="67" spans="1:7" ht="16.5" x14ac:dyDescent="0.3">
      <c r="A67" s="17" t="s">
        <v>34</v>
      </c>
      <c r="B67" s="28">
        <f>B22/($B$16*3)</f>
        <v>211093.46805555557</v>
      </c>
      <c r="C67" s="28">
        <f>B22/(C16*3)</f>
        <v>211093.46805555557</v>
      </c>
      <c r="D67" s="28">
        <f>D22/($C$16*3)</f>
        <v>56666.666666666664</v>
      </c>
      <c r="E67" s="28">
        <f t="shared" ref="E67:F67" si="14">E22/($C$16*3)</f>
        <v>14097.222222222223</v>
      </c>
      <c r="F67" s="28">
        <f t="shared" si="14"/>
        <v>140329.57916666666</v>
      </c>
    </row>
    <row r="68" spans="1:7" ht="16.5" x14ac:dyDescent="0.3">
      <c r="A68" s="17" t="s">
        <v>35</v>
      </c>
      <c r="B68" s="28">
        <f>B23/($B$17*3)</f>
        <v>136275.39592296511</v>
      </c>
      <c r="C68" s="28">
        <f>B23/(C17*3)</f>
        <v>136275.39592296511</v>
      </c>
      <c r="D68" s="28">
        <f>D23/($C$17*3)</f>
        <v>38404.112405523258</v>
      </c>
      <c r="E68" s="28">
        <f t="shared" ref="E68:F68" si="15">E23/($C$17*3)</f>
        <v>26619.169949127903</v>
      </c>
      <c r="F68" s="28">
        <f t="shared" si="15"/>
        <v>71252.113568313944</v>
      </c>
      <c r="G68" s="9"/>
    </row>
    <row r="69" spans="1:7" ht="16.5" x14ac:dyDescent="0.3">
      <c r="A69" s="17" t="s">
        <v>29</v>
      </c>
      <c r="B69" s="25">
        <f>(B68/B67)*B51</f>
        <v>50.755685420782406</v>
      </c>
      <c r="C69" s="25">
        <f>(C68/C67)*C51</f>
        <v>61.687703015732943</v>
      </c>
      <c r="D69" s="25"/>
      <c r="E69" s="25"/>
      <c r="F69" s="25"/>
      <c r="G69" s="9"/>
    </row>
    <row r="70" spans="1:7" ht="16.5" x14ac:dyDescent="0.3">
      <c r="A70" s="26" t="s">
        <v>36</v>
      </c>
      <c r="B70" s="28">
        <f>B22/($B$16)</f>
        <v>633280.40416666667</v>
      </c>
      <c r="C70" s="28">
        <f>B22/C16</f>
        <v>633280.40416666667</v>
      </c>
      <c r="D70" s="25">
        <f>D22/($C$16)</f>
        <v>170000</v>
      </c>
      <c r="E70" s="25">
        <f t="shared" ref="E70:F70" si="16">E22/($C$16)</f>
        <v>42291.666666666664</v>
      </c>
      <c r="F70" s="25">
        <f t="shared" si="16"/>
        <v>420988.73749999999</v>
      </c>
      <c r="G70" s="9"/>
    </row>
    <row r="71" spans="1:7" ht="16.5" x14ac:dyDescent="0.3">
      <c r="A71" s="26" t="s">
        <v>37</v>
      </c>
      <c r="B71" s="28">
        <f>B23/($B$17)</f>
        <v>408826.1877688953</v>
      </c>
      <c r="C71" s="28">
        <f>B23/C17</f>
        <v>408826.1877688953</v>
      </c>
      <c r="D71" s="25">
        <f>D23/($C$17)</f>
        <v>115212.33721656977</v>
      </c>
      <c r="E71" s="25">
        <f t="shared" ref="E71:F71" si="17">E23/($C$17)</f>
        <v>79857.509847383699</v>
      </c>
      <c r="F71" s="25">
        <f t="shared" si="17"/>
        <v>213756.34070494183</v>
      </c>
      <c r="G71" s="9"/>
    </row>
    <row r="72" spans="1:7" ht="16.5" x14ac:dyDescent="0.3">
      <c r="A72" s="17"/>
      <c r="B72" s="25"/>
      <c r="C72" s="25"/>
      <c r="D72" s="25"/>
      <c r="E72" s="25"/>
      <c r="F72" s="25"/>
      <c r="G72" s="9"/>
    </row>
    <row r="73" spans="1:7" ht="17.25" x14ac:dyDescent="0.35">
      <c r="A73" s="18" t="s">
        <v>30</v>
      </c>
      <c r="B73" s="25"/>
      <c r="C73" s="25"/>
      <c r="D73" s="25"/>
      <c r="E73" s="25"/>
      <c r="F73" s="25"/>
      <c r="G73" s="9"/>
    </row>
    <row r="74" spans="1:7" ht="16.5" x14ac:dyDescent="0.3">
      <c r="A74" s="17" t="s">
        <v>31</v>
      </c>
      <c r="B74" s="25">
        <f>(B29/B28)*100</f>
        <v>100</v>
      </c>
      <c r="C74" s="25"/>
      <c r="D74" s="25"/>
      <c r="E74" s="25"/>
      <c r="F74" s="25"/>
    </row>
    <row r="75" spans="1:7" ht="16.5" x14ac:dyDescent="0.3">
      <c r="A75" s="17" t="s">
        <v>32</v>
      </c>
      <c r="B75" s="25">
        <f>(B23/B29)*100</f>
        <v>61.68770301573295</v>
      </c>
      <c r="C75" s="25"/>
      <c r="D75" s="25"/>
      <c r="E75" s="25"/>
      <c r="F75" s="25"/>
      <c r="G75" s="9"/>
    </row>
    <row r="76" spans="1:7" ht="17.25" thickBot="1" x14ac:dyDescent="0.35">
      <c r="A76" s="27"/>
      <c r="B76" s="27"/>
      <c r="C76" s="27"/>
      <c r="D76" s="27"/>
      <c r="E76" s="27"/>
      <c r="F76" s="27"/>
    </row>
    <row r="77" spans="1:7" ht="17.25" thickTop="1" x14ac:dyDescent="0.25">
      <c r="A77" s="39" t="s">
        <v>120</v>
      </c>
      <c r="B77" s="39"/>
      <c r="C77" s="39"/>
      <c r="D77" s="39"/>
      <c r="E77" s="39"/>
      <c r="F77" s="39"/>
    </row>
    <row r="78" spans="1:7" x14ac:dyDescent="0.25">
      <c r="A78" s="4"/>
    </row>
    <row r="79" spans="1:7" x14ac:dyDescent="0.25">
      <c r="A79" s="4"/>
    </row>
    <row r="80" spans="1:7" x14ac:dyDescent="0.25">
      <c r="A80" s="4"/>
      <c r="B80" s="10"/>
      <c r="C80" s="10"/>
      <c r="D80" s="10"/>
      <c r="E80" s="10"/>
    </row>
    <row r="81" spans="1:12" ht="15" customHeight="1" x14ac:dyDescent="0.25">
      <c r="A81" s="11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x14ac:dyDescent="0.25">
      <c r="A82" s="4"/>
      <c r="B82" s="10"/>
      <c r="C82" s="10"/>
      <c r="D82" s="10"/>
      <c r="E82" s="10"/>
    </row>
    <row r="83" spans="1:12" x14ac:dyDescent="0.25">
      <c r="A83" s="6"/>
    </row>
    <row r="84" spans="1:12" x14ac:dyDescent="0.25">
      <c r="A84" s="12"/>
    </row>
    <row r="85" spans="1:12" x14ac:dyDescent="0.25">
      <c r="A85" s="12"/>
    </row>
    <row r="86" spans="1:12" x14ac:dyDescent="0.25">
      <c r="A86" s="13"/>
    </row>
    <row r="87" spans="1:12" x14ac:dyDescent="0.25">
      <c r="A87" s="2"/>
    </row>
  </sheetData>
  <mergeCells count="5">
    <mergeCell ref="A9:A10"/>
    <mergeCell ref="B9:B10"/>
    <mergeCell ref="D9:F9"/>
    <mergeCell ref="C9:C10"/>
    <mergeCell ref="A77:F7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8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2.5703125" style="8" customWidth="1"/>
    <col min="2" max="6" width="19.5703125" style="8" customWidth="1"/>
    <col min="7" max="7" width="13.7109375" style="8" bestFit="1" customWidth="1"/>
    <col min="8" max="16384" width="11.42578125" style="8"/>
  </cols>
  <sheetData>
    <row r="9" spans="1:7" s="1" customFormat="1" ht="17.25" customHeight="1" x14ac:dyDescent="0.35">
      <c r="A9" s="34" t="s">
        <v>0</v>
      </c>
      <c r="B9" s="36" t="s">
        <v>1</v>
      </c>
      <c r="C9" s="36" t="s">
        <v>121</v>
      </c>
      <c r="D9" s="38" t="s">
        <v>45</v>
      </c>
      <c r="E9" s="38"/>
      <c r="F9" s="38"/>
    </row>
    <row r="10" spans="1:7" s="1" customFormat="1" ht="35.25" thickBot="1" x14ac:dyDescent="0.3">
      <c r="A10" s="35"/>
      <c r="B10" s="37"/>
      <c r="C10" s="37"/>
      <c r="D10" s="15" t="s">
        <v>44</v>
      </c>
      <c r="E10" s="16" t="s">
        <v>2</v>
      </c>
      <c r="F10" s="16" t="s">
        <v>3</v>
      </c>
    </row>
    <row r="11" spans="1:7" ht="17.25" thickTop="1" x14ac:dyDescent="0.3">
      <c r="A11" s="17"/>
      <c r="B11" s="17"/>
      <c r="C11" s="17"/>
      <c r="D11" s="17"/>
      <c r="E11" s="17"/>
      <c r="F11" s="17"/>
    </row>
    <row r="12" spans="1:7" ht="17.25" x14ac:dyDescent="0.35">
      <c r="A12" s="18" t="s">
        <v>4</v>
      </c>
      <c r="B12" s="17"/>
      <c r="C12" s="17"/>
      <c r="D12" s="17"/>
      <c r="E12" s="17"/>
      <c r="F12" s="17"/>
    </row>
    <row r="13" spans="1:7" ht="16.5" x14ac:dyDescent="0.3">
      <c r="A13" s="17"/>
      <c r="B13" s="19"/>
      <c r="C13" s="19"/>
      <c r="D13" s="19"/>
      <c r="E13" s="19"/>
      <c r="F13" s="19"/>
      <c r="G13" s="9"/>
    </row>
    <row r="14" spans="1:7" ht="17.25" x14ac:dyDescent="0.35">
      <c r="A14" s="18" t="s">
        <v>5</v>
      </c>
      <c r="B14" s="19"/>
      <c r="C14" s="19"/>
      <c r="D14" s="19"/>
      <c r="E14" s="19"/>
      <c r="F14" s="19"/>
      <c r="G14" s="9"/>
    </row>
    <row r="15" spans="1:7" ht="16.5" x14ac:dyDescent="0.3">
      <c r="A15" s="20" t="s">
        <v>55</v>
      </c>
      <c r="B15" s="21">
        <f>('I Trimestre'!B15+'II Trimestre'!B15)/2</f>
        <v>459</v>
      </c>
      <c r="C15" s="21">
        <f>('I Trimestre'!C15+'II Trimestre'!C15)/2</f>
        <v>459</v>
      </c>
      <c r="D15" s="21"/>
      <c r="E15" s="21"/>
      <c r="F15" s="21"/>
      <c r="G15" s="9"/>
    </row>
    <row r="16" spans="1:7" ht="16.5" x14ac:dyDescent="0.3">
      <c r="A16" s="20" t="s">
        <v>81</v>
      </c>
      <c r="B16" s="21">
        <f>'I Trimestre'!B16</f>
        <v>480</v>
      </c>
      <c r="C16" s="21">
        <f>('I Trimestre'!C16+'II Trimestre'!C16)/2</f>
        <v>480</v>
      </c>
      <c r="D16" s="21"/>
      <c r="E16" s="21"/>
      <c r="F16" s="21"/>
      <c r="G16" s="9"/>
    </row>
    <row r="17" spans="1:7" ht="16.5" x14ac:dyDescent="0.3">
      <c r="A17" s="20" t="s">
        <v>82</v>
      </c>
      <c r="B17" s="21">
        <f>('I Trimestre'!B17+'II Trimestre'!B17)/2</f>
        <v>467.83333333333337</v>
      </c>
      <c r="C17" s="21">
        <f>('I Trimestre'!C17+'II Trimestre'!C17)/2</f>
        <v>467.83333333333337</v>
      </c>
      <c r="D17" s="21"/>
      <c r="E17" s="21"/>
      <c r="F17" s="21"/>
    </row>
    <row r="18" spans="1:7" ht="16.5" x14ac:dyDescent="0.3">
      <c r="A18" s="20" t="s">
        <v>70</v>
      </c>
      <c r="B18" s="21">
        <f>'I Trimestre'!B18</f>
        <v>480</v>
      </c>
      <c r="C18" s="21">
        <f>'II Trimestre'!C18</f>
        <v>480</v>
      </c>
      <c r="D18" s="21"/>
      <c r="E18" s="21"/>
      <c r="F18" s="21"/>
      <c r="G18" s="9"/>
    </row>
    <row r="19" spans="1:7" ht="16.5" x14ac:dyDescent="0.3">
      <c r="A19" s="17"/>
      <c r="B19" s="21"/>
      <c r="C19" s="21"/>
      <c r="D19" s="21"/>
      <c r="E19" s="21"/>
      <c r="F19" s="21"/>
      <c r="G19" s="9"/>
    </row>
    <row r="20" spans="1:7" ht="17.25" x14ac:dyDescent="0.35">
      <c r="A20" s="22" t="s">
        <v>6</v>
      </c>
      <c r="B20" s="21"/>
      <c r="C20" s="21"/>
      <c r="D20" s="21"/>
      <c r="E20" s="21"/>
      <c r="F20" s="21"/>
      <c r="G20" s="9"/>
    </row>
    <row r="21" spans="1:7" ht="16.5" x14ac:dyDescent="0.3">
      <c r="A21" s="20" t="s">
        <v>55</v>
      </c>
      <c r="B21" s="21">
        <f>+'I Trimestre'!B21+'II Trimestre'!B21</f>
        <v>581245610.6500001</v>
      </c>
      <c r="C21" s="21"/>
      <c r="D21" s="21">
        <f>'I Trimestre'!D21+'II Trimestre'!D21</f>
        <v>134943688.00999999</v>
      </c>
      <c r="E21" s="21">
        <f>'I Trimestre'!E21+'II Trimestre'!E21</f>
        <v>40659563.18</v>
      </c>
      <c r="F21" s="21">
        <f>'I Trimestre'!F21+'II Trimestre'!F21</f>
        <v>405642359.46000004</v>
      </c>
      <c r="G21" s="9"/>
    </row>
    <row r="22" spans="1:7" ht="16.5" x14ac:dyDescent="0.3">
      <c r="A22" s="20" t="s">
        <v>81</v>
      </c>
      <c r="B22" s="21">
        <f>+'I Trimestre'!B22+'II Trimestre'!B22</f>
        <v>649515873</v>
      </c>
      <c r="C22" s="21"/>
      <c r="D22" s="21">
        <f>'I Trimestre'!D22+'II Trimestre'!D22</f>
        <v>147000000</v>
      </c>
      <c r="E22" s="21">
        <f>'I Trimestre'!E22+'II Trimestre'!E22</f>
        <v>71339036</v>
      </c>
      <c r="F22" s="21">
        <f>'I Trimestre'!F22+'II Trimestre'!F22</f>
        <v>431176837</v>
      </c>
      <c r="G22" s="9"/>
    </row>
    <row r="23" spans="1:7" ht="16.5" x14ac:dyDescent="0.3">
      <c r="A23" s="20" t="s">
        <v>82</v>
      </c>
      <c r="B23" s="21">
        <f>+'I Trimestre'!B23+'II Trimestre'!B23</f>
        <v>268373362.81</v>
      </c>
      <c r="C23" s="21"/>
      <c r="D23" s="21">
        <f>'I Trimestre'!D23+'II Trimestre'!D23</f>
        <v>91826700.800000012</v>
      </c>
      <c r="E23" s="21">
        <f>'I Trimestre'!E23+'II Trimestre'!E23</f>
        <v>61549247.459999993</v>
      </c>
      <c r="F23" s="21">
        <f>'I Trimestre'!F23+'II Trimestre'!F23</f>
        <v>114997414.55</v>
      </c>
      <c r="G23" s="9"/>
    </row>
    <row r="24" spans="1:7" ht="16.5" x14ac:dyDescent="0.3">
      <c r="A24" s="20" t="s">
        <v>70</v>
      </c>
      <c r="B24" s="21">
        <f>SUM(D24:F24)</f>
        <v>934515873</v>
      </c>
      <c r="C24" s="21"/>
      <c r="D24" s="21">
        <f>+'II Trimestre'!D24</f>
        <v>282000000</v>
      </c>
      <c r="E24" s="21">
        <f>+'II Trimestre'!E24</f>
        <v>71339036</v>
      </c>
      <c r="F24" s="21">
        <f>+'II Trimestre'!F24</f>
        <v>581176837</v>
      </c>
      <c r="G24" s="9"/>
    </row>
    <row r="25" spans="1:7" ht="16.5" x14ac:dyDescent="0.3">
      <c r="A25" s="20" t="s">
        <v>83</v>
      </c>
      <c r="B25" s="21">
        <f>D25+E25+F25</f>
        <v>268373362.81</v>
      </c>
      <c r="C25" s="21"/>
      <c r="D25" s="21">
        <f>D23</f>
        <v>91826700.800000012</v>
      </c>
      <c r="E25" s="21">
        <f t="shared" ref="E25:F25" si="0">E23</f>
        <v>61549247.459999993</v>
      </c>
      <c r="F25" s="21">
        <f t="shared" si="0"/>
        <v>114997414.55</v>
      </c>
      <c r="G25" s="9"/>
    </row>
    <row r="26" spans="1:7" ht="16.5" x14ac:dyDescent="0.3">
      <c r="A26" s="17"/>
      <c r="B26" s="21"/>
      <c r="C26" s="21"/>
      <c r="D26" s="21"/>
      <c r="E26" s="21"/>
      <c r="F26" s="21"/>
      <c r="G26" s="9"/>
    </row>
    <row r="27" spans="1:7" ht="17.25" x14ac:dyDescent="0.35">
      <c r="A27" s="22" t="s">
        <v>7</v>
      </c>
      <c r="B27" s="21"/>
      <c r="C27" s="21"/>
      <c r="D27" s="21"/>
      <c r="E27" s="21"/>
      <c r="F27" s="21"/>
      <c r="G27" s="9"/>
    </row>
    <row r="28" spans="1:7" ht="16.5" x14ac:dyDescent="0.3">
      <c r="A28" s="20" t="s">
        <v>81</v>
      </c>
      <c r="B28" s="21">
        <f>B22</f>
        <v>649515873</v>
      </c>
      <c r="C28" s="21"/>
      <c r="D28" s="24"/>
      <c r="E28" s="21"/>
      <c r="F28" s="21"/>
      <c r="G28" s="9"/>
    </row>
    <row r="29" spans="1:7" ht="16.5" x14ac:dyDescent="0.3">
      <c r="A29" s="20" t="s">
        <v>82</v>
      </c>
      <c r="B29" s="21">
        <f>'I Trimestre'!B29+'II Trimestre'!B29</f>
        <v>559934194</v>
      </c>
      <c r="C29" s="21"/>
      <c r="D29" s="21"/>
      <c r="E29" s="21"/>
      <c r="F29" s="21"/>
      <c r="G29" s="9"/>
    </row>
    <row r="30" spans="1:7" ht="16.5" x14ac:dyDescent="0.3">
      <c r="A30" s="17"/>
      <c r="B30" s="25"/>
      <c r="C30" s="25"/>
      <c r="D30" s="25"/>
      <c r="E30" s="25"/>
      <c r="F30" s="25"/>
      <c r="G30" s="9"/>
    </row>
    <row r="31" spans="1:7" ht="17.25" x14ac:dyDescent="0.35">
      <c r="A31" s="18" t="s">
        <v>8</v>
      </c>
      <c r="B31" s="25"/>
      <c r="C31" s="25"/>
      <c r="D31" s="25"/>
      <c r="E31" s="25"/>
      <c r="F31" s="25"/>
      <c r="G31" s="9"/>
    </row>
    <row r="32" spans="1:7" ht="16.5" x14ac:dyDescent="0.3">
      <c r="A32" s="20" t="s">
        <v>56</v>
      </c>
      <c r="B32" s="25">
        <v>1.0552807376</v>
      </c>
      <c r="C32" s="25">
        <v>1.0552807376</v>
      </c>
      <c r="D32" s="25">
        <v>1.0552807376</v>
      </c>
      <c r="E32" s="25">
        <v>1.0552807376</v>
      </c>
      <c r="F32" s="25">
        <v>1.0552807376</v>
      </c>
      <c r="G32" s="9"/>
    </row>
    <row r="33" spans="1:7" ht="16.5" x14ac:dyDescent="0.3">
      <c r="A33" s="20" t="s">
        <v>84</v>
      </c>
      <c r="B33" s="25">
        <v>1.0586</v>
      </c>
      <c r="C33" s="25">
        <v>1.0586</v>
      </c>
      <c r="D33" s="25">
        <v>1.0586</v>
      </c>
      <c r="E33" s="25">
        <v>1.0586</v>
      </c>
      <c r="F33" s="25">
        <v>1.0586</v>
      </c>
      <c r="G33" s="9"/>
    </row>
    <row r="34" spans="1:7" ht="16.5" x14ac:dyDescent="0.3">
      <c r="A34" s="20" t="s">
        <v>9</v>
      </c>
      <c r="B34" s="21" t="s">
        <v>43</v>
      </c>
      <c r="C34" s="21" t="s">
        <v>43</v>
      </c>
      <c r="D34" s="21" t="s">
        <v>43</v>
      </c>
      <c r="E34" s="21" t="s">
        <v>43</v>
      </c>
      <c r="F34" s="21" t="s">
        <v>43</v>
      </c>
      <c r="G34" s="9"/>
    </row>
    <row r="35" spans="1:7" ht="16.5" x14ac:dyDescent="0.3">
      <c r="A35" s="17"/>
      <c r="B35" s="25"/>
      <c r="C35" s="25"/>
      <c r="D35" s="25"/>
      <c r="E35" s="25"/>
      <c r="F35" s="25"/>
      <c r="G35" s="9"/>
    </row>
    <row r="36" spans="1:7" ht="17.25" x14ac:dyDescent="0.35">
      <c r="A36" s="18" t="s">
        <v>10</v>
      </c>
      <c r="B36" s="25"/>
      <c r="C36" s="25"/>
      <c r="D36" s="25"/>
      <c r="E36" s="25"/>
      <c r="F36" s="25"/>
      <c r="G36" s="9"/>
    </row>
    <row r="37" spans="1:7" ht="16.5" x14ac:dyDescent="0.3">
      <c r="A37" s="20" t="s">
        <v>57</v>
      </c>
      <c r="B37" s="21">
        <f>B21/B32</f>
        <v>550797138.5623064</v>
      </c>
      <c r="C37" s="21"/>
      <c r="D37" s="21">
        <f t="shared" ref="D37:F37" si="1">D21/D32</f>
        <v>127874681.30698493</v>
      </c>
      <c r="E37" s="21">
        <f t="shared" si="1"/>
        <v>38529617.504884131</v>
      </c>
      <c r="F37" s="21">
        <f t="shared" si="1"/>
        <v>384392839.75043726</v>
      </c>
      <c r="G37" s="9"/>
    </row>
    <row r="38" spans="1:7" ht="16.5" x14ac:dyDescent="0.3">
      <c r="A38" s="20" t="s">
        <v>85</v>
      </c>
      <c r="B38" s="21">
        <f>B23/B33</f>
        <v>253517251.851502</v>
      </c>
      <c r="C38" s="21"/>
      <c r="D38" s="21">
        <f t="shared" ref="D38:F38" si="2">D23/D33</f>
        <v>86743529.945210665</v>
      </c>
      <c r="E38" s="21">
        <f t="shared" si="2"/>
        <v>58142119.270734929</v>
      </c>
      <c r="F38" s="21">
        <f t="shared" si="2"/>
        <v>108631602.6355564</v>
      </c>
      <c r="G38" s="9"/>
    </row>
    <row r="39" spans="1:7" ht="16.5" x14ac:dyDescent="0.3">
      <c r="A39" s="20" t="s">
        <v>58</v>
      </c>
      <c r="B39" s="21">
        <f>B37/B15</f>
        <v>1199993.7659309509</v>
      </c>
      <c r="C39" s="21"/>
      <c r="D39" s="23">
        <f>D37/$C$15</f>
        <v>278594.07692153577</v>
      </c>
      <c r="E39" s="23">
        <f t="shared" ref="E39:F39" si="3">E37/$C$15</f>
        <v>83942.521797133188</v>
      </c>
      <c r="F39" s="23">
        <f t="shared" si="3"/>
        <v>837457.16721228161</v>
      </c>
      <c r="G39" s="9"/>
    </row>
    <row r="40" spans="1:7" ht="16.5" x14ac:dyDescent="0.3">
      <c r="A40" s="20" t="s">
        <v>86</v>
      </c>
      <c r="B40" s="21">
        <f>B38/B17</f>
        <v>541896.51268578973</v>
      </c>
      <c r="C40" s="21"/>
      <c r="D40" s="23">
        <f>D38/$C$17</f>
        <v>185415.45410447594</v>
      </c>
      <c r="E40" s="23">
        <f t="shared" ref="E40:F40" si="4">E38/$C$17</f>
        <v>124279.5566884252</v>
      </c>
      <c r="F40" s="23">
        <f t="shared" si="4"/>
        <v>232201.50189288863</v>
      </c>
    </row>
    <row r="41" spans="1:7" ht="16.5" x14ac:dyDescent="0.3">
      <c r="A41" s="17"/>
      <c r="B41" s="25"/>
      <c r="C41" s="25"/>
      <c r="D41" s="25"/>
      <c r="E41" s="25"/>
      <c r="F41" s="25"/>
      <c r="G41" s="9"/>
    </row>
    <row r="42" spans="1:7" ht="17.25" x14ac:dyDescent="0.35">
      <c r="A42" s="18" t="s">
        <v>11</v>
      </c>
      <c r="B42" s="25"/>
      <c r="C42" s="25"/>
      <c r="D42" s="25"/>
      <c r="E42" s="25"/>
      <c r="F42" s="25"/>
      <c r="G42" s="9"/>
    </row>
    <row r="43" spans="1:7" ht="16.5" x14ac:dyDescent="0.3">
      <c r="A43" s="17"/>
      <c r="B43" s="25"/>
      <c r="C43" s="25"/>
      <c r="D43" s="25"/>
      <c r="E43" s="25"/>
      <c r="F43" s="25"/>
      <c r="G43" s="9"/>
    </row>
    <row r="44" spans="1:7" ht="17.25" x14ac:dyDescent="0.35">
      <c r="A44" s="18" t="s">
        <v>12</v>
      </c>
      <c r="B44" s="25"/>
      <c r="C44" s="25"/>
      <c r="D44" s="25"/>
      <c r="E44" s="25"/>
      <c r="F44" s="25"/>
      <c r="G44" s="9"/>
    </row>
    <row r="45" spans="1:7" ht="16.5" x14ac:dyDescent="0.3">
      <c r="A45" s="17" t="s">
        <v>13</v>
      </c>
      <c r="B45" s="25" t="s">
        <v>42</v>
      </c>
      <c r="C45" s="25" t="s">
        <v>42</v>
      </c>
      <c r="D45" s="25" t="s">
        <v>42</v>
      </c>
      <c r="E45" s="25" t="s">
        <v>42</v>
      </c>
      <c r="F45" s="25" t="s">
        <v>42</v>
      </c>
      <c r="G45" s="9"/>
    </row>
    <row r="46" spans="1:7" ht="16.5" x14ac:dyDescent="0.3">
      <c r="A46" s="17" t="s">
        <v>14</v>
      </c>
      <c r="B46" s="25" t="s">
        <v>42</v>
      </c>
      <c r="C46" s="25" t="s">
        <v>42</v>
      </c>
      <c r="D46" s="25" t="s">
        <v>42</v>
      </c>
      <c r="E46" s="25" t="s">
        <v>42</v>
      </c>
      <c r="F46" s="25" t="s">
        <v>42</v>
      </c>
      <c r="G46" s="9"/>
    </row>
    <row r="47" spans="1:7" ht="16.5" x14ac:dyDescent="0.3">
      <c r="A47" s="17"/>
      <c r="B47" s="25"/>
      <c r="C47" s="25"/>
      <c r="D47" s="25"/>
      <c r="E47" s="25"/>
      <c r="F47" s="25"/>
      <c r="G47" s="9"/>
    </row>
    <row r="48" spans="1:7" ht="17.25" x14ac:dyDescent="0.35">
      <c r="A48" s="18" t="s">
        <v>15</v>
      </c>
      <c r="B48" s="25"/>
      <c r="C48" s="25"/>
      <c r="D48" s="25"/>
      <c r="E48" s="25"/>
      <c r="F48" s="25"/>
      <c r="G48" s="9"/>
    </row>
    <row r="49" spans="1:7" ht="16.5" x14ac:dyDescent="0.3">
      <c r="A49" s="17" t="s">
        <v>16</v>
      </c>
      <c r="B49" s="25">
        <f>B17/B16*100</f>
        <v>97.465277777777786</v>
      </c>
      <c r="C49" s="25">
        <f>C17/C16*100</f>
        <v>97.465277777777786</v>
      </c>
      <c r="D49" s="25"/>
      <c r="E49" s="25"/>
      <c r="F49" s="25"/>
      <c r="G49" s="9"/>
    </row>
    <row r="50" spans="1:7" ht="16.5" x14ac:dyDescent="0.3">
      <c r="A50" s="17" t="s">
        <v>17</v>
      </c>
      <c r="B50" s="25">
        <f>B23/B22*100</f>
        <v>41.318984487697044</v>
      </c>
      <c r="C50" s="25"/>
      <c r="D50" s="25">
        <f>D23/D22*100</f>
        <v>62.467143401360545</v>
      </c>
      <c r="E50" s="25">
        <f t="shared" ref="E50" si="5">E23/E22*100</f>
        <v>86.277094436768095</v>
      </c>
      <c r="F50" s="25">
        <f>F23/F22*100</f>
        <v>26.670591896846258</v>
      </c>
      <c r="G50" s="9"/>
    </row>
    <row r="51" spans="1:7" ht="16.5" x14ac:dyDescent="0.3">
      <c r="A51" s="17" t="s">
        <v>18</v>
      </c>
      <c r="B51" s="25">
        <f>AVERAGE(B49:B50)</f>
        <v>69.392131132737418</v>
      </c>
      <c r="C51" s="25">
        <f>AVERAGE(C49:C50)</f>
        <v>97.465277777777786</v>
      </c>
      <c r="D51" s="25">
        <f t="shared" ref="D51:F51" si="6">AVERAGE(D49:D50)</f>
        <v>62.467143401360545</v>
      </c>
      <c r="E51" s="25">
        <f t="shared" si="6"/>
        <v>86.277094436768095</v>
      </c>
      <c r="F51" s="25">
        <f t="shared" si="6"/>
        <v>26.670591896846258</v>
      </c>
      <c r="G51" s="9"/>
    </row>
    <row r="52" spans="1:7" ht="16.5" x14ac:dyDescent="0.3">
      <c r="A52" s="17"/>
      <c r="B52" s="25"/>
      <c r="C52" s="25"/>
      <c r="D52" s="25"/>
      <c r="E52" s="25"/>
      <c r="F52" s="25"/>
      <c r="G52" s="9"/>
    </row>
    <row r="53" spans="1:7" ht="17.25" x14ac:dyDescent="0.35">
      <c r="A53" s="18" t="s">
        <v>19</v>
      </c>
      <c r="B53" s="25"/>
      <c r="C53" s="25"/>
      <c r="D53" s="25"/>
      <c r="E53" s="25"/>
      <c r="F53" s="25"/>
      <c r="G53" s="9"/>
    </row>
    <row r="54" spans="1:7" ht="16.5" x14ac:dyDescent="0.3">
      <c r="A54" s="17" t="s">
        <v>20</v>
      </c>
      <c r="B54" s="25">
        <f>(B17/B18)*100</f>
        <v>97.465277777777786</v>
      </c>
      <c r="C54" s="25">
        <f t="shared" ref="C54" si="7">(C17/C18)*100</f>
        <v>97.465277777777786</v>
      </c>
      <c r="D54" s="25"/>
      <c r="E54" s="25"/>
      <c r="F54" s="25"/>
      <c r="G54" s="9"/>
    </row>
    <row r="55" spans="1:7" ht="16.5" x14ac:dyDescent="0.3">
      <c r="A55" s="17" t="s">
        <v>21</v>
      </c>
      <c r="B55" s="25">
        <f>B23/B24*100</f>
        <v>28.717903094407898</v>
      </c>
      <c r="C55" s="25"/>
      <c r="D55" s="25">
        <f t="shared" ref="D55:F55" si="8">D23/D24*100</f>
        <v>32.562659858156032</v>
      </c>
      <c r="E55" s="25">
        <f t="shared" si="8"/>
        <v>86.277094436768095</v>
      </c>
      <c r="F55" s="25">
        <f t="shared" si="8"/>
        <v>19.786992052816448</v>
      </c>
      <c r="G55" s="9"/>
    </row>
    <row r="56" spans="1:7" ht="16.5" x14ac:dyDescent="0.3">
      <c r="A56" s="17" t="s">
        <v>22</v>
      </c>
      <c r="B56" s="25">
        <f>AVERAGE(B54:B55)</f>
        <v>63.091590436092844</v>
      </c>
      <c r="C56" s="25">
        <f t="shared" ref="C56:F56" si="9">AVERAGE(C54:C55)</f>
        <v>97.465277777777786</v>
      </c>
      <c r="D56" s="25">
        <f t="shared" si="9"/>
        <v>32.562659858156032</v>
      </c>
      <c r="E56" s="25">
        <f t="shared" si="9"/>
        <v>86.277094436768095</v>
      </c>
      <c r="F56" s="25">
        <f t="shared" si="9"/>
        <v>19.786992052816448</v>
      </c>
      <c r="G56" s="9"/>
    </row>
    <row r="57" spans="1:7" ht="16.5" x14ac:dyDescent="0.3">
      <c r="A57" s="17"/>
      <c r="B57" s="25"/>
      <c r="C57" s="25"/>
      <c r="D57" s="25"/>
      <c r="E57" s="25"/>
      <c r="F57" s="25"/>
      <c r="G57" s="9"/>
    </row>
    <row r="58" spans="1:7" ht="17.25" x14ac:dyDescent="0.35">
      <c r="A58" s="18" t="s">
        <v>33</v>
      </c>
      <c r="B58" s="25"/>
      <c r="C58" s="25"/>
      <c r="D58" s="25"/>
      <c r="E58" s="25"/>
      <c r="F58" s="25"/>
      <c r="G58" s="9"/>
    </row>
    <row r="59" spans="1:7" ht="16.5" x14ac:dyDescent="0.3">
      <c r="A59" s="17" t="s">
        <v>23</v>
      </c>
      <c r="B59" s="25">
        <f>B25/B23*100</f>
        <v>100</v>
      </c>
      <c r="C59" s="25"/>
      <c r="D59" s="25">
        <f t="shared" ref="D59:F59" si="10">D25/D23*100</f>
        <v>100</v>
      </c>
      <c r="E59" s="25">
        <f t="shared" si="10"/>
        <v>100</v>
      </c>
      <c r="F59" s="25">
        <f t="shared" si="10"/>
        <v>100</v>
      </c>
      <c r="G59" s="9"/>
    </row>
    <row r="60" spans="1:7" ht="16.5" x14ac:dyDescent="0.3">
      <c r="A60" s="17"/>
      <c r="B60" s="25"/>
      <c r="C60" s="25"/>
      <c r="D60" s="25"/>
      <c r="E60" s="25"/>
      <c r="F60" s="25"/>
      <c r="G60" s="9"/>
    </row>
    <row r="61" spans="1:7" ht="17.25" x14ac:dyDescent="0.35">
      <c r="A61" s="18" t="s">
        <v>24</v>
      </c>
      <c r="B61" s="25"/>
      <c r="C61" s="25"/>
      <c r="D61" s="25"/>
      <c r="E61" s="25"/>
      <c r="F61" s="25"/>
      <c r="G61" s="9"/>
    </row>
    <row r="62" spans="1:7" ht="16.5" x14ac:dyDescent="0.3">
      <c r="A62" s="17" t="s">
        <v>25</v>
      </c>
      <c r="B62" s="25">
        <f>((B17/B15)-1)*100</f>
        <v>1.9244734931009422</v>
      </c>
      <c r="C62" s="25">
        <f t="shared" ref="C62" si="11">((C17/C15)-1)*100</f>
        <v>1.9244734931009422</v>
      </c>
      <c r="D62" s="25" t="s">
        <v>46</v>
      </c>
      <c r="E62" s="25" t="s">
        <v>46</v>
      </c>
      <c r="F62" s="25" t="s">
        <v>46</v>
      </c>
      <c r="G62" s="9"/>
    </row>
    <row r="63" spans="1:7" ht="16.5" x14ac:dyDescent="0.3">
      <c r="A63" s="17" t="s">
        <v>26</v>
      </c>
      <c r="B63" s="25">
        <f>((B38/B37)-1)*100</f>
        <v>-53.972663599300084</v>
      </c>
      <c r="C63" s="25" t="s">
        <v>46</v>
      </c>
      <c r="D63" s="25">
        <f t="shared" ref="D63:F63" si="12">((D38/D37)-1)*100</f>
        <v>-32.165203417423925</v>
      </c>
      <c r="E63" s="25">
        <f t="shared" si="12"/>
        <v>50.902404529099357</v>
      </c>
      <c r="F63" s="25">
        <f t="shared" si="12"/>
        <v>-71.739431279187144</v>
      </c>
      <c r="G63" s="9"/>
    </row>
    <row r="64" spans="1:7" ht="16.5" x14ac:dyDescent="0.3">
      <c r="A64" s="17" t="s">
        <v>27</v>
      </c>
      <c r="B64" s="25">
        <f>((B40/B39)-1)*100</f>
        <v>-54.841722676335046</v>
      </c>
      <c r="C64" s="25" t="s">
        <v>46</v>
      </c>
      <c r="D64" s="25">
        <f t="shared" ref="D64:F64" si="13">((D40/D39)-1)*100</f>
        <v>-33.446017175484677</v>
      </c>
      <c r="E64" s="25">
        <f t="shared" si="13"/>
        <v>48.053160695810313</v>
      </c>
      <c r="F64" s="25">
        <f t="shared" si="13"/>
        <v>-72.273029477335712</v>
      </c>
      <c r="G64" s="9"/>
    </row>
    <row r="65" spans="1:7" ht="16.5" x14ac:dyDescent="0.3">
      <c r="A65" s="17"/>
      <c r="B65" s="25"/>
      <c r="C65" s="25"/>
      <c r="D65" s="25"/>
      <c r="E65" s="25"/>
      <c r="F65" s="25"/>
      <c r="G65" s="9"/>
    </row>
    <row r="66" spans="1:7" ht="17.25" x14ac:dyDescent="0.35">
      <c r="A66" s="18" t="s">
        <v>28</v>
      </c>
      <c r="B66" s="25"/>
      <c r="C66" s="25"/>
      <c r="D66" s="25"/>
      <c r="E66" s="25"/>
      <c r="F66" s="25"/>
      <c r="G66" s="9"/>
    </row>
    <row r="67" spans="1:7" ht="16.5" x14ac:dyDescent="0.3">
      <c r="A67" s="17" t="s">
        <v>34</v>
      </c>
      <c r="B67" s="28">
        <f>B22/($B$16*6)</f>
        <v>225526.34479166666</v>
      </c>
      <c r="C67" s="28">
        <f>B22/(C16*6)</f>
        <v>225526.34479166666</v>
      </c>
      <c r="D67" s="28">
        <f>D22/($C$16*5)</f>
        <v>61250</v>
      </c>
      <c r="E67" s="28">
        <f>E22/($C$16*6)</f>
        <v>24770.49861111111</v>
      </c>
      <c r="F67" s="28">
        <f>F22/($C$16*6)</f>
        <v>149714.1795138889</v>
      </c>
      <c r="G67" s="9"/>
    </row>
    <row r="68" spans="1:7" ht="16.5" x14ac:dyDescent="0.3">
      <c r="A68" s="17" t="s">
        <v>35</v>
      </c>
      <c r="B68" s="28">
        <f>B23/($B$17*6)</f>
        <v>95608.608054862838</v>
      </c>
      <c r="C68" s="28">
        <f>B23/(C17*6)</f>
        <v>95608.608054862838</v>
      </c>
      <c r="D68" s="28">
        <f>D23/($C$17*5)</f>
        <v>39256.159942999642</v>
      </c>
      <c r="E68" s="28">
        <f>E23/($C$17*6)</f>
        <v>21927.056451727822</v>
      </c>
      <c r="F68" s="28">
        <f>F23/($C$17*6)</f>
        <v>40968.084983968649</v>
      </c>
    </row>
    <row r="69" spans="1:7" ht="16.5" x14ac:dyDescent="0.3">
      <c r="A69" s="17" t="s">
        <v>29</v>
      </c>
      <c r="B69" s="25">
        <f>(B68/B67)*B51</f>
        <v>29.417782980920663</v>
      </c>
      <c r="C69" s="25">
        <f>(C68/C67)*C51</f>
        <v>41.318984487697044</v>
      </c>
      <c r="D69" s="25"/>
      <c r="E69" s="25"/>
      <c r="F69" s="25"/>
      <c r="G69" s="9"/>
    </row>
    <row r="70" spans="1:7" ht="16.5" x14ac:dyDescent="0.3">
      <c r="A70" s="26" t="s">
        <v>38</v>
      </c>
      <c r="B70" s="28">
        <f>B22/($B$16)</f>
        <v>1353158.0687500001</v>
      </c>
      <c r="C70" s="28">
        <f>B22/C16</f>
        <v>1353158.0687500001</v>
      </c>
      <c r="D70" s="28">
        <f>D22/($C$16)</f>
        <v>306250</v>
      </c>
      <c r="E70" s="28">
        <f t="shared" ref="E70:F70" si="14">E22/($C$16)</f>
        <v>148622.99166666667</v>
      </c>
      <c r="F70" s="28">
        <f t="shared" si="14"/>
        <v>898285.07708333328</v>
      </c>
      <c r="G70" s="9"/>
    </row>
    <row r="71" spans="1:7" ht="16.5" x14ac:dyDescent="0.3">
      <c r="A71" s="26" t="s">
        <v>39</v>
      </c>
      <c r="B71" s="28">
        <f>B23/($B$17)</f>
        <v>573651.64832917706</v>
      </c>
      <c r="C71" s="28">
        <f>B23/C17</f>
        <v>573651.64832917706</v>
      </c>
      <c r="D71" s="28">
        <f>D23/($C$17)</f>
        <v>196280.79971499823</v>
      </c>
      <c r="E71" s="28">
        <f t="shared" ref="E71:F71" si="15">E23/($C$17)</f>
        <v>131562.33871036692</v>
      </c>
      <c r="F71" s="28">
        <f t="shared" si="15"/>
        <v>245808.50990381188</v>
      </c>
      <c r="G71" s="9"/>
    </row>
    <row r="72" spans="1:7" ht="16.5" x14ac:dyDescent="0.3">
      <c r="A72" s="17"/>
      <c r="B72" s="25"/>
      <c r="C72" s="25"/>
      <c r="D72" s="25"/>
      <c r="E72" s="25"/>
      <c r="F72" s="25"/>
      <c r="G72" s="9"/>
    </row>
    <row r="73" spans="1:7" ht="17.25" x14ac:dyDescent="0.35">
      <c r="A73" s="18" t="s">
        <v>30</v>
      </c>
      <c r="B73" s="25"/>
      <c r="C73" s="25"/>
      <c r="D73" s="25"/>
      <c r="E73" s="25"/>
      <c r="F73" s="25"/>
      <c r="G73" s="9"/>
    </row>
    <row r="74" spans="1:7" ht="16.5" x14ac:dyDescent="0.3">
      <c r="A74" s="17" t="s">
        <v>31</v>
      </c>
      <c r="B74" s="25">
        <f>(B29/B28)*100</f>
        <v>86.207930749061163</v>
      </c>
      <c r="C74" s="25"/>
      <c r="D74" s="25"/>
      <c r="E74" s="25"/>
      <c r="F74" s="25"/>
      <c r="G74" s="9"/>
    </row>
    <row r="75" spans="1:7" ht="16.5" x14ac:dyDescent="0.3">
      <c r="A75" s="17" t="s">
        <v>32</v>
      </c>
      <c r="B75" s="25">
        <f>(B23/B29)*100</f>
        <v>47.92944701105359</v>
      </c>
      <c r="C75" s="25"/>
      <c r="D75" s="25"/>
      <c r="E75" s="25"/>
      <c r="F75" s="25"/>
      <c r="G75" s="9"/>
    </row>
    <row r="76" spans="1:7" ht="17.25" thickBot="1" x14ac:dyDescent="0.35">
      <c r="A76" s="27"/>
      <c r="B76" s="27"/>
      <c r="C76" s="27"/>
      <c r="D76" s="27"/>
      <c r="E76" s="27"/>
      <c r="F76" s="27"/>
    </row>
    <row r="77" spans="1:7" ht="17.25" thickTop="1" x14ac:dyDescent="0.25">
      <c r="A77" s="39" t="s">
        <v>120</v>
      </c>
      <c r="B77" s="39"/>
      <c r="C77" s="39"/>
      <c r="D77" s="39"/>
      <c r="E77" s="39"/>
      <c r="F77" s="39"/>
    </row>
    <row r="78" spans="1:7" ht="16.5" x14ac:dyDescent="0.3">
      <c r="A78" s="29"/>
      <c r="B78" s="17"/>
      <c r="C78" s="17"/>
      <c r="D78" s="17"/>
      <c r="E78" s="17"/>
      <c r="F78" s="17"/>
    </row>
    <row r="79" spans="1:7" ht="16.5" x14ac:dyDescent="0.3">
      <c r="A79" s="29"/>
      <c r="B79" s="17"/>
      <c r="C79" s="17"/>
      <c r="D79" s="17"/>
      <c r="E79" s="17"/>
      <c r="F79" s="17"/>
    </row>
    <row r="80" spans="1:7" x14ac:dyDescent="0.25">
      <c r="A80" s="4"/>
      <c r="B80" s="10"/>
      <c r="C80" s="10"/>
      <c r="D80" s="10"/>
      <c r="E80" s="10"/>
    </row>
    <row r="81" spans="1:5" x14ac:dyDescent="0.25">
      <c r="A81" s="11"/>
      <c r="B81" s="10"/>
      <c r="C81" s="10"/>
      <c r="D81" s="10"/>
      <c r="E81" s="10"/>
    </row>
    <row r="82" spans="1:5" x14ac:dyDescent="0.25">
      <c r="A82" s="4"/>
    </row>
    <row r="83" spans="1:5" x14ac:dyDescent="0.25">
      <c r="A83" s="6"/>
    </row>
    <row r="84" spans="1:5" x14ac:dyDescent="0.25">
      <c r="A84" s="12"/>
    </row>
    <row r="85" spans="1:5" x14ac:dyDescent="0.25">
      <c r="A85" s="12"/>
    </row>
    <row r="86" spans="1:5" x14ac:dyDescent="0.25">
      <c r="A86" s="13"/>
    </row>
    <row r="87" spans="1:5" x14ac:dyDescent="0.25">
      <c r="A87" s="2"/>
    </row>
  </sheetData>
  <mergeCells count="5">
    <mergeCell ref="A9:A10"/>
    <mergeCell ref="B9:B10"/>
    <mergeCell ref="D9:F9"/>
    <mergeCell ref="C9:C10"/>
    <mergeCell ref="A77:F7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8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2.5703125" style="8" customWidth="1"/>
    <col min="2" max="6" width="19.7109375" style="8" customWidth="1"/>
    <col min="7" max="7" width="13.7109375" style="8" bestFit="1" customWidth="1"/>
    <col min="8" max="16384" width="11.42578125" style="8"/>
  </cols>
  <sheetData>
    <row r="9" spans="1:7" s="1" customFormat="1" ht="17.25" x14ac:dyDescent="0.35">
      <c r="A9" s="34" t="s">
        <v>0</v>
      </c>
      <c r="B9" s="36" t="s">
        <v>1</v>
      </c>
      <c r="C9" s="36" t="s">
        <v>121</v>
      </c>
      <c r="D9" s="38" t="s">
        <v>45</v>
      </c>
      <c r="E9" s="38"/>
      <c r="F9" s="38"/>
    </row>
    <row r="10" spans="1:7" s="1" customFormat="1" ht="35.25" thickBot="1" x14ac:dyDescent="0.3">
      <c r="A10" s="35"/>
      <c r="B10" s="37"/>
      <c r="C10" s="37"/>
      <c r="D10" s="15" t="s">
        <v>44</v>
      </c>
      <c r="E10" s="16" t="s">
        <v>2</v>
      </c>
      <c r="F10" s="16" t="s">
        <v>3</v>
      </c>
    </row>
    <row r="11" spans="1:7" ht="17.25" thickTop="1" x14ac:dyDescent="0.3">
      <c r="A11" s="17"/>
      <c r="B11" s="17"/>
      <c r="C11" s="17"/>
      <c r="D11" s="17"/>
      <c r="E11" s="17"/>
      <c r="F11" s="17"/>
    </row>
    <row r="12" spans="1:7" ht="17.25" x14ac:dyDescent="0.35">
      <c r="A12" s="18" t="s">
        <v>4</v>
      </c>
      <c r="B12" s="17"/>
      <c r="C12" s="17"/>
      <c r="D12" s="17"/>
      <c r="E12" s="17"/>
      <c r="F12" s="17"/>
    </row>
    <row r="13" spans="1:7" ht="16.5" x14ac:dyDescent="0.3">
      <c r="A13" s="17"/>
      <c r="B13" s="19"/>
      <c r="C13" s="19"/>
      <c r="D13" s="19"/>
      <c r="E13" s="19"/>
      <c r="F13" s="19"/>
      <c r="G13" s="9"/>
    </row>
    <row r="14" spans="1:7" ht="17.25" x14ac:dyDescent="0.35">
      <c r="A14" s="18" t="s">
        <v>5</v>
      </c>
      <c r="B14" s="30"/>
      <c r="C14" s="30"/>
      <c r="D14" s="30"/>
      <c r="E14" s="30"/>
      <c r="F14" s="30"/>
      <c r="G14" s="9"/>
    </row>
    <row r="15" spans="1:7" ht="16.5" x14ac:dyDescent="0.3">
      <c r="A15" s="20" t="s">
        <v>59</v>
      </c>
      <c r="B15" s="21">
        <f>C15</f>
        <v>417</v>
      </c>
      <c r="C15" s="21">
        <v>417</v>
      </c>
      <c r="D15" s="21"/>
      <c r="E15" s="21"/>
      <c r="F15" s="21"/>
      <c r="G15" s="9"/>
    </row>
    <row r="16" spans="1:7" ht="16.5" x14ac:dyDescent="0.3">
      <c r="A16" s="20" t="s">
        <v>87</v>
      </c>
      <c r="B16" s="21">
        <v>480</v>
      </c>
      <c r="C16" s="21">
        <v>480</v>
      </c>
      <c r="D16" s="21"/>
      <c r="E16" s="21"/>
      <c r="F16" s="21"/>
      <c r="G16" s="9"/>
    </row>
    <row r="17" spans="1:7" ht="16.5" x14ac:dyDescent="0.3">
      <c r="A17" s="20" t="s">
        <v>88</v>
      </c>
      <c r="B17" s="21">
        <f>C17</f>
        <v>442.33333333333331</v>
      </c>
      <c r="C17" s="21">
        <v>442.33333333333331</v>
      </c>
      <c r="D17" s="21"/>
      <c r="E17" s="21"/>
      <c r="F17" s="21"/>
    </row>
    <row r="18" spans="1:7" ht="16.5" x14ac:dyDescent="0.3">
      <c r="A18" s="20" t="s">
        <v>70</v>
      </c>
      <c r="B18" s="21">
        <v>480</v>
      </c>
      <c r="C18" s="21">
        <v>480</v>
      </c>
      <c r="D18" s="21"/>
      <c r="E18" s="21"/>
      <c r="F18" s="21"/>
      <c r="G18" s="9"/>
    </row>
    <row r="19" spans="1:7" ht="16.5" x14ac:dyDescent="0.3">
      <c r="A19" s="17"/>
      <c r="B19" s="21"/>
      <c r="C19" s="21"/>
      <c r="D19" s="21"/>
      <c r="E19" s="21"/>
      <c r="F19" s="21"/>
      <c r="G19" s="9"/>
    </row>
    <row r="20" spans="1:7" ht="17.25" x14ac:dyDescent="0.35">
      <c r="A20" s="22" t="s">
        <v>6</v>
      </c>
      <c r="B20" s="21"/>
      <c r="C20" s="21"/>
      <c r="D20" s="21"/>
      <c r="E20" s="21"/>
      <c r="F20" s="21"/>
      <c r="G20" s="9"/>
    </row>
    <row r="21" spans="1:7" ht="16.5" x14ac:dyDescent="0.3">
      <c r="A21" s="20" t="s">
        <v>59</v>
      </c>
      <c r="B21" s="21">
        <f>SUM(D21:F21)</f>
        <v>177392733.90000004</v>
      </c>
      <c r="C21" s="21"/>
      <c r="D21" s="21">
        <v>76436880.180000007</v>
      </c>
      <c r="E21" s="23">
        <v>9630177.5099999998</v>
      </c>
      <c r="F21" s="23">
        <v>91325676.210000008</v>
      </c>
      <c r="G21" s="9"/>
    </row>
    <row r="22" spans="1:7" ht="16.5" x14ac:dyDescent="0.3">
      <c r="A22" s="20" t="s">
        <v>87</v>
      </c>
      <c r="B22" s="21">
        <f>SUM(D22:F22)</f>
        <v>231600000</v>
      </c>
      <c r="C22" s="21"/>
      <c r="D22" s="21">
        <v>81600000</v>
      </c>
      <c r="E22" s="21">
        <v>0</v>
      </c>
      <c r="F22" s="21">
        <v>150000000</v>
      </c>
      <c r="G22" s="9"/>
    </row>
    <row r="23" spans="1:7" ht="16.5" x14ac:dyDescent="0.3">
      <c r="A23" s="20" t="s">
        <v>88</v>
      </c>
      <c r="B23" s="21">
        <f>SUM(D23:F23)</f>
        <v>204817086.845</v>
      </c>
      <c r="C23" s="21"/>
      <c r="D23" s="21">
        <v>131037878.78999999</v>
      </c>
      <c r="E23" s="23">
        <v>15720034.465</v>
      </c>
      <c r="F23" s="23">
        <v>58059173.590000004</v>
      </c>
      <c r="G23" s="9"/>
    </row>
    <row r="24" spans="1:7" ht="16.5" x14ac:dyDescent="0.3">
      <c r="A24" s="20" t="s">
        <v>70</v>
      </c>
      <c r="B24" s="21">
        <f>SUM(D24:F24)</f>
        <v>934515873</v>
      </c>
      <c r="C24" s="21"/>
      <c r="D24" s="21">
        <v>282000000</v>
      </c>
      <c r="E24" s="21">
        <v>71339036</v>
      </c>
      <c r="F24" s="21">
        <v>581176837</v>
      </c>
      <c r="G24" s="9"/>
    </row>
    <row r="25" spans="1:7" ht="16.5" x14ac:dyDescent="0.3">
      <c r="A25" s="20" t="s">
        <v>89</v>
      </c>
      <c r="B25" s="21">
        <f>D25+E25+F25</f>
        <v>204817086.845</v>
      </c>
      <c r="C25" s="21"/>
      <c r="D25" s="21">
        <f>+D23</f>
        <v>131037878.78999999</v>
      </c>
      <c r="E25" s="21">
        <f t="shared" ref="E25:F25" si="0">+E23</f>
        <v>15720034.465</v>
      </c>
      <c r="F25" s="21">
        <f t="shared" si="0"/>
        <v>58059173.590000004</v>
      </c>
      <c r="G25" s="9"/>
    </row>
    <row r="26" spans="1:7" ht="16.5" x14ac:dyDescent="0.3">
      <c r="A26" s="17"/>
      <c r="B26" s="21"/>
      <c r="C26" s="21"/>
      <c r="D26" s="21"/>
      <c r="E26" s="21"/>
      <c r="F26" s="21"/>
      <c r="G26" s="9"/>
    </row>
    <row r="27" spans="1:7" ht="17.25" x14ac:dyDescent="0.35">
      <c r="A27" s="22" t="s">
        <v>7</v>
      </c>
      <c r="B27" s="21"/>
      <c r="C27" s="21"/>
      <c r="D27" s="21"/>
      <c r="E27" s="21"/>
      <c r="F27" s="21"/>
      <c r="G27" s="9"/>
    </row>
    <row r="28" spans="1:7" ht="16.5" x14ac:dyDescent="0.3">
      <c r="A28" s="20" t="s">
        <v>87</v>
      </c>
      <c r="B28" s="21">
        <f>B22</f>
        <v>231600000</v>
      </c>
      <c r="C28" s="21"/>
      <c r="D28" s="24"/>
      <c r="E28" s="21"/>
      <c r="F28" s="21"/>
      <c r="G28" s="9"/>
    </row>
    <row r="29" spans="1:7" ht="16.5" x14ac:dyDescent="0.3">
      <c r="A29" s="20" t="s">
        <v>88</v>
      </c>
      <c r="B29" s="21">
        <v>231600000</v>
      </c>
      <c r="C29" s="21"/>
      <c r="D29" s="21"/>
      <c r="E29" s="21"/>
      <c r="F29" s="21"/>
      <c r="G29" s="9"/>
    </row>
    <row r="30" spans="1:7" ht="16.5" x14ac:dyDescent="0.3">
      <c r="A30" s="17"/>
      <c r="B30" s="25"/>
      <c r="C30" s="25"/>
      <c r="D30" s="25"/>
      <c r="E30" s="25"/>
      <c r="F30" s="25"/>
      <c r="G30" s="9"/>
    </row>
    <row r="31" spans="1:7" ht="17.25" x14ac:dyDescent="0.35">
      <c r="A31" s="18" t="s">
        <v>8</v>
      </c>
      <c r="B31" s="21"/>
      <c r="C31" s="21"/>
      <c r="D31" s="21"/>
      <c r="E31" s="21"/>
      <c r="F31" s="21"/>
      <c r="G31" s="9"/>
    </row>
    <row r="32" spans="1:7" ht="16.5" x14ac:dyDescent="0.3">
      <c r="A32" s="20" t="s">
        <v>60</v>
      </c>
      <c r="B32" s="25">
        <v>1.060947463</v>
      </c>
      <c r="C32" s="25">
        <v>1.060947463</v>
      </c>
      <c r="D32" s="25">
        <v>1.060947463</v>
      </c>
      <c r="E32" s="25">
        <v>1.060947463</v>
      </c>
      <c r="F32" s="25">
        <v>1.060947463</v>
      </c>
      <c r="G32" s="9"/>
    </row>
    <row r="33" spans="1:7" ht="16.5" x14ac:dyDescent="0.3">
      <c r="A33" s="20" t="s">
        <v>90</v>
      </c>
      <c r="B33" s="25">
        <v>1.0641</v>
      </c>
      <c r="C33" s="25">
        <v>1.0641</v>
      </c>
      <c r="D33" s="25">
        <v>1.0641</v>
      </c>
      <c r="E33" s="25">
        <v>1.0641</v>
      </c>
      <c r="F33" s="25">
        <v>1.0641</v>
      </c>
      <c r="G33" s="9"/>
    </row>
    <row r="34" spans="1:7" ht="16.5" x14ac:dyDescent="0.3">
      <c r="A34" s="20" t="s">
        <v>9</v>
      </c>
      <c r="B34" s="21" t="s">
        <v>43</v>
      </c>
      <c r="C34" s="21" t="s">
        <v>43</v>
      </c>
      <c r="D34" s="21" t="s">
        <v>43</v>
      </c>
      <c r="E34" s="21" t="s">
        <v>43</v>
      </c>
      <c r="F34" s="21" t="s">
        <v>43</v>
      </c>
      <c r="G34" s="9"/>
    </row>
    <row r="35" spans="1:7" ht="16.5" x14ac:dyDescent="0.3">
      <c r="A35" s="17"/>
      <c r="B35" s="25"/>
      <c r="C35" s="25"/>
      <c r="D35" s="25"/>
      <c r="E35" s="25"/>
      <c r="F35" s="25"/>
      <c r="G35" s="9"/>
    </row>
    <row r="36" spans="1:7" ht="17.25" x14ac:dyDescent="0.35">
      <c r="A36" s="18" t="s">
        <v>10</v>
      </c>
      <c r="B36" s="25"/>
      <c r="C36" s="25"/>
      <c r="D36" s="25"/>
      <c r="E36" s="25"/>
      <c r="F36" s="25"/>
      <c r="G36" s="9"/>
    </row>
    <row r="37" spans="1:7" ht="16.5" x14ac:dyDescent="0.3">
      <c r="A37" s="20" t="s">
        <v>61</v>
      </c>
      <c r="B37" s="21">
        <f>B21/B32</f>
        <v>167202184.92100775</v>
      </c>
      <c r="C37" s="21"/>
      <c r="D37" s="21">
        <f>D21/D32</f>
        <v>72045867.345648199</v>
      </c>
      <c r="E37" s="21">
        <f>E21/E32</f>
        <v>9076959.8362289499</v>
      </c>
      <c r="F37" s="21">
        <f>F21/F32</f>
        <v>86079357.739130586</v>
      </c>
      <c r="G37" s="9"/>
    </row>
    <row r="38" spans="1:7" ht="16.5" x14ac:dyDescent="0.3">
      <c r="A38" s="20" t="s">
        <v>91</v>
      </c>
      <c r="B38" s="21">
        <f>B23/B33</f>
        <v>192479171.92463115</v>
      </c>
      <c r="C38" s="21"/>
      <c r="D38" s="21">
        <f t="shared" ref="D38:F38" si="1">D23/D33</f>
        <v>123144327.40343951</v>
      </c>
      <c r="E38" s="21">
        <f t="shared" si="1"/>
        <v>14773080.034771167</v>
      </c>
      <c r="F38" s="21">
        <f t="shared" si="1"/>
        <v>54561764.486420453</v>
      </c>
      <c r="G38" s="9"/>
    </row>
    <row r="39" spans="1:7" ht="16.5" x14ac:dyDescent="0.3">
      <c r="A39" s="20" t="s">
        <v>62</v>
      </c>
      <c r="B39" s="21">
        <f>B37/B15</f>
        <v>400964.47223263251</v>
      </c>
      <c r="C39" s="21"/>
      <c r="D39" s="21">
        <f t="shared" ref="D39:F39" si="2">D37/$C$15</f>
        <v>172771.86413824509</v>
      </c>
      <c r="E39" s="21">
        <f t="shared" si="2"/>
        <v>21767.289775129375</v>
      </c>
      <c r="F39" s="21">
        <f t="shared" si="2"/>
        <v>206425.31831925799</v>
      </c>
      <c r="G39" s="9"/>
    </row>
    <row r="40" spans="1:7" ht="16.5" x14ac:dyDescent="0.3">
      <c r="A40" s="20" t="s">
        <v>92</v>
      </c>
      <c r="B40" s="21">
        <f>B38/B17</f>
        <v>435145.07594114053</v>
      </c>
      <c r="C40" s="21"/>
      <c r="D40" s="21">
        <f t="shared" ref="D40:F40" si="3">D38/$C$17</f>
        <v>278397.12299195066</v>
      </c>
      <c r="E40" s="21">
        <f t="shared" si="3"/>
        <v>33398.070915081764</v>
      </c>
      <c r="F40" s="21">
        <f t="shared" si="3"/>
        <v>123349.88203410804</v>
      </c>
    </row>
    <row r="41" spans="1:7" ht="16.5" x14ac:dyDescent="0.3">
      <c r="A41" s="17"/>
      <c r="B41" s="25"/>
      <c r="C41" s="25"/>
      <c r="D41" s="25"/>
      <c r="E41" s="25"/>
      <c r="F41" s="25"/>
      <c r="G41" s="9"/>
    </row>
    <row r="42" spans="1:7" ht="17.25" x14ac:dyDescent="0.35">
      <c r="A42" s="18" t="s">
        <v>11</v>
      </c>
      <c r="B42" s="25"/>
      <c r="C42" s="25"/>
      <c r="D42" s="25"/>
      <c r="E42" s="25"/>
      <c r="F42" s="25"/>
      <c r="G42" s="9"/>
    </row>
    <row r="43" spans="1:7" ht="16.5" x14ac:dyDescent="0.3">
      <c r="A43" s="17"/>
      <c r="B43" s="25"/>
      <c r="C43" s="25"/>
      <c r="D43" s="25"/>
      <c r="E43" s="25"/>
      <c r="F43" s="25"/>
      <c r="G43" s="9"/>
    </row>
    <row r="44" spans="1:7" ht="17.25" x14ac:dyDescent="0.35">
      <c r="A44" s="18" t="s">
        <v>12</v>
      </c>
      <c r="B44" s="25"/>
      <c r="C44" s="25"/>
      <c r="D44" s="25"/>
      <c r="E44" s="25"/>
      <c r="F44" s="25"/>
      <c r="G44" s="9"/>
    </row>
    <row r="45" spans="1:7" ht="16.5" x14ac:dyDescent="0.3">
      <c r="A45" s="17" t="s">
        <v>13</v>
      </c>
      <c r="B45" s="25" t="s">
        <v>42</v>
      </c>
      <c r="C45" s="25" t="s">
        <v>42</v>
      </c>
      <c r="D45" s="25" t="s">
        <v>42</v>
      </c>
      <c r="E45" s="25" t="s">
        <v>42</v>
      </c>
      <c r="F45" s="25" t="s">
        <v>42</v>
      </c>
      <c r="G45" s="9"/>
    </row>
    <row r="46" spans="1:7" ht="16.5" x14ac:dyDescent="0.3">
      <c r="A46" s="17" t="s">
        <v>14</v>
      </c>
      <c r="B46" s="25" t="s">
        <v>42</v>
      </c>
      <c r="C46" s="25" t="s">
        <v>42</v>
      </c>
      <c r="D46" s="25" t="s">
        <v>42</v>
      </c>
      <c r="E46" s="25" t="s">
        <v>42</v>
      </c>
      <c r="F46" s="25" t="s">
        <v>42</v>
      </c>
      <c r="G46" s="9"/>
    </row>
    <row r="47" spans="1:7" ht="16.5" x14ac:dyDescent="0.3">
      <c r="A47" s="17"/>
      <c r="B47" s="25"/>
      <c r="C47" s="25"/>
      <c r="D47" s="25"/>
      <c r="E47" s="25"/>
      <c r="F47" s="25"/>
      <c r="G47" s="9"/>
    </row>
    <row r="48" spans="1:7" ht="17.25" x14ac:dyDescent="0.35">
      <c r="A48" s="18" t="s">
        <v>15</v>
      </c>
      <c r="B48" s="25"/>
      <c r="C48" s="25"/>
      <c r="D48" s="25"/>
      <c r="E48" s="25"/>
      <c r="F48" s="25"/>
      <c r="G48" s="9"/>
    </row>
    <row r="49" spans="1:7" ht="16.5" x14ac:dyDescent="0.3">
      <c r="A49" s="17" t="s">
        <v>16</v>
      </c>
      <c r="B49" s="25">
        <f>B17/B16*100</f>
        <v>92.152777777777771</v>
      </c>
      <c r="C49" s="25">
        <f t="shared" ref="C49" si="4">C17/C16*100</f>
        <v>92.152777777777771</v>
      </c>
      <c r="D49" s="25"/>
      <c r="E49" s="25"/>
      <c r="F49" s="25"/>
      <c r="G49" s="9"/>
    </row>
    <row r="50" spans="1:7" ht="16.5" x14ac:dyDescent="0.3">
      <c r="A50" s="17" t="s">
        <v>17</v>
      </c>
      <c r="B50" s="25">
        <f>B23/B22*100</f>
        <v>88.435702437392052</v>
      </c>
      <c r="C50" s="25"/>
      <c r="D50" s="25">
        <f>D23/D22*100</f>
        <v>160.58563577205882</v>
      </c>
      <c r="E50" s="25" t="s">
        <v>43</v>
      </c>
      <c r="F50" s="25">
        <f>F23/F22*100</f>
        <v>38.706115726666667</v>
      </c>
      <c r="G50" s="9"/>
    </row>
    <row r="51" spans="1:7" ht="16.5" x14ac:dyDescent="0.3">
      <c r="A51" s="17" t="s">
        <v>18</v>
      </c>
      <c r="B51" s="25">
        <f>AVERAGE(B49:B50)</f>
        <v>90.294240107584912</v>
      </c>
      <c r="C51" s="25">
        <f t="shared" ref="C51:F51" si="5">AVERAGE(C49:C50)</f>
        <v>92.152777777777771</v>
      </c>
      <c r="D51" s="25">
        <f t="shared" si="5"/>
        <v>160.58563577205882</v>
      </c>
      <c r="E51" s="25" t="s">
        <v>43</v>
      </c>
      <c r="F51" s="25">
        <f t="shared" si="5"/>
        <v>38.706115726666667</v>
      </c>
      <c r="G51" s="9"/>
    </row>
    <row r="52" spans="1:7" ht="16.5" x14ac:dyDescent="0.3">
      <c r="A52" s="17"/>
      <c r="B52" s="25"/>
      <c r="C52" s="25"/>
      <c r="D52" s="25"/>
      <c r="E52" s="25"/>
      <c r="F52" s="25"/>
      <c r="G52" s="9"/>
    </row>
    <row r="53" spans="1:7" ht="17.25" x14ac:dyDescent="0.35">
      <c r="A53" s="18" t="s">
        <v>19</v>
      </c>
      <c r="B53" s="25"/>
      <c r="C53" s="25"/>
      <c r="D53" s="25"/>
      <c r="E53" s="25"/>
      <c r="F53" s="25"/>
      <c r="G53" s="9"/>
    </row>
    <row r="54" spans="1:7" ht="16.5" x14ac:dyDescent="0.3">
      <c r="A54" s="17" t="s">
        <v>20</v>
      </c>
      <c r="B54" s="25">
        <f>(B17/B18)*100</f>
        <v>92.152777777777771</v>
      </c>
      <c r="C54" s="25">
        <f t="shared" ref="C54" si="6">(C17/C18)*100</f>
        <v>92.152777777777771</v>
      </c>
      <c r="D54" s="25"/>
      <c r="E54" s="25"/>
      <c r="F54" s="25"/>
      <c r="G54" s="9"/>
    </row>
    <row r="55" spans="1:7" ht="16.5" x14ac:dyDescent="0.3">
      <c r="A55" s="17" t="s">
        <v>21</v>
      </c>
      <c r="B55" s="25">
        <f>B23/B24*100</f>
        <v>21.916918991166241</v>
      </c>
      <c r="C55" s="25"/>
      <c r="D55" s="25">
        <f t="shared" ref="D55:F55" si="7">D23/D24*100</f>
        <v>46.467332904255315</v>
      </c>
      <c r="E55" s="25">
        <f t="shared" si="7"/>
        <v>22.035669875045691</v>
      </c>
      <c r="F55" s="25">
        <f t="shared" si="7"/>
        <v>9.9899324772986429</v>
      </c>
      <c r="G55" s="9"/>
    </row>
    <row r="56" spans="1:7" ht="16.5" x14ac:dyDescent="0.3">
      <c r="A56" s="17" t="s">
        <v>22</v>
      </c>
      <c r="B56" s="25">
        <f>AVERAGE(B54:B55)</f>
        <v>57.034848384472006</v>
      </c>
      <c r="C56" s="25">
        <f t="shared" ref="C56:F56" si="8">AVERAGE(C54:C55)</f>
        <v>92.152777777777771</v>
      </c>
      <c r="D56" s="25">
        <f t="shared" si="8"/>
        <v>46.467332904255315</v>
      </c>
      <c r="E56" s="25">
        <f t="shared" si="8"/>
        <v>22.035669875045691</v>
      </c>
      <c r="F56" s="25">
        <f t="shared" si="8"/>
        <v>9.9899324772986429</v>
      </c>
      <c r="G56" s="9"/>
    </row>
    <row r="57" spans="1:7" ht="16.5" x14ac:dyDescent="0.3">
      <c r="A57" s="17"/>
      <c r="B57" s="25"/>
      <c r="C57" s="25"/>
      <c r="D57" s="25"/>
      <c r="E57" s="25"/>
      <c r="F57" s="25"/>
      <c r="G57" s="9"/>
    </row>
    <row r="58" spans="1:7" ht="17.25" x14ac:dyDescent="0.35">
      <c r="A58" s="18" t="s">
        <v>33</v>
      </c>
      <c r="B58" s="25"/>
      <c r="C58" s="25"/>
      <c r="D58" s="25"/>
      <c r="E58" s="25"/>
      <c r="F58" s="25"/>
      <c r="G58" s="9"/>
    </row>
    <row r="59" spans="1:7" ht="16.5" x14ac:dyDescent="0.3">
      <c r="A59" s="17" t="s">
        <v>23</v>
      </c>
      <c r="B59" s="25">
        <f>B25/B23*100</f>
        <v>100</v>
      </c>
      <c r="C59" s="25"/>
      <c r="D59" s="25">
        <f t="shared" ref="D59:F59" si="9">D25/D23*100</f>
        <v>100</v>
      </c>
      <c r="E59" s="25">
        <f t="shared" si="9"/>
        <v>100</v>
      </c>
      <c r="F59" s="25">
        <f t="shared" si="9"/>
        <v>100</v>
      </c>
      <c r="G59" s="9"/>
    </row>
    <row r="60" spans="1:7" ht="16.5" x14ac:dyDescent="0.3">
      <c r="A60" s="17"/>
      <c r="B60" s="25"/>
      <c r="C60" s="25"/>
      <c r="D60" s="25"/>
      <c r="E60" s="25"/>
      <c r="F60" s="25"/>
      <c r="G60" s="9"/>
    </row>
    <row r="61" spans="1:7" ht="17.25" x14ac:dyDescent="0.35">
      <c r="A61" s="18" t="s">
        <v>24</v>
      </c>
      <c r="B61" s="25"/>
      <c r="C61" s="25"/>
      <c r="D61" s="25"/>
      <c r="E61" s="25"/>
      <c r="F61" s="25"/>
      <c r="G61" s="9"/>
    </row>
    <row r="62" spans="1:7" ht="16.5" x14ac:dyDescent="0.3">
      <c r="A62" s="17" t="s">
        <v>25</v>
      </c>
      <c r="B62" s="25">
        <f>((B17/B15)-1)*100</f>
        <v>6.0751398880895202</v>
      </c>
      <c r="C62" s="25">
        <f t="shared" ref="C62" si="10">((C17/C15)-1)*100</f>
        <v>6.0751398880895202</v>
      </c>
      <c r="D62" s="25" t="s">
        <v>43</v>
      </c>
      <c r="E62" s="25" t="s">
        <v>43</v>
      </c>
      <c r="F62" s="25" t="s">
        <v>43</v>
      </c>
      <c r="G62" s="9"/>
    </row>
    <row r="63" spans="1:7" ht="16.5" x14ac:dyDescent="0.3">
      <c r="A63" s="17" t="s">
        <v>26</v>
      </c>
      <c r="B63" s="25">
        <f>((B38/B37)-1)*100</f>
        <v>15.117617640920855</v>
      </c>
      <c r="C63" s="25" t="s">
        <v>43</v>
      </c>
      <c r="D63" s="25">
        <f t="shared" ref="D63:F63" si="11">((D38/D37)-1)*100</f>
        <v>70.924900955998865</v>
      </c>
      <c r="E63" s="25">
        <f t="shared" si="11"/>
        <v>62.753612457413801</v>
      </c>
      <c r="F63" s="25">
        <f t="shared" si="11"/>
        <v>-36.614577618279128</v>
      </c>
      <c r="G63" s="9"/>
    </row>
    <row r="64" spans="1:7" ht="16.5" x14ac:dyDescent="0.3">
      <c r="A64" s="17" t="s">
        <v>27</v>
      </c>
      <c r="B64" s="25">
        <f>((B40/B39)-1)*100</f>
        <v>8.5245965853745442</v>
      </c>
      <c r="C64" s="25" t="s">
        <v>43</v>
      </c>
      <c r="D64" s="25">
        <f t="shared" ref="D64:F64" si="12">((D40/D39)-1)*100</f>
        <v>61.135682815338789</v>
      </c>
      <c r="E64" s="25">
        <f t="shared" si="12"/>
        <v>53.432380696476756</v>
      </c>
      <c r="F64" s="25">
        <f t="shared" si="12"/>
        <v>-40.244790203818525</v>
      </c>
      <c r="G64" s="9"/>
    </row>
    <row r="65" spans="1:7" ht="16.5" x14ac:dyDescent="0.3">
      <c r="A65" s="17"/>
      <c r="B65" s="25"/>
      <c r="C65" s="25"/>
      <c r="D65" s="25"/>
      <c r="E65" s="25"/>
      <c r="F65" s="25"/>
      <c r="G65" s="9"/>
    </row>
    <row r="66" spans="1:7" ht="17.25" x14ac:dyDescent="0.35">
      <c r="A66" s="18" t="s">
        <v>28</v>
      </c>
      <c r="B66" s="25"/>
      <c r="C66" s="25"/>
      <c r="D66" s="25"/>
      <c r="E66" s="25"/>
      <c r="F66" s="25"/>
      <c r="G66" s="9"/>
    </row>
    <row r="67" spans="1:7" ht="16.5" x14ac:dyDescent="0.3">
      <c r="A67" s="17" t="s">
        <v>34</v>
      </c>
      <c r="B67" s="28">
        <f>B22/($B$16*3)</f>
        <v>160833.33333333334</v>
      </c>
      <c r="C67" s="28">
        <f>B22/(C16*3)</f>
        <v>160833.33333333334</v>
      </c>
      <c r="D67" s="28">
        <f>D22/($C$16*3)</f>
        <v>56666.666666666664</v>
      </c>
      <c r="E67" s="28">
        <f>E22/($C$16*3)</f>
        <v>0</v>
      </c>
      <c r="F67" s="28">
        <f>F22/($C$16*3)</f>
        <v>104166.66666666667</v>
      </c>
      <c r="G67" s="9"/>
    </row>
    <row r="68" spans="1:7" ht="16.5" x14ac:dyDescent="0.3">
      <c r="A68" s="17" t="s">
        <v>35</v>
      </c>
      <c r="B68" s="28">
        <f>B23/($B$17*3)</f>
        <v>154345.95843632254</v>
      </c>
      <c r="C68" s="28">
        <f>B23/(C17*3)</f>
        <v>154345.95843632254</v>
      </c>
      <c r="D68" s="28">
        <f>D23/($C$17*3)</f>
        <v>98747.459525244907</v>
      </c>
      <c r="E68" s="28">
        <f t="shared" ref="E68:F68" si="13">E23/($C$17*3)</f>
        <v>11846.295753579503</v>
      </c>
      <c r="F68" s="28">
        <f t="shared" si="13"/>
        <v>43752.203157498116</v>
      </c>
    </row>
    <row r="69" spans="1:7" ht="16.5" x14ac:dyDescent="0.3">
      <c r="A69" s="17" t="s">
        <v>29</v>
      </c>
      <c r="B69" s="25">
        <f>(B68/B67)*B51</f>
        <v>86.652130760733442</v>
      </c>
      <c r="C69" s="25">
        <f>(C68/C67)*C51</f>
        <v>88.435702437392052</v>
      </c>
      <c r="D69" s="25"/>
      <c r="E69" s="25"/>
      <c r="F69" s="25"/>
      <c r="G69" s="9"/>
    </row>
    <row r="70" spans="1:7" ht="16.5" x14ac:dyDescent="0.3">
      <c r="A70" s="26" t="s">
        <v>36</v>
      </c>
      <c r="B70" s="28">
        <f>B22/($B$16)</f>
        <v>482500</v>
      </c>
      <c r="C70" s="28">
        <f>B22/C16</f>
        <v>482500</v>
      </c>
      <c r="D70" s="28">
        <f>D22/($C$16)</f>
        <v>170000</v>
      </c>
      <c r="E70" s="28">
        <f>E22/($C$16)</f>
        <v>0</v>
      </c>
      <c r="F70" s="28">
        <f>F22/($C$16)</f>
        <v>312500</v>
      </c>
      <c r="G70" s="9"/>
    </row>
    <row r="71" spans="1:7" ht="16.5" x14ac:dyDescent="0.3">
      <c r="A71" s="26" t="s">
        <v>37</v>
      </c>
      <c r="B71" s="28">
        <f>B23/($B$17)</f>
        <v>463037.8753089676</v>
      </c>
      <c r="C71" s="28">
        <f>B23/C17</f>
        <v>463037.8753089676</v>
      </c>
      <c r="D71" s="28">
        <f>D23/($C$17)</f>
        <v>296242.37857573474</v>
      </c>
      <c r="E71" s="28">
        <f t="shared" ref="E71:F71" si="14">E23/($C$17)</f>
        <v>35538.887260738506</v>
      </c>
      <c r="F71" s="28">
        <f t="shared" si="14"/>
        <v>131256.60947249437</v>
      </c>
      <c r="G71" s="9"/>
    </row>
    <row r="72" spans="1:7" ht="16.5" x14ac:dyDescent="0.3">
      <c r="A72" s="17"/>
      <c r="B72" s="25"/>
      <c r="C72" s="25"/>
      <c r="D72" s="25"/>
      <c r="E72" s="25"/>
      <c r="F72" s="25"/>
      <c r="G72" s="9"/>
    </row>
    <row r="73" spans="1:7" ht="17.25" x14ac:dyDescent="0.35">
      <c r="A73" s="18" t="s">
        <v>30</v>
      </c>
      <c r="B73" s="25"/>
      <c r="C73" s="25"/>
      <c r="D73" s="25"/>
      <c r="E73" s="25"/>
      <c r="F73" s="25"/>
      <c r="G73" s="9"/>
    </row>
    <row r="74" spans="1:7" ht="16.5" x14ac:dyDescent="0.3">
      <c r="A74" s="17" t="s">
        <v>31</v>
      </c>
      <c r="B74" s="25">
        <f>(B29/B28)*100</f>
        <v>100</v>
      </c>
      <c r="C74" s="25"/>
      <c r="D74" s="25"/>
      <c r="E74" s="25"/>
      <c r="F74" s="25"/>
      <c r="G74" s="9"/>
    </row>
    <row r="75" spans="1:7" ht="16.5" x14ac:dyDescent="0.3">
      <c r="A75" s="17" t="s">
        <v>32</v>
      </c>
      <c r="B75" s="25">
        <f>(B23/B29)*100</f>
        <v>88.435702437392052</v>
      </c>
      <c r="C75" s="25"/>
      <c r="D75" s="25"/>
      <c r="E75" s="25"/>
      <c r="F75" s="25"/>
      <c r="G75" s="9"/>
    </row>
    <row r="76" spans="1:7" ht="17.25" thickBot="1" x14ac:dyDescent="0.35">
      <c r="A76" s="27"/>
      <c r="B76" s="27"/>
      <c r="C76" s="27"/>
      <c r="D76" s="27"/>
      <c r="E76" s="27"/>
      <c r="F76" s="27"/>
    </row>
    <row r="77" spans="1:7" ht="17.25" thickTop="1" x14ac:dyDescent="0.25">
      <c r="A77" s="39" t="s">
        <v>120</v>
      </c>
      <c r="B77" s="39"/>
      <c r="C77" s="39"/>
      <c r="D77" s="39"/>
      <c r="E77" s="39"/>
      <c r="F77" s="39"/>
    </row>
    <row r="78" spans="1:7" x14ac:dyDescent="0.25">
      <c r="A78" s="4"/>
    </row>
    <row r="79" spans="1:7" x14ac:dyDescent="0.25">
      <c r="A79" s="4"/>
    </row>
    <row r="80" spans="1:7" x14ac:dyDescent="0.25">
      <c r="A80" s="4"/>
      <c r="B80" s="10"/>
      <c r="C80" s="10"/>
      <c r="D80" s="10"/>
      <c r="E80" s="10"/>
    </row>
    <row r="81" spans="1:5" x14ac:dyDescent="0.25">
      <c r="A81" s="11"/>
      <c r="B81" s="10"/>
      <c r="C81" s="10"/>
      <c r="D81" s="10"/>
      <c r="E81" s="10"/>
    </row>
    <row r="82" spans="1:5" x14ac:dyDescent="0.25">
      <c r="A82" s="4"/>
      <c r="B82" s="10"/>
      <c r="C82" s="10"/>
      <c r="D82" s="10"/>
      <c r="E82" s="10"/>
    </row>
    <row r="83" spans="1:5" x14ac:dyDescent="0.25">
      <c r="A83" s="6"/>
    </row>
    <row r="84" spans="1:5" x14ac:dyDescent="0.25">
      <c r="A84" s="12"/>
    </row>
    <row r="85" spans="1:5" x14ac:dyDescent="0.25">
      <c r="A85" s="12"/>
    </row>
    <row r="86" spans="1:5" x14ac:dyDescent="0.25">
      <c r="A86" s="13"/>
    </row>
    <row r="87" spans="1:5" x14ac:dyDescent="0.25">
      <c r="A87" s="2"/>
    </row>
  </sheetData>
  <mergeCells count="5">
    <mergeCell ref="A9:A10"/>
    <mergeCell ref="B9:B10"/>
    <mergeCell ref="D9:F9"/>
    <mergeCell ref="C9:C10"/>
    <mergeCell ref="A77:F7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8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2.5703125" style="8" customWidth="1"/>
    <col min="2" max="3" width="19.7109375" style="8" customWidth="1"/>
    <col min="4" max="4" width="19.5703125" style="8" customWidth="1"/>
    <col min="5" max="6" width="19.7109375" style="8" customWidth="1"/>
    <col min="7" max="7" width="13.7109375" style="8" bestFit="1" customWidth="1"/>
    <col min="8" max="16384" width="11.42578125" style="8"/>
  </cols>
  <sheetData>
    <row r="9" spans="1:7" s="1" customFormat="1" ht="17.25" x14ac:dyDescent="0.35">
      <c r="A9" s="34" t="s">
        <v>0</v>
      </c>
      <c r="B9" s="36" t="s">
        <v>1</v>
      </c>
      <c r="C9" s="36" t="s">
        <v>121</v>
      </c>
      <c r="D9" s="38" t="s">
        <v>45</v>
      </c>
      <c r="E9" s="38"/>
      <c r="F9" s="38"/>
    </row>
    <row r="10" spans="1:7" s="1" customFormat="1" ht="35.25" thickBot="1" x14ac:dyDescent="0.3">
      <c r="A10" s="35"/>
      <c r="B10" s="37"/>
      <c r="C10" s="37"/>
      <c r="D10" s="15" t="s">
        <v>63</v>
      </c>
      <c r="E10" s="16" t="s">
        <v>2</v>
      </c>
      <c r="F10" s="16" t="s">
        <v>3</v>
      </c>
    </row>
    <row r="11" spans="1:7" ht="17.25" thickTop="1" x14ac:dyDescent="0.3">
      <c r="A11" s="17"/>
      <c r="B11" s="17"/>
      <c r="C11" s="17"/>
      <c r="D11" s="17"/>
      <c r="E11" s="17"/>
      <c r="F11" s="17"/>
    </row>
    <row r="12" spans="1:7" ht="17.25" x14ac:dyDescent="0.35">
      <c r="A12" s="18" t="s">
        <v>4</v>
      </c>
      <c r="B12" s="17"/>
      <c r="C12" s="17"/>
      <c r="D12" s="17"/>
      <c r="E12" s="17"/>
      <c r="F12" s="17"/>
    </row>
    <row r="13" spans="1:7" ht="16.5" x14ac:dyDescent="0.3">
      <c r="A13" s="17"/>
      <c r="B13" s="19"/>
      <c r="C13" s="19"/>
      <c r="D13" s="19"/>
      <c r="E13" s="19"/>
      <c r="F13" s="19"/>
      <c r="G13" s="9"/>
    </row>
    <row r="14" spans="1:7" ht="17.25" x14ac:dyDescent="0.35">
      <c r="A14" s="18" t="s">
        <v>5</v>
      </c>
      <c r="B14" s="19"/>
      <c r="C14" s="19"/>
      <c r="D14" s="19"/>
      <c r="E14" s="19"/>
      <c r="F14" s="19"/>
      <c r="G14" s="9"/>
    </row>
    <row r="15" spans="1:7" ht="16.5" x14ac:dyDescent="0.3">
      <c r="A15" s="20" t="s">
        <v>110</v>
      </c>
      <c r="B15" s="21">
        <f>('I Trimestre'!B15+'II Trimestre'!B15+'III Trimestre'!B15)/3</f>
        <v>445</v>
      </c>
      <c r="C15" s="21">
        <f>('I Trimestre'!C15+'II Trimestre'!C15+'III Trimestre'!C15)/3</f>
        <v>445</v>
      </c>
      <c r="D15" s="21"/>
      <c r="E15" s="21"/>
      <c r="F15" s="21"/>
      <c r="G15" s="9"/>
    </row>
    <row r="16" spans="1:7" ht="16.5" x14ac:dyDescent="0.3">
      <c r="A16" s="20" t="s">
        <v>111</v>
      </c>
      <c r="B16" s="21">
        <f>'I Trimestre'!B16</f>
        <v>480</v>
      </c>
      <c r="C16" s="21">
        <f>('I Trimestre'!C16+'II Trimestre'!C16+'III Trimestre'!C16)/3</f>
        <v>480</v>
      </c>
      <c r="D16" s="21"/>
      <c r="E16" s="21"/>
      <c r="F16" s="21"/>
      <c r="G16" s="9"/>
    </row>
    <row r="17" spans="1:7" ht="16.5" x14ac:dyDescent="0.3">
      <c r="A17" s="20" t="s">
        <v>112</v>
      </c>
      <c r="B17" s="21">
        <f>('I Trimestre'!B17+'II Trimestre'!B17+'III Trimestre'!B17)/3</f>
        <v>459.33333333333331</v>
      </c>
      <c r="C17" s="21">
        <f>('I Trimestre'!C17+'II Trimestre'!C17+'III Trimestre'!C17)/3</f>
        <v>459.33333333333331</v>
      </c>
      <c r="D17" s="21"/>
      <c r="E17" s="21"/>
      <c r="F17" s="21"/>
    </row>
    <row r="18" spans="1:7" ht="16.5" x14ac:dyDescent="0.3">
      <c r="A18" s="20" t="s">
        <v>70</v>
      </c>
      <c r="B18" s="21">
        <f>'I Trimestre'!B18</f>
        <v>480</v>
      </c>
      <c r="C18" s="21">
        <f>+'III Trimestre'!C18</f>
        <v>480</v>
      </c>
      <c r="D18" s="21"/>
      <c r="E18" s="21"/>
      <c r="F18" s="21"/>
      <c r="G18" s="9"/>
    </row>
    <row r="19" spans="1:7" ht="16.5" x14ac:dyDescent="0.3">
      <c r="A19" s="17"/>
      <c r="B19" s="21"/>
      <c r="C19" s="21"/>
      <c r="D19" s="21"/>
      <c r="E19" s="21"/>
      <c r="F19" s="21"/>
      <c r="G19" s="9"/>
    </row>
    <row r="20" spans="1:7" ht="17.25" x14ac:dyDescent="0.35">
      <c r="A20" s="22" t="s">
        <v>6</v>
      </c>
      <c r="B20" s="21"/>
      <c r="C20" s="21"/>
      <c r="D20" s="21"/>
      <c r="E20" s="21"/>
      <c r="F20" s="21"/>
      <c r="G20" s="9"/>
    </row>
    <row r="21" spans="1:7" ht="16.5" x14ac:dyDescent="0.3">
      <c r="A21" s="20" t="s">
        <v>110</v>
      </c>
      <c r="B21" s="21">
        <f>+'I Trimestre'!B21+'II Trimestre'!B21+'III Trimestre'!B21</f>
        <v>758638344.55000019</v>
      </c>
      <c r="C21" s="21"/>
      <c r="D21" s="21">
        <f>'I Trimestre'!D21+'II Trimestre'!D21+'III Trimestre'!D21</f>
        <v>211380568.19</v>
      </c>
      <c r="E21" s="21">
        <f>'I Trimestre'!E21+'II Trimestre'!E21+'III Trimestre'!E21</f>
        <v>50289740.689999998</v>
      </c>
      <c r="F21" s="21">
        <f>'I Trimestre'!F21+'II Trimestre'!F21+'III Trimestre'!F21</f>
        <v>496968035.67000008</v>
      </c>
      <c r="G21" s="9"/>
    </row>
    <row r="22" spans="1:7" ht="16.5" x14ac:dyDescent="0.3">
      <c r="A22" s="20" t="s">
        <v>111</v>
      </c>
      <c r="B22" s="21">
        <f>+'I Trimestre'!B22+'II Trimestre'!B22+'III Trimestre'!B22</f>
        <v>881115873</v>
      </c>
      <c r="C22" s="21"/>
      <c r="D22" s="21">
        <f>'I Trimestre'!D22+'II Trimestre'!D22+'III Trimestre'!D22</f>
        <v>228600000</v>
      </c>
      <c r="E22" s="21">
        <f>'I Trimestre'!E22+'II Trimestre'!E22+'III Trimestre'!E22</f>
        <v>71339036</v>
      </c>
      <c r="F22" s="21">
        <f>'I Trimestre'!F22+'II Trimestre'!F22+'III Trimestre'!F22</f>
        <v>581176837</v>
      </c>
      <c r="G22" s="9"/>
    </row>
    <row r="23" spans="1:7" ht="16.5" x14ac:dyDescent="0.3">
      <c r="A23" s="20" t="s">
        <v>112</v>
      </c>
      <c r="B23" s="21">
        <f>+'I Trimestre'!B23+'II Trimestre'!B23+'III Trimestre'!B23</f>
        <v>473190449.65499997</v>
      </c>
      <c r="C23" s="21"/>
      <c r="D23" s="21">
        <f>'I Trimestre'!D23+'II Trimestre'!D23+'III Trimestre'!D23</f>
        <v>222864579.59</v>
      </c>
      <c r="E23" s="21">
        <f>'I Trimestre'!E23+'II Trimestre'!E23+'III Trimestre'!E23</f>
        <v>77269281.924999997</v>
      </c>
      <c r="F23" s="21">
        <f>'I Trimestre'!F23+'II Trimestre'!F23+'III Trimestre'!F23</f>
        <v>173056588.13999999</v>
      </c>
      <c r="G23" s="9"/>
    </row>
    <row r="24" spans="1:7" ht="16.5" x14ac:dyDescent="0.3">
      <c r="A24" s="20" t="s">
        <v>70</v>
      </c>
      <c r="B24" s="21">
        <f>+SUM(D24:F24)</f>
        <v>934515873</v>
      </c>
      <c r="C24" s="21"/>
      <c r="D24" s="21">
        <f>+'III Trimestre'!D24</f>
        <v>282000000</v>
      </c>
      <c r="E24" s="21">
        <f>+'III Trimestre'!E24</f>
        <v>71339036</v>
      </c>
      <c r="F24" s="21">
        <f>+'III Trimestre'!F24</f>
        <v>581176837</v>
      </c>
      <c r="G24" s="9"/>
    </row>
    <row r="25" spans="1:7" ht="16.5" x14ac:dyDescent="0.3">
      <c r="A25" s="20" t="s">
        <v>113</v>
      </c>
      <c r="B25" s="21">
        <f>D25+E25+F25</f>
        <v>473190449.65499997</v>
      </c>
      <c r="C25" s="21"/>
      <c r="D25" s="21">
        <f>D23</f>
        <v>222864579.59</v>
      </c>
      <c r="E25" s="21">
        <f t="shared" ref="E25:F25" si="0">E23</f>
        <v>77269281.924999997</v>
      </c>
      <c r="F25" s="21">
        <f t="shared" si="0"/>
        <v>173056588.13999999</v>
      </c>
      <c r="G25" s="9"/>
    </row>
    <row r="26" spans="1:7" ht="16.5" x14ac:dyDescent="0.3">
      <c r="A26" s="17"/>
      <c r="B26" s="21"/>
      <c r="C26" s="21"/>
      <c r="D26" s="21"/>
      <c r="E26" s="21"/>
      <c r="F26" s="21"/>
      <c r="G26" s="9"/>
    </row>
    <row r="27" spans="1:7" ht="17.25" x14ac:dyDescent="0.35">
      <c r="A27" s="22" t="s">
        <v>7</v>
      </c>
      <c r="B27" s="21"/>
      <c r="C27" s="21"/>
      <c r="D27" s="21"/>
      <c r="E27" s="21"/>
      <c r="F27" s="21"/>
      <c r="G27" s="9"/>
    </row>
    <row r="28" spans="1:7" ht="16.5" x14ac:dyDescent="0.3">
      <c r="A28" s="20" t="s">
        <v>111</v>
      </c>
      <c r="B28" s="21">
        <f>B22</f>
        <v>881115873</v>
      </c>
      <c r="C28" s="21"/>
      <c r="D28" s="24"/>
      <c r="E28" s="21"/>
      <c r="F28" s="21"/>
      <c r="G28" s="9"/>
    </row>
    <row r="29" spans="1:7" ht="16.5" x14ac:dyDescent="0.3">
      <c r="A29" s="20" t="s">
        <v>112</v>
      </c>
      <c r="B29" s="21">
        <f>'I Trimestre'!B29+'II Trimestre'!B29+'III Trimestre'!B29</f>
        <v>791534194</v>
      </c>
      <c r="C29" s="21"/>
      <c r="D29" s="21"/>
      <c r="E29" s="21"/>
      <c r="F29" s="21"/>
      <c r="G29" s="9"/>
    </row>
    <row r="30" spans="1:7" ht="16.5" x14ac:dyDescent="0.3">
      <c r="A30" s="17"/>
      <c r="B30" s="25"/>
      <c r="C30" s="25"/>
      <c r="D30" s="25"/>
      <c r="E30" s="25"/>
      <c r="F30" s="25"/>
      <c r="G30" s="9"/>
    </row>
    <row r="31" spans="1:7" ht="17.25" x14ac:dyDescent="0.35">
      <c r="A31" s="18" t="s">
        <v>8</v>
      </c>
      <c r="B31" s="25"/>
      <c r="C31" s="25"/>
      <c r="D31" s="25"/>
      <c r="E31" s="25"/>
      <c r="F31" s="25"/>
      <c r="G31" s="9"/>
    </row>
    <row r="32" spans="1:7" ht="16.5" x14ac:dyDescent="0.3">
      <c r="A32" s="20" t="s">
        <v>114</v>
      </c>
      <c r="B32" s="25">
        <v>1.060947463</v>
      </c>
      <c r="C32" s="25">
        <v>1.060947463</v>
      </c>
      <c r="D32" s="25">
        <v>1.060947463</v>
      </c>
      <c r="E32" s="25">
        <v>1.060947463</v>
      </c>
      <c r="F32" s="25">
        <v>1.060947463</v>
      </c>
      <c r="G32" s="9"/>
    </row>
    <row r="33" spans="1:7" ht="16.5" x14ac:dyDescent="0.3">
      <c r="A33" s="20" t="s">
        <v>115</v>
      </c>
      <c r="B33" s="25">
        <v>1.0641</v>
      </c>
      <c r="C33" s="25">
        <v>1.0641</v>
      </c>
      <c r="D33" s="25">
        <v>1.0641</v>
      </c>
      <c r="E33" s="25">
        <v>1.0641</v>
      </c>
      <c r="F33" s="25">
        <v>1.0641</v>
      </c>
      <c r="G33" s="9"/>
    </row>
    <row r="34" spans="1:7" ht="16.5" x14ac:dyDescent="0.3">
      <c r="A34" s="20" t="s">
        <v>9</v>
      </c>
      <c r="B34" s="21" t="s">
        <v>43</v>
      </c>
      <c r="C34" s="21" t="s">
        <v>43</v>
      </c>
      <c r="D34" s="21" t="s">
        <v>43</v>
      </c>
      <c r="E34" s="21" t="s">
        <v>43</v>
      </c>
      <c r="F34" s="21" t="s">
        <v>43</v>
      </c>
      <c r="G34" s="9"/>
    </row>
    <row r="35" spans="1:7" ht="16.5" x14ac:dyDescent="0.3">
      <c r="A35" s="17"/>
      <c r="B35" s="25"/>
      <c r="C35" s="25"/>
      <c r="D35" s="25"/>
      <c r="E35" s="25"/>
      <c r="F35" s="25"/>
      <c r="G35" s="9"/>
    </row>
    <row r="36" spans="1:7" ht="17.25" x14ac:dyDescent="0.35">
      <c r="A36" s="18" t="s">
        <v>10</v>
      </c>
      <c r="B36" s="21"/>
      <c r="C36" s="21"/>
      <c r="D36" s="21"/>
      <c r="E36" s="21"/>
      <c r="F36" s="21"/>
      <c r="G36" s="9"/>
    </row>
    <row r="37" spans="1:7" ht="16.5" x14ac:dyDescent="0.3">
      <c r="A37" s="20" t="s">
        <v>116</v>
      </c>
      <c r="B37" s="21">
        <f>B21/B32</f>
        <v>715057409.53923202</v>
      </c>
      <c r="C37" s="21"/>
      <c r="D37" s="21">
        <f t="shared" ref="D37:F37" si="1">D21/D32</f>
        <v>199237545.27136278</v>
      </c>
      <c r="E37" s="21">
        <f t="shared" si="1"/>
        <v>47400783.209187053</v>
      </c>
      <c r="F37" s="21">
        <f t="shared" si="1"/>
        <v>468419081.05868208</v>
      </c>
      <c r="G37" s="9"/>
    </row>
    <row r="38" spans="1:7" ht="16.5" x14ac:dyDescent="0.3">
      <c r="A38" s="20" t="s">
        <v>117</v>
      </c>
      <c r="B38" s="21">
        <f>B23/B33</f>
        <v>444686072.41330695</v>
      </c>
      <c r="C38" s="21"/>
      <c r="D38" s="21">
        <f t="shared" ref="D38:F38" si="2">D23/D33</f>
        <v>209439507.17977634</v>
      </c>
      <c r="E38" s="21">
        <f t="shared" si="2"/>
        <v>72614680.88055633</v>
      </c>
      <c r="F38" s="21">
        <f t="shared" si="2"/>
        <v>162631884.35297433</v>
      </c>
      <c r="G38" s="9"/>
    </row>
    <row r="39" spans="1:7" ht="16.5" x14ac:dyDescent="0.3">
      <c r="A39" s="20" t="s">
        <v>118</v>
      </c>
      <c r="B39" s="21">
        <f>B37/B15</f>
        <v>1606870.5832342294</v>
      </c>
      <c r="C39" s="21"/>
      <c r="D39" s="23">
        <f>D37/$C$15</f>
        <v>447724.82083452313</v>
      </c>
      <c r="E39" s="23">
        <f t="shared" ref="E39:F39" si="3">E37/$C$15</f>
        <v>106518.61395322933</v>
      </c>
      <c r="F39" s="23">
        <f t="shared" si="3"/>
        <v>1052627.1484464766</v>
      </c>
      <c r="G39" s="9"/>
    </row>
    <row r="40" spans="1:7" ht="16.5" x14ac:dyDescent="0.3">
      <c r="A40" s="20" t="s">
        <v>119</v>
      </c>
      <c r="B40" s="21">
        <f>B38/B17</f>
        <v>968111.91381706891</v>
      </c>
      <c r="C40" s="21"/>
      <c r="D40" s="23">
        <f>D38/$C$17</f>
        <v>455964.09400531859</v>
      </c>
      <c r="E40" s="23">
        <f t="shared" ref="E40:F40" si="4">E38/$C$17</f>
        <v>158087.11367319955</v>
      </c>
      <c r="F40" s="23">
        <f t="shared" si="4"/>
        <v>354060.70613855077</v>
      </c>
    </row>
    <row r="41" spans="1:7" ht="16.5" x14ac:dyDescent="0.3">
      <c r="A41" s="17"/>
      <c r="B41" s="25"/>
      <c r="C41" s="25"/>
      <c r="D41" s="25"/>
      <c r="E41" s="25"/>
      <c r="F41" s="25"/>
      <c r="G41" s="9"/>
    </row>
    <row r="42" spans="1:7" ht="17.25" x14ac:dyDescent="0.35">
      <c r="A42" s="18" t="s">
        <v>11</v>
      </c>
      <c r="B42" s="25"/>
      <c r="C42" s="25"/>
      <c r="D42" s="25"/>
      <c r="E42" s="25"/>
      <c r="F42" s="25"/>
      <c r="G42" s="9"/>
    </row>
    <row r="43" spans="1:7" ht="16.5" x14ac:dyDescent="0.3">
      <c r="A43" s="17"/>
      <c r="B43" s="25"/>
      <c r="C43" s="25"/>
      <c r="D43" s="25"/>
      <c r="E43" s="25"/>
      <c r="F43" s="25"/>
      <c r="G43" s="9"/>
    </row>
    <row r="44" spans="1:7" ht="17.25" x14ac:dyDescent="0.35">
      <c r="A44" s="18" t="s">
        <v>12</v>
      </c>
      <c r="B44" s="25"/>
      <c r="C44" s="25"/>
      <c r="D44" s="25"/>
      <c r="E44" s="25"/>
      <c r="F44" s="25"/>
      <c r="G44" s="9"/>
    </row>
    <row r="45" spans="1:7" ht="16.5" x14ac:dyDescent="0.3">
      <c r="A45" s="17" t="s">
        <v>13</v>
      </c>
      <c r="B45" s="25" t="s">
        <v>42</v>
      </c>
      <c r="C45" s="25" t="s">
        <v>42</v>
      </c>
      <c r="D45" s="25" t="s">
        <v>42</v>
      </c>
      <c r="E45" s="25" t="s">
        <v>42</v>
      </c>
      <c r="F45" s="25" t="s">
        <v>42</v>
      </c>
      <c r="G45" s="9"/>
    </row>
    <row r="46" spans="1:7" ht="16.5" x14ac:dyDescent="0.3">
      <c r="A46" s="17" t="s">
        <v>14</v>
      </c>
      <c r="B46" s="25" t="s">
        <v>42</v>
      </c>
      <c r="C46" s="25" t="s">
        <v>42</v>
      </c>
      <c r="D46" s="25" t="s">
        <v>42</v>
      </c>
      <c r="E46" s="25" t="s">
        <v>42</v>
      </c>
      <c r="F46" s="25" t="s">
        <v>42</v>
      </c>
      <c r="G46" s="9"/>
    </row>
    <row r="47" spans="1:7" ht="16.5" x14ac:dyDescent="0.3">
      <c r="A47" s="17"/>
      <c r="B47" s="25"/>
      <c r="C47" s="25"/>
      <c r="D47" s="25"/>
      <c r="E47" s="25"/>
      <c r="F47" s="25"/>
      <c r="G47" s="9"/>
    </row>
    <row r="48" spans="1:7" ht="17.25" x14ac:dyDescent="0.35">
      <c r="A48" s="18" t="s">
        <v>15</v>
      </c>
      <c r="B48" s="25"/>
      <c r="C48" s="25"/>
      <c r="D48" s="25"/>
      <c r="E48" s="25"/>
      <c r="F48" s="25"/>
      <c r="G48" s="9"/>
    </row>
    <row r="49" spans="1:7" ht="16.5" x14ac:dyDescent="0.3">
      <c r="A49" s="17" t="s">
        <v>16</v>
      </c>
      <c r="B49" s="25">
        <f>B17/B16*100</f>
        <v>95.694444444444443</v>
      </c>
      <c r="C49" s="25">
        <f t="shared" ref="C49" si="5">C17/C16*100</f>
        <v>95.694444444444443</v>
      </c>
      <c r="D49" s="25"/>
      <c r="E49" s="25"/>
      <c r="F49" s="25"/>
      <c r="G49" s="9"/>
    </row>
    <row r="50" spans="1:7" ht="16.5" x14ac:dyDescent="0.3">
      <c r="A50" s="17" t="s">
        <v>17</v>
      </c>
      <c r="B50" s="25">
        <f>B23/B22*100</f>
        <v>53.703543898703543</v>
      </c>
      <c r="C50" s="25"/>
      <c r="D50" s="25">
        <f t="shared" ref="D50:F50" si="6">D23/D22*100</f>
        <v>97.491067187226605</v>
      </c>
      <c r="E50" s="25">
        <f t="shared" si="6"/>
        <v>108.31276431181381</v>
      </c>
      <c r="F50" s="25">
        <f t="shared" si="6"/>
        <v>29.776924530115089</v>
      </c>
      <c r="G50" s="9"/>
    </row>
    <row r="51" spans="1:7" ht="16.5" x14ac:dyDescent="0.3">
      <c r="A51" s="17" t="s">
        <v>18</v>
      </c>
      <c r="B51" s="25">
        <f>AVERAGE(B49:B50)</f>
        <v>74.698994171573986</v>
      </c>
      <c r="C51" s="25">
        <f t="shared" ref="C51:F51" si="7">AVERAGE(C49:C50)</f>
        <v>95.694444444444443</v>
      </c>
      <c r="D51" s="25">
        <f t="shared" si="7"/>
        <v>97.491067187226605</v>
      </c>
      <c r="E51" s="25">
        <f t="shared" si="7"/>
        <v>108.31276431181381</v>
      </c>
      <c r="F51" s="25">
        <f t="shared" si="7"/>
        <v>29.776924530115089</v>
      </c>
      <c r="G51" s="9"/>
    </row>
    <row r="52" spans="1:7" ht="16.5" x14ac:dyDescent="0.3">
      <c r="A52" s="17"/>
      <c r="B52" s="25"/>
      <c r="C52" s="25"/>
      <c r="D52" s="25"/>
      <c r="E52" s="25"/>
      <c r="F52" s="25"/>
      <c r="G52" s="9"/>
    </row>
    <row r="53" spans="1:7" ht="17.25" x14ac:dyDescent="0.35">
      <c r="A53" s="18" t="s">
        <v>19</v>
      </c>
      <c r="B53" s="25"/>
      <c r="C53" s="25"/>
      <c r="D53" s="25"/>
      <c r="E53" s="25"/>
      <c r="F53" s="25"/>
      <c r="G53" s="9"/>
    </row>
    <row r="54" spans="1:7" ht="16.5" x14ac:dyDescent="0.3">
      <c r="A54" s="17" t="s">
        <v>20</v>
      </c>
      <c r="B54" s="25">
        <f>(B17/B18)*100</f>
        <v>95.694444444444443</v>
      </c>
      <c r="C54" s="25">
        <f t="shared" ref="C54" si="8">(C17/C18)*100</f>
        <v>95.694444444444443</v>
      </c>
      <c r="D54" s="25"/>
      <c r="E54" s="25"/>
      <c r="F54" s="25"/>
      <c r="G54" s="9"/>
    </row>
    <row r="55" spans="1:7" ht="16.5" x14ac:dyDescent="0.3">
      <c r="A55" s="17" t="s">
        <v>21</v>
      </c>
      <c r="B55" s="25">
        <f>B23/B24*100</f>
        <v>50.634822085574136</v>
      </c>
      <c r="C55" s="25"/>
      <c r="D55" s="25">
        <f t="shared" ref="D55:F55" si="9">D23/D24*100</f>
        <v>79.029992762411354</v>
      </c>
      <c r="E55" s="25">
        <f t="shared" si="9"/>
        <v>108.31276431181381</v>
      </c>
      <c r="F55" s="25">
        <f t="shared" si="9"/>
        <v>29.776924530115089</v>
      </c>
      <c r="G55" s="9"/>
    </row>
    <row r="56" spans="1:7" ht="16.5" x14ac:dyDescent="0.3">
      <c r="A56" s="17" t="s">
        <v>22</v>
      </c>
      <c r="B56" s="25">
        <f>AVERAGE(B54:B55)</f>
        <v>73.164633265009286</v>
      </c>
      <c r="C56" s="25">
        <f t="shared" ref="C56:F56" si="10">AVERAGE(C54:C55)</f>
        <v>95.694444444444443</v>
      </c>
      <c r="D56" s="25">
        <f t="shared" si="10"/>
        <v>79.029992762411354</v>
      </c>
      <c r="E56" s="25">
        <f t="shared" si="10"/>
        <v>108.31276431181381</v>
      </c>
      <c r="F56" s="25">
        <f t="shared" si="10"/>
        <v>29.776924530115089</v>
      </c>
      <c r="G56" s="9"/>
    </row>
    <row r="57" spans="1:7" ht="16.5" x14ac:dyDescent="0.3">
      <c r="A57" s="17"/>
      <c r="B57" s="25"/>
      <c r="C57" s="25"/>
      <c r="D57" s="25"/>
      <c r="E57" s="25"/>
      <c r="F57" s="25"/>
      <c r="G57" s="9"/>
    </row>
    <row r="58" spans="1:7" ht="17.25" x14ac:dyDescent="0.35">
      <c r="A58" s="18" t="s">
        <v>33</v>
      </c>
      <c r="B58" s="25"/>
      <c r="C58" s="25"/>
      <c r="D58" s="25"/>
      <c r="E58" s="25"/>
      <c r="F58" s="25"/>
      <c r="G58" s="9"/>
    </row>
    <row r="59" spans="1:7" ht="16.5" x14ac:dyDescent="0.3">
      <c r="A59" s="17" t="s">
        <v>23</v>
      </c>
      <c r="B59" s="25">
        <f>B25/B23*100</f>
        <v>100</v>
      </c>
      <c r="C59" s="25"/>
      <c r="D59" s="25">
        <f t="shared" ref="D59:F59" si="11">D25/D23*100</f>
        <v>100</v>
      </c>
      <c r="E59" s="25">
        <f t="shared" si="11"/>
        <v>100</v>
      </c>
      <c r="F59" s="25">
        <f t="shared" si="11"/>
        <v>100</v>
      </c>
      <c r="G59" s="9"/>
    </row>
    <row r="60" spans="1:7" ht="16.5" x14ac:dyDescent="0.3">
      <c r="A60" s="17"/>
      <c r="B60" s="25"/>
      <c r="C60" s="25"/>
      <c r="D60" s="25"/>
      <c r="E60" s="25"/>
      <c r="F60" s="25"/>
      <c r="G60" s="9"/>
    </row>
    <row r="61" spans="1:7" ht="17.25" x14ac:dyDescent="0.35">
      <c r="A61" s="18" t="s">
        <v>24</v>
      </c>
      <c r="B61" s="25"/>
      <c r="C61" s="25"/>
      <c r="D61" s="25"/>
      <c r="E61" s="25"/>
      <c r="F61" s="25"/>
      <c r="G61" s="9"/>
    </row>
    <row r="62" spans="1:7" ht="16.5" x14ac:dyDescent="0.3">
      <c r="A62" s="17" t="s">
        <v>25</v>
      </c>
      <c r="B62" s="25">
        <f>((B17/B15)-1)*100</f>
        <v>3.2209737827715301</v>
      </c>
      <c r="C62" s="25">
        <f t="shared" ref="C62" si="12">((C17/C15)-1)*100</f>
        <v>3.2209737827715301</v>
      </c>
      <c r="D62" s="25" t="s">
        <v>43</v>
      </c>
      <c r="E62" s="25" t="s">
        <v>43</v>
      </c>
      <c r="F62" s="25" t="s">
        <v>43</v>
      </c>
      <c r="G62" s="9"/>
    </row>
    <row r="63" spans="1:7" ht="16.5" x14ac:dyDescent="0.3">
      <c r="A63" s="17" t="s">
        <v>26</v>
      </c>
      <c r="B63" s="25">
        <f>((B38/B37)-1)*100</f>
        <v>-37.811137052638429</v>
      </c>
      <c r="C63" s="25" t="s">
        <v>43</v>
      </c>
      <c r="D63" s="25">
        <f t="shared" ref="D63:F63" si="13">((D38/D37)-1)*100</f>
        <v>5.1205017079077209</v>
      </c>
      <c r="E63" s="25">
        <f t="shared" si="13"/>
        <v>53.19299801460329</v>
      </c>
      <c r="F63" s="25">
        <f t="shared" si="13"/>
        <v>-65.280687544707362</v>
      </c>
      <c r="G63" s="9"/>
    </row>
    <row r="64" spans="1:7" ht="16.5" x14ac:dyDescent="0.3">
      <c r="A64" s="17" t="s">
        <v>27</v>
      </c>
      <c r="B64" s="25">
        <f>((B40/B39)-1)*100</f>
        <v>-39.751718407309369</v>
      </c>
      <c r="C64" s="25" t="s">
        <v>43</v>
      </c>
      <c r="D64" s="25">
        <f t="shared" ref="D64:F64" si="14">((D40/D39)-1)*100</f>
        <v>1.8402538316812711</v>
      </c>
      <c r="E64" s="25">
        <f t="shared" si="14"/>
        <v>48.412664985120024</v>
      </c>
      <c r="F64" s="25">
        <f t="shared" si="14"/>
        <v>-66.364091344110548</v>
      </c>
      <c r="G64" s="9"/>
    </row>
    <row r="65" spans="1:7" ht="16.5" x14ac:dyDescent="0.3">
      <c r="A65" s="17"/>
      <c r="B65" s="25"/>
      <c r="C65" s="25"/>
      <c r="D65" s="25"/>
      <c r="E65" s="25"/>
      <c r="F65" s="25"/>
      <c r="G65" s="9"/>
    </row>
    <row r="66" spans="1:7" ht="17.25" x14ac:dyDescent="0.35">
      <c r="A66" s="18" t="s">
        <v>28</v>
      </c>
      <c r="B66" s="25"/>
      <c r="C66" s="25"/>
      <c r="D66" s="25"/>
      <c r="E66" s="25"/>
      <c r="F66" s="25"/>
      <c r="G66" s="9"/>
    </row>
    <row r="67" spans="1:7" ht="16.5" x14ac:dyDescent="0.3">
      <c r="A67" s="17" t="s">
        <v>34</v>
      </c>
      <c r="B67" s="28">
        <f>B22/($B$16*9)</f>
        <v>203962.0076388889</v>
      </c>
      <c r="C67" s="28">
        <f>B22/(C16*9)</f>
        <v>203962.0076388889</v>
      </c>
      <c r="D67" s="28">
        <f>D22/($C$16*8)</f>
        <v>59531.25</v>
      </c>
      <c r="E67" s="28">
        <f>E22/($C$16*9)</f>
        <v>16513.66574074074</v>
      </c>
      <c r="F67" s="28">
        <f>F22/($C$16*9)</f>
        <v>134531.67523148149</v>
      </c>
      <c r="G67" s="9"/>
    </row>
    <row r="68" spans="1:7" ht="16.5" x14ac:dyDescent="0.3">
      <c r="A68" s="17" t="s">
        <v>35</v>
      </c>
      <c r="B68" s="28">
        <f>B23/($B$17*9)</f>
        <v>114463.09861030478</v>
      </c>
      <c r="C68" s="28">
        <f>B23/(C17*9)</f>
        <v>114463.09861030478</v>
      </c>
      <c r="D68" s="28">
        <f>D23/($C$17*8)</f>
        <v>60648.924053882445</v>
      </c>
      <c r="E68" s="28">
        <f>E23/($C$17*9)</f>
        <v>18691.166406627963</v>
      </c>
      <c r="F68" s="28">
        <f>F23/($C$17*9)</f>
        <v>41861.777489114655</v>
      </c>
    </row>
    <row r="69" spans="1:7" ht="16.5" x14ac:dyDescent="0.3">
      <c r="A69" s="17" t="s">
        <v>29</v>
      </c>
      <c r="B69" s="25">
        <f>(B68/B67)*B51</f>
        <v>41.920936329914788</v>
      </c>
      <c r="C69" s="25">
        <f>(C68/C67)*C51</f>
        <v>53.703543898703543</v>
      </c>
      <c r="D69" s="25"/>
      <c r="E69" s="25"/>
      <c r="F69" s="25"/>
      <c r="G69" s="9"/>
    </row>
    <row r="70" spans="1:7" ht="16.5" x14ac:dyDescent="0.3">
      <c r="A70" s="26" t="s">
        <v>40</v>
      </c>
      <c r="B70" s="28">
        <f>B22/($B$16)</f>
        <v>1835658.0687500001</v>
      </c>
      <c r="C70" s="28">
        <f>B22/C16</f>
        <v>1835658.0687500001</v>
      </c>
      <c r="D70" s="28">
        <f>D22/($C$16)</f>
        <v>476250</v>
      </c>
      <c r="E70" s="28">
        <f t="shared" ref="E70:F70" si="15">E22/($C$16)</f>
        <v>148622.99166666667</v>
      </c>
      <c r="F70" s="28">
        <f t="shared" si="15"/>
        <v>1210785.0770833334</v>
      </c>
      <c r="G70" s="9"/>
    </row>
    <row r="71" spans="1:7" ht="16.5" x14ac:dyDescent="0.3">
      <c r="A71" s="26" t="s">
        <v>41</v>
      </c>
      <c r="B71" s="28">
        <f>B23/($B$17)</f>
        <v>1030167.8874927431</v>
      </c>
      <c r="C71" s="28">
        <f>B23/C17</f>
        <v>1030167.8874927431</v>
      </c>
      <c r="D71" s="28">
        <f>D23/($C$17)</f>
        <v>485191.39243105956</v>
      </c>
      <c r="E71" s="28">
        <f t="shared" ref="E71:F71" si="16">E23/($C$17)</f>
        <v>168220.49765965168</v>
      </c>
      <c r="F71" s="28">
        <f t="shared" si="16"/>
        <v>376755.99740203191</v>
      </c>
      <c r="G71" s="9"/>
    </row>
    <row r="72" spans="1:7" ht="16.5" x14ac:dyDescent="0.3">
      <c r="A72" s="17"/>
      <c r="B72" s="25"/>
      <c r="C72" s="25"/>
      <c r="D72" s="25"/>
      <c r="E72" s="25"/>
      <c r="F72" s="25"/>
      <c r="G72" s="9"/>
    </row>
    <row r="73" spans="1:7" ht="17.25" x14ac:dyDescent="0.35">
      <c r="A73" s="18" t="s">
        <v>30</v>
      </c>
      <c r="B73" s="25"/>
      <c r="C73" s="25"/>
      <c r="D73" s="25"/>
      <c r="E73" s="25"/>
      <c r="F73" s="25"/>
      <c r="G73" s="9"/>
    </row>
    <row r="74" spans="1:7" ht="16.5" x14ac:dyDescent="0.3">
      <c r="A74" s="17" t="s">
        <v>31</v>
      </c>
      <c r="B74" s="25">
        <f>(B29/B28)*100</f>
        <v>89.833155689841931</v>
      </c>
      <c r="C74" s="25"/>
      <c r="D74" s="25"/>
      <c r="E74" s="25"/>
      <c r="F74" s="25"/>
      <c r="G74" s="9"/>
    </row>
    <row r="75" spans="1:7" ht="16.5" x14ac:dyDescent="0.3">
      <c r="A75" s="17" t="s">
        <v>32</v>
      </c>
      <c r="B75" s="25">
        <f>(B23/B29)*100</f>
        <v>59.781428678872714</v>
      </c>
      <c r="C75" s="25"/>
      <c r="D75" s="25"/>
      <c r="E75" s="25"/>
      <c r="F75" s="25"/>
      <c r="G75" s="9"/>
    </row>
    <row r="76" spans="1:7" ht="17.25" thickBot="1" x14ac:dyDescent="0.35">
      <c r="A76" s="27"/>
      <c r="B76" s="27"/>
      <c r="C76" s="27"/>
      <c r="D76" s="27"/>
      <c r="E76" s="27"/>
      <c r="F76" s="27"/>
    </row>
    <row r="77" spans="1:7" ht="17.25" thickTop="1" x14ac:dyDescent="0.25">
      <c r="A77" s="39" t="s">
        <v>120</v>
      </c>
      <c r="B77" s="39"/>
      <c r="C77" s="39"/>
      <c r="D77" s="39"/>
      <c r="E77" s="39"/>
      <c r="F77" s="39"/>
    </row>
    <row r="78" spans="1:7" ht="16.5" x14ac:dyDescent="0.3">
      <c r="A78" s="29"/>
      <c r="B78" s="17"/>
      <c r="C78" s="17"/>
      <c r="D78" s="17"/>
      <c r="E78" s="17"/>
      <c r="F78" s="17"/>
    </row>
    <row r="79" spans="1:7" x14ac:dyDescent="0.25">
      <c r="A79" s="4"/>
    </row>
    <row r="80" spans="1:7" x14ac:dyDescent="0.25">
      <c r="A80" s="4"/>
      <c r="B80" s="10"/>
      <c r="C80" s="10"/>
      <c r="D80" s="10"/>
      <c r="E80" s="10"/>
    </row>
    <row r="81" spans="1:5" x14ac:dyDescent="0.25">
      <c r="A81" s="11"/>
      <c r="B81" s="10"/>
      <c r="C81" s="10"/>
      <c r="D81" s="10"/>
      <c r="E81" s="10"/>
    </row>
    <row r="82" spans="1:5" x14ac:dyDescent="0.25">
      <c r="A82" s="4"/>
    </row>
    <row r="83" spans="1:5" x14ac:dyDescent="0.25">
      <c r="A83" s="6"/>
    </row>
    <row r="84" spans="1:5" x14ac:dyDescent="0.25">
      <c r="A84" s="12"/>
    </row>
    <row r="85" spans="1:5" x14ac:dyDescent="0.25">
      <c r="A85" s="12"/>
    </row>
    <row r="86" spans="1:5" x14ac:dyDescent="0.25">
      <c r="A86" s="13"/>
    </row>
    <row r="87" spans="1:5" x14ac:dyDescent="0.25">
      <c r="A87" s="2"/>
    </row>
  </sheetData>
  <mergeCells count="5">
    <mergeCell ref="A9:A10"/>
    <mergeCell ref="B9:B10"/>
    <mergeCell ref="D9:F9"/>
    <mergeCell ref="C9:C10"/>
    <mergeCell ref="A77:F7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8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2.5703125" style="8" customWidth="1"/>
    <col min="2" max="2" width="19.5703125" style="8" customWidth="1"/>
    <col min="3" max="6" width="19.7109375" style="8" customWidth="1"/>
    <col min="7" max="7" width="13.7109375" style="8" bestFit="1" customWidth="1"/>
    <col min="8" max="16384" width="11.42578125" style="8"/>
  </cols>
  <sheetData>
    <row r="9" spans="1:7" s="1" customFormat="1" ht="17.25" x14ac:dyDescent="0.35">
      <c r="A9" s="34" t="s">
        <v>0</v>
      </c>
      <c r="B9" s="36" t="s">
        <v>1</v>
      </c>
      <c r="C9" s="36" t="s">
        <v>121</v>
      </c>
      <c r="D9" s="38" t="s">
        <v>45</v>
      </c>
      <c r="E9" s="38"/>
      <c r="F9" s="38"/>
    </row>
    <row r="10" spans="1:7" s="1" customFormat="1" ht="35.25" thickBot="1" x14ac:dyDescent="0.3">
      <c r="A10" s="35"/>
      <c r="B10" s="37"/>
      <c r="C10" s="37"/>
      <c r="D10" s="31" t="s">
        <v>63</v>
      </c>
      <c r="E10" s="16" t="s">
        <v>2</v>
      </c>
      <c r="F10" s="16" t="s">
        <v>3</v>
      </c>
    </row>
    <row r="11" spans="1:7" ht="17.25" thickTop="1" x14ac:dyDescent="0.3">
      <c r="A11" s="17"/>
      <c r="B11" s="17"/>
      <c r="C11" s="17"/>
      <c r="D11" s="17"/>
      <c r="E11" s="17"/>
      <c r="F11" s="17"/>
    </row>
    <row r="12" spans="1:7" ht="17.25" x14ac:dyDescent="0.35">
      <c r="A12" s="18" t="s">
        <v>4</v>
      </c>
      <c r="B12" s="17"/>
      <c r="C12" s="17"/>
      <c r="D12" s="17"/>
      <c r="E12" s="17"/>
      <c r="F12" s="17"/>
    </row>
    <row r="13" spans="1:7" ht="16.5" x14ac:dyDescent="0.3">
      <c r="A13" s="17"/>
      <c r="B13" s="19"/>
      <c r="C13" s="19"/>
      <c r="D13" s="19"/>
      <c r="E13" s="19"/>
      <c r="F13" s="19"/>
      <c r="G13" s="9"/>
    </row>
    <row r="14" spans="1:7" ht="17.25" x14ac:dyDescent="0.35">
      <c r="A14" s="18" t="s">
        <v>5</v>
      </c>
      <c r="B14" s="19"/>
      <c r="C14" s="19"/>
      <c r="D14" s="19"/>
      <c r="E14" s="19"/>
      <c r="F14" s="19"/>
      <c r="G14" s="9"/>
    </row>
    <row r="15" spans="1:7" ht="16.5" x14ac:dyDescent="0.3">
      <c r="A15" s="20" t="s">
        <v>64</v>
      </c>
      <c r="B15" s="21">
        <f>C15</f>
        <v>404</v>
      </c>
      <c r="C15" s="21">
        <v>404</v>
      </c>
      <c r="D15" s="21"/>
      <c r="E15" s="21"/>
      <c r="F15" s="21"/>
      <c r="G15" s="9"/>
    </row>
    <row r="16" spans="1:7" ht="16.5" x14ac:dyDescent="0.3">
      <c r="A16" s="20" t="s">
        <v>93</v>
      </c>
      <c r="B16" s="21">
        <v>480</v>
      </c>
      <c r="C16" s="21">
        <v>480</v>
      </c>
      <c r="D16" s="21"/>
      <c r="E16" s="21"/>
      <c r="F16" s="21"/>
      <c r="G16" s="9"/>
    </row>
    <row r="17" spans="1:7" ht="16.5" x14ac:dyDescent="0.3">
      <c r="A17" s="20" t="s">
        <v>94</v>
      </c>
      <c r="B17" s="21">
        <f>C17</f>
        <v>435</v>
      </c>
      <c r="C17" s="21">
        <v>435</v>
      </c>
      <c r="D17" s="21"/>
      <c r="E17" s="21"/>
      <c r="F17" s="21"/>
    </row>
    <row r="18" spans="1:7" ht="16.5" x14ac:dyDescent="0.3">
      <c r="A18" s="20" t="s">
        <v>70</v>
      </c>
      <c r="B18" s="21">
        <v>480</v>
      </c>
      <c r="C18" s="21">
        <v>480</v>
      </c>
      <c r="D18" s="21"/>
      <c r="E18" s="21"/>
      <c r="F18" s="21"/>
      <c r="G18" s="9"/>
    </row>
    <row r="19" spans="1:7" ht="16.5" x14ac:dyDescent="0.3">
      <c r="A19" s="17"/>
      <c r="B19" s="21"/>
      <c r="C19" s="21"/>
      <c r="D19" s="21"/>
      <c r="E19" s="21"/>
      <c r="F19" s="21"/>
      <c r="G19" s="9"/>
    </row>
    <row r="20" spans="1:7" ht="17.25" x14ac:dyDescent="0.35">
      <c r="A20" s="22" t="s">
        <v>6</v>
      </c>
      <c r="B20" s="21"/>
      <c r="C20" s="21"/>
      <c r="D20" s="21"/>
      <c r="E20" s="21"/>
      <c r="F20" s="21"/>
      <c r="G20" s="9"/>
    </row>
    <row r="21" spans="1:7" ht="16.5" x14ac:dyDescent="0.3">
      <c r="A21" s="20" t="s">
        <v>64</v>
      </c>
      <c r="B21" s="21">
        <f>SUM(D21:F21)</f>
        <v>160408674.55000001</v>
      </c>
      <c r="C21" s="21"/>
      <c r="D21" s="21">
        <v>71908777.540000007</v>
      </c>
      <c r="E21" s="23">
        <v>10485236.6</v>
      </c>
      <c r="F21" s="23">
        <v>78014660.409999996</v>
      </c>
      <c r="G21" s="9"/>
    </row>
    <row r="22" spans="1:7" ht="16.5" x14ac:dyDescent="0.3">
      <c r="A22" s="20" t="s">
        <v>93</v>
      </c>
      <c r="B22" s="21">
        <f t="shared" ref="B22:B24" si="0">SUM(D22:F22)</f>
        <v>53400000</v>
      </c>
      <c r="C22" s="21"/>
      <c r="D22" s="21">
        <v>53400000</v>
      </c>
      <c r="E22" s="21">
        <v>0</v>
      </c>
      <c r="F22" s="21">
        <v>0</v>
      </c>
      <c r="G22" s="9"/>
    </row>
    <row r="23" spans="1:7" ht="16.5" x14ac:dyDescent="0.3">
      <c r="A23" s="20" t="s">
        <v>94</v>
      </c>
      <c r="B23" s="21">
        <f t="shared" si="0"/>
        <v>84165389.309999987</v>
      </c>
      <c r="C23" s="21"/>
      <c r="D23" s="21">
        <v>62337546.539999992</v>
      </c>
      <c r="E23" s="23">
        <v>0</v>
      </c>
      <c r="F23" s="23">
        <v>21827842.77</v>
      </c>
      <c r="G23" s="9"/>
    </row>
    <row r="24" spans="1:7" ht="16.5" x14ac:dyDescent="0.3">
      <c r="A24" s="20" t="s">
        <v>70</v>
      </c>
      <c r="B24" s="21">
        <f t="shared" si="0"/>
        <v>934515873</v>
      </c>
      <c r="C24" s="21"/>
      <c r="D24" s="21">
        <v>282000000</v>
      </c>
      <c r="E24" s="21">
        <v>71339036</v>
      </c>
      <c r="F24" s="21">
        <v>581176837</v>
      </c>
      <c r="G24" s="9"/>
    </row>
    <row r="25" spans="1:7" ht="16.5" x14ac:dyDescent="0.3">
      <c r="A25" s="20" t="s">
        <v>95</v>
      </c>
      <c r="B25" s="21">
        <f>D25+E25+F25</f>
        <v>84165389.309999987</v>
      </c>
      <c r="C25" s="21"/>
      <c r="D25" s="21">
        <f>D23</f>
        <v>62337546.539999992</v>
      </c>
      <c r="E25" s="21">
        <f t="shared" ref="E25:F25" si="1">E23</f>
        <v>0</v>
      </c>
      <c r="F25" s="21">
        <f t="shared" si="1"/>
        <v>21827842.77</v>
      </c>
      <c r="G25" s="9"/>
    </row>
    <row r="26" spans="1:7" ht="16.5" x14ac:dyDescent="0.3">
      <c r="A26" s="17"/>
      <c r="B26" s="21"/>
      <c r="C26" s="21"/>
      <c r="D26" s="21"/>
      <c r="E26" s="21"/>
      <c r="F26" s="21"/>
      <c r="G26" s="9"/>
    </row>
    <row r="27" spans="1:7" ht="17.25" x14ac:dyDescent="0.35">
      <c r="A27" s="22" t="s">
        <v>7</v>
      </c>
      <c r="B27" s="21"/>
      <c r="C27" s="21"/>
      <c r="D27" s="21"/>
      <c r="E27" s="21"/>
      <c r="F27" s="21"/>
      <c r="G27" s="9"/>
    </row>
    <row r="28" spans="1:7" ht="16.5" x14ac:dyDescent="0.3">
      <c r="A28" s="20" t="s">
        <v>93</v>
      </c>
      <c r="B28" s="21">
        <f>B22</f>
        <v>53400000</v>
      </c>
      <c r="C28" s="21"/>
      <c r="D28" s="21"/>
      <c r="E28" s="21"/>
      <c r="F28" s="21"/>
      <c r="G28" s="9"/>
    </row>
    <row r="29" spans="1:7" ht="16.5" x14ac:dyDescent="0.3">
      <c r="A29" s="20" t="s">
        <v>94</v>
      </c>
      <c r="B29" s="21">
        <v>53400000</v>
      </c>
      <c r="C29" s="21"/>
      <c r="D29" s="21"/>
      <c r="E29" s="21"/>
      <c r="F29" s="21"/>
      <c r="G29" s="9"/>
    </row>
    <row r="30" spans="1:7" ht="16.5" x14ac:dyDescent="0.3">
      <c r="A30" s="17"/>
      <c r="B30" s="25"/>
      <c r="C30" s="25"/>
      <c r="D30" s="25"/>
      <c r="E30" s="25"/>
      <c r="F30" s="25"/>
      <c r="G30" s="9"/>
    </row>
    <row r="31" spans="1:7" ht="17.25" x14ac:dyDescent="0.35">
      <c r="A31" s="18" t="s">
        <v>8</v>
      </c>
      <c r="B31" s="25"/>
      <c r="C31" s="25"/>
      <c r="D31" s="25"/>
      <c r="E31" s="25"/>
      <c r="F31" s="25"/>
      <c r="G31" s="9"/>
    </row>
    <row r="32" spans="1:7" ht="16.5" x14ac:dyDescent="0.3">
      <c r="A32" s="20" t="s">
        <v>65</v>
      </c>
      <c r="B32" s="25">
        <v>1.0610999999999999</v>
      </c>
      <c r="C32" s="25">
        <v>1.0610999999999999</v>
      </c>
      <c r="D32" s="25">
        <v>1.0610999999999999</v>
      </c>
      <c r="E32" s="25">
        <v>1.0610999999999999</v>
      </c>
      <c r="F32" s="25">
        <v>1.0610999999999999</v>
      </c>
      <c r="G32" s="9"/>
    </row>
    <row r="33" spans="1:7" ht="16.5" x14ac:dyDescent="0.3">
      <c r="A33" s="20" t="s">
        <v>96</v>
      </c>
      <c r="B33" s="25">
        <v>1.0706</v>
      </c>
      <c r="C33" s="25">
        <v>1.0706</v>
      </c>
      <c r="D33" s="25">
        <v>1.0706</v>
      </c>
      <c r="E33" s="25">
        <v>1.0706</v>
      </c>
      <c r="F33" s="25">
        <v>1.0706</v>
      </c>
      <c r="G33" s="9"/>
    </row>
    <row r="34" spans="1:7" ht="16.5" x14ac:dyDescent="0.3">
      <c r="A34" s="20" t="s">
        <v>9</v>
      </c>
      <c r="B34" s="21" t="s">
        <v>43</v>
      </c>
      <c r="C34" s="21" t="s">
        <v>43</v>
      </c>
      <c r="D34" s="21" t="s">
        <v>43</v>
      </c>
      <c r="E34" s="21" t="s">
        <v>43</v>
      </c>
      <c r="F34" s="21" t="s">
        <v>43</v>
      </c>
      <c r="G34" s="9"/>
    </row>
    <row r="35" spans="1:7" ht="16.5" x14ac:dyDescent="0.3">
      <c r="A35" s="17"/>
      <c r="B35" s="25"/>
      <c r="C35" s="25"/>
      <c r="D35" s="25"/>
      <c r="E35" s="25"/>
      <c r="F35" s="25"/>
      <c r="G35" s="9"/>
    </row>
    <row r="36" spans="1:7" ht="17.25" x14ac:dyDescent="0.35">
      <c r="A36" s="18" t="s">
        <v>10</v>
      </c>
      <c r="B36" s="25"/>
      <c r="C36" s="25"/>
      <c r="D36" s="25"/>
      <c r="E36" s="25"/>
      <c r="F36" s="25"/>
      <c r="G36" s="9"/>
    </row>
    <row r="37" spans="1:7" ht="16.5" x14ac:dyDescent="0.3">
      <c r="A37" s="20" t="s">
        <v>66</v>
      </c>
      <c r="B37" s="21">
        <f>B21/B32</f>
        <v>151172061.58703235</v>
      </c>
      <c r="C37" s="21"/>
      <c r="D37" s="21">
        <f t="shared" ref="D37:F37" si="2">D21/D32</f>
        <v>67768143.944962785</v>
      </c>
      <c r="E37" s="21">
        <f t="shared" si="2"/>
        <v>9881478.2772594485</v>
      </c>
      <c r="F37" s="21">
        <f t="shared" si="2"/>
        <v>73522439.364810109</v>
      </c>
      <c r="G37" s="9"/>
    </row>
    <row r="38" spans="1:7" ht="16.5" x14ac:dyDescent="0.3">
      <c r="A38" s="20" t="s">
        <v>97</v>
      </c>
      <c r="B38" s="21">
        <f>B23/B33</f>
        <v>78615159.079021096</v>
      </c>
      <c r="C38" s="21"/>
      <c r="D38" s="21">
        <f t="shared" ref="D38:F38" si="3">D23/D33</f>
        <v>58226738.7819914</v>
      </c>
      <c r="E38" s="21">
        <f t="shared" si="3"/>
        <v>0</v>
      </c>
      <c r="F38" s="21">
        <f t="shared" si="3"/>
        <v>20388420.297029704</v>
      </c>
      <c r="G38" s="9"/>
    </row>
    <row r="39" spans="1:7" ht="16.5" x14ac:dyDescent="0.3">
      <c r="A39" s="20" t="s">
        <v>67</v>
      </c>
      <c r="B39" s="21">
        <f>B37/B15</f>
        <v>374188.27125503059</v>
      </c>
      <c r="C39" s="21"/>
      <c r="D39" s="23">
        <f>D37/$C$15</f>
        <v>167742.93055683858</v>
      </c>
      <c r="E39" s="21">
        <f t="shared" ref="E39:F39" si="4">E37/$C$15</f>
        <v>24459.104646681804</v>
      </c>
      <c r="F39" s="23">
        <f t="shared" si="4"/>
        <v>181986.23605151018</v>
      </c>
      <c r="G39" s="9"/>
    </row>
    <row r="40" spans="1:7" ht="16.5" x14ac:dyDescent="0.3">
      <c r="A40" s="20" t="s">
        <v>98</v>
      </c>
      <c r="B40" s="21">
        <f>B38/B17</f>
        <v>180724.50362993355</v>
      </c>
      <c r="C40" s="21"/>
      <c r="D40" s="23">
        <f>D38/$C$17</f>
        <v>133854.57191262391</v>
      </c>
      <c r="E40" s="23">
        <f t="shared" ref="E40:F40" si="5">E38/$C$17</f>
        <v>0</v>
      </c>
      <c r="F40" s="23">
        <f t="shared" si="5"/>
        <v>46869.931717309664</v>
      </c>
    </row>
    <row r="41" spans="1:7" ht="16.5" x14ac:dyDescent="0.3">
      <c r="A41" s="17"/>
      <c r="B41" s="25"/>
      <c r="C41" s="25"/>
      <c r="D41" s="25"/>
      <c r="E41" s="25"/>
      <c r="F41" s="25"/>
      <c r="G41" s="9"/>
    </row>
    <row r="42" spans="1:7" ht="17.25" x14ac:dyDescent="0.35">
      <c r="A42" s="18" t="s">
        <v>11</v>
      </c>
      <c r="B42" s="25"/>
      <c r="C42" s="25"/>
      <c r="D42" s="25"/>
      <c r="E42" s="25"/>
      <c r="F42" s="25"/>
      <c r="G42" s="9"/>
    </row>
    <row r="43" spans="1:7" ht="16.5" x14ac:dyDescent="0.3">
      <c r="A43" s="17"/>
      <c r="B43" s="25"/>
      <c r="C43" s="25"/>
      <c r="D43" s="25"/>
      <c r="E43" s="25"/>
      <c r="F43" s="25"/>
      <c r="G43" s="9"/>
    </row>
    <row r="44" spans="1:7" ht="17.25" x14ac:dyDescent="0.35">
      <c r="A44" s="18" t="s">
        <v>12</v>
      </c>
      <c r="B44" s="25"/>
      <c r="C44" s="25"/>
      <c r="D44" s="25"/>
      <c r="E44" s="25"/>
      <c r="F44" s="25"/>
      <c r="G44" s="9"/>
    </row>
    <row r="45" spans="1:7" ht="16.5" x14ac:dyDescent="0.3">
      <c r="A45" s="17" t="s">
        <v>13</v>
      </c>
      <c r="B45" s="25" t="s">
        <v>42</v>
      </c>
      <c r="C45" s="25" t="s">
        <v>42</v>
      </c>
      <c r="D45" s="25" t="s">
        <v>42</v>
      </c>
      <c r="E45" s="25" t="s">
        <v>42</v>
      </c>
      <c r="F45" s="25" t="s">
        <v>42</v>
      </c>
      <c r="G45" s="9"/>
    </row>
    <row r="46" spans="1:7" ht="16.5" x14ac:dyDescent="0.3">
      <c r="A46" s="17" t="s">
        <v>14</v>
      </c>
      <c r="B46" s="25" t="s">
        <v>42</v>
      </c>
      <c r="C46" s="25" t="s">
        <v>42</v>
      </c>
      <c r="D46" s="25" t="s">
        <v>42</v>
      </c>
      <c r="E46" s="25" t="s">
        <v>42</v>
      </c>
      <c r="F46" s="25" t="s">
        <v>42</v>
      </c>
      <c r="G46" s="9"/>
    </row>
    <row r="47" spans="1:7" ht="16.5" x14ac:dyDescent="0.3">
      <c r="A47" s="17"/>
      <c r="B47" s="25"/>
      <c r="C47" s="25"/>
      <c r="D47" s="25"/>
      <c r="E47" s="25"/>
      <c r="F47" s="25"/>
      <c r="G47" s="9"/>
    </row>
    <row r="48" spans="1:7" ht="17.25" x14ac:dyDescent="0.35">
      <c r="A48" s="18" t="s">
        <v>15</v>
      </c>
      <c r="B48" s="25"/>
      <c r="C48" s="25"/>
      <c r="D48" s="25"/>
      <c r="E48" s="25"/>
      <c r="F48" s="25"/>
      <c r="G48" s="9"/>
    </row>
    <row r="49" spans="1:7" ht="16.5" x14ac:dyDescent="0.3">
      <c r="A49" s="17" t="s">
        <v>16</v>
      </c>
      <c r="B49" s="25">
        <f>B17/B16*100</f>
        <v>90.625</v>
      </c>
      <c r="C49" s="25">
        <f t="shared" ref="C49" si="6">C17/C16*100</f>
        <v>90.625</v>
      </c>
      <c r="D49" s="25"/>
      <c r="E49" s="25"/>
      <c r="F49" s="25"/>
      <c r="G49" s="9"/>
    </row>
    <row r="50" spans="1:7" ht="16.5" x14ac:dyDescent="0.3">
      <c r="A50" s="17" t="s">
        <v>17</v>
      </c>
      <c r="B50" s="25">
        <f>B23/B22*100</f>
        <v>157.61308859550559</v>
      </c>
      <c r="C50" s="25"/>
      <c r="D50" s="25">
        <f t="shared" ref="D50" si="7">D23/D22*100</f>
        <v>116.73697853932583</v>
      </c>
      <c r="E50" s="25" t="s">
        <v>43</v>
      </c>
      <c r="F50" s="25" t="s">
        <v>43</v>
      </c>
      <c r="G50" s="9"/>
    </row>
    <row r="51" spans="1:7" ht="16.5" x14ac:dyDescent="0.3">
      <c r="A51" s="17" t="s">
        <v>18</v>
      </c>
      <c r="B51" s="25">
        <f>AVERAGE(B49:B50)</f>
        <v>124.11904429775279</v>
      </c>
      <c r="C51" s="25">
        <f t="shared" ref="C51:D51" si="8">AVERAGE(C49:C50)</f>
        <v>90.625</v>
      </c>
      <c r="D51" s="25">
        <f t="shared" si="8"/>
        <v>116.73697853932583</v>
      </c>
      <c r="E51" s="25" t="s">
        <v>43</v>
      </c>
      <c r="F51" s="25" t="s">
        <v>43</v>
      </c>
      <c r="G51" s="9"/>
    </row>
    <row r="52" spans="1:7" ht="16.5" x14ac:dyDescent="0.3">
      <c r="A52" s="17"/>
      <c r="B52" s="25"/>
      <c r="C52" s="25"/>
      <c r="D52" s="25"/>
      <c r="E52" s="25"/>
      <c r="F52" s="25"/>
      <c r="G52" s="9"/>
    </row>
    <row r="53" spans="1:7" ht="17.25" x14ac:dyDescent="0.35">
      <c r="A53" s="18" t="s">
        <v>19</v>
      </c>
      <c r="B53" s="25"/>
      <c r="C53" s="25"/>
      <c r="D53" s="25"/>
      <c r="E53" s="25"/>
      <c r="F53" s="25"/>
      <c r="G53" s="9"/>
    </row>
    <row r="54" spans="1:7" ht="16.5" x14ac:dyDescent="0.3">
      <c r="A54" s="17" t="s">
        <v>20</v>
      </c>
      <c r="B54" s="25">
        <f>(B17/B18)*100</f>
        <v>90.625</v>
      </c>
      <c r="C54" s="25">
        <f t="shared" ref="C54" si="9">(C17/C18)*100</f>
        <v>90.625</v>
      </c>
      <c r="D54" s="25"/>
      <c r="E54" s="25"/>
      <c r="F54" s="25"/>
      <c r="G54" s="9"/>
    </row>
    <row r="55" spans="1:7" ht="16.5" x14ac:dyDescent="0.3">
      <c r="A55" s="17" t="s">
        <v>21</v>
      </c>
      <c r="B55" s="25">
        <f>B23/B24*100</f>
        <v>9.0063092283077761</v>
      </c>
      <c r="C55" s="25"/>
      <c r="D55" s="25">
        <f t="shared" ref="D55:F55" si="10">D23/D24*100</f>
        <v>22.105512957446805</v>
      </c>
      <c r="E55" s="25">
        <f t="shared" si="10"/>
        <v>0</v>
      </c>
      <c r="F55" s="25">
        <f t="shared" si="10"/>
        <v>3.7558005378662398</v>
      </c>
      <c r="G55" s="9"/>
    </row>
    <row r="56" spans="1:7" ht="16.5" x14ac:dyDescent="0.3">
      <c r="A56" s="17" t="s">
        <v>22</v>
      </c>
      <c r="B56" s="25">
        <f>AVERAGE(B54:B55)</f>
        <v>49.815654614153885</v>
      </c>
      <c r="C56" s="25">
        <f t="shared" ref="C56:F56" si="11">AVERAGE(C54:C55)</f>
        <v>90.625</v>
      </c>
      <c r="D56" s="25">
        <f t="shared" si="11"/>
        <v>22.105512957446805</v>
      </c>
      <c r="E56" s="25">
        <f t="shared" si="11"/>
        <v>0</v>
      </c>
      <c r="F56" s="25">
        <f t="shared" si="11"/>
        <v>3.7558005378662398</v>
      </c>
      <c r="G56" s="9"/>
    </row>
    <row r="57" spans="1:7" ht="16.5" x14ac:dyDescent="0.3">
      <c r="A57" s="17"/>
      <c r="B57" s="25"/>
      <c r="C57" s="25"/>
      <c r="D57" s="25"/>
      <c r="E57" s="25"/>
      <c r="F57" s="25"/>
      <c r="G57" s="9"/>
    </row>
    <row r="58" spans="1:7" ht="17.25" x14ac:dyDescent="0.35">
      <c r="A58" s="18" t="s">
        <v>33</v>
      </c>
      <c r="B58" s="25"/>
      <c r="C58" s="25"/>
      <c r="D58" s="25"/>
      <c r="E58" s="25"/>
      <c r="F58" s="25"/>
      <c r="G58" s="9"/>
    </row>
    <row r="59" spans="1:7" ht="16.5" x14ac:dyDescent="0.3">
      <c r="A59" s="17" t="s">
        <v>23</v>
      </c>
      <c r="B59" s="25">
        <f>B25/B23*100</f>
        <v>100</v>
      </c>
      <c r="C59" s="25"/>
      <c r="D59" s="25">
        <f t="shared" ref="D59:F59" si="12">D25/D23*100</f>
        <v>100</v>
      </c>
      <c r="E59" s="25" t="s">
        <v>43</v>
      </c>
      <c r="F59" s="25">
        <f t="shared" si="12"/>
        <v>100</v>
      </c>
      <c r="G59" s="9"/>
    </row>
    <row r="60" spans="1:7" ht="16.5" x14ac:dyDescent="0.3">
      <c r="A60" s="17"/>
      <c r="B60" s="25"/>
      <c r="C60" s="25"/>
      <c r="D60" s="25"/>
      <c r="E60" s="25"/>
      <c r="F60" s="25"/>
      <c r="G60" s="9"/>
    </row>
    <row r="61" spans="1:7" ht="17.25" x14ac:dyDescent="0.35">
      <c r="A61" s="18" t="s">
        <v>24</v>
      </c>
      <c r="B61" s="25"/>
      <c r="C61" s="25"/>
      <c r="D61" s="25"/>
      <c r="E61" s="25"/>
      <c r="F61" s="25"/>
      <c r="G61" s="9"/>
    </row>
    <row r="62" spans="1:7" ht="16.5" x14ac:dyDescent="0.3">
      <c r="A62" s="17" t="s">
        <v>25</v>
      </c>
      <c r="B62" s="25">
        <f>((B17/B15)-1)*100</f>
        <v>7.6732673267326801</v>
      </c>
      <c r="C62" s="25">
        <f t="shared" ref="C62" si="13">((C17/C15)-1)*100</f>
        <v>7.6732673267326801</v>
      </c>
      <c r="D62" s="25" t="s">
        <v>43</v>
      </c>
      <c r="E62" s="25" t="s">
        <v>43</v>
      </c>
      <c r="F62" s="25" t="s">
        <v>43</v>
      </c>
      <c r="G62" s="9"/>
    </row>
    <row r="63" spans="1:7" ht="16.5" x14ac:dyDescent="0.3">
      <c r="A63" s="17" t="s">
        <v>26</v>
      </c>
      <c r="B63" s="25">
        <f>((B38/B37)-1)*100</f>
        <v>-47.996238025925841</v>
      </c>
      <c r="C63" s="25" t="s">
        <v>43</v>
      </c>
      <c r="D63" s="25">
        <f t="shared" ref="D63:F63" si="14">((D38/D37)-1)*100</f>
        <v>-14.079484264347474</v>
      </c>
      <c r="E63" s="25">
        <f t="shared" si="14"/>
        <v>-100</v>
      </c>
      <c r="F63" s="25">
        <f t="shared" si="14"/>
        <v>-72.269118825254637</v>
      </c>
      <c r="G63" s="9"/>
    </row>
    <row r="64" spans="1:7" ht="16.5" x14ac:dyDescent="0.3">
      <c r="A64" s="17" t="s">
        <v>27</v>
      </c>
      <c r="B64" s="25">
        <f>((B40/B39)-1)*100</f>
        <v>-51.702253247066764</v>
      </c>
      <c r="C64" s="25" t="s">
        <v>43</v>
      </c>
      <c r="D64" s="25">
        <f t="shared" ref="D64:F64" si="15">((D40/D39)-1)*100</f>
        <v>-20.202555500681328</v>
      </c>
      <c r="E64" s="25">
        <f t="shared" si="15"/>
        <v>-100</v>
      </c>
      <c r="F64" s="25">
        <f t="shared" si="15"/>
        <v>-74.24534254115602</v>
      </c>
      <c r="G64" s="9"/>
    </row>
    <row r="65" spans="1:7" ht="16.5" x14ac:dyDescent="0.3">
      <c r="A65" s="17"/>
      <c r="B65" s="25"/>
      <c r="C65" s="25"/>
      <c r="D65" s="25"/>
      <c r="E65" s="25"/>
      <c r="F65" s="25"/>
      <c r="G65" s="9"/>
    </row>
    <row r="66" spans="1:7" ht="17.25" x14ac:dyDescent="0.35">
      <c r="A66" s="18" t="s">
        <v>28</v>
      </c>
      <c r="B66" s="25"/>
      <c r="C66" s="25"/>
      <c r="D66" s="25"/>
      <c r="E66" s="25"/>
      <c r="F66" s="25"/>
      <c r="G66" s="9"/>
    </row>
    <row r="67" spans="1:7" ht="16.5" x14ac:dyDescent="0.3">
      <c r="A67" s="17" t="s">
        <v>34</v>
      </c>
      <c r="B67" s="28">
        <f>B22/($B$16*3)</f>
        <v>37083.333333333336</v>
      </c>
      <c r="C67" s="28">
        <f>B22/(C16*3)</f>
        <v>37083.333333333336</v>
      </c>
      <c r="D67" s="28">
        <f>D22/($C$16*3)</f>
        <v>37083.333333333336</v>
      </c>
      <c r="E67" s="28">
        <f t="shared" ref="E67:F67" si="16">E22/($C$16*3)</f>
        <v>0</v>
      </c>
      <c r="F67" s="28">
        <f t="shared" si="16"/>
        <v>0</v>
      </c>
      <c r="G67" s="9"/>
    </row>
    <row r="68" spans="1:7" ht="16.5" x14ac:dyDescent="0.3">
      <c r="A68" s="17" t="s">
        <v>35</v>
      </c>
      <c r="B68" s="28">
        <f>B23/($B$17*3)</f>
        <v>64494.551195402288</v>
      </c>
      <c r="C68" s="28">
        <f>B23/(C17*3)</f>
        <v>64494.551195402288</v>
      </c>
      <c r="D68" s="28">
        <f>D23/($C$17*3)</f>
        <v>47768.234896551716</v>
      </c>
      <c r="E68" s="28">
        <f t="shared" ref="E68:F68" si="17">E23/($C$17*3)</f>
        <v>0</v>
      </c>
      <c r="F68" s="28">
        <f t="shared" si="17"/>
        <v>16726.316298850576</v>
      </c>
    </row>
    <row r="69" spans="1:7" ht="16.5" x14ac:dyDescent="0.3">
      <c r="A69" s="17" t="s">
        <v>29</v>
      </c>
      <c r="B69" s="25">
        <f>(B68/B67)*B51</f>
        <v>215.86522400321314</v>
      </c>
      <c r="C69" s="25">
        <f>(C68/C67)*C51</f>
        <v>157.61308859550559</v>
      </c>
      <c r="D69" s="25"/>
      <c r="E69" s="25"/>
      <c r="F69" s="25"/>
      <c r="G69" s="9"/>
    </row>
    <row r="70" spans="1:7" ht="16.5" x14ac:dyDescent="0.3">
      <c r="A70" s="26" t="s">
        <v>36</v>
      </c>
      <c r="B70" s="28">
        <f>B22/($B$16)</f>
        <v>111250</v>
      </c>
      <c r="C70" s="28">
        <f>B22/C16</f>
        <v>111250</v>
      </c>
      <c r="D70" s="28">
        <f>D22/($C$16)</f>
        <v>111250</v>
      </c>
      <c r="E70" s="28">
        <f t="shared" ref="E70:F70" si="18">E22/($C$16)</f>
        <v>0</v>
      </c>
      <c r="F70" s="28">
        <f t="shared" si="18"/>
        <v>0</v>
      </c>
      <c r="G70" s="9"/>
    </row>
    <row r="71" spans="1:7" ht="16.5" x14ac:dyDescent="0.3">
      <c r="A71" s="26" t="s">
        <v>37</v>
      </c>
      <c r="B71" s="28">
        <f>B23/($B$17)</f>
        <v>193483.65358620687</v>
      </c>
      <c r="C71" s="28">
        <f>B23/C17</f>
        <v>193483.65358620687</v>
      </c>
      <c r="D71" s="28">
        <f>D23/($C$17)</f>
        <v>143304.70468965516</v>
      </c>
      <c r="E71" s="28">
        <f t="shared" ref="E71:F71" si="19">E23/($C$17)</f>
        <v>0</v>
      </c>
      <c r="F71" s="28">
        <f t="shared" si="19"/>
        <v>50178.948896551723</v>
      </c>
      <c r="G71" s="9"/>
    </row>
    <row r="72" spans="1:7" ht="16.5" x14ac:dyDescent="0.3">
      <c r="A72" s="17"/>
      <c r="B72" s="25"/>
      <c r="C72" s="25"/>
      <c r="D72" s="25"/>
      <c r="E72" s="25"/>
      <c r="F72" s="25"/>
      <c r="G72" s="9"/>
    </row>
    <row r="73" spans="1:7" ht="17.25" x14ac:dyDescent="0.35">
      <c r="A73" s="18" t="s">
        <v>30</v>
      </c>
      <c r="B73" s="25"/>
      <c r="C73" s="25"/>
      <c r="D73" s="25"/>
      <c r="E73" s="25"/>
      <c r="F73" s="25"/>
      <c r="G73" s="9"/>
    </row>
    <row r="74" spans="1:7" ht="16.5" x14ac:dyDescent="0.3">
      <c r="A74" s="17" t="s">
        <v>31</v>
      </c>
      <c r="B74" s="25">
        <f>(B29/B28)*100</f>
        <v>100</v>
      </c>
      <c r="C74" s="25"/>
      <c r="D74" s="25"/>
      <c r="E74" s="25"/>
      <c r="F74" s="25"/>
      <c r="G74" s="9"/>
    </row>
    <row r="75" spans="1:7" ht="16.5" x14ac:dyDescent="0.3">
      <c r="A75" s="17" t="s">
        <v>32</v>
      </c>
      <c r="B75" s="25">
        <f>(B23/B29)*100</f>
        <v>157.61308859550559</v>
      </c>
      <c r="C75" s="25"/>
      <c r="D75" s="25"/>
      <c r="E75" s="25"/>
      <c r="F75" s="25"/>
      <c r="G75" s="9"/>
    </row>
    <row r="76" spans="1:7" ht="17.25" thickBot="1" x14ac:dyDescent="0.35">
      <c r="A76" s="27"/>
      <c r="B76" s="27"/>
      <c r="C76" s="27"/>
      <c r="D76" s="27"/>
      <c r="E76" s="27"/>
      <c r="F76" s="27"/>
    </row>
    <row r="77" spans="1:7" ht="17.25" thickTop="1" x14ac:dyDescent="0.25">
      <c r="A77" s="39" t="s">
        <v>120</v>
      </c>
      <c r="B77" s="39"/>
      <c r="C77" s="39"/>
      <c r="D77" s="39"/>
      <c r="E77" s="39"/>
      <c r="F77" s="39"/>
    </row>
    <row r="78" spans="1:7" ht="16.5" x14ac:dyDescent="0.3">
      <c r="A78" s="29"/>
      <c r="B78" s="17"/>
      <c r="C78" s="17"/>
      <c r="D78" s="17"/>
      <c r="E78" s="17"/>
      <c r="F78" s="17"/>
    </row>
    <row r="79" spans="1:7" x14ac:dyDescent="0.25">
      <c r="A79" s="4"/>
    </row>
    <row r="80" spans="1:7" x14ac:dyDescent="0.25">
      <c r="A80" s="4"/>
      <c r="B80" s="10"/>
      <c r="C80" s="10"/>
      <c r="D80" s="10"/>
      <c r="E80" s="10"/>
    </row>
    <row r="81" spans="1:5" x14ac:dyDescent="0.25">
      <c r="A81" s="11"/>
      <c r="B81" s="10"/>
      <c r="C81" s="10"/>
      <c r="D81" s="10"/>
      <c r="E81" s="10"/>
    </row>
    <row r="82" spans="1:5" x14ac:dyDescent="0.25">
      <c r="A82" s="4"/>
    </row>
    <row r="83" spans="1:5" x14ac:dyDescent="0.25">
      <c r="A83" s="6"/>
    </row>
    <row r="84" spans="1:5" x14ac:dyDescent="0.25">
      <c r="A84" s="12"/>
    </row>
    <row r="85" spans="1:5" x14ac:dyDescent="0.25">
      <c r="A85" s="12"/>
    </row>
    <row r="86" spans="1:5" x14ac:dyDescent="0.25">
      <c r="A86" s="13"/>
    </row>
    <row r="87" spans="1:5" x14ac:dyDescent="0.25">
      <c r="A87" s="2"/>
    </row>
  </sheetData>
  <mergeCells count="5">
    <mergeCell ref="A9:A10"/>
    <mergeCell ref="B9:B10"/>
    <mergeCell ref="D9:F9"/>
    <mergeCell ref="C9:C10"/>
    <mergeCell ref="A77:F77"/>
  </mergeCells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8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2578125" defaultRowHeight="15" x14ac:dyDescent="0.25"/>
  <cols>
    <col min="1" max="1" width="62.5703125" style="8" customWidth="1"/>
    <col min="2" max="5" width="19.5703125" style="8" customWidth="1"/>
    <col min="6" max="6" width="19.7109375" style="8" customWidth="1"/>
    <col min="7" max="7" width="13.7109375" style="8" bestFit="1" customWidth="1"/>
    <col min="8" max="8" width="11.42578125" style="8"/>
    <col min="9" max="9" width="13.85546875" style="8" bestFit="1" customWidth="1"/>
    <col min="10" max="16384" width="11.42578125" style="8"/>
  </cols>
  <sheetData>
    <row r="9" spans="1:7" s="1" customFormat="1" ht="17.25" customHeight="1" x14ac:dyDescent="0.35">
      <c r="A9" s="34" t="s">
        <v>0</v>
      </c>
      <c r="B9" s="36" t="s">
        <v>1</v>
      </c>
      <c r="C9" s="36" t="s">
        <v>121</v>
      </c>
      <c r="D9" s="38" t="s">
        <v>45</v>
      </c>
      <c r="E9" s="38"/>
      <c r="F9" s="38"/>
    </row>
    <row r="10" spans="1:7" s="1" customFormat="1" ht="35.25" thickBot="1" x14ac:dyDescent="0.3">
      <c r="A10" s="35"/>
      <c r="B10" s="37"/>
      <c r="C10" s="37"/>
      <c r="D10" s="32" t="s">
        <v>63</v>
      </c>
      <c r="E10" s="16" t="s">
        <v>2</v>
      </c>
      <c r="F10" s="16" t="s">
        <v>3</v>
      </c>
    </row>
    <row r="11" spans="1:7" ht="17.25" thickTop="1" x14ac:dyDescent="0.3">
      <c r="A11" s="17"/>
      <c r="B11" s="17"/>
      <c r="C11" s="17"/>
      <c r="D11" s="17"/>
      <c r="E11" s="17"/>
      <c r="F11" s="17"/>
    </row>
    <row r="12" spans="1:7" ht="17.25" x14ac:dyDescent="0.35">
      <c r="A12" s="18" t="s">
        <v>4</v>
      </c>
      <c r="B12" s="17"/>
      <c r="C12" s="17"/>
      <c r="D12" s="17"/>
      <c r="E12" s="17"/>
      <c r="F12" s="17"/>
    </row>
    <row r="13" spans="1:7" ht="16.5" x14ac:dyDescent="0.3">
      <c r="A13" s="17"/>
      <c r="B13" s="19"/>
      <c r="C13" s="19"/>
      <c r="D13" s="19"/>
      <c r="E13" s="19"/>
      <c r="F13" s="19"/>
      <c r="G13" s="9"/>
    </row>
    <row r="14" spans="1:7" ht="17.25" x14ac:dyDescent="0.35">
      <c r="A14" s="18" t="s">
        <v>5</v>
      </c>
      <c r="B14" s="19"/>
      <c r="C14" s="19"/>
      <c r="D14" s="19"/>
      <c r="E14" s="19"/>
      <c r="F14" s="19"/>
      <c r="G14" s="9"/>
    </row>
    <row r="15" spans="1:7" ht="16.5" x14ac:dyDescent="0.3">
      <c r="A15" s="20" t="s">
        <v>99</v>
      </c>
      <c r="B15" s="21">
        <f>(+'I Trimestre'!B15+'II Trimestre'!B15+'III Trimestre'!B15+'IV Trimestre'!B15)/4</f>
        <v>434.75</v>
      </c>
      <c r="C15" s="21">
        <f>(+'I Trimestre'!C15+'II Trimestre'!C15+'III Trimestre'!C15+'IV Trimestre'!C15)/4</f>
        <v>434.75</v>
      </c>
      <c r="D15" s="21"/>
      <c r="E15" s="21"/>
      <c r="F15" s="21"/>
      <c r="G15" s="9"/>
    </row>
    <row r="16" spans="1:7" ht="16.5" x14ac:dyDescent="0.3">
      <c r="A16" s="20" t="s">
        <v>100</v>
      </c>
      <c r="B16" s="21">
        <f>'I Trimestre'!B16</f>
        <v>480</v>
      </c>
      <c r="C16" s="21">
        <f>(+'I Trimestre'!C16+'II Trimestre'!C16+'III Trimestre'!C16+'IV Trimestre'!C16)/4</f>
        <v>480</v>
      </c>
      <c r="D16" s="21"/>
      <c r="E16" s="21"/>
      <c r="F16" s="21"/>
      <c r="G16" s="9"/>
    </row>
    <row r="17" spans="1:7" ht="16.5" x14ac:dyDescent="0.3">
      <c r="A17" s="20" t="s">
        <v>101</v>
      </c>
      <c r="B17" s="21">
        <f>(+'I Trimestre'!B17+'II Trimestre'!B17+'III Trimestre'!B17+'IV Trimestre'!B17)/4</f>
        <v>453.25</v>
      </c>
      <c r="C17" s="21">
        <f>(+'I Trimestre'!C17+'II Trimestre'!C17+'III Trimestre'!C17+'IV Trimestre'!C17)/4</f>
        <v>453.25</v>
      </c>
      <c r="D17" s="21"/>
      <c r="E17" s="21"/>
      <c r="F17" s="21"/>
    </row>
    <row r="18" spans="1:7" ht="16.5" x14ac:dyDescent="0.3">
      <c r="A18" s="20" t="s">
        <v>70</v>
      </c>
      <c r="B18" s="21">
        <f>'I Trimestre'!B18</f>
        <v>480</v>
      </c>
      <c r="C18" s="21">
        <f>+'IV Trimestre'!C18</f>
        <v>480</v>
      </c>
      <c r="D18" s="21"/>
      <c r="E18" s="21"/>
      <c r="F18" s="21"/>
      <c r="G18" s="9"/>
    </row>
    <row r="19" spans="1:7" ht="16.5" x14ac:dyDescent="0.3">
      <c r="A19" s="17"/>
      <c r="B19" s="21"/>
      <c r="C19" s="21"/>
      <c r="D19" s="21"/>
      <c r="E19" s="21"/>
      <c r="F19" s="21"/>
      <c r="G19" s="9"/>
    </row>
    <row r="20" spans="1:7" ht="17.25" x14ac:dyDescent="0.35">
      <c r="A20" s="22" t="s">
        <v>6</v>
      </c>
      <c r="B20" s="21"/>
      <c r="C20" s="21"/>
      <c r="D20" s="21"/>
      <c r="E20" s="21"/>
      <c r="F20" s="21"/>
      <c r="G20" s="9"/>
    </row>
    <row r="21" spans="1:7" ht="16.5" x14ac:dyDescent="0.3">
      <c r="A21" s="20" t="s">
        <v>99</v>
      </c>
      <c r="B21" s="21">
        <f>SUM(D21:F21)</f>
        <v>919047019.10000014</v>
      </c>
      <c r="C21" s="21"/>
      <c r="D21" s="21">
        <f>'I Trimestre'!D21+'II Trimestre'!D21+'III Trimestre'!D21+'IV Trimestre'!D21</f>
        <v>283289345.73000002</v>
      </c>
      <c r="E21" s="21">
        <f>'I Trimestre'!E21+'II Trimestre'!E21+'III Trimestre'!E21+'IV Trimestre'!E21</f>
        <v>60774977.289999999</v>
      </c>
      <c r="F21" s="21">
        <f>'I Trimestre'!F21+'II Trimestre'!F21+'III Trimestre'!F21+'IV Trimestre'!F21</f>
        <v>574982696.08000004</v>
      </c>
      <c r="G21" s="9"/>
    </row>
    <row r="22" spans="1:7" ht="16.5" x14ac:dyDescent="0.3">
      <c r="A22" s="20" t="s">
        <v>100</v>
      </c>
      <c r="B22" s="21">
        <f>SUM(D22:F22)</f>
        <v>934515873</v>
      </c>
      <c r="C22" s="21"/>
      <c r="D22" s="21">
        <f>'I Trimestre'!D22+'II Trimestre'!D22+'III Trimestre'!D22+'IV Trimestre'!D22</f>
        <v>282000000</v>
      </c>
      <c r="E22" s="21">
        <f>'I Trimestre'!E22+'II Trimestre'!E22+'III Trimestre'!E22+'IV Trimestre'!E22</f>
        <v>71339036</v>
      </c>
      <c r="F22" s="21">
        <f>'I Trimestre'!F22+'II Trimestre'!F22+'III Trimestre'!F22+'IV Trimestre'!F22</f>
        <v>581176837</v>
      </c>
      <c r="G22" s="9"/>
    </row>
    <row r="23" spans="1:7" ht="16.5" x14ac:dyDescent="0.3">
      <c r="A23" s="20" t="s">
        <v>101</v>
      </c>
      <c r="B23" s="21">
        <f>SUM(D23:F23)</f>
        <v>557355838.96500003</v>
      </c>
      <c r="C23" s="21"/>
      <c r="D23" s="21">
        <f>'I Trimestre'!D23+'II Trimestre'!D23+'III Trimestre'!D23+'IV Trimestre'!D23</f>
        <v>285202126.13</v>
      </c>
      <c r="E23" s="21">
        <f>'I Trimestre'!E23+'II Trimestre'!E23+'III Trimestre'!E23+'IV Trimestre'!E23</f>
        <v>77269281.924999997</v>
      </c>
      <c r="F23" s="21">
        <f>'I Trimestre'!F23+'II Trimestre'!F23+'III Trimestre'!F23+'IV Trimestre'!F23</f>
        <v>194884430.91</v>
      </c>
      <c r="G23" s="9"/>
    </row>
    <row r="24" spans="1:7" ht="16.5" x14ac:dyDescent="0.3">
      <c r="A24" s="20" t="s">
        <v>70</v>
      </c>
      <c r="B24" s="21">
        <f>SUM(D24:F24)</f>
        <v>934515873</v>
      </c>
      <c r="C24" s="21"/>
      <c r="D24" s="21">
        <f>+'IV Trimestre'!D24</f>
        <v>282000000</v>
      </c>
      <c r="E24" s="21">
        <f>+'IV Trimestre'!E24</f>
        <v>71339036</v>
      </c>
      <c r="F24" s="21">
        <f>+'IV Trimestre'!F24</f>
        <v>581176837</v>
      </c>
      <c r="G24" s="9"/>
    </row>
    <row r="25" spans="1:7" ht="16.5" x14ac:dyDescent="0.3">
      <c r="A25" s="20" t="s">
        <v>102</v>
      </c>
      <c r="B25" s="21">
        <f>+SUM(D25:F25)</f>
        <v>557355838.96500003</v>
      </c>
      <c r="C25" s="21"/>
      <c r="D25" s="21">
        <f>D23</f>
        <v>285202126.13</v>
      </c>
      <c r="E25" s="21">
        <f t="shared" ref="E25:F25" si="0">E23</f>
        <v>77269281.924999997</v>
      </c>
      <c r="F25" s="21">
        <f t="shared" si="0"/>
        <v>194884430.91</v>
      </c>
      <c r="G25" s="9"/>
    </row>
    <row r="26" spans="1:7" ht="16.5" x14ac:dyDescent="0.3">
      <c r="A26" s="17"/>
      <c r="B26" s="21"/>
      <c r="C26" s="21"/>
      <c r="D26" s="21"/>
      <c r="E26" s="21"/>
      <c r="F26" s="21"/>
      <c r="G26" s="9"/>
    </row>
    <row r="27" spans="1:7" ht="17.25" x14ac:dyDescent="0.35">
      <c r="A27" s="22" t="s">
        <v>7</v>
      </c>
      <c r="B27" s="21"/>
      <c r="C27" s="21"/>
      <c r="D27" s="21"/>
      <c r="E27" s="21"/>
      <c r="F27" s="21"/>
      <c r="G27" s="9"/>
    </row>
    <row r="28" spans="1:7" ht="16.5" x14ac:dyDescent="0.3">
      <c r="A28" s="20" t="s">
        <v>100</v>
      </c>
      <c r="B28" s="21">
        <f>B22</f>
        <v>934515873</v>
      </c>
      <c r="C28" s="21"/>
      <c r="D28" s="24"/>
      <c r="E28" s="21"/>
      <c r="F28" s="21"/>
      <c r="G28" s="9"/>
    </row>
    <row r="29" spans="1:7" ht="16.5" x14ac:dyDescent="0.3">
      <c r="A29" s="20" t="s">
        <v>101</v>
      </c>
      <c r="B29" s="21">
        <f>'I Trimestre'!B29+'II Trimestre'!B29+'III Trimestre'!B29+'IV Trimestre'!B29</f>
        <v>844934194</v>
      </c>
      <c r="C29" s="21"/>
      <c r="D29" s="21"/>
      <c r="E29" s="21"/>
      <c r="F29" s="21"/>
      <c r="G29" s="9"/>
    </row>
    <row r="30" spans="1:7" ht="16.5" x14ac:dyDescent="0.3">
      <c r="A30" s="17"/>
      <c r="B30" s="25"/>
      <c r="C30" s="25"/>
      <c r="D30" s="25"/>
      <c r="E30" s="25"/>
      <c r="F30" s="25"/>
      <c r="G30" s="9"/>
    </row>
    <row r="31" spans="1:7" ht="17.25" x14ac:dyDescent="0.35">
      <c r="A31" s="18" t="s">
        <v>8</v>
      </c>
      <c r="B31" s="25"/>
      <c r="C31" s="25"/>
      <c r="D31" s="25"/>
      <c r="E31" s="25"/>
      <c r="F31" s="25"/>
      <c r="G31" s="9"/>
    </row>
    <row r="32" spans="1:7" ht="16.5" x14ac:dyDescent="0.3">
      <c r="A32" s="20" t="s">
        <v>103</v>
      </c>
      <c r="B32" s="25">
        <v>1.0610999999999999</v>
      </c>
      <c r="C32" s="25">
        <v>1.0610999999999999</v>
      </c>
      <c r="D32" s="25">
        <v>1.0610999999999999</v>
      </c>
      <c r="E32" s="25">
        <v>1.0610999999999999</v>
      </c>
      <c r="F32" s="25">
        <v>1.0610999999999999</v>
      </c>
      <c r="G32" s="9"/>
    </row>
    <row r="33" spans="1:9" ht="16.5" x14ac:dyDescent="0.3">
      <c r="A33" s="20" t="s">
        <v>104</v>
      </c>
      <c r="B33" s="25">
        <v>1.0706</v>
      </c>
      <c r="C33" s="25">
        <v>1.0706</v>
      </c>
      <c r="D33" s="25">
        <v>1.0706</v>
      </c>
      <c r="E33" s="25">
        <v>1.0706</v>
      </c>
      <c r="F33" s="25">
        <v>1.0706</v>
      </c>
      <c r="G33" s="9"/>
    </row>
    <row r="34" spans="1:9" ht="16.5" x14ac:dyDescent="0.3">
      <c r="A34" s="20" t="s">
        <v>9</v>
      </c>
      <c r="B34" s="21" t="s">
        <v>43</v>
      </c>
      <c r="C34" s="21" t="s">
        <v>43</v>
      </c>
      <c r="D34" s="21" t="s">
        <v>43</v>
      </c>
      <c r="E34" s="21" t="s">
        <v>43</v>
      </c>
      <c r="F34" s="21" t="s">
        <v>43</v>
      </c>
      <c r="G34" s="9"/>
    </row>
    <row r="35" spans="1:9" ht="16.5" x14ac:dyDescent="0.3">
      <c r="A35" s="17"/>
      <c r="B35" s="25"/>
      <c r="C35" s="25"/>
      <c r="D35" s="25"/>
      <c r="E35" s="25"/>
      <c r="F35" s="25"/>
      <c r="G35" s="9"/>
    </row>
    <row r="36" spans="1:9" ht="17.25" x14ac:dyDescent="0.35">
      <c r="A36" s="18" t="s">
        <v>10</v>
      </c>
      <c r="B36" s="25"/>
      <c r="C36" s="25"/>
      <c r="D36" s="25"/>
      <c r="E36" s="25"/>
      <c r="F36" s="25"/>
      <c r="G36" s="9"/>
    </row>
    <row r="37" spans="1:9" ht="16.5" x14ac:dyDescent="0.3">
      <c r="A37" s="20" t="s">
        <v>105</v>
      </c>
      <c r="B37" s="21">
        <f>B21/B32</f>
        <v>866126679.01234591</v>
      </c>
      <c r="C37" s="21"/>
      <c r="D37" s="21">
        <f t="shared" ref="D37:F37" si="1">D21/D32</f>
        <v>266977048.0916031</v>
      </c>
      <c r="E37" s="21">
        <f t="shared" si="1"/>
        <v>57275447.450758651</v>
      </c>
      <c r="F37" s="21">
        <f t="shared" si="1"/>
        <v>541874183.46998405</v>
      </c>
      <c r="G37" s="9"/>
    </row>
    <row r="38" spans="1:9" ht="16.5" x14ac:dyDescent="0.3">
      <c r="A38" s="20" t="s">
        <v>106</v>
      </c>
      <c r="B38" s="21">
        <f>B23/B33</f>
        <v>520601381.43564361</v>
      </c>
      <c r="C38" s="21"/>
      <c r="D38" s="21">
        <f t="shared" ref="D38:F38" si="2">D23/D33</f>
        <v>266394662.92733046</v>
      </c>
      <c r="E38" s="21">
        <f t="shared" si="2"/>
        <v>72173810.877078265</v>
      </c>
      <c r="F38" s="21">
        <f t="shared" si="2"/>
        <v>182032907.63123482</v>
      </c>
      <c r="G38" s="9"/>
    </row>
    <row r="39" spans="1:9" ht="16.5" x14ac:dyDescent="0.3">
      <c r="A39" s="20" t="s">
        <v>107</v>
      </c>
      <c r="B39" s="21">
        <f>B37/B15</f>
        <v>1992240.7797868797</v>
      </c>
      <c r="C39" s="21"/>
      <c r="D39" s="23">
        <f>D37/$C$15</f>
        <v>614093.26760575757</v>
      </c>
      <c r="E39" s="23">
        <f t="shared" ref="E39:F39" si="3">E37/$C$15</f>
        <v>131743.40989248684</v>
      </c>
      <c r="F39" s="23">
        <f t="shared" si="3"/>
        <v>1246404.102288635</v>
      </c>
      <c r="G39" s="9"/>
      <c r="I39" s="3"/>
    </row>
    <row r="40" spans="1:9" ht="16.5" x14ac:dyDescent="0.3">
      <c r="A40" s="20" t="s">
        <v>108</v>
      </c>
      <c r="B40" s="21">
        <f>B38/B17</f>
        <v>1148596.5392954079</v>
      </c>
      <c r="C40" s="21"/>
      <c r="D40" s="23">
        <f>D38/$C$17</f>
        <v>587743.32692185428</v>
      </c>
      <c r="E40" s="23">
        <f t="shared" ref="E40:F40" si="4">E38/$C$17</f>
        <v>159236.2071198638</v>
      </c>
      <c r="F40" s="23">
        <f t="shared" si="4"/>
        <v>401617.00525368965</v>
      </c>
    </row>
    <row r="41" spans="1:9" ht="16.5" x14ac:dyDescent="0.3">
      <c r="A41" s="17"/>
      <c r="B41" s="25"/>
      <c r="C41" s="25"/>
      <c r="D41" s="25"/>
      <c r="E41" s="25"/>
      <c r="F41" s="25"/>
      <c r="G41" s="9"/>
    </row>
    <row r="42" spans="1:9" ht="17.25" x14ac:dyDescent="0.35">
      <c r="A42" s="18" t="s">
        <v>11</v>
      </c>
      <c r="B42" s="25"/>
      <c r="C42" s="25"/>
      <c r="D42" s="25"/>
      <c r="E42" s="25"/>
      <c r="F42" s="25"/>
      <c r="G42" s="9"/>
    </row>
    <row r="43" spans="1:9" ht="16.5" x14ac:dyDescent="0.3">
      <c r="A43" s="17"/>
      <c r="B43" s="25"/>
      <c r="C43" s="25"/>
      <c r="D43" s="25"/>
      <c r="E43" s="25"/>
      <c r="F43" s="25"/>
      <c r="G43" s="9"/>
    </row>
    <row r="44" spans="1:9" ht="17.25" x14ac:dyDescent="0.35">
      <c r="A44" s="18" t="s">
        <v>12</v>
      </c>
      <c r="B44" s="25"/>
      <c r="C44" s="25"/>
      <c r="D44" s="25"/>
      <c r="E44" s="25"/>
      <c r="F44" s="25"/>
      <c r="G44" s="9"/>
    </row>
    <row r="45" spans="1:9" ht="16.5" x14ac:dyDescent="0.3">
      <c r="A45" s="17" t="s">
        <v>13</v>
      </c>
      <c r="B45" s="25" t="s">
        <v>42</v>
      </c>
      <c r="C45" s="25" t="s">
        <v>42</v>
      </c>
      <c r="D45" s="25" t="s">
        <v>42</v>
      </c>
      <c r="E45" s="25" t="s">
        <v>42</v>
      </c>
      <c r="F45" s="25" t="s">
        <v>42</v>
      </c>
      <c r="G45" s="9"/>
    </row>
    <row r="46" spans="1:9" ht="16.5" x14ac:dyDescent="0.3">
      <c r="A46" s="17" t="s">
        <v>14</v>
      </c>
      <c r="B46" s="25" t="s">
        <v>42</v>
      </c>
      <c r="C46" s="25" t="s">
        <v>42</v>
      </c>
      <c r="D46" s="25" t="s">
        <v>42</v>
      </c>
      <c r="E46" s="25" t="s">
        <v>42</v>
      </c>
      <c r="F46" s="25" t="s">
        <v>42</v>
      </c>
      <c r="G46" s="9"/>
    </row>
    <row r="47" spans="1:9" ht="16.5" x14ac:dyDescent="0.3">
      <c r="A47" s="17"/>
      <c r="B47" s="25"/>
      <c r="C47" s="25"/>
      <c r="D47" s="25"/>
      <c r="E47" s="25"/>
      <c r="F47" s="25"/>
      <c r="G47" s="9"/>
    </row>
    <row r="48" spans="1:9" ht="17.25" x14ac:dyDescent="0.35">
      <c r="A48" s="18" t="s">
        <v>15</v>
      </c>
      <c r="B48" s="25"/>
      <c r="C48" s="25"/>
      <c r="D48" s="25"/>
      <c r="E48" s="25"/>
      <c r="F48" s="25"/>
      <c r="G48" s="9"/>
    </row>
    <row r="49" spans="1:7" ht="16.5" x14ac:dyDescent="0.3">
      <c r="A49" s="17" t="s">
        <v>16</v>
      </c>
      <c r="B49" s="25">
        <f>B17/B16*100</f>
        <v>94.427083333333329</v>
      </c>
      <c r="C49" s="25">
        <f t="shared" ref="C49" si="5">C17/C16*100</f>
        <v>94.427083333333329</v>
      </c>
      <c r="D49" s="25"/>
      <c r="E49" s="25"/>
      <c r="F49" s="25"/>
      <c r="G49" s="9"/>
    </row>
    <row r="50" spans="1:7" ht="16.5" x14ac:dyDescent="0.3">
      <c r="A50" s="17" t="s">
        <v>17</v>
      </c>
      <c r="B50" s="25">
        <f>B23/B22*100</f>
        <v>59.641131313881921</v>
      </c>
      <c r="C50" s="25"/>
      <c r="D50" s="25">
        <f t="shared" ref="D50:F50" si="6">D23/D22*100</f>
        <v>101.13550571985816</v>
      </c>
      <c r="E50" s="25">
        <f t="shared" si="6"/>
        <v>108.31276431181381</v>
      </c>
      <c r="F50" s="25">
        <f t="shared" si="6"/>
        <v>33.532725067981332</v>
      </c>
      <c r="G50" s="9"/>
    </row>
    <row r="51" spans="1:7" ht="16.5" x14ac:dyDescent="0.3">
      <c r="A51" s="17" t="s">
        <v>18</v>
      </c>
      <c r="B51" s="25">
        <f>AVERAGE(B49:B50)</f>
        <v>77.034107323607628</v>
      </c>
      <c r="C51" s="25">
        <f t="shared" ref="C51:F51" si="7">AVERAGE(C49:C50)</f>
        <v>94.427083333333329</v>
      </c>
      <c r="D51" s="25">
        <f t="shared" si="7"/>
        <v>101.13550571985816</v>
      </c>
      <c r="E51" s="25">
        <f t="shared" si="7"/>
        <v>108.31276431181381</v>
      </c>
      <c r="F51" s="25">
        <f t="shared" si="7"/>
        <v>33.532725067981332</v>
      </c>
      <c r="G51" s="9"/>
    </row>
    <row r="52" spans="1:7" ht="16.5" x14ac:dyDescent="0.3">
      <c r="A52" s="17"/>
      <c r="B52" s="25"/>
      <c r="C52" s="25"/>
      <c r="D52" s="25"/>
      <c r="E52" s="25"/>
      <c r="F52" s="25"/>
      <c r="G52" s="9"/>
    </row>
    <row r="53" spans="1:7" ht="17.25" x14ac:dyDescent="0.35">
      <c r="A53" s="18" t="s">
        <v>19</v>
      </c>
      <c r="B53" s="25"/>
      <c r="C53" s="25"/>
      <c r="D53" s="25"/>
      <c r="E53" s="25"/>
      <c r="F53" s="25"/>
      <c r="G53" s="9"/>
    </row>
    <row r="54" spans="1:7" ht="16.5" x14ac:dyDescent="0.3">
      <c r="A54" s="17" t="s">
        <v>20</v>
      </c>
      <c r="B54" s="25">
        <f>(B17/B18)*100</f>
        <v>94.427083333333329</v>
      </c>
      <c r="C54" s="25">
        <f t="shared" ref="C54" si="8">(C17/C18)*100</f>
        <v>94.427083333333329</v>
      </c>
      <c r="D54" s="25"/>
      <c r="E54" s="25"/>
      <c r="F54" s="25"/>
      <c r="G54" s="9"/>
    </row>
    <row r="55" spans="1:7" ht="16.5" x14ac:dyDescent="0.3">
      <c r="A55" s="17" t="s">
        <v>21</v>
      </c>
      <c r="B55" s="25">
        <f>B23/B24*100</f>
        <v>59.641131313881921</v>
      </c>
      <c r="C55" s="25"/>
      <c r="D55" s="25">
        <f t="shared" ref="D55:F55" si="9">D23/D24*100</f>
        <v>101.13550571985816</v>
      </c>
      <c r="E55" s="25">
        <f t="shared" si="9"/>
        <v>108.31276431181381</v>
      </c>
      <c r="F55" s="25">
        <f t="shared" si="9"/>
        <v>33.532725067981332</v>
      </c>
      <c r="G55" s="9"/>
    </row>
    <row r="56" spans="1:7" ht="16.5" x14ac:dyDescent="0.3">
      <c r="A56" s="17" t="s">
        <v>22</v>
      </c>
      <c r="B56" s="25">
        <f>AVERAGE(B54:B55)</f>
        <v>77.034107323607628</v>
      </c>
      <c r="C56" s="25">
        <f t="shared" ref="C56:F56" si="10">AVERAGE(C54:C55)</f>
        <v>94.427083333333329</v>
      </c>
      <c r="D56" s="25">
        <f t="shared" si="10"/>
        <v>101.13550571985816</v>
      </c>
      <c r="E56" s="25">
        <f t="shared" si="10"/>
        <v>108.31276431181381</v>
      </c>
      <c r="F56" s="25">
        <f t="shared" si="10"/>
        <v>33.532725067981332</v>
      </c>
      <c r="G56" s="9"/>
    </row>
    <row r="57" spans="1:7" ht="16.5" x14ac:dyDescent="0.3">
      <c r="A57" s="17"/>
      <c r="B57" s="25"/>
      <c r="C57" s="25"/>
      <c r="D57" s="25"/>
      <c r="E57" s="25"/>
      <c r="F57" s="25"/>
      <c r="G57" s="9"/>
    </row>
    <row r="58" spans="1:7" ht="17.25" x14ac:dyDescent="0.35">
      <c r="A58" s="18" t="s">
        <v>33</v>
      </c>
      <c r="B58" s="25"/>
      <c r="C58" s="25"/>
      <c r="D58" s="25"/>
      <c r="E58" s="25"/>
      <c r="F58" s="25"/>
      <c r="G58" s="9"/>
    </row>
    <row r="59" spans="1:7" ht="16.5" x14ac:dyDescent="0.3">
      <c r="A59" s="17" t="s">
        <v>23</v>
      </c>
      <c r="B59" s="25">
        <f>B25/B23*100</f>
        <v>100</v>
      </c>
      <c r="C59" s="25"/>
      <c r="D59" s="25">
        <f>D25/D23*100</f>
        <v>100</v>
      </c>
      <c r="E59" s="25">
        <f t="shared" ref="E59:F59" si="11">E25/E23*100</f>
        <v>100</v>
      </c>
      <c r="F59" s="25">
        <f t="shared" si="11"/>
        <v>100</v>
      </c>
      <c r="G59" s="9"/>
    </row>
    <row r="60" spans="1:7" ht="16.5" x14ac:dyDescent="0.3">
      <c r="A60" s="17"/>
      <c r="B60" s="25"/>
      <c r="C60" s="25"/>
      <c r="D60" s="25"/>
      <c r="E60" s="25"/>
      <c r="F60" s="25"/>
      <c r="G60" s="9"/>
    </row>
    <row r="61" spans="1:7" ht="17.25" x14ac:dyDescent="0.35">
      <c r="A61" s="18" t="s">
        <v>24</v>
      </c>
      <c r="B61" s="25"/>
      <c r="C61" s="25"/>
      <c r="D61" s="25"/>
      <c r="E61" s="25"/>
      <c r="F61" s="25"/>
      <c r="G61" s="9"/>
    </row>
    <row r="62" spans="1:7" ht="16.5" x14ac:dyDescent="0.3">
      <c r="A62" s="17" t="s">
        <v>25</v>
      </c>
      <c r="B62" s="25">
        <f>((B17/B15)-1)*100</f>
        <v>4.2553191489361764</v>
      </c>
      <c r="C62" s="25">
        <f t="shared" ref="C62" si="12">((C17/C15)-1)*100</f>
        <v>4.2553191489361764</v>
      </c>
      <c r="D62" s="25" t="s">
        <v>43</v>
      </c>
      <c r="E62" s="25" t="s">
        <v>43</v>
      </c>
      <c r="F62" s="25" t="s">
        <v>43</v>
      </c>
      <c r="G62" s="9"/>
    </row>
    <row r="63" spans="1:7" ht="16.5" x14ac:dyDescent="0.3">
      <c r="A63" s="17" t="s">
        <v>26</v>
      </c>
      <c r="B63" s="25">
        <f>((B38/B37)-1)*100</f>
        <v>-39.893159505340336</v>
      </c>
      <c r="C63" s="25" t="s">
        <v>43</v>
      </c>
      <c r="D63" s="25">
        <f t="shared" ref="D63:F63" si="13">((D38/D37)-1)*100</f>
        <v>-0.21814053621298513</v>
      </c>
      <c r="E63" s="25">
        <f t="shared" si="13"/>
        <v>26.011780072304404</v>
      </c>
      <c r="F63" s="25">
        <f t="shared" si="13"/>
        <v>-66.406794568887562</v>
      </c>
      <c r="G63" s="9"/>
    </row>
    <row r="64" spans="1:7" ht="16.5" x14ac:dyDescent="0.3">
      <c r="A64" s="17" t="s">
        <v>27</v>
      </c>
      <c r="B64" s="25">
        <f>((B40/B39)-1)*100</f>
        <v>-42.346499933693792</v>
      </c>
      <c r="C64" s="25" t="s">
        <v>43</v>
      </c>
      <c r="D64" s="25">
        <f t="shared" ref="D64:F64" si="14">((D40/D39)-1)*100</f>
        <v>-4.2908694939185921</v>
      </c>
      <c r="E64" s="25">
        <f t="shared" si="14"/>
        <v>20.868442110169518</v>
      </c>
      <c r="F64" s="25">
        <f t="shared" si="14"/>
        <v>-67.77794581097379</v>
      </c>
      <c r="G64" s="9"/>
    </row>
    <row r="65" spans="1:7" ht="16.5" x14ac:dyDescent="0.3">
      <c r="A65" s="17"/>
      <c r="B65" s="25"/>
      <c r="C65" s="25"/>
      <c r="D65" s="25"/>
      <c r="E65" s="25"/>
      <c r="F65" s="25"/>
      <c r="G65" s="9"/>
    </row>
    <row r="66" spans="1:7" ht="17.25" x14ac:dyDescent="0.35">
      <c r="A66" s="18" t="s">
        <v>28</v>
      </c>
      <c r="B66" s="25"/>
      <c r="C66" s="25"/>
      <c r="D66" s="25"/>
      <c r="E66" s="25"/>
      <c r="F66" s="25"/>
      <c r="G66" s="9"/>
    </row>
    <row r="67" spans="1:7" ht="16.5" x14ac:dyDescent="0.3">
      <c r="A67" s="17" t="s">
        <v>34</v>
      </c>
      <c r="B67" s="28">
        <f>B22/($B$16*11)</f>
        <v>176991.64261363636</v>
      </c>
      <c r="C67" s="28">
        <f>B22/(C16*11)</f>
        <v>176991.64261363636</v>
      </c>
      <c r="D67" s="28">
        <f>D22/($C$16*11)</f>
        <v>53409.090909090912</v>
      </c>
      <c r="E67" s="28">
        <f>E22/($C$16*12)</f>
        <v>12385.249305555555</v>
      </c>
      <c r="F67" s="28">
        <f>F22/($C$16*9)</f>
        <v>134531.67523148149</v>
      </c>
      <c r="G67" s="14"/>
    </row>
    <row r="68" spans="1:7" ht="16.5" x14ac:dyDescent="0.3">
      <c r="A68" s="17" t="s">
        <v>35</v>
      </c>
      <c r="B68" s="28">
        <f>B23/($B$17*11)</f>
        <v>111789.76863360578</v>
      </c>
      <c r="C68" s="28">
        <f>B23/(C17*11)</f>
        <v>111789.76863360578</v>
      </c>
      <c r="D68" s="28">
        <f>D23/($C$17*11)</f>
        <v>57203.455072957928</v>
      </c>
      <c r="E68" s="28">
        <f>E23/($C$17*12)</f>
        <v>14206.523611877183</v>
      </c>
      <c r="F68" s="28">
        <f>F23/($C$17*9)</f>
        <v>47774.573980511122</v>
      </c>
    </row>
    <row r="69" spans="1:7" ht="16.5" x14ac:dyDescent="0.3">
      <c r="A69" s="17" t="s">
        <v>29</v>
      </c>
      <c r="B69" s="25">
        <f>(B68/B67)*B51</f>
        <v>48.655546145764568</v>
      </c>
      <c r="C69" s="25">
        <f>(C68/C67)*C51</f>
        <v>59.641131313881921</v>
      </c>
      <c r="D69" s="25"/>
      <c r="E69" s="25"/>
      <c r="F69" s="25"/>
      <c r="G69" s="9"/>
    </row>
    <row r="70" spans="1:7" ht="16.5" x14ac:dyDescent="0.3">
      <c r="A70" s="26" t="s">
        <v>122</v>
      </c>
      <c r="B70" s="25">
        <f>B22/($B$16)</f>
        <v>1946908.0687500001</v>
      </c>
      <c r="C70" s="25">
        <f>B22/C16</f>
        <v>1946908.0687500001</v>
      </c>
      <c r="D70" s="25">
        <f>D22/($C$16)</f>
        <v>587500</v>
      </c>
      <c r="E70" s="25">
        <f t="shared" ref="E70:F70" si="15">E22/($C$16)</f>
        <v>148622.99166666667</v>
      </c>
      <c r="F70" s="25">
        <f t="shared" si="15"/>
        <v>1210785.0770833334</v>
      </c>
      <c r="G70" s="9"/>
    </row>
    <row r="71" spans="1:7" ht="16.5" x14ac:dyDescent="0.3">
      <c r="A71" s="26" t="s">
        <v>123</v>
      </c>
      <c r="B71" s="25">
        <f>B23/($B$17)</f>
        <v>1229687.4549696636</v>
      </c>
      <c r="C71" s="25">
        <f>B23/C17</f>
        <v>1229687.4549696636</v>
      </c>
      <c r="D71" s="25">
        <f>D23/($C$17)</f>
        <v>629238.0058025372</v>
      </c>
      <c r="E71" s="25">
        <f t="shared" ref="E71:F71" si="16">E23/($C$17)</f>
        <v>170478.28334252621</v>
      </c>
      <c r="F71" s="25">
        <f t="shared" si="16"/>
        <v>429971.16582460009</v>
      </c>
      <c r="G71" s="9"/>
    </row>
    <row r="72" spans="1:7" ht="16.5" x14ac:dyDescent="0.3">
      <c r="A72" s="17"/>
      <c r="B72" s="25"/>
      <c r="C72" s="25"/>
      <c r="D72" s="25"/>
      <c r="E72" s="25"/>
      <c r="F72" s="25"/>
      <c r="G72" s="9"/>
    </row>
    <row r="73" spans="1:7" ht="17.25" x14ac:dyDescent="0.35">
      <c r="A73" s="18" t="s">
        <v>30</v>
      </c>
      <c r="B73" s="25"/>
      <c r="C73" s="25"/>
      <c r="D73" s="25"/>
      <c r="E73" s="25"/>
      <c r="F73" s="25"/>
      <c r="G73" s="9"/>
    </row>
    <row r="74" spans="1:7" ht="16.5" x14ac:dyDescent="0.3">
      <c r="A74" s="17" t="s">
        <v>31</v>
      </c>
      <c r="B74" s="25">
        <f>(B29/B28)*100</f>
        <v>90.414108354048267</v>
      </c>
      <c r="C74" s="25"/>
      <c r="D74" s="25"/>
      <c r="E74" s="25"/>
      <c r="F74" s="25"/>
      <c r="G74" s="9"/>
    </row>
    <row r="75" spans="1:7" ht="16.5" x14ac:dyDescent="0.3">
      <c r="A75" s="17" t="s">
        <v>32</v>
      </c>
      <c r="B75" s="25">
        <f>(B23/B29)*100</f>
        <v>65.96440798855869</v>
      </c>
      <c r="C75" s="25"/>
      <c r="D75" s="25"/>
      <c r="E75" s="25"/>
      <c r="F75" s="25"/>
      <c r="G75" s="9"/>
    </row>
    <row r="76" spans="1:7" ht="17.25" thickBot="1" x14ac:dyDescent="0.35">
      <c r="A76" s="27"/>
      <c r="B76" s="27"/>
      <c r="C76" s="27"/>
      <c r="D76" s="27"/>
      <c r="E76" s="27"/>
      <c r="F76" s="27"/>
    </row>
    <row r="77" spans="1:7" ht="17.25" thickTop="1" x14ac:dyDescent="0.25">
      <c r="A77" s="39" t="s">
        <v>120</v>
      </c>
      <c r="B77" s="39"/>
      <c r="C77" s="39"/>
      <c r="D77" s="39"/>
      <c r="E77" s="39"/>
      <c r="F77" s="39"/>
    </row>
    <row r="78" spans="1:7" ht="16.5" x14ac:dyDescent="0.3">
      <c r="A78" s="29"/>
      <c r="B78" s="17"/>
      <c r="C78" s="17"/>
      <c r="D78" s="17"/>
      <c r="E78" s="17"/>
      <c r="F78" s="17"/>
    </row>
    <row r="79" spans="1:7" x14ac:dyDescent="0.25">
      <c r="A79" s="4"/>
    </row>
    <row r="80" spans="1:7" x14ac:dyDescent="0.25">
      <c r="A80" s="4"/>
      <c r="B80" s="10"/>
      <c r="C80" s="10"/>
      <c r="D80" s="10"/>
      <c r="E80" s="10"/>
    </row>
    <row r="81" spans="1:5" x14ac:dyDescent="0.25">
      <c r="A81" s="11"/>
      <c r="B81" s="10"/>
      <c r="C81" s="10"/>
      <c r="D81" s="10"/>
      <c r="E81" s="10"/>
    </row>
    <row r="82" spans="1:5" x14ac:dyDescent="0.25">
      <c r="A82" s="4"/>
    </row>
    <row r="83" spans="1:5" x14ac:dyDescent="0.25">
      <c r="A83" s="6"/>
    </row>
    <row r="84" spans="1:5" x14ac:dyDescent="0.25">
      <c r="A84" s="12"/>
    </row>
    <row r="85" spans="1:5" x14ac:dyDescent="0.25">
      <c r="A85" s="12"/>
    </row>
    <row r="86" spans="1:5" x14ac:dyDescent="0.25">
      <c r="A86" s="13"/>
    </row>
    <row r="87" spans="1:5" x14ac:dyDescent="0.25">
      <c r="A87" s="2"/>
    </row>
  </sheetData>
  <mergeCells count="5">
    <mergeCell ref="A9:A10"/>
    <mergeCell ref="B9:B10"/>
    <mergeCell ref="D9:F9"/>
    <mergeCell ref="C9:C10"/>
    <mergeCell ref="A77:F77"/>
  </mergeCells>
  <pageMargins left="0.7" right="0.7" top="0.75" bottom="0.75" header="0.3" footer="0.3"/>
  <pageSetup orientation="portrait" horizontalDpi="300" verticalDpi="300" r:id="rId1"/>
  <ignoredErrors>
    <ignoredError sqref="E67:E6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dcterms:created xsi:type="dcterms:W3CDTF">2012-03-15T15:44:58Z</dcterms:created>
  <dcterms:modified xsi:type="dcterms:W3CDTF">2021-02-11T20:07:34Z</dcterms:modified>
</cp:coreProperties>
</file>