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INDICADORES 2020\IV Trimestre - Anual 2020\CONAPAM\"/>
    </mc:Choice>
  </mc:AlternateContent>
  <bookViews>
    <workbookView xWindow="0" yWindow="0" windowWidth="28800" windowHeight="12330" tabRatio="728"/>
  </bookViews>
  <sheets>
    <sheet name="I Trimestre" sheetId="1" r:id="rId1"/>
    <sheet name="II Trimestre" sheetId="2" r:id="rId2"/>
    <sheet name="I Semestre" sheetId="6" r:id="rId3"/>
    <sheet name="III Trimestre" sheetId="3" r:id="rId4"/>
    <sheet name="III T Acumulado" sheetId="7" r:id="rId5"/>
    <sheet name="IV Trimestre" sheetId="4" r:id="rId6"/>
    <sheet name="Anual" sheetId="8" r:id="rId7"/>
    <sheet name="Hoja1" sheetId="9" state="hidden" r:id="rId8"/>
  </sheets>
  <calcPr calcId="162913"/>
</workbook>
</file>

<file path=xl/calcChain.xml><?xml version="1.0" encoding="utf-8"?>
<calcChain xmlns="http://schemas.openxmlformats.org/spreadsheetml/2006/main">
  <c r="F68" i="8" l="1"/>
  <c r="F68" i="3" l="1"/>
  <c r="F67" i="3"/>
  <c r="B29" i="8" l="1"/>
  <c r="B23" i="8"/>
  <c r="B24" i="4"/>
  <c r="F17" i="7" l="1"/>
  <c r="F15" i="7"/>
  <c r="F15" i="6"/>
  <c r="B22" i="4" l="1"/>
  <c r="B23" i="4"/>
  <c r="C15" i="8" l="1"/>
  <c r="D15" i="8"/>
  <c r="E15" i="8"/>
  <c r="F15" i="8"/>
  <c r="C16" i="8"/>
  <c r="D16" i="8"/>
  <c r="E16" i="8"/>
  <c r="F16" i="8"/>
  <c r="C17" i="8"/>
  <c r="D17" i="8"/>
  <c r="E17" i="8"/>
  <c r="F17" i="8"/>
  <c r="C18" i="8"/>
  <c r="D18" i="8"/>
  <c r="E18" i="8"/>
  <c r="F18" i="8"/>
  <c r="C21" i="8"/>
  <c r="D21" i="8"/>
  <c r="E21" i="8"/>
  <c r="F21" i="8"/>
  <c r="C22" i="8"/>
  <c r="D22" i="8"/>
  <c r="E22" i="8"/>
  <c r="F22" i="8"/>
  <c r="C23" i="8"/>
  <c r="D23" i="8"/>
  <c r="E23" i="8"/>
  <c r="F23" i="8"/>
  <c r="C24" i="8"/>
  <c r="D24" i="8"/>
  <c r="E24" i="8"/>
  <c r="F24" i="8"/>
  <c r="B22" i="8" l="1"/>
  <c r="B24" i="8"/>
  <c r="E50" i="4"/>
  <c r="E25" i="2" l="1"/>
  <c r="B18" i="2"/>
  <c r="F16" i="7"/>
  <c r="F16" i="6"/>
  <c r="F17" i="6"/>
  <c r="B18" i="3"/>
  <c r="C25" i="4"/>
  <c r="D25" i="4"/>
  <c r="E25" i="4"/>
  <c r="F25" i="4"/>
  <c r="D25" i="8"/>
  <c r="E38" i="8"/>
  <c r="F37" i="8"/>
  <c r="F23" i="7"/>
  <c r="F22" i="7"/>
  <c r="F18" i="7"/>
  <c r="F24" i="7"/>
  <c r="F23" i="6"/>
  <c r="F22" i="6"/>
  <c r="F18" i="6"/>
  <c r="F24" i="6"/>
  <c r="F71" i="4"/>
  <c r="F70" i="4"/>
  <c r="F68" i="4"/>
  <c r="F49" i="4"/>
  <c r="F50" i="4"/>
  <c r="F67" i="4"/>
  <c r="F38" i="4"/>
  <c r="F40" i="4" s="1"/>
  <c r="F37" i="4"/>
  <c r="F39" i="4" s="1"/>
  <c r="F62" i="4"/>
  <c r="F54" i="4"/>
  <c r="F55" i="4"/>
  <c r="F71" i="3"/>
  <c r="F70" i="3"/>
  <c r="F49" i="3"/>
  <c r="F50" i="3"/>
  <c r="F37" i="3"/>
  <c r="F39" i="3" s="1"/>
  <c r="F38" i="3"/>
  <c r="F40" i="3" s="1"/>
  <c r="F62" i="3"/>
  <c r="F54" i="3"/>
  <c r="F55" i="3"/>
  <c r="D25" i="3"/>
  <c r="E25" i="3"/>
  <c r="F25" i="3"/>
  <c r="C25" i="2"/>
  <c r="D25" i="2"/>
  <c r="F25" i="2"/>
  <c r="C25" i="1"/>
  <c r="D25" i="1"/>
  <c r="E25" i="1"/>
  <c r="F25" i="1"/>
  <c r="F71" i="2"/>
  <c r="F70" i="2"/>
  <c r="F68" i="2"/>
  <c r="F67" i="2"/>
  <c r="F62" i="2"/>
  <c r="F55" i="2"/>
  <c r="F54" i="2"/>
  <c r="F50" i="2"/>
  <c r="F49" i="2"/>
  <c r="F38" i="2"/>
  <c r="F40" i="2" s="1"/>
  <c r="F37" i="2"/>
  <c r="F39" i="2" s="1"/>
  <c r="F71" i="1"/>
  <c r="F70" i="1"/>
  <c r="F68" i="1"/>
  <c r="F67" i="1"/>
  <c r="F62" i="1"/>
  <c r="F55" i="1"/>
  <c r="F54" i="1"/>
  <c r="F49" i="1"/>
  <c r="F50" i="1"/>
  <c r="F37" i="1"/>
  <c r="F39" i="1" s="1"/>
  <c r="F38" i="1"/>
  <c r="F40" i="1" s="1"/>
  <c r="B16" i="2"/>
  <c r="B45" i="2" s="1"/>
  <c r="B17" i="2"/>
  <c r="B16" i="4"/>
  <c r="B17" i="4"/>
  <c r="B18" i="4"/>
  <c r="B15" i="4"/>
  <c r="B15" i="2"/>
  <c r="B23" i="2"/>
  <c r="B75" i="2" s="1"/>
  <c r="B23" i="1"/>
  <c r="B21" i="2"/>
  <c r="B37" i="2" s="1"/>
  <c r="B21" i="3"/>
  <c r="B37" i="3" s="1"/>
  <c r="B21" i="4"/>
  <c r="B37" i="4" s="1"/>
  <c r="B21" i="1"/>
  <c r="B37" i="1" s="1"/>
  <c r="C54" i="2"/>
  <c r="D54" i="2"/>
  <c r="E54" i="2"/>
  <c r="C54" i="3"/>
  <c r="D54" i="3"/>
  <c r="E54" i="3"/>
  <c r="C54" i="4"/>
  <c r="D54" i="4"/>
  <c r="E54" i="4"/>
  <c r="C54" i="1"/>
  <c r="D54" i="1"/>
  <c r="E54" i="1"/>
  <c r="C50" i="4"/>
  <c r="D50" i="4"/>
  <c r="D49" i="4"/>
  <c r="C49" i="4"/>
  <c r="E49" i="4"/>
  <c r="E51" i="4" s="1"/>
  <c r="C62" i="3"/>
  <c r="D62" i="3"/>
  <c r="E62" i="3"/>
  <c r="D55" i="3"/>
  <c r="E55" i="3"/>
  <c r="D50" i="3"/>
  <c r="E50" i="3"/>
  <c r="C49" i="3"/>
  <c r="D49" i="3"/>
  <c r="E49" i="3"/>
  <c r="D38" i="3"/>
  <c r="D40" i="3" s="1"/>
  <c r="E38" i="3"/>
  <c r="C37" i="3"/>
  <c r="C39" i="3" s="1"/>
  <c r="D37" i="3"/>
  <c r="D39" i="3" s="1"/>
  <c r="E37" i="3"/>
  <c r="E39" i="3" s="1"/>
  <c r="C71" i="2"/>
  <c r="D71" i="2"/>
  <c r="E71" i="2"/>
  <c r="C70" i="2"/>
  <c r="D70" i="2"/>
  <c r="E70" i="2"/>
  <c r="C67" i="2"/>
  <c r="D67" i="2"/>
  <c r="E67" i="2"/>
  <c r="C62" i="2"/>
  <c r="D62" i="2"/>
  <c r="E62" i="2"/>
  <c r="C55" i="2"/>
  <c r="D55" i="2"/>
  <c r="E55" i="2"/>
  <c r="C50" i="2"/>
  <c r="D50" i="2"/>
  <c r="E50" i="2"/>
  <c r="C49" i="2"/>
  <c r="D49" i="2"/>
  <c r="E49" i="2"/>
  <c r="C71" i="1"/>
  <c r="D71" i="1"/>
  <c r="E71" i="1"/>
  <c r="C70" i="1"/>
  <c r="D70" i="1"/>
  <c r="E70" i="1"/>
  <c r="C67" i="1"/>
  <c r="D67" i="1"/>
  <c r="E67" i="1"/>
  <c r="C62" i="1"/>
  <c r="D62" i="1"/>
  <c r="E62" i="1"/>
  <c r="C55" i="1"/>
  <c r="D55" i="1"/>
  <c r="E55" i="1"/>
  <c r="C50" i="1"/>
  <c r="D50" i="1"/>
  <c r="E50" i="1"/>
  <c r="C49" i="1"/>
  <c r="D49" i="1"/>
  <c r="E49" i="1"/>
  <c r="C38" i="1"/>
  <c r="D38" i="1"/>
  <c r="D40" i="1" s="1"/>
  <c r="E38" i="1"/>
  <c r="E40" i="1" s="1"/>
  <c r="C37" i="1"/>
  <c r="C39" i="1" s="1"/>
  <c r="D37" i="1"/>
  <c r="D39" i="1" s="1"/>
  <c r="E37" i="1"/>
  <c r="E39" i="1" s="1"/>
  <c r="B24" i="1"/>
  <c r="B22" i="1"/>
  <c r="B28" i="1" s="1"/>
  <c r="B74" i="1" s="1"/>
  <c r="B24" i="2"/>
  <c r="B22" i="2"/>
  <c r="B28" i="2" s="1"/>
  <c r="B74" i="2" s="1"/>
  <c r="E17" i="7"/>
  <c r="E16" i="7"/>
  <c r="E15" i="7"/>
  <c r="D17" i="7"/>
  <c r="D16" i="7"/>
  <c r="D15" i="7"/>
  <c r="C17" i="7"/>
  <c r="C16" i="7"/>
  <c r="C15" i="7"/>
  <c r="E17" i="6"/>
  <c r="E16" i="6"/>
  <c r="E15" i="6"/>
  <c r="D17" i="6"/>
  <c r="D16" i="6"/>
  <c r="D15" i="6"/>
  <c r="C17" i="6"/>
  <c r="C16" i="6"/>
  <c r="C15" i="6"/>
  <c r="E71" i="4"/>
  <c r="D71" i="4"/>
  <c r="C71" i="4"/>
  <c r="E70" i="4"/>
  <c r="D70" i="4"/>
  <c r="C70" i="4"/>
  <c r="E71" i="3"/>
  <c r="D71" i="3"/>
  <c r="E70" i="3"/>
  <c r="D70" i="3"/>
  <c r="C70" i="3"/>
  <c r="E217" i="1"/>
  <c r="C24" i="6"/>
  <c r="D24" i="6"/>
  <c r="E24" i="6"/>
  <c r="C22" i="6"/>
  <c r="D22" i="6"/>
  <c r="E22" i="6"/>
  <c r="C23" i="6"/>
  <c r="C38" i="6" s="1"/>
  <c r="D23" i="6"/>
  <c r="E23" i="6"/>
  <c r="E25" i="6" s="1"/>
  <c r="D21" i="6"/>
  <c r="D37" i="6" s="1"/>
  <c r="E21" i="6"/>
  <c r="E37" i="6" s="1"/>
  <c r="F21" i="6"/>
  <c r="F37" i="6" s="1"/>
  <c r="C21" i="6"/>
  <c r="C37" i="6" s="1"/>
  <c r="D24" i="7"/>
  <c r="E24" i="7"/>
  <c r="C24" i="7"/>
  <c r="C22" i="7"/>
  <c r="D22" i="7"/>
  <c r="E22" i="7"/>
  <c r="D23" i="7"/>
  <c r="E23" i="7"/>
  <c r="E25" i="7" s="1"/>
  <c r="D21" i="7"/>
  <c r="D37" i="7" s="1"/>
  <c r="E21" i="7"/>
  <c r="F21" i="7"/>
  <c r="F37" i="7" s="1"/>
  <c r="C21" i="7"/>
  <c r="C37" i="7" s="1"/>
  <c r="D37" i="8"/>
  <c r="E37" i="8"/>
  <c r="C37" i="8"/>
  <c r="D18" i="6"/>
  <c r="E18" i="6"/>
  <c r="C18" i="6"/>
  <c r="D18" i="7"/>
  <c r="E18" i="7"/>
  <c r="C18" i="7"/>
  <c r="B28" i="4"/>
  <c r="B74" i="4" s="1"/>
  <c r="B24" i="3"/>
  <c r="B22" i="3"/>
  <c r="B28" i="3" s="1"/>
  <c r="B74" i="3" s="1"/>
  <c r="B17" i="3"/>
  <c r="B16" i="3"/>
  <c r="B15" i="3"/>
  <c r="B18" i="1"/>
  <c r="B17" i="1"/>
  <c r="B16" i="1"/>
  <c r="B15" i="1"/>
  <c r="E68" i="4"/>
  <c r="D68" i="4"/>
  <c r="C68" i="4"/>
  <c r="E62" i="4"/>
  <c r="D62" i="4"/>
  <c r="C62" i="4"/>
  <c r="E55" i="4"/>
  <c r="E56" i="4" s="1"/>
  <c r="D55" i="4"/>
  <c r="D56" i="4" s="1"/>
  <c r="C55" i="4"/>
  <c r="E67" i="4"/>
  <c r="D67" i="4"/>
  <c r="C67" i="4"/>
  <c r="E38" i="4"/>
  <c r="E40" i="4" s="1"/>
  <c r="D38" i="4"/>
  <c r="D40" i="4" s="1"/>
  <c r="C38" i="4"/>
  <c r="C40" i="4" s="1"/>
  <c r="E37" i="4"/>
  <c r="D37" i="4"/>
  <c r="D39" i="4" s="1"/>
  <c r="C37" i="4"/>
  <c r="C39" i="4" s="1"/>
  <c r="E68" i="3"/>
  <c r="D68" i="3"/>
  <c r="E67" i="3"/>
  <c r="D67" i="3"/>
  <c r="E68" i="2"/>
  <c r="D68" i="2"/>
  <c r="C68" i="2"/>
  <c r="E38" i="2"/>
  <c r="E40" i="2" s="1"/>
  <c r="D38" i="2"/>
  <c r="D40" i="2" s="1"/>
  <c r="C38" i="2"/>
  <c r="E37" i="2"/>
  <c r="E39" i="2" s="1"/>
  <c r="D37" i="2"/>
  <c r="D39" i="2" s="1"/>
  <c r="C37" i="2"/>
  <c r="C39" i="2" s="1"/>
  <c r="B29" i="6"/>
  <c r="D68" i="1"/>
  <c r="E68" i="1"/>
  <c r="C68" i="1"/>
  <c r="C67" i="3"/>
  <c r="B29" i="7"/>
  <c r="E51" i="2" l="1"/>
  <c r="F51" i="3"/>
  <c r="C51" i="2"/>
  <c r="F63" i="4"/>
  <c r="B25" i="4"/>
  <c r="E51" i="1"/>
  <c r="E69" i="1" s="1"/>
  <c r="D50" i="6"/>
  <c r="F55" i="8"/>
  <c r="B18" i="8"/>
  <c r="E63" i="4"/>
  <c r="C64" i="4"/>
  <c r="E69" i="4"/>
  <c r="D38" i="8"/>
  <c r="D40" i="8" s="1"/>
  <c r="E63" i="3"/>
  <c r="D51" i="3"/>
  <c r="D69" i="3" s="1"/>
  <c r="D62" i="6"/>
  <c r="C56" i="2"/>
  <c r="E63" i="2"/>
  <c r="D55" i="8"/>
  <c r="D51" i="2"/>
  <c r="D69" i="2" s="1"/>
  <c r="F54" i="6"/>
  <c r="C63" i="2"/>
  <c r="F56" i="2"/>
  <c r="C40" i="6"/>
  <c r="D50" i="8"/>
  <c r="C39" i="7"/>
  <c r="D70" i="6"/>
  <c r="D39" i="7"/>
  <c r="E39" i="4"/>
  <c r="E64" i="4" s="1"/>
  <c r="C63" i="4"/>
  <c r="F64" i="3"/>
  <c r="D63" i="2"/>
  <c r="B55" i="4"/>
  <c r="D51" i="4"/>
  <c r="D69" i="4" s="1"/>
  <c r="B67" i="4"/>
  <c r="C51" i="4"/>
  <c r="C69" i="4" s="1"/>
  <c r="F56" i="4"/>
  <c r="E54" i="8"/>
  <c r="B70" i="4"/>
  <c r="B45" i="4"/>
  <c r="C56" i="4"/>
  <c r="C54" i="8"/>
  <c r="E51" i="3"/>
  <c r="E69" i="3" s="1"/>
  <c r="B24" i="7"/>
  <c r="D56" i="3"/>
  <c r="D55" i="7"/>
  <c r="D70" i="7"/>
  <c r="B67" i="3"/>
  <c r="E54" i="7"/>
  <c r="B18" i="7"/>
  <c r="D54" i="7"/>
  <c r="B45" i="3"/>
  <c r="B70" i="3"/>
  <c r="B24" i="6"/>
  <c r="C55" i="6"/>
  <c r="B67" i="2"/>
  <c r="B70" i="2"/>
  <c r="D67" i="8"/>
  <c r="B28" i="8"/>
  <c r="B74" i="8" s="1"/>
  <c r="B18" i="6"/>
  <c r="C70" i="7"/>
  <c r="F50" i="7"/>
  <c r="F67" i="7"/>
  <c r="B55" i="1"/>
  <c r="C70" i="8"/>
  <c r="C67" i="8"/>
  <c r="B70" i="1"/>
  <c r="F70" i="6"/>
  <c r="D51" i="1"/>
  <c r="D69" i="1" s="1"/>
  <c r="B54" i="1"/>
  <c r="C67" i="6"/>
  <c r="F51" i="4"/>
  <c r="F69" i="4" s="1"/>
  <c r="F64" i="4"/>
  <c r="B75" i="4"/>
  <c r="B59" i="4"/>
  <c r="B50" i="4"/>
  <c r="D64" i="4"/>
  <c r="B38" i="4"/>
  <c r="B40" i="4" s="1"/>
  <c r="B68" i="4"/>
  <c r="B71" i="4"/>
  <c r="B49" i="4"/>
  <c r="B46" i="4"/>
  <c r="B54" i="4"/>
  <c r="F63" i="3"/>
  <c r="F56" i="3"/>
  <c r="E40" i="3"/>
  <c r="E64" i="3" s="1"/>
  <c r="E56" i="3"/>
  <c r="F69" i="3"/>
  <c r="B46" i="3"/>
  <c r="D64" i="3"/>
  <c r="B54" i="3"/>
  <c r="B62" i="3"/>
  <c r="B49" i="3"/>
  <c r="F71" i="7"/>
  <c r="F68" i="7"/>
  <c r="F38" i="7"/>
  <c r="F40" i="7" s="1"/>
  <c r="F63" i="2"/>
  <c r="E55" i="8"/>
  <c r="E38" i="7"/>
  <c r="E40" i="7" s="1"/>
  <c r="E25" i="8"/>
  <c r="F64" i="2"/>
  <c r="F51" i="2"/>
  <c r="F69" i="2" s="1"/>
  <c r="B55" i="2"/>
  <c r="E69" i="2"/>
  <c r="E56" i="2"/>
  <c r="D55" i="6"/>
  <c r="B25" i="2"/>
  <c r="B59" i="2" s="1"/>
  <c r="B50" i="2"/>
  <c r="D56" i="2"/>
  <c r="B71" i="2"/>
  <c r="C40" i="2"/>
  <c r="C64" i="2" s="1"/>
  <c r="C25" i="6"/>
  <c r="C69" i="2"/>
  <c r="B38" i="2"/>
  <c r="B63" i="2" s="1"/>
  <c r="F62" i="6"/>
  <c r="E64" i="2"/>
  <c r="B49" i="2"/>
  <c r="D64" i="2"/>
  <c r="B46" i="2"/>
  <c r="B68" i="2"/>
  <c r="B54" i="2"/>
  <c r="C62" i="7"/>
  <c r="B62" i="2"/>
  <c r="F51" i="1"/>
  <c r="F69" i="1" s="1"/>
  <c r="B75" i="1"/>
  <c r="B38" i="1"/>
  <c r="B40" i="1" s="1"/>
  <c r="E55" i="7"/>
  <c r="E71" i="7"/>
  <c r="D68" i="8"/>
  <c r="D38" i="7"/>
  <c r="D40" i="7" s="1"/>
  <c r="E68" i="7"/>
  <c r="E56" i="1"/>
  <c r="E64" i="1"/>
  <c r="B25" i="1"/>
  <c r="B59" i="1" s="1"/>
  <c r="F56" i="1"/>
  <c r="F49" i="6"/>
  <c r="B62" i="1"/>
  <c r="E71" i="8"/>
  <c r="E62" i="7"/>
  <c r="E49" i="7"/>
  <c r="E62" i="8"/>
  <c r="B17" i="7"/>
  <c r="B46" i="7" s="1"/>
  <c r="D49" i="6"/>
  <c r="C49" i="8"/>
  <c r="C54" i="7"/>
  <c r="D63" i="4"/>
  <c r="B39" i="4"/>
  <c r="B62" i="4"/>
  <c r="D39" i="8"/>
  <c r="B39" i="3"/>
  <c r="D63" i="3"/>
  <c r="B39" i="2"/>
  <c r="F63" i="1"/>
  <c r="F55" i="7"/>
  <c r="C67" i="7"/>
  <c r="D68" i="7"/>
  <c r="D38" i="6"/>
  <c r="D40" i="6" s="1"/>
  <c r="E68" i="6"/>
  <c r="D63" i="1"/>
  <c r="F38" i="8"/>
  <c r="F40" i="8" s="1"/>
  <c r="D39" i="6"/>
  <c r="D68" i="6"/>
  <c r="D25" i="6"/>
  <c r="C51" i="1"/>
  <c r="C69" i="1" s="1"/>
  <c r="F71" i="6"/>
  <c r="F71" i="8"/>
  <c r="C49" i="7"/>
  <c r="F25" i="8"/>
  <c r="B49" i="1"/>
  <c r="F25" i="7"/>
  <c r="F50" i="8"/>
  <c r="D67" i="6"/>
  <c r="B50" i="1"/>
  <c r="D49" i="7"/>
  <c r="E68" i="8"/>
  <c r="D62" i="7"/>
  <c r="D70" i="8"/>
  <c r="C63" i="1"/>
  <c r="D56" i="1"/>
  <c r="B39" i="1"/>
  <c r="B67" i="1"/>
  <c r="B71" i="1"/>
  <c r="D62" i="8"/>
  <c r="F38" i="6"/>
  <c r="F40" i="6" s="1"/>
  <c r="B21" i="6"/>
  <c r="B37" i="6" s="1"/>
  <c r="B21" i="7"/>
  <c r="B37" i="7" s="1"/>
  <c r="B17" i="6"/>
  <c r="C39" i="8"/>
  <c r="F64" i="1"/>
  <c r="F55" i="6"/>
  <c r="F39" i="7"/>
  <c r="E54" i="6"/>
  <c r="E63" i="1"/>
  <c r="B46" i="1"/>
  <c r="B45" i="1"/>
  <c r="C56" i="1"/>
  <c r="F50" i="6"/>
  <c r="B68" i="1"/>
  <c r="D71" i="6"/>
  <c r="D64" i="1"/>
  <c r="E49" i="6"/>
  <c r="F68" i="6"/>
  <c r="C40" i="1"/>
  <c r="C64" i="1" s="1"/>
  <c r="E50" i="6"/>
  <c r="C54" i="6"/>
  <c r="F70" i="7"/>
  <c r="E37" i="7"/>
  <c r="B16" i="7"/>
  <c r="B45" i="7" s="1"/>
  <c r="B15" i="8"/>
  <c r="F67" i="6"/>
  <c r="F49" i="8"/>
  <c r="C49" i="6"/>
  <c r="C62" i="6"/>
  <c r="C71" i="6"/>
  <c r="E49" i="8"/>
  <c r="F49" i="7"/>
  <c r="C62" i="8"/>
  <c r="E55" i="6"/>
  <c r="B23" i="6"/>
  <c r="B16" i="6"/>
  <c r="E70" i="8"/>
  <c r="E38" i="6"/>
  <c r="E40" i="6" s="1"/>
  <c r="C68" i="6"/>
  <c r="E71" i="6"/>
  <c r="E50" i="7"/>
  <c r="C39" i="6"/>
  <c r="F62" i="7"/>
  <c r="C63" i="6"/>
  <c r="B21" i="8"/>
  <c r="B37" i="8" s="1"/>
  <c r="B22" i="7"/>
  <c r="B28" i="7" s="1"/>
  <c r="B74" i="7" s="1"/>
  <c r="F54" i="7"/>
  <c r="F54" i="8"/>
  <c r="F39" i="8"/>
  <c r="F39" i="6"/>
  <c r="E39" i="6"/>
  <c r="E40" i="8"/>
  <c r="E63" i="8"/>
  <c r="E67" i="7"/>
  <c r="F70" i="8"/>
  <c r="E67" i="8"/>
  <c r="B15" i="6"/>
  <c r="D50" i="7"/>
  <c r="E62" i="6"/>
  <c r="B22" i="6"/>
  <c r="D71" i="7"/>
  <c r="F25" i="6"/>
  <c r="E50" i="8"/>
  <c r="D67" i="7"/>
  <c r="D25" i="7"/>
  <c r="B17" i="8"/>
  <c r="D54" i="8"/>
  <c r="D54" i="6"/>
  <c r="F62" i="8"/>
  <c r="D71" i="8"/>
  <c r="E70" i="7"/>
  <c r="E67" i="6"/>
  <c r="C70" i="6"/>
  <c r="B15" i="7"/>
  <c r="C50" i="6"/>
  <c r="E39" i="8"/>
  <c r="E70" i="6"/>
  <c r="B16" i="8"/>
  <c r="B45" i="8" s="1"/>
  <c r="D49" i="8"/>
  <c r="C56" i="6" l="1"/>
  <c r="C64" i="6"/>
  <c r="B56" i="1"/>
  <c r="F56" i="8"/>
  <c r="D51" i="7"/>
  <c r="D69" i="7" s="1"/>
  <c r="B63" i="1"/>
  <c r="D63" i="8"/>
  <c r="D51" i="6"/>
  <c r="D69" i="6" s="1"/>
  <c r="B54" i="6"/>
  <c r="B56" i="4"/>
  <c r="E56" i="8"/>
  <c r="D64" i="7"/>
  <c r="D56" i="8"/>
  <c r="F56" i="6"/>
  <c r="D51" i="8"/>
  <c r="D69" i="8" s="1"/>
  <c r="D56" i="7"/>
  <c r="D64" i="6"/>
  <c r="F64" i="6"/>
  <c r="B64" i="1"/>
  <c r="B51" i="4"/>
  <c r="B69" i="4" s="1"/>
  <c r="E56" i="7"/>
  <c r="F51" i="7"/>
  <c r="F69" i="7" s="1"/>
  <c r="B51" i="1"/>
  <c r="B69" i="1" s="1"/>
  <c r="F51" i="6"/>
  <c r="F69" i="6" s="1"/>
  <c r="E51" i="7"/>
  <c r="E69" i="7" s="1"/>
  <c r="B63" i="4"/>
  <c r="B64" i="4"/>
  <c r="F64" i="7"/>
  <c r="F63" i="7"/>
  <c r="F51" i="8"/>
  <c r="F69" i="8" s="1"/>
  <c r="F63" i="6"/>
  <c r="F56" i="7"/>
  <c r="B51" i="2"/>
  <c r="B69" i="2" s="1"/>
  <c r="B40" i="2"/>
  <c r="B64" i="2" s="1"/>
  <c r="B56" i="2"/>
  <c r="D56" i="6"/>
  <c r="E56" i="6"/>
  <c r="B25" i="6"/>
  <c r="B59" i="6" s="1"/>
  <c r="D63" i="7"/>
  <c r="E63" i="6"/>
  <c r="B54" i="7"/>
  <c r="B62" i="7"/>
  <c r="E51" i="6"/>
  <c r="E69" i="6" s="1"/>
  <c r="C51" i="6"/>
  <c r="C69" i="6" s="1"/>
  <c r="D64" i="8"/>
  <c r="F64" i="8"/>
  <c r="B62" i="6"/>
  <c r="F63" i="8"/>
  <c r="D63" i="6"/>
  <c r="B39" i="8"/>
  <c r="B49" i="6"/>
  <c r="B68" i="6"/>
  <c r="B70" i="7"/>
  <c r="B46" i="6"/>
  <c r="B49" i="7"/>
  <c r="E51" i="8"/>
  <c r="E69" i="8" s="1"/>
  <c r="B45" i="6"/>
  <c r="B67" i="7"/>
  <c r="B38" i="6"/>
  <c r="B55" i="6"/>
  <c r="B70" i="8"/>
  <c r="B75" i="6"/>
  <c r="E39" i="7"/>
  <c r="E64" i="7" s="1"/>
  <c r="E63" i="7"/>
  <c r="B39" i="7"/>
  <c r="B67" i="8"/>
  <c r="B71" i="6"/>
  <c r="E64" i="6"/>
  <c r="B39" i="6"/>
  <c r="B67" i="6"/>
  <c r="B50" i="6"/>
  <c r="B70" i="6"/>
  <c r="B28" i="6"/>
  <c r="B74" i="6" s="1"/>
  <c r="E64" i="8"/>
  <c r="B49" i="8"/>
  <c r="B46" i="8"/>
  <c r="B62" i="8"/>
  <c r="B54" i="8"/>
  <c r="B56" i="6" l="1"/>
  <c r="B51" i="6"/>
  <c r="B69" i="6" s="1"/>
  <c r="B63" i="6"/>
  <c r="B40" i="6"/>
  <c r="B64" i="6" s="1"/>
  <c r="C71" i="3"/>
  <c r="C25" i="3"/>
  <c r="B25" i="3"/>
  <c r="C38" i="3"/>
  <c r="C63" i="3" s="1"/>
  <c r="C68" i="3"/>
  <c r="C55" i="3"/>
  <c r="C56" i="3" s="1"/>
  <c r="C68" i="8"/>
  <c r="C23" i="7"/>
  <c r="C38" i="7" s="1"/>
  <c r="B23" i="3"/>
  <c r="B50" i="3" s="1"/>
  <c r="B51" i="3" s="1"/>
  <c r="C50" i="3"/>
  <c r="C51" i="3" s="1"/>
  <c r="C38" i="8" l="1"/>
  <c r="C63" i="8" s="1"/>
  <c r="C25" i="8"/>
  <c r="B25" i="8" s="1"/>
  <c r="C69" i="3"/>
  <c r="C40" i="7"/>
  <c r="C64" i="7" s="1"/>
  <c r="C63" i="7"/>
  <c r="C50" i="8"/>
  <c r="C51" i="8" s="1"/>
  <c r="C69" i="8" s="1"/>
  <c r="C71" i="7"/>
  <c r="B38" i="3"/>
  <c r="C68" i="7"/>
  <c r="C71" i="8"/>
  <c r="C25" i="7"/>
  <c r="B25" i="7" s="1"/>
  <c r="B55" i="3"/>
  <c r="B56" i="3" s="1"/>
  <c r="C40" i="3"/>
  <c r="C64" i="3" s="1"/>
  <c r="C55" i="8"/>
  <c r="C56" i="8" s="1"/>
  <c r="B71" i="3"/>
  <c r="B23" i="7"/>
  <c r="B68" i="3"/>
  <c r="B69" i="3" s="1"/>
  <c r="B59" i="3"/>
  <c r="B75" i="3"/>
  <c r="C55" i="7"/>
  <c r="C56" i="7" s="1"/>
  <c r="C50" i="7"/>
  <c r="C51" i="7" s="1"/>
  <c r="C40" i="8" l="1"/>
  <c r="C64" i="8" s="1"/>
  <c r="B59" i="8"/>
  <c r="B40" i="3"/>
  <c r="B64" i="3" s="1"/>
  <c r="B63" i="3"/>
  <c r="B71" i="7"/>
  <c r="B38" i="7"/>
  <c r="B50" i="7"/>
  <c r="B51" i="7" s="1"/>
  <c r="B75" i="7"/>
  <c r="B55" i="7"/>
  <c r="B56" i="7" s="1"/>
  <c r="B68" i="7"/>
  <c r="C69" i="7"/>
  <c r="B75" i="8"/>
  <c r="B55" i="8"/>
  <c r="B56" i="8" s="1"/>
  <c r="B38" i="8"/>
  <c r="B50" i="8"/>
  <c r="B51" i="8" s="1"/>
  <c r="B71" i="8"/>
  <c r="B68" i="8"/>
  <c r="B59" i="7"/>
  <c r="B69" i="7" l="1"/>
  <c r="B69" i="8"/>
  <c r="B63" i="8"/>
  <c r="B40" i="8"/>
  <c r="B64" i="8" s="1"/>
  <c r="B40" i="7"/>
  <c r="B64" i="7" s="1"/>
  <c r="B63" i="7"/>
</calcChain>
</file>

<file path=xl/sharedStrings.xml><?xml version="1.0" encoding="utf-8"?>
<sst xmlns="http://schemas.openxmlformats.org/spreadsheetml/2006/main" count="421" uniqueCount="121">
  <si>
    <t>Indicador</t>
  </si>
  <si>
    <t>Total Programa</t>
  </si>
  <si>
    <t>Productos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</si>
  <si>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</si>
  <si>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</si>
  <si>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</si>
  <si>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</si>
  <si>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</si>
  <si>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</si>
  <si>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</si>
  <si>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</si>
  <si>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</si>
  <si>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</si>
  <si>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</si>
  <si>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</si>
  <si>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</si>
  <si>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</si>
  <si>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</si>
  <si>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</si>
  <si>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</si>
  <si>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</si>
  <si>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De composición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</si>
  <si>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</si>
  <si>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</si>
  <si>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</si>
  <si>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</si>
  <si>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</si>
  <si>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</si>
  <si>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</si>
  <si>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</si>
  <si>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</si>
  <si>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</si>
  <si>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 xml:space="preserve">Beneficiarios </t>
  </si>
  <si>
    <t>Centros Diurnos</t>
  </si>
  <si>
    <t>Primer Trimestre</t>
  </si>
  <si>
    <t>Segundo Trimestre</t>
  </si>
  <si>
    <t>Tercer Trimestre</t>
  </si>
  <si>
    <t>Cuarto Trimestre</t>
  </si>
  <si>
    <t xml:space="preserve">Gasto mensual programado por beneficiario (GPB) </t>
  </si>
  <si>
    <t xml:space="preserve">Gasto mensual efectivo por beneficiario (GEB) </t>
  </si>
  <si>
    <t xml:space="preserve">Gasto trimestral programado por beneficiario (GPB) </t>
  </si>
  <si>
    <t xml:space="preserve">Gasto trimestral efectivo por beneficiario (GEB) </t>
  </si>
  <si>
    <t xml:space="preserve">Gasto anual programado por beneficiario (GPB) </t>
  </si>
  <si>
    <t xml:space="preserve">Gasto anual efectivo por beneficiario (GEB) </t>
  </si>
  <si>
    <t>Red de Cuido</t>
  </si>
  <si>
    <t>Hogares y Albergues</t>
  </si>
  <si>
    <t>Personas de 65 años y más agredida y/o en condición de abandono</t>
  </si>
  <si>
    <t>Efectivos 1T 2019</t>
  </si>
  <si>
    <t>IPC (1T 2019)</t>
  </si>
  <si>
    <t>Gasto efectivo real 1T 2019</t>
  </si>
  <si>
    <t>Gasto efectivo real por beneficiario 1T 2019</t>
  </si>
  <si>
    <t>Efectivos 2T 2019</t>
  </si>
  <si>
    <t>IPC (2T 2019)</t>
  </si>
  <si>
    <t>Gasto efectivo real 2T 2019</t>
  </si>
  <si>
    <t>Gasto efectivo real por beneficiario 2T 2019</t>
  </si>
  <si>
    <t>Efectivos 1S 2019</t>
  </si>
  <si>
    <t>IPC (1S 2019)</t>
  </si>
  <si>
    <t>Gasto efectivo real 1S 2019</t>
  </si>
  <si>
    <t>Gasto efectivo real por beneficiario 1S 2019</t>
  </si>
  <si>
    <t>Efectivos 3T 2019</t>
  </si>
  <si>
    <t>IPC (3T 2019)</t>
  </si>
  <si>
    <t>Gasto efectivo real 3T 2019</t>
  </si>
  <si>
    <t>Gasto efectivo real por beneficiario 3T 2019</t>
  </si>
  <si>
    <t>Efectivos 3TA 2019</t>
  </si>
  <si>
    <t>IPC (3TA 2019)</t>
  </si>
  <si>
    <t>Gasto efectivo real 3TA 2019</t>
  </si>
  <si>
    <t>Gasto efectivo real por beneficiario 3TA 2019</t>
  </si>
  <si>
    <t>Efectivos 4T 2019</t>
  </si>
  <si>
    <t>IPC (4T 2019)</t>
  </si>
  <si>
    <t>Gasto efectivo real 4T 2019</t>
  </si>
  <si>
    <t>Gasto efectivo real por beneficiario 4T 2019</t>
  </si>
  <si>
    <t>Programados 1T 2020</t>
  </si>
  <si>
    <t>Efectivos 1T 2020</t>
  </si>
  <si>
    <t>Programados año 2020</t>
  </si>
  <si>
    <t>En transferencias 1T 2020</t>
  </si>
  <si>
    <t>IPC (1T 2020)</t>
  </si>
  <si>
    <t>Gasto efectivo real 1T 2020</t>
  </si>
  <si>
    <t>Gasto efectivo real por beneficiario 1T 2020</t>
  </si>
  <si>
    <t>Programados 2T 2020</t>
  </si>
  <si>
    <t>Efectivos 2T 2020</t>
  </si>
  <si>
    <t>En transferencias 2T 2020</t>
  </si>
  <si>
    <t>IPC (2T 2020)</t>
  </si>
  <si>
    <t>Gasto efectivo real 2T 2020</t>
  </si>
  <si>
    <t>Gasto efectivo real por beneficiario 2T 2020</t>
  </si>
  <si>
    <t>Programados 1S 2020</t>
  </si>
  <si>
    <t>Efectivos 1S 2020</t>
  </si>
  <si>
    <t>En transferencias 1S 2020</t>
  </si>
  <si>
    <t>IPC (1S 2020)</t>
  </si>
  <si>
    <t>Gasto efectivo real 1S 2020</t>
  </si>
  <si>
    <t>Gasto efectivo real por beneficiario 1S 2020</t>
  </si>
  <si>
    <t>Programados 3T 2020</t>
  </si>
  <si>
    <t>Efectivos 3T 2020</t>
  </si>
  <si>
    <t>En transferencias 3T 2020</t>
  </si>
  <si>
    <t>IPC (3T 2020)</t>
  </si>
  <si>
    <t>Gasto efectivo real 3T 2020</t>
  </si>
  <si>
    <t>Gasto efectivo real por beneficiario 3T 2020</t>
  </si>
  <si>
    <t>Programados 3TA 2020</t>
  </si>
  <si>
    <t>Efectivos 3TA 2020</t>
  </si>
  <si>
    <t>En transferencias 3TA 2020</t>
  </si>
  <si>
    <t>IPC (3TA 2020)</t>
  </si>
  <si>
    <t>Gasto efectivo real 3TA 2020</t>
  </si>
  <si>
    <t>Gasto efectivo real por beneficiario 3TA 2020</t>
  </si>
  <si>
    <r>
      <rPr>
        <b/>
        <sz val="11"/>
        <color theme="1"/>
        <rFont val="Palatino Linotype"/>
        <family val="1"/>
      </rPr>
      <t xml:space="preserve">Fuentes: </t>
    </r>
    <r>
      <rPr>
        <sz val="11"/>
        <color theme="1"/>
        <rFont val="Palatino Linotype"/>
        <family val="1"/>
      </rPr>
      <t xml:space="preserve"> Informes Trimestrales CONAPAM 2019 y 2020 - Cronogramas de Metas e Inversión - Modificaciones 2020 - IPC, INEC 2019 y 2020</t>
    </r>
  </si>
  <si>
    <t>Programados 4T 2020</t>
  </si>
  <si>
    <t>Efectivos 4T 2020</t>
  </si>
  <si>
    <t>En transferencias 4T 2020</t>
  </si>
  <si>
    <t>IPC (4T 2020)</t>
  </si>
  <si>
    <t>Gasto efectivo real 4T 2020</t>
  </si>
  <si>
    <t>Gasto efectivo real por beneficiario 4T 2020</t>
  </si>
  <si>
    <t>Efectivos 2019</t>
  </si>
  <si>
    <t>Programados 2020</t>
  </si>
  <si>
    <t>Efectivos 2020</t>
  </si>
  <si>
    <t>En transferencias 2020</t>
  </si>
  <si>
    <t>IPC (2019)</t>
  </si>
  <si>
    <t>IPC (2020)</t>
  </si>
  <si>
    <t>Gasto efectivo real 2020</t>
  </si>
  <si>
    <t>Gasto efectivo real 2019</t>
  </si>
  <si>
    <t>Gasto efectivo real por beneficiario 2019</t>
  </si>
  <si>
    <t>Gasto efectivo real por beneficiario 2020</t>
  </si>
  <si>
    <r>
      <t xml:space="preserve">Nota: </t>
    </r>
    <r>
      <rPr>
        <sz val="11"/>
        <color theme="1"/>
        <rFont val="Palatino Linotype"/>
        <family val="1"/>
      </rPr>
      <t xml:space="preserve">El dato de Ingreso efectivo recibido que se utilizó para realizar el cálculo de los indicadores es el que registra el Departamento de Presupuesto de la Desaf como el monto girado; esto debido a que en el informe remitido por la Unidad Ejecutora se incoporan montos reintegrados por las Asociaciones. Para el IV Trimestre la Desaf giró: ₡ 4 828 469 476,60 / La diferencia con lo que indica la UE es de ₡ 61 383 193. </t>
    </r>
  </si>
  <si>
    <r>
      <t xml:space="preserve">Notas: 
1. </t>
    </r>
    <r>
      <rPr>
        <sz val="11"/>
        <color theme="1"/>
        <rFont val="Palatino Linotype"/>
        <family val="1"/>
      </rPr>
      <t xml:space="preserve">El dato de Ingreso efectivo recibido que se utilizó para realizar el cálculo de los indicadores es el que registra el Departamento de Presupuesto de la Desaf como el monto girado; esto debido a que en el informe remitido por la Unidad Ejecutora para el IV existe una diferencia de ₡ 61 383 193 que hacen referencia a montos reintegrados por las Asociaciones (se solicitó a la UE realizar el ajuste correspondiente). 
</t>
    </r>
    <r>
      <rPr>
        <b/>
        <sz val="11"/>
        <color theme="1"/>
        <rFont val="Palatino Linotype"/>
        <family val="1"/>
      </rPr>
      <t xml:space="preserve">2. </t>
    </r>
    <r>
      <rPr>
        <sz val="11"/>
        <color theme="1"/>
        <rFont val="Palatino Linotype"/>
        <family val="1"/>
      </rPr>
      <t xml:space="preserve">El monto del gasto efectivo Fodesaf para el año 2019, no concuerda con el dato que aparece en los indicadores del año 2019, esto debido a que en el año 2020 se presentó una modificación en el total de productos. 
3. El monto de gasto mensual programado por beneficiario se incluyó de form manual, esto debido a que por "diferencias por decimales" no se reflejaba el mismo dato del Cronograma de Metas e Inversión.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</si>
</sst>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#,##0.0____"/>
    <numFmt numFmtId="167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165" fontId="0" fillId="0" borderId="0" xfId="1" applyNumberFormat="1" applyFont="1" applyFill="1"/>
    <xf numFmtId="3" fontId="0" fillId="0" borderId="0" xfId="0" applyNumberFormat="1" applyFont="1" applyFill="1"/>
    <xf numFmtId="164" fontId="0" fillId="0" borderId="0" xfId="1" applyFont="1" applyFill="1"/>
    <xf numFmtId="0" fontId="0" fillId="0" borderId="0" xfId="0" applyFont="1" applyFill="1"/>
    <xf numFmtId="164" fontId="0" fillId="0" borderId="0" xfId="0" applyNumberFormat="1" applyFont="1" applyFill="1"/>
    <xf numFmtId="165" fontId="0" fillId="0" borderId="0" xfId="0" applyNumberFormat="1" applyFont="1" applyFill="1"/>
    <xf numFmtId="0" fontId="0" fillId="0" borderId="0" xfId="0" applyFont="1" applyFill="1" applyBorder="1"/>
    <xf numFmtId="167" fontId="0" fillId="0" borderId="0" xfId="0" applyNumberFormat="1" applyFont="1" applyFill="1"/>
    <xf numFmtId="0" fontId="3" fillId="0" borderId="0" xfId="0" applyFont="1" applyFill="1"/>
    <xf numFmtId="166" fontId="0" fillId="0" borderId="0" xfId="0" applyNumberFormat="1" applyFont="1" applyFill="1"/>
    <xf numFmtId="0" fontId="0" fillId="0" borderId="4" xfId="0" applyFont="1" applyFill="1" applyBorder="1"/>
    <xf numFmtId="0" fontId="2" fillId="0" borderId="4" xfId="0" applyFont="1" applyFill="1" applyBorder="1" applyAlignment="1"/>
    <xf numFmtId="0" fontId="2" fillId="0" borderId="0" xfId="0" applyFont="1" applyFill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0" xfId="0" applyFont="1" applyFill="1"/>
    <xf numFmtId="3" fontId="5" fillId="0" borderId="0" xfId="0" applyNumberFormat="1" applyFont="1" applyFill="1"/>
    <xf numFmtId="0" fontId="5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left"/>
    </xf>
    <xf numFmtId="3" fontId="5" fillId="0" borderId="0" xfId="1" applyNumberFormat="1" applyFont="1" applyFill="1"/>
    <xf numFmtId="164" fontId="5" fillId="0" borderId="0" xfId="1" applyNumberFormat="1" applyFont="1" applyFill="1"/>
    <xf numFmtId="3" fontId="5" fillId="0" borderId="0" xfId="0" applyNumberFormat="1" applyFont="1" applyFill="1" applyAlignment="1"/>
    <xf numFmtId="0" fontId="5" fillId="0" borderId="0" xfId="0" applyFont="1" applyFill="1" applyAlignment="1"/>
    <xf numFmtId="4" fontId="5" fillId="0" borderId="0" xfId="0" applyNumberFormat="1" applyFont="1" applyFill="1" applyAlignment="1"/>
    <xf numFmtId="4" fontId="5" fillId="0" borderId="0" xfId="0" applyNumberFormat="1" applyFont="1" applyFill="1" applyAlignment="1">
      <alignment horizontal="right"/>
    </xf>
    <xf numFmtId="0" fontId="5" fillId="0" borderId="3" xfId="0" applyFont="1" applyFill="1" applyBorder="1"/>
    <xf numFmtId="4" fontId="5" fillId="0" borderId="3" xfId="0" applyNumberFormat="1" applyFont="1" applyFill="1" applyBorder="1" applyAlignment="1"/>
    <xf numFmtId="0" fontId="5" fillId="0" borderId="0" xfId="0" applyFont="1" applyFill="1" applyBorder="1"/>
    <xf numFmtId="167" fontId="5" fillId="0" borderId="0" xfId="0" applyNumberFormat="1" applyFont="1" applyFill="1"/>
    <xf numFmtId="4" fontId="5" fillId="0" borderId="0" xfId="0" applyNumberFormat="1" applyFont="1" applyFill="1" applyBorder="1" applyAlignment="1"/>
    <xf numFmtId="3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2" fontId="5" fillId="0" borderId="0" xfId="0" applyNumberFormat="1" applyFont="1" applyFill="1"/>
    <xf numFmtId="2" fontId="5" fillId="0" borderId="0" xfId="1" applyNumberFormat="1" applyFont="1" applyFill="1"/>
    <xf numFmtId="0" fontId="5" fillId="0" borderId="0" xfId="0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horizontal="right"/>
    </xf>
    <xf numFmtId="2" fontId="5" fillId="0" borderId="0" xfId="1" applyNumberFormat="1" applyFont="1" applyFill="1" applyAlignment="1">
      <alignment horizontal="right"/>
    </xf>
    <xf numFmtId="4" fontId="5" fillId="0" borderId="0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4071B9"/>
      <color rgb="FF102D7C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Cobertura Potencial. Primer Trimestre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Trimestre'!$A$45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'I Trimestre'!$B$9:$B$10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Trimestre'!$B$45</c:f>
              <c:numCache>
                <c:formatCode>#,##0.00</c:formatCode>
                <c:ptCount val="1"/>
                <c:pt idx="0">
                  <c:v>10.185670217100286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F-4569-9C66-8332F2DBA237}"/>
            </c:ext>
          </c:extLst>
        </c:ser>
        <c:ser>
          <c:idx val="1"/>
          <c:order val="1"/>
          <c:tx>
            <c:strRef>
              <c:f>'I Trimestre'!$A$46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'I Trimestre'!$B$9:$B$10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Trimestre'!$B$46</c:f>
              <c:numCache>
                <c:formatCode>#,##0.00</c:formatCode>
                <c:ptCount val="1"/>
                <c:pt idx="0">
                  <c:v>6.9881458199949567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F-4569-9C66-8332F2DB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7121920"/>
        <c:axId val="67123456"/>
      </c:barChart>
      <c:catAx>
        <c:axId val="67121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123456"/>
        <c:crosses val="autoZero"/>
        <c:auto val="1"/>
        <c:lblAlgn val="ctr"/>
        <c:lblOffset val="100"/>
        <c:noMultiLvlLbl val="0"/>
      </c:catAx>
      <c:valAx>
        <c:axId val="6712345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/>
            </a:pPr>
            <a:endParaRPr lang="es-CR"/>
          </a:p>
        </c:txPr>
        <c:crossAx val="671219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CONAPAM: Indicadores de resultado 2020</a:t>
            </a:r>
          </a:p>
        </c:rich>
      </c:tx>
      <c:overlay val="0"/>
    </c:title>
    <c:autoTitleDeleted val="0"/>
    <c:view3D>
      <c:rotX val="5"/>
      <c:rotY val="0"/>
      <c:rAngAx val="0"/>
      <c:perspective val="4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5700180488879753E-2"/>
          <c:y val="0.15809501067448781"/>
          <c:w val="0.91268262429345659"/>
          <c:h val="0.56996011682238645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Anual!$A$49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9.18308571058357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A3-4ECA-8012-B14E49937802}"/>
                </c:ext>
              </c:extLst>
            </c:dLbl>
            <c:dLbl>
              <c:idx val="3"/>
              <c:layout>
                <c:manualLayout>
                  <c:x val="-5.5098514263501345E-3"/>
                  <c:y val="-2.86738415993772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A3-4ECA-8012-B14E49937802}"/>
                </c:ext>
              </c:extLst>
            </c:dLbl>
            <c:dLbl>
              <c:idx val="4"/>
              <c:layout>
                <c:manualLayout>
                  <c:x val="-1.8366171421167112E-2"/>
                  <c:y val="-5.256810232765432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A3-4ECA-8012-B14E499378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Anual!$B$49:$F$49</c:f>
              <c:numCache>
                <c:formatCode>#,##0.00</c:formatCode>
                <c:ptCount val="5"/>
                <c:pt idx="0">
                  <c:v>83.342473688833834</c:v>
                </c:pt>
                <c:pt idx="1">
                  <c:v>100.84670231729056</c:v>
                </c:pt>
                <c:pt idx="2">
                  <c:v>98.30748399803052</c:v>
                </c:pt>
                <c:pt idx="3">
                  <c:v>78.926299761781976</c:v>
                </c:pt>
                <c:pt idx="4">
                  <c:v>92.561252143133672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A-4FF6-AF97-D6BDE1121E13}"/>
            </c:ext>
          </c:extLst>
        </c:ser>
        <c:ser>
          <c:idx val="0"/>
          <c:order val="1"/>
          <c:tx>
            <c:strRef>
              <c:f>Anual!$A$50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dLbls>
            <c:dLbl>
              <c:idx val="1"/>
              <c:layout>
                <c:manualLayout>
                  <c:x val="0"/>
                  <c:y val="-2.5806457439439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A3-4ECA-8012-B14E49937802}"/>
                </c:ext>
              </c:extLst>
            </c:dLbl>
            <c:dLbl>
              <c:idx val="2"/>
              <c:layout>
                <c:manualLayout>
                  <c:x val="-6.7341850605474719E-17"/>
                  <c:y val="-3.1541225759314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A3-4ECA-8012-B14E49937802}"/>
                </c:ext>
              </c:extLst>
            </c:dLbl>
            <c:dLbl>
              <c:idx val="4"/>
              <c:layout>
                <c:manualLayout>
                  <c:x val="-1.3468370121094944E-16"/>
                  <c:y val="-5.7347683198754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A3-4ECA-8012-B14E499378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Anual!$B$50:$F$50</c:f>
              <c:numCache>
                <c:formatCode>#,##0.00</c:formatCode>
                <c:ptCount val="5"/>
                <c:pt idx="0">
                  <c:v>100.6083126474395</c:v>
                </c:pt>
                <c:pt idx="1">
                  <c:v>102.56603492070295</c:v>
                </c:pt>
                <c:pt idx="2">
                  <c:v>99.737971110055256</c:v>
                </c:pt>
                <c:pt idx="3">
                  <c:v>99.253123575367795</c:v>
                </c:pt>
                <c:pt idx="4">
                  <c:v>101.36019012364135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5A-4FF6-AF97-D6BDE1121E13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285631999481698E-2"/>
                  <c:y val="-5.256810232765432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A3-4ECA-8012-B14E499378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Anual!$B$51:$F$51</c:f>
              <c:numCache>
                <c:formatCode>#,##0.00</c:formatCode>
                <c:ptCount val="5"/>
                <c:pt idx="0">
                  <c:v>91.975393168136662</c:v>
                </c:pt>
                <c:pt idx="1">
                  <c:v>101.70636861899675</c:v>
                </c:pt>
                <c:pt idx="2">
                  <c:v>99.022727554042888</c:v>
                </c:pt>
                <c:pt idx="3">
                  <c:v>89.089711668574893</c:v>
                </c:pt>
                <c:pt idx="4">
                  <c:v>96.960721133387509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5A-4FF6-AF97-D6BDE1121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69711360"/>
        <c:axId val="69712896"/>
        <c:axId val="0"/>
      </c:bar3DChart>
      <c:catAx>
        <c:axId val="69711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9712896"/>
        <c:crosses val="autoZero"/>
        <c:auto val="1"/>
        <c:lblAlgn val="ctr"/>
        <c:lblOffset val="100"/>
        <c:noMultiLvlLbl val="0"/>
      </c:catAx>
      <c:valAx>
        <c:axId val="69712896"/>
        <c:scaling>
          <c:orientation val="minMax"/>
          <c:max val="14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69711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0087508634498884E-2"/>
          <c:y val="0.92303564618018408"/>
          <c:w val="0.98991249136550108"/>
          <c:h val="7.6964353819815978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CONAPAM: Indicadores de avance 2020</a:t>
            </a:r>
          </a:p>
        </c:rich>
      </c:tx>
      <c:layout/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650189414651889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6B0-4268-932A-5427BA563173}"/>
                </c:ext>
              </c:extLst>
            </c:dLbl>
            <c:dLbl>
              <c:idx val="1"/>
              <c:layout>
                <c:manualLayout>
                  <c:x val="-9.125473536629721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6B0-4268-932A-5427BA563173}"/>
                </c:ext>
              </c:extLst>
            </c:dLbl>
            <c:dLbl>
              <c:idx val="3"/>
              <c:layout>
                <c:manualLayout>
                  <c:x val="-3.65018941465202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6B0-4268-932A-5427BA56317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Anual!$B$54:$F$54</c:f>
              <c:numCache>
                <c:formatCode>#,##0.00</c:formatCode>
                <c:ptCount val="5"/>
                <c:pt idx="0">
                  <c:v>83.344254510921189</c:v>
                </c:pt>
                <c:pt idx="1">
                  <c:v>100.84670231729056</c:v>
                </c:pt>
                <c:pt idx="2">
                  <c:v>98.30748399803052</c:v>
                </c:pt>
                <c:pt idx="3">
                  <c:v>78.926299761781976</c:v>
                </c:pt>
                <c:pt idx="4">
                  <c:v>92.607348384240808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E-4519-8C2E-13788E9997FA}"/>
            </c:ext>
          </c:extLst>
        </c:ser>
        <c:ser>
          <c:idx val="1"/>
          <c:order val="1"/>
          <c:tx>
            <c:strRef>
              <c:f>Anual!$A$55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3459683105194526E-17"/>
                  <c:y val="-1.8991094373028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6B0-4268-932A-5427BA563173}"/>
                </c:ext>
              </c:extLst>
            </c:dLbl>
            <c:dLbl>
              <c:idx val="1"/>
              <c:layout>
                <c:manualLayout>
                  <c:x val="0"/>
                  <c:y val="-2.8486641559542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B0-4268-932A-5427BA563173}"/>
                </c:ext>
              </c:extLst>
            </c:dLbl>
            <c:dLbl>
              <c:idx val="2"/>
              <c:layout>
                <c:manualLayout>
                  <c:x val="-6.6919366210389052E-17"/>
                  <c:y val="-3.48170063505521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6B0-4268-932A-5427BA563173}"/>
                </c:ext>
              </c:extLst>
            </c:dLbl>
            <c:dLbl>
              <c:idx val="4"/>
              <c:layout>
                <c:manualLayout>
                  <c:x val="0"/>
                  <c:y val="-4.4312553537066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6B0-4268-932A-5427BA56317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Anual!$B$55:$F$55</c:f>
              <c:numCache>
                <c:formatCode>#,##0.00</c:formatCode>
                <c:ptCount val="5"/>
                <c:pt idx="0">
                  <c:v>100.6083126474395</c:v>
                </c:pt>
                <c:pt idx="1">
                  <c:v>102.56603492070295</c:v>
                </c:pt>
                <c:pt idx="2">
                  <c:v>99.737971110055256</c:v>
                </c:pt>
                <c:pt idx="3">
                  <c:v>99.253123575367795</c:v>
                </c:pt>
                <c:pt idx="4">
                  <c:v>101.36019012364135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BE-4519-8C2E-13788E9997FA}"/>
            </c:ext>
          </c:extLst>
        </c:ser>
        <c:ser>
          <c:idx val="2"/>
          <c:order val="2"/>
          <c:tx>
            <c:strRef>
              <c:f>Anual!$A$56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30037882930374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6B0-4268-932A-5427BA563173}"/>
                </c:ext>
              </c:extLst>
            </c:dLbl>
            <c:dLbl>
              <c:idx val="1"/>
              <c:layout>
                <c:manualLayout>
                  <c:x val="7.30037882930377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B0-4268-932A-5427BA56317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Anual!$B$56:$F$56</c:f>
              <c:numCache>
                <c:formatCode>#,##0.00</c:formatCode>
                <c:ptCount val="5"/>
                <c:pt idx="0">
                  <c:v>91.976283579180347</c:v>
                </c:pt>
                <c:pt idx="1">
                  <c:v>101.70636861899675</c:v>
                </c:pt>
                <c:pt idx="2">
                  <c:v>99.022727554042888</c:v>
                </c:pt>
                <c:pt idx="3">
                  <c:v>89.089711668574893</c:v>
                </c:pt>
                <c:pt idx="4">
                  <c:v>96.983769253941077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BE-4519-8C2E-13788E999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69767552"/>
        <c:axId val="69769088"/>
        <c:axId val="0"/>
      </c:bar3DChart>
      <c:catAx>
        <c:axId val="69767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9769088"/>
        <c:crosses val="autoZero"/>
        <c:auto val="1"/>
        <c:lblAlgn val="ctr"/>
        <c:lblOffset val="100"/>
        <c:noMultiLvlLbl val="0"/>
      </c:catAx>
      <c:valAx>
        <c:axId val="69769088"/>
        <c:scaling>
          <c:orientation val="minMax"/>
          <c:max val="14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697675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CONAPAM: Indicadores de expansión 2020</a:t>
            </a:r>
          </a:p>
        </c:rich>
      </c:tx>
      <c:layout/>
      <c:overlay val="0"/>
    </c:title>
    <c:autoTitleDeleted val="0"/>
    <c:view3D>
      <c:rotX val="5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5206273675791279E-2"/>
          <c:y val="0.15809491287198293"/>
          <c:w val="0.91333904024911394"/>
          <c:h val="0.5169143047327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dLbl>
              <c:idx val="4"/>
              <c:layout>
                <c:manualLayout>
                  <c:x val="-1.016026126386107E-2"/>
                  <c:y val="-1.2869487938781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C4-49E9-B809-9D001248212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Anual!$B$62:$F$62</c:f>
              <c:numCache>
                <c:formatCode>#,##0.00</c:formatCode>
                <c:ptCount val="5"/>
                <c:pt idx="0">
                  <c:v>-1.8832591731323678</c:v>
                </c:pt>
                <c:pt idx="1">
                  <c:v>13.530326594090191</c:v>
                </c:pt>
                <c:pt idx="2">
                  <c:v>12.700204614407685</c:v>
                </c:pt>
                <c:pt idx="3">
                  <c:v>-6.3120841319699856</c:v>
                </c:pt>
                <c:pt idx="4">
                  <c:v>10.497821206919312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2-4CA7-9BAF-00A17EBD3470}"/>
            </c:ext>
          </c:extLst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Anual!$B$63:$F$63</c:f>
              <c:numCache>
                <c:formatCode>#,##0.00</c:formatCode>
                <c:ptCount val="5"/>
                <c:pt idx="0">
                  <c:v>8.0591482387287527</c:v>
                </c:pt>
                <c:pt idx="1">
                  <c:v>10.611786253629685</c:v>
                </c:pt>
                <c:pt idx="2">
                  <c:v>1.6023019856192811</c:v>
                </c:pt>
                <c:pt idx="3">
                  <c:v>-5.3042581084415392</c:v>
                </c:pt>
                <c:pt idx="4">
                  <c:v>40.643579481319982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2-4CA7-9BAF-00A17EBD3470}"/>
            </c:ext>
          </c:extLst>
        </c:ser>
        <c:ser>
          <c:idx val="2"/>
          <c:order val="2"/>
          <c:tx>
            <c:strRef>
              <c:f>Anual!$A$64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Anual!$B$64:$F$64</c:f>
              <c:numCache>
                <c:formatCode>#,##0.00</c:formatCode>
                <c:ptCount val="5"/>
                <c:pt idx="0">
                  <c:v>10.133242633288276</c:v>
                </c:pt>
                <c:pt idx="1">
                  <c:v>-2.5707142998850907</c:v>
                </c:pt>
                <c:pt idx="2">
                  <c:v>-9.8472781542489169</c:v>
                </c:pt>
                <c:pt idx="3">
                  <c:v>1.0757268044558455</c:v>
                </c:pt>
                <c:pt idx="4">
                  <c:v>27.281767138149647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72-4CA7-9BAF-00A17EBD3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69794816"/>
        <c:axId val="69796608"/>
        <c:axId val="0"/>
      </c:bar3DChart>
      <c:catAx>
        <c:axId val="69794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69796608"/>
        <c:crosses val="autoZero"/>
        <c:auto val="1"/>
        <c:lblAlgn val="ctr"/>
        <c:lblOffset val="100"/>
        <c:noMultiLvlLbl val="0"/>
      </c:catAx>
      <c:valAx>
        <c:axId val="69796608"/>
        <c:scaling>
          <c:orientation val="minMax"/>
          <c:max val="60"/>
          <c:min val="-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69794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6349628013531199"/>
          <c:w val="0.99748211690374577"/>
          <c:h val="0.1365037563285971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800">
                <a:solidFill>
                  <a:schemeClr val="tx1"/>
                </a:solidFill>
              </a:defRPr>
            </a:pPr>
            <a:r>
              <a:rPr lang="es-CR" sz="1800">
                <a:solidFill>
                  <a:schemeClr val="tx1"/>
                </a:solidFill>
              </a:rPr>
              <a:t>CONAPAM: Indicadores de gasto medio 2020</a:t>
            </a:r>
          </a:p>
        </c:rich>
      </c:tx>
      <c:layout/>
      <c:overlay val="0"/>
    </c:title>
    <c:autoTitleDeleted val="0"/>
    <c:view3D>
      <c:rotX val="5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Anual!$A$70</c:f>
              <c:strCache>
                <c:ptCount val="1"/>
                <c:pt idx="0">
                  <c:v>Gasto anual programado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Anual!$B$70:$F$70</c:f>
              <c:numCache>
                <c:formatCode>#,##0.00</c:formatCode>
                <c:ptCount val="5"/>
                <c:pt idx="0">
                  <c:v>1008944.8913279631</c:v>
                </c:pt>
                <c:pt idx="1">
                  <c:v>2233766.31</c:v>
                </c:pt>
                <c:pt idx="2">
                  <c:v>860280</c:v>
                </c:pt>
                <c:pt idx="3">
                  <c:v>575580.86479333974</c:v>
                </c:pt>
                <c:pt idx="4">
                  <c:v>6043524.1408329187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0-4836-B9D3-0FD92D20B775}"/>
            </c:ext>
          </c:extLst>
        </c:ser>
        <c:ser>
          <c:idx val="1"/>
          <c:order val="1"/>
          <c:tx>
            <c:strRef>
              <c:f>Anual!$A$71</c:f>
              <c:strCache>
                <c:ptCount val="1"/>
                <c:pt idx="0">
                  <c:v>Gasto anual efectivo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Anual!$B$71:$F$71</c:f>
              <c:numCache>
                <c:formatCode>#,##0.00</c:formatCode>
                <c:ptCount val="5"/>
                <c:pt idx="0">
                  <c:v>1217965.32521641</c:v>
                </c:pt>
                <c:pt idx="1">
                  <c:v>2271849.7292585066</c:v>
                </c:pt>
                <c:pt idx="2">
                  <c:v>872798.06477681082</c:v>
                </c:pt>
                <c:pt idx="3">
                  <c:v>723817.0150301822</c:v>
                </c:pt>
                <c:pt idx="4">
                  <c:v>6618025.8126195036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00-4836-B9D3-0FD92D20B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854336"/>
        <c:axId val="69855872"/>
        <c:axId val="0"/>
      </c:bar3DChart>
      <c:catAx>
        <c:axId val="698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s-CR"/>
          </a:p>
        </c:txPr>
        <c:crossAx val="69855872"/>
        <c:crosses val="autoZero"/>
        <c:auto val="1"/>
        <c:lblAlgn val="ctr"/>
        <c:lblOffset val="100"/>
        <c:noMultiLvlLbl val="0"/>
      </c:catAx>
      <c:valAx>
        <c:axId val="69855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s-CR"/>
          </a:p>
        </c:txPr>
        <c:crossAx val="6985433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/>
            </a:pPr>
            <a:endParaRPr lang="es-CR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 sz="1100"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 b="1"/>
              <a:t>CONAPAM: Indicadores de giro de recursos 2020</a:t>
            </a:r>
          </a:p>
        </c:rich>
      </c:tx>
      <c:layout>
        <c:manualLayout>
          <c:xMode val="edge"/>
          <c:yMode val="edge"/>
          <c:x val="0.1206670665465296"/>
          <c:y val="5.0796990278326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964202479724075E-2"/>
          <c:y val="0.20437046454598601"/>
          <c:w val="0.81607159504055193"/>
          <c:h val="0.61238105796456532"/>
        </c:manualLayout>
      </c:layout>
      <c:bar3DChart>
        <c:barDir val="bar"/>
        <c:grouping val="clustered"/>
        <c:varyColors val="0"/>
        <c:ser>
          <c:idx val="1"/>
          <c:order val="0"/>
          <c:tx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tx>
          <c:spPr>
            <a:solidFill>
              <a:schemeClr val="accent2"/>
            </a:solidFill>
            <a:ln w="25400">
              <a:solidFill>
                <a:schemeClr val="lt1"/>
              </a:solidFill>
            </a:ln>
            <a:effectLst/>
            <a:sp3d contourW="25400">
              <a:contourClr>
                <a:schemeClr val="lt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4071B9"/>
              </a:solidFill>
              <a:ln w="19050">
                <a:solidFill>
                  <a:schemeClr val="lt1"/>
                </a:solidFill>
              </a:ln>
              <a:effectLst/>
              <a:sp3d contourW="1905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D33-4156-A079-A82643B21ACE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  <a:sp3d contourW="1905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9D33-4156-A079-A82643B21A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Anual!$A$74:$A$75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Anual!$B$74:$B$75</c:f>
              <c:numCache>
                <c:formatCode>#,##0.00</c:formatCode>
                <c:ptCount val="2"/>
                <c:pt idx="0">
                  <c:v>98.715846470129449</c:v>
                </c:pt>
                <c:pt idx="1">
                  <c:v>101.91708448539991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8-41C4-844D-31FD39DE5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496264032"/>
        <c:axId val="496268296"/>
        <c:axId val="0"/>
      </c:bar3DChart>
      <c:valAx>
        <c:axId val="49626829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496264032"/>
        <c:crosses val="autoZero"/>
        <c:crossBetween val="between"/>
      </c:valAx>
      <c:catAx>
        <c:axId val="496264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96268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 rtl="0">
              <a:defRPr/>
            </a:pPr>
            <a:r>
              <a:rPr lang="en-US"/>
              <a:t>CONAPAM: Índice</a:t>
            </a:r>
            <a:r>
              <a:rPr lang="en-US" baseline="0"/>
              <a:t> </a:t>
            </a:r>
            <a:r>
              <a:rPr lang="en-US"/>
              <a:t>de eficiencia (IE)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4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Anual!$B$69:$F$69</c:f>
              <c:numCache>
                <c:formatCode>#,##0.00</c:formatCode>
                <c:ptCount val="5"/>
                <c:pt idx="0">
                  <c:v>111.02969113059626</c:v>
                </c:pt>
                <c:pt idx="1">
                  <c:v>103.44035764911041</c:v>
                </c:pt>
                <c:pt idx="2">
                  <c:v>100.46362228354724</c:v>
                </c:pt>
                <c:pt idx="3">
                  <c:v>112.03403920142561</c:v>
                </c:pt>
                <c:pt idx="4">
                  <c:v>97.22254952594092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16-4FB4-8EC2-3E09BA51B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70147456"/>
        <c:axId val="70169728"/>
        <c:axId val="0"/>
      </c:bar3DChart>
      <c:catAx>
        <c:axId val="7014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0169728"/>
        <c:crosses val="autoZero"/>
        <c:auto val="1"/>
        <c:lblAlgn val="ctr"/>
        <c:lblOffset val="100"/>
        <c:noMultiLvlLbl val="0"/>
      </c:catAx>
      <c:valAx>
        <c:axId val="70169728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014745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Resultado. Primer Trimestre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Trimestre'!$E$10,'I Trimestre'!$F$10)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'I Trimestre'!$B$49:$E$49</c:f>
              <c:numCache>
                <c:formatCode>#,##0.00</c:formatCode>
                <c:ptCount val="4"/>
                <c:pt idx="0">
                  <c:v>68.607619047619053</c:v>
                </c:pt>
                <c:pt idx="1">
                  <c:v>82.959001782531189</c:v>
                </c:pt>
                <c:pt idx="2">
                  <c:v>95.445593303791227</c:v>
                </c:pt>
                <c:pt idx="3">
                  <c:v>62.857634028340591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2-4DAA-A330-13E91251026F}"/>
            </c:ext>
          </c:extLst>
        </c:ser>
        <c:ser>
          <c:idx val="1"/>
          <c:order val="1"/>
          <c:tx>
            <c:strRef>
              <c:f>'I Trimestre'!$A$50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Trimestre'!$E$10,'I Trimestre'!$F$10)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'I Trimestre'!$B$50:$E$50</c:f>
              <c:numCache>
                <c:formatCode>#,##0.00</c:formatCode>
                <c:ptCount val="4"/>
                <c:pt idx="0">
                  <c:v>80.738135929490497</c:v>
                </c:pt>
                <c:pt idx="1">
                  <c:v>82.852049910873433</c:v>
                </c:pt>
                <c:pt idx="2">
                  <c:v>94.411619891678981</c:v>
                </c:pt>
                <c:pt idx="3">
                  <c:v>78.968509409651915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C2-4DAA-A330-13E91251026F}"/>
            </c:ext>
          </c:extLst>
        </c:ser>
        <c:ser>
          <c:idx val="2"/>
          <c:order val="2"/>
          <c:tx>
            <c:strRef>
              <c:f>'I Trimestre'!$A$51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Trimestre'!$E$10,'I Trimestre'!$F$10)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'I Trimestre'!$B$51:$E$51</c:f>
              <c:numCache>
                <c:formatCode>#,##0.00</c:formatCode>
                <c:ptCount val="4"/>
                <c:pt idx="0">
                  <c:v>74.672877488554775</c:v>
                </c:pt>
                <c:pt idx="1">
                  <c:v>82.905525846702318</c:v>
                </c:pt>
                <c:pt idx="2">
                  <c:v>94.928606597735097</c:v>
                </c:pt>
                <c:pt idx="3">
                  <c:v>70.91307171899625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C2-4DAA-A330-13E91251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45088"/>
        <c:axId val="67155072"/>
      </c:barChart>
      <c:catAx>
        <c:axId val="67145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155072"/>
        <c:crosses val="autoZero"/>
        <c:auto val="1"/>
        <c:lblAlgn val="ctr"/>
        <c:lblOffset val="100"/>
        <c:noMultiLvlLbl val="0"/>
      </c:catAx>
      <c:valAx>
        <c:axId val="6715507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1450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Avance. Primer Trimestre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Trimestre'!$A$54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Trimestre'!$B$54:$E$54</c:f>
              <c:numCache>
                <c:formatCode>#,##0.00</c:formatCode>
                <c:ptCount val="4"/>
                <c:pt idx="0">
                  <c:v>68.603698836256982</c:v>
                </c:pt>
                <c:pt idx="1">
                  <c:v>82.959001782531189</c:v>
                </c:pt>
                <c:pt idx="2">
                  <c:v>95.445593303791227</c:v>
                </c:pt>
                <c:pt idx="3">
                  <c:v>62.857634028340591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D-49D9-A989-C32CBE448BB4}"/>
            </c:ext>
          </c:extLst>
        </c:ser>
        <c:ser>
          <c:idx val="1"/>
          <c:order val="1"/>
          <c:tx>
            <c:strRef>
              <c:f>'I Trimestre'!$A$55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Trimestre'!$B$55:$E$55</c:f>
              <c:numCache>
                <c:formatCode>#,##0.00</c:formatCode>
                <c:ptCount val="4"/>
                <c:pt idx="0">
                  <c:v>22.150912918813397</c:v>
                </c:pt>
                <c:pt idx="1">
                  <c:v>20.713012477718358</c:v>
                </c:pt>
                <c:pt idx="2">
                  <c:v>23.602904972919745</c:v>
                </c:pt>
                <c:pt idx="3">
                  <c:v>19.742127352412979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7D-49D9-A989-C32CBE448BB4}"/>
            </c:ext>
          </c:extLst>
        </c:ser>
        <c:ser>
          <c:idx val="2"/>
          <c:order val="2"/>
          <c:tx>
            <c:strRef>
              <c:f>'I Trimestre'!$A$56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Trimestre'!$B$56:$E$56</c:f>
              <c:numCache>
                <c:formatCode>#,##0.00</c:formatCode>
                <c:ptCount val="4"/>
                <c:pt idx="0">
                  <c:v>45.377305877535193</c:v>
                </c:pt>
                <c:pt idx="1">
                  <c:v>51.83600713012477</c:v>
                </c:pt>
                <c:pt idx="2">
                  <c:v>59.524249138355486</c:v>
                </c:pt>
                <c:pt idx="3">
                  <c:v>41.299880690376781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7D-49D9-A989-C32CBE448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72608"/>
        <c:axId val="67174400"/>
      </c:barChart>
      <c:catAx>
        <c:axId val="67172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174400"/>
        <c:crosses val="autoZero"/>
        <c:auto val="1"/>
        <c:lblAlgn val="ctr"/>
        <c:lblOffset val="100"/>
        <c:noMultiLvlLbl val="0"/>
      </c:catAx>
      <c:valAx>
        <c:axId val="6717440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172608"/>
        <c:crosses val="autoZero"/>
        <c:crossBetween val="between"/>
        <c:majorUnit val="25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Expansión. Primer Trimestre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Trimestre'!$A$62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Trimestre'!$B$62:$E$62</c:f>
              <c:numCache>
                <c:formatCode>#,##0.00</c:formatCode>
                <c:ptCount val="4"/>
                <c:pt idx="0">
                  <c:v>-22.183334413550238</c:v>
                </c:pt>
                <c:pt idx="1">
                  <c:v>8.7129175426302155</c:v>
                </c:pt>
                <c:pt idx="2">
                  <c:v>26.823683349689233</c:v>
                </c:pt>
                <c:pt idx="3">
                  <c:v>-31.697488858644885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B-4200-9F79-32B78E51CEE8}"/>
            </c:ext>
          </c:extLst>
        </c:ser>
        <c:ser>
          <c:idx val="1"/>
          <c:order val="1"/>
          <c:tx>
            <c:strRef>
              <c:f>'I Trimestre'!$A$63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Trimestre'!$B$63:$E$63</c:f>
              <c:numCache>
                <c:formatCode>#,##0.00</c:formatCode>
                <c:ptCount val="4"/>
                <c:pt idx="0">
                  <c:v>1.8922064783740256</c:v>
                </c:pt>
                <c:pt idx="1">
                  <c:v>-3.7507844114494371</c:v>
                </c:pt>
                <c:pt idx="2">
                  <c:v>2.1969942559526778</c:v>
                </c:pt>
                <c:pt idx="3">
                  <c:v>-12.315328291693216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B-4200-9F79-32B78E51CEE8}"/>
            </c:ext>
          </c:extLst>
        </c:ser>
        <c:ser>
          <c:idx val="2"/>
          <c:order val="2"/>
          <c:tx>
            <c:strRef>
              <c:f>'I Trimestre'!$A$64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Trimestre'!$B$64:$E$64</c:f>
              <c:numCache>
                <c:formatCode>#,##0.00</c:formatCode>
                <c:ptCount val="4"/>
                <c:pt idx="0">
                  <c:v>30.938797891793168</c:v>
                </c:pt>
                <c:pt idx="1">
                  <c:v>-11.464784715387854</c:v>
                </c:pt>
                <c:pt idx="2">
                  <c:v>-19.41805224646701</c:v>
                </c:pt>
                <c:pt idx="3">
                  <c:v>28.376937016033587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2B-4200-9F79-32B78E51C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61984"/>
        <c:axId val="67963520"/>
      </c:barChart>
      <c:catAx>
        <c:axId val="67961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963520"/>
        <c:crosses val="autoZero"/>
        <c:auto val="1"/>
        <c:lblAlgn val="ctr"/>
        <c:lblOffset val="100"/>
        <c:noMultiLvlLbl val="0"/>
      </c:catAx>
      <c:valAx>
        <c:axId val="6796352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9619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Gasto Medio. Primer Trimestre 2013.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Trimestre'!$A$67</c:f>
              <c:strCache>
                <c:ptCount val="1"/>
                <c:pt idx="0">
                  <c:v>Gasto mensual programado por beneficiario (GPB) 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Trimestre'!$B$67:$E$67</c:f>
              <c:numCache>
                <c:formatCode>#,##0.00</c:formatCode>
                <c:ptCount val="4"/>
                <c:pt idx="0">
                  <c:v>82756.225941142853</c:v>
                </c:pt>
                <c:pt idx="1">
                  <c:v>179225</c:v>
                </c:pt>
                <c:pt idx="2">
                  <c:v>71690</c:v>
                </c:pt>
                <c:pt idx="3">
                  <c:v>46368.89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B-4E2C-B38E-C47D1C62D3CC}"/>
            </c:ext>
          </c:extLst>
        </c:ser>
        <c:ser>
          <c:idx val="1"/>
          <c:order val="1"/>
          <c:tx>
            <c:strRef>
              <c:f>'I Trimestre'!$A$68</c:f>
              <c:strCache>
                <c:ptCount val="1"/>
                <c:pt idx="0">
                  <c:v>Gasto mensual efectivo por beneficiario (GEB) 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Trimestre'!$B$68:$E$68</c:f>
              <c:numCache>
                <c:formatCode>#,##0.00</c:formatCode>
                <c:ptCount val="4"/>
                <c:pt idx="0">
                  <c:v>97388.358782864598</c:v>
                </c:pt>
                <c:pt idx="1">
                  <c:v>178993.94069617533</c:v>
                </c:pt>
                <c:pt idx="2">
                  <c:v>70913.373742584474</c:v>
                </c:pt>
                <c:pt idx="3">
                  <c:v>58253.578628638395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7B-4E2C-B38E-C47D1C62D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88480"/>
        <c:axId val="68006656"/>
      </c:barChart>
      <c:catAx>
        <c:axId val="6798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8006656"/>
        <c:crosses val="autoZero"/>
        <c:auto val="1"/>
        <c:lblAlgn val="ctr"/>
        <c:lblOffset val="100"/>
        <c:noMultiLvlLbl val="0"/>
      </c:catAx>
      <c:valAx>
        <c:axId val="68006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ES"/>
                </a:pPr>
                <a:r>
                  <a:rPr lang="es-CR"/>
                  <a:t>Colones Corrientes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98848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>
              <a:defRPr lang="es-ES"/>
            </a:pPr>
            <a:endParaRPr lang="es-CR"/>
          </a:p>
        </c:txPr>
      </c:dTable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/>
              <a:t>CONAPAM: Índice de eficiencia. Primer Trimestre 2013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Trimestre'!$A$69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Trimestre'!$B$69:$E$69</c:f>
              <c:numCache>
                <c:formatCode>#,##0.00</c:formatCode>
                <c:ptCount val="4"/>
                <c:pt idx="0">
                  <c:v>87.875793047599629</c:v>
                </c:pt>
                <c:pt idx="1">
                  <c:v>82.798642916947216</c:v>
                </c:pt>
                <c:pt idx="2">
                  <c:v>93.900233763815862</c:v>
                </c:pt>
                <c:pt idx="3">
                  <c:v>89.088615215521045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17-47D9-900E-F12FF1B48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102400"/>
        <c:axId val="68108288"/>
      </c:barChart>
      <c:catAx>
        <c:axId val="6810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8108288"/>
        <c:crosses val="autoZero"/>
        <c:auto val="1"/>
        <c:lblAlgn val="ctr"/>
        <c:lblOffset val="100"/>
        <c:noMultiLvlLbl val="0"/>
      </c:catAx>
      <c:valAx>
        <c:axId val="6810828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8102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Giro de Recursos. Primer Trimestre 2013.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Trimestre'!$A$74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'I Trimestre'!$B$9:$B$10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Trimestre'!$B$74</c:f>
              <c:numCache>
                <c:formatCode>#,##0.00</c:formatCode>
                <c:ptCount val="1"/>
                <c:pt idx="0">
                  <c:v>100.0349414099805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F-4EE6-B87A-86564D003E99}"/>
            </c:ext>
          </c:extLst>
        </c:ser>
        <c:ser>
          <c:idx val="1"/>
          <c:order val="1"/>
          <c:tx>
            <c:strRef>
              <c:f>'I Trimestre'!$A$75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'I Trimestre'!$B$9:$B$10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Trimestre'!$B$75</c:f>
              <c:numCache>
                <c:formatCode>#,##0.00</c:formatCode>
                <c:ptCount val="1"/>
                <c:pt idx="0">
                  <c:v>80.709934740297896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FF-4EE6-B87A-86564D003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8144512"/>
        <c:axId val="68179072"/>
      </c:barChart>
      <c:catAx>
        <c:axId val="6814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8179072"/>
        <c:crosses val="autoZero"/>
        <c:auto val="1"/>
        <c:lblAlgn val="ctr"/>
        <c:lblOffset val="100"/>
        <c:noMultiLvlLbl val="0"/>
      </c:catAx>
      <c:valAx>
        <c:axId val="6817907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/>
            </a:pPr>
            <a:endParaRPr lang="es-CR"/>
          </a:p>
        </c:txPr>
        <c:crossAx val="681445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/>
              <a:t>CONAPAM: Gasto trimestral efectivo por beneficiario</a:t>
            </a:r>
          </a:p>
        </c:rich>
      </c:tx>
      <c:layout>
        <c:manualLayout>
          <c:xMode val="edge"/>
          <c:yMode val="edge"/>
          <c:x val="0.11881255468066491"/>
          <c:y val="4.166666666666666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Trimestre'!$B$71:$E$71</c:f>
              <c:numCache>
                <c:formatCode>#,##0.00</c:formatCode>
                <c:ptCount val="4"/>
                <c:pt idx="0">
                  <c:v>292165.07634859381</c:v>
                </c:pt>
                <c:pt idx="1">
                  <c:v>536981.82208852598</c:v>
                </c:pt>
                <c:pt idx="2">
                  <c:v>212740.12122775344</c:v>
                </c:pt>
                <c:pt idx="3">
                  <c:v>174760.7358859152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9-44B0-B4A6-FC2B2F34C024}"/>
            </c:ext>
          </c:extLst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'II Trimestre'!$B$71:$E$71</c:f>
              <c:numCache>
                <c:formatCode>#,##0.00</c:formatCode>
                <c:ptCount val="4"/>
                <c:pt idx="0">
                  <c:v>275463.75299101148</c:v>
                </c:pt>
                <c:pt idx="1">
                  <c:v>537217.94882692967</c:v>
                </c:pt>
                <c:pt idx="2">
                  <c:v>215070</c:v>
                </c:pt>
                <c:pt idx="3">
                  <c:v>165923.94969335324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59-44B0-B4A6-FC2B2F34C024}"/>
            </c:ext>
          </c:extLst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'III Trimestre'!$B$71:$E$71</c:f>
              <c:numCache>
                <c:formatCode>#,##0.00</c:formatCode>
                <c:ptCount val="4"/>
                <c:pt idx="0">
                  <c:v>329226.20228771301</c:v>
                </c:pt>
                <c:pt idx="1">
                  <c:v>668172.91338063276</c:v>
                </c:pt>
                <c:pt idx="2">
                  <c:v>228942.38888971132</c:v>
                </c:pt>
                <c:pt idx="3">
                  <c:v>201711.86140980737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59-44B0-B4A6-FC2B2F34C024}"/>
            </c:ext>
          </c:extLst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'IV Trimestre'!$B$71:$E$71</c:f>
              <c:numCache>
                <c:formatCode>#,##0.00</c:formatCode>
                <c:ptCount val="4"/>
                <c:pt idx="0">
                  <c:v>320756.69018935034</c:v>
                </c:pt>
                <c:pt idx="1">
                  <c:v>539240.98342782375</c:v>
                </c:pt>
                <c:pt idx="2">
                  <c:v>215769.50212659495</c:v>
                </c:pt>
                <c:pt idx="3">
                  <c:v>182071.02845067991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59-44B0-B4A6-FC2B2F34C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8209664"/>
        <c:axId val="68358912"/>
      </c:barChart>
      <c:catAx>
        <c:axId val="68209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8358912"/>
        <c:crosses val="autoZero"/>
        <c:auto val="1"/>
        <c:lblAlgn val="ctr"/>
        <c:lblOffset val="100"/>
        <c:noMultiLvlLbl val="0"/>
      </c:catAx>
      <c:valAx>
        <c:axId val="6835891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/>
            </a:pPr>
            <a:endParaRPr lang="es-CR"/>
          </a:p>
        </c:txPr>
        <c:crossAx val="682096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 b="1"/>
              <a:t>CONAPAM: Indicadores de cobertura</a:t>
            </a:r>
            <a:r>
              <a:rPr lang="es-CR" sz="1800" b="1" baseline="0"/>
              <a:t> </a:t>
            </a:r>
            <a:r>
              <a:rPr lang="es-CR" sz="1800" b="1"/>
              <a:t>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</c:view3D>
    <c:floor>
      <c:thickness val="0"/>
      <c:spPr>
        <a:noFill/>
        <a:ln>
          <a:solidFill>
            <a:schemeClr val="bg1">
              <a:lumMod val="85000"/>
            </a:schemeClr>
          </a:solidFill>
        </a:ln>
        <a:effectLst/>
        <a:sp3d>
          <a:contourClr>
            <a:schemeClr val="bg1">
              <a:lumMod val="8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B8B-4402-A59F-90F17F4912FE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2B8B-4402-A59F-90F17F4912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Anual!$A$45:$A$46</c:f>
              <c:strCache>
                <c:ptCount val="2"/>
                <c:pt idx="0">
                  <c:v>Cobertura Programada</c:v>
                </c:pt>
                <c:pt idx="1">
                  <c:v>Cobertura Efectiva</c:v>
                </c:pt>
              </c:strCache>
            </c:strRef>
          </c:cat>
          <c:val>
            <c:numRef>
              <c:f>Anual!$B$45:$B$46</c:f>
              <c:numCache>
                <c:formatCode>#,##0.00</c:formatCode>
                <c:ptCount val="2"/>
                <c:pt idx="0">
                  <c:v>10.214990396368082</c:v>
                </c:pt>
                <c:pt idx="1">
                  <c:v>8.5134256834099702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A-4EBE-BAA0-BA2EA6400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493272696"/>
        <c:axId val="493266464"/>
        <c:axId val="0"/>
      </c:bar3DChart>
      <c:valAx>
        <c:axId val="493266464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493272696"/>
        <c:crosses val="autoZero"/>
        <c:crossBetween val="between"/>
      </c:valAx>
      <c:catAx>
        <c:axId val="493272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266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3.png"/><Relationship Id="rId5" Type="http://schemas.openxmlformats.org/officeDocument/2006/relationships/chart" Target="../charts/chart5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10" Type="http://schemas.openxmlformats.org/officeDocument/2006/relationships/image" Target="../media/image3.png"/><Relationship Id="rId4" Type="http://schemas.openxmlformats.org/officeDocument/2006/relationships/chart" Target="../charts/chart12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192</xdr:row>
      <xdr:rowOff>171450</xdr:rowOff>
    </xdr:from>
    <xdr:to>
      <xdr:col>2</xdr:col>
      <xdr:colOff>123825</xdr:colOff>
      <xdr:row>207</xdr:row>
      <xdr:rowOff>57150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207</xdr:row>
      <xdr:rowOff>152400</xdr:rowOff>
    </xdr:from>
    <xdr:to>
      <xdr:col>2</xdr:col>
      <xdr:colOff>95250</xdr:colOff>
      <xdr:row>222</xdr:row>
      <xdr:rowOff>38100</xdr:rowOff>
    </xdr:to>
    <xdr:graphicFrame macro="">
      <xdr:nvGraphicFramePr>
        <xdr:cNvPr id="21" name="2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223</xdr:row>
      <xdr:rowOff>19050</xdr:rowOff>
    </xdr:from>
    <xdr:to>
      <xdr:col>2</xdr:col>
      <xdr:colOff>38100</xdr:colOff>
      <xdr:row>237</xdr:row>
      <xdr:rowOff>95250</xdr:rowOff>
    </xdr:to>
    <xdr:graphicFrame macro="">
      <xdr:nvGraphicFramePr>
        <xdr:cNvPr id="22" name="2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152400</xdr:colOff>
      <xdr:row>238</xdr:row>
      <xdr:rowOff>47625</xdr:rowOff>
    </xdr:from>
    <xdr:to>
      <xdr:col>2</xdr:col>
      <xdr:colOff>85725</xdr:colOff>
      <xdr:row>252</xdr:row>
      <xdr:rowOff>123825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161925</xdr:colOff>
      <xdr:row>253</xdr:row>
      <xdr:rowOff>57150</xdr:rowOff>
    </xdr:from>
    <xdr:to>
      <xdr:col>2</xdr:col>
      <xdr:colOff>95250</xdr:colOff>
      <xdr:row>267</xdr:row>
      <xdr:rowOff>133350</xdr:rowOff>
    </xdr:to>
    <xdr:graphicFrame macro="">
      <xdr:nvGraphicFramePr>
        <xdr:cNvPr id="24" name="2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</xdr:colOff>
      <xdr:row>268</xdr:row>
      <xdr:rowOff>28575</xdr:rowOff>
    </xdr:from>
    <xdr:to>
      <xdr:col>2</xdr:col>
      <xdr:colOff>85725</xdr:colOff>
      <xdr:row>282</xdr:row>
      <xdr:rowOff>104775</xdr:rowOff>
    </xdr:to>
    <xdr:graphicFrame macro="">
      <xdr:nvGraphicFramePr>
        <xdr:cNvPr id="25" name="2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133350</xdr:colOff>
      <xdr:row>283</xdr:row>
      <xdr:rowOff>28575</xdr:rowOff>
    </xdr:from>
    <xdr:to>
      <xdr:col>2</xdr:col>
      <xdr:colOff>66675</xdr:colOff>
      <xdr:row>297</xdr:row>
      <xdr:rowOff>104775</xdr:rowOff>
    </xdr:to>
    <xdr:graphicFrame macro="">
      <xdr:nvGraphicFramePr>
        <xdr:cNvPr id="26" name="2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638175</xdr:colOff>
      <xdr:row>185</xdr:row>
      <xdr:rowOff>19050</xdr:rowOff>
    </xdr:from>
    <xdr:to>
      <xdr:col>15</xdr:col>
      <xdr:colOff>638175</xdr:colOff>
      <xdr:row>199</xdr:row>
      <xdr:rowOff>95250</xdr:rowOff>
    </xdr:to>
    <xdr:graphicFrame macro="">
      <xdr:nvGraphicFramePr>
        <xdr:cNvPr id="29" name="2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0</xdr:colOff>
      <xdr:row>6</xdr:row>
      <xdr:rowOff>0</xdr:rowOff>
    </xdr:from>
    <xdr:ext cx="11168215" cy="416718"/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143000"/>
          <a:ext cx="11168215" cy="416718"/>
        </a:xfrm>
        <a:prstGeom prst="rect">
          <a:avLst/>
        </a:prstGeom>
      </xdr:spPr>
    </xdr:pic>
    <xdr:clientData/>
  </xdr:oneCellAnchor>
  <xdr:twoCellAnchor>
    <xdr:from>
      <xdr:col>0</xdr:col>
      <xdr:colOff>416720</xdr:colOff>
      <xdr:row>6</xdr:row>
      <xdr:rowOff>71436</xdr:rowOff>
    </xdr:from>
    <xdr:to>
      <xdr:col>5</xdr:col>
      <xdr:colOff>1166812</xdr:colOff>
      <xdr:row>7</xdr:row>
      <xdr:rowOff>178591</xdr:rowOff>
    </xdr:to>
    <xdr:sp macro="" textlink="">
      <xdr:nvSpPr>
        <xdr:cNvPr id="17" name="CuadroTexto 16"/>
        <xdr:cNvSpPr txBox="1"/>
      </xdr:nvSpPr>
      <xdr:spPr>
        <a:xfrm>
          <a:off x="416720" y="1214436"/>
          <a:ext cx="10358436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Nacional de la Persona Adulta Mayor    Programa Construyendo Lazos de Solidaridad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25-05-2020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11907</xdr:colOff>
      <xdr:row>6</xdr:row>
      <xdr:rowOff>35719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11156157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692263</xdr:colOff>
      <xdr:row>5</xdr:row>
      <xdr:rowOff>136071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1168215" cy="416718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1168215" cy="416718"/>
        </a:xfrm>
        <a:prstGeom prst="rect">
          <a:avLst/>
        </a:prstGeom>
      </xdr:spPr>
    </xdr:pic>
    <xdr:clientData/>
  </xdr:oneCellAnchor>
  <xdr:twoCellAnchor>
    <xdr:from>
      <xdr:col>0</xdr:col>
      <xdr:colOff>416720</xdr:colOff>
      <xdr:row>6</xdr:row>
      <xdr:rowOff>71436</xdr:rowOff>
    </xdr:from>
    <xdr:to>
      <xdr:col>5</xdr:col>
      <xdr:colOff>1166812</xdr:colOff>
      <xdr:row>7</xdr:row>
      <xdr:rowOff>178591</xdr:rowOff>
    </xdr:to>
    <xdr:sp macro="" textlink="">
      <xdr:nvSpPr>
        <xdr:cNvPr id="11" name="CuadroTexto 10"/>
        <xdr:cNvSpPr txBox="1"/>
      </xdr:nvSpPr>
      <xdr:spPr>
        <a:xfrm>
          <a:off x="416720" y="1214436"/>
          <a:ext cx="10501311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Nacional de la Persona Adulta Mayor    Programa Construyendo Lazos de Solidaridad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19-08-2020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11907</xdr:colOff>
      <xdr:row>6</xdr:row>
      <xdr:rowOff>35719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156157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692263</xdr:colOff>
      <xdr:row>5</xdr:row>
      <xdr:rowOff>136071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1168215" cy="416718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1168215" cy="416718"/>
        </a:xfrm>
        <a:prstGeom prst="rect">
          <a:avLst/>
        </a:prstGeom>
      </xdr:spPr>
    </xdr:pic>
    <xdr:clientData/>
  </xdr:oneCellAnchor>
  <xdr:twoCellAnchor>
    <xdr:from>
      <xdr:col>0</xdr:col>
      <xdr:colOff>416720</xdr:colOff>
      <xdr:row>6</xdr:row>
      <xdr:rowOff>71436</xdr:rowOff>
    </xdr:from>
    <xdr:to>
      <xdr:col>5</xdr:col>
      <xdr:colOff>1309687</xdr:colOff>
      <xdr:row>7</xdr:row>
      <xdr:rowOff>178591</xdr:rowOff>
    </xdr:to>
    <xdr:sp macro="" textlink="">
      <xdr:nvSpPr>
        <xdr:cNvPr id="11" name="CuadroTexto 10"/>
        <xdr:cNvSpPr txBox="1"/>
      </xdr:nvSpPr>
      <xdr:spPr>
        <a:xfrm>
          <a:off x="416720" y="1214436"/>
          <a:ext cx="10501311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Nacional de la Persona Adulta Mayor    Programa Construyendo Lazos de Solidaridad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Semestre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19-08-2020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11907</xdr:colOff>
      <xdr:row>6</xdr:row>
      <xdr:rowOff>35719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156157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692263</xdr:colOff>
      <xdr:row>5</xdr:row>
      <xdr:rowOff>136071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1168215" cy="416718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1168215" cy="416718"/>
        </a:xfrm>
        <a:prstGeom prst="rect">
          <a:avLst/>
        </a:prstGeom>
      </xdr:spPr>
    </xdr:pic>
    <xdr:clientData/>
  </xdr:oneCellAnchor>
  <xdr:twoCellAnchor>
    <xdr:from>
      <xdr:col>0</xdr:col>
      <xdr:colOff>321470</xdr:colOff>
      <xdr:row>6</xdr:row>
      <xdr:rowOff>71436</xdr:rowOff>
    </xdr:from>
    <xdr:to>
      <xdr:col>5</xdr:col>
      <xdr:colOff>1214437</xdr:colOff>
      <xdr:row>7</xdr:row>
      <xdr:rowOff>178591</xdr:rowOff>
    </xdr:to>
    <xdr:sp macro="" textlink="">
      <xdr:nvSpPr>
        <xdr:cNvPr id="11" name="CuadroTexto 10"/>
        <xdr:cNvSpPr txBox="1"/>
      </xdr:nvSpPr>
      <xdr:spPr>
        <a:xfrm>
          <a:off x="321470" y="1214436"/>
          <a:ext cx="10644186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Nacional de la Persona Adulta Mayor    Programa Construyendo Lazos de Solidaridad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09-12-2020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11907</xdr:colOff>
      <xdr:row>6</xdr:row>
      <xdr:rowOff>35719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156157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692263</xdr:colOff>
      <xdr:row>5</xdr:row>
      <xdr:rowOff>136071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1168215" cy="416718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1168215" cy="416718"/>
        </a:xfrm>
        <a:prstGeom prst="rect">
          <a:avLst/>
        </a:prstGeom>
      </xdr:spPr>
    </xdr:pic>
    <xdr:clientData/>
  </xdr:oneCellAnchor>
  <xdr:twoCellAnchor>
    <xdr:from>
      <xdr:col>0</xdr:col>
      <xdr:colOff>238126</xdr:colOff>
      <xdr:row>6</xdr:row>
      <xdr:rowOff>83342</xdr:rowOff>
    </xdr:from>
    <xdr:to>
      <xdr:col>5</xdr:col>
      <xdr:colOff>1273968</xdr:colOff>
      <xdr:row>7</xdr:row>
      <xdr:rowOff>190497</xdr:rowOff>
    </xdr:to>
    <xdr:sp macro="" textlink="">
      <xdr:nvSpPr>
        <xdr:cNvPr id="11" name="CuadroTexto 10"/>
        <xdr:cNvSpPr txBox="1"/>
      </xdr:nvSpPr>
      <xdr:spPr>
        <a:xfrm>
          <a:off x="238126" y="1226342"/>
          <a:ext cx="10787061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Nacional de la Persona Adulta Mayor    Programa Construyendo Lazos de Solidaridad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 Acumulado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09-12-2020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11907</xdr:colOff>
      <xdr:row>6</xdr:row>
      <xdr:rowOff>35719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156157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692263</xdr:colOff>
      <xdr:row>5</xdr:row>
      <xdr:rowOff>136071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1168215" cy="416718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1168215" cy="416718"/>
        </a:xfrm>
        <a:prstGeom prst="rect">
          <a:avLst/>
        </a:prstGeom>
      </xdr:spPr>
    </xdr:pic>
    <xdr:clientData/>
  </xdr:oneCellAnchor>
  <xdr:twoCellAnchor>
    <xdr:from>
      <xdr:col>0</xdr:col>
      <xdr:colOff>357189</xdr:colOff>
      <xdr:row>6</xdr:row>
      <xdr:rowOff>83343</xdr:rowOff>
    </xdr:from>
    <xdr:to>
      <xdr:col>5</xdr:col>
      <xdr:colOff>1250156</xdr:colOff>
      <xdr:row>7</xdr:row>
      <xdr:rowOff>190498</xdr:rowOff>
    </xdr:to>
    <xdr:sp macro="" textlink="">
      <xdr:nvSpPr>
        <xdr:cNvPr id="7" name="CuadroTexto 6"/>
        <xdr:cNvSpPr txBox="1"/>
      </xdr:nvSpPr>
      <xdr:spPr>
        <a:xfrm>
          <a:off x="357189" y="1226343"/>
          <a:ext cx="10644186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Nacional de la Persona Adulta Mayor    Programa Construyendo Lazos de Solidaridad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IV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03-03-2021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11907</xdr:colOff>
      <xdr:row>6</xdr:row>
      <xdr:rowOff>35719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156157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692263</xdr:colOff>
      <xdr:row>5</xdr:row>
      <xdr:rowOff>136071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7408</xdr:colOff>
      <xdr:row>11</xdr:row>
      <xdr:rowOff>16404</xdr:rowOff>
    </xdr:from>
    <xdr:to>
      <xdr:col>16</xdr:col>
      <xdr:colOff>214312</xdr:colOff>
      <xdr:row>30</xdr:row>
      <xdr:rowOff>-1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395549</xdr:colOff>
      <xdr:row>11</xdr:row>
      <xdr:rowOff>23813</xdr:rowOff>
    </xdr:from>
    <xdr:to>
      <xdr:col>25</xdr:col>
      <xdr:colOff>452436</xdr:colOff>
      <xdr:row>31</xdr:row>
      <xdr:rowOff>166687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756706</xdr:colOff>
      <xdr:row>30</xdr:row>
      <xdr:rowOff>202404</xdr:rowOff>
    </xdr:from>
    <xdr:to>
      <xdr:col>16</xdr:col>
      <xdr:colOff>95249</xdr:colOff>
      <xdr:row>49</xdr:row>
      <xdr:rowOff>142874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227537</xdr:colOff>
      <xdr:row>52</xdr:row>
      <xdr:rowOff>124615</xdr:rowOff>
    </xdr:from>
    <xdr:to>
      <xdr:col>27</xdr:col>
      <xdr:colOff>595312</xdr:colOff>
      <xdr:row>70</xdr:row>
      <xdr:rowOff>214311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422009</xdr:colOff>
      <xdr:row>71</xdr:row>
      <xdr:rowOff>118003</xdr:rowOff>
    </xdr:from>
    <xdr:to>
      <xdr:col>21</xdr:col>
      <xdr:colOff>488156</xdr:colOff>
      <xdr:row>97</xdr:row>
      <xdr:rowOff>11905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759356</xdr:colOff>
      <xdr:row>50</xdr:row>
      <xdr:rowOff>71700</xdr:rowOff>
    </xdr:from>
    <xdr:to>
      <xdr:col>16</xdr:col>
      <xdr:colOff>71438</xdr:colOff>
      <xdr:row>69</xdr:row>
      <xdr:rowOff>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316176</xdr:colOff>
      <xdr:row>33</xdr:row>
      <xdr:rowOff>5555</xdr:rowOff>
    </xdr:from>
    <xdr:to>
      <xdr:col>25</xdr:col>
      <xdr:colOff>369093</xdr:colOff>
      <xdr:row>51</xdr:row>
      <xdr:rowOff>142874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0</xdr:colOff>
      <xdr:row>6</xdr:row>
      <xdr:rowOff>0</xdr:rowOff>
    </xdr:from>
    <xdr:ext cx="11168215" cy="416718"/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143000"/>
          <a:ext cx="11168215" cy="416718"/>
        </a:xfrm>
        <a:prstGeom prst="rect">
          <a:avLst/>
        </a:prstGeom>
      </xdr:spPr>
    </xdr:pic>
    <xdr:clientData/>
  </xdr:oneCellAnchor>
  <xdr:twoCellAnchor>
    <xdr:from>
      <xdr:col>0</xdr:col>
      <xdr:colOff>535782</xdr:colOff>
      <xdr:row>6</xdr:row>
      <xdr:rowOff>95249</xdr:rowOff>
    </xdr:from>
    <xdr:to>
      <xdr:col>5</xdr:col>
      <xdr:colOff>1012030</xdr:colOff>
      <xdr:row>7</xdr:row>
      <xdr:rowOff>202404</xdr:rowOff>
    </xdr:to>
    <xdr:sp macro="" textlink="">
      <xdr:nvSpPr>
        <xdr:cNvPr id="16" name="CuadroTexto 15"/>
        <xdr:cNvSpPr txBox="1"/>
      </xdr:nvSpPr>
      <xdr:spPr>
        <a:xfrm>
          <a:off x="535782" y="1238249"/>
          <a:ext cx="10227467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Nacional de la Persona Adulta Mayor    Programa Construyendo Lazos de Solidaridad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Anual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12-03-2021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11907</xdr:colOff>
      <xdr:row>6</xdr:row>
      <xdr:rowOff>35719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1156157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692263</xdr:colOff>
      <xdr:row>5</xdr:row>
      <xdr:rowOff>136071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217"/>
  <sheetViews>
    <sheetView showGridLines="0" tabSelected="1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2.7109375" style="4" customWidth="1"/>
    <col min="2" max="6" width="20.85546875" style="4" customWidth="1"/>
    <col min="7" max="7" width="11.42578125" style="4"/>
    <col min="8" max="8" width="13.140625" style="4" bestFit="1" customWidth="1"/>
    <col min="9" max="16384" width="11.42578125" style="4"/>
  </cols>
  <sheetData>
    <row r="8" spans="1:6" ht="15.75" customHeight="1" x14ac:dyDescent="0.25"/>
    <row r="9" spans="1:6" ht="17.25" x14ac:dyDescent="0.35">
      <c r="A9" s="41" t="s">
        <v>0</v>
      </c>
      <c r="B9" s="43" t="s">
        <v>1</v>
      </c>
      <c r="C9" s="45" t="s">
        <v>2</v>
      </c>
      <c r="D9" s="45"/>
      <c r="E9" s="45"/>
      <c r="F9" s="45"/>
    </row>
    <row r="10" spans="1:6" ht="87" thickBot="1" x14ac:dyDescent="0.3">
      <c r="A10" s="42"/>
      <c r="B10" s="44"/>
      <c r="C10" s="14" t="s">
        <v>45</v>
      </c>
      <c r="D10" s="14" t="s">
        <v>33</v>
      </c>
      <c r="E10" s="14" t="s">
        <v>44</v>
      </c>
      <c r="F10" s="14" t="s">
        <v>46</v>
      </c>
    </row>
    <row r="11" spans="1:6" ht="17.25" thickTop="1" x14ac:dyDescent="0.3">
      <c r="A11" s="15"/>
      <c r="B11" s="15"/>
      <c r="C11" s="15"/>
      <c r="D11" s="15"/>
      <c r="E11" s="15"/>
      <c r="F11" s="15"/>
    </row>
    <row r="12" spans="1:6" ht="17.25" x14ac:dyDescent="0.35">
      <c r="A12" s="16" t="s">
        <v>3</v>
      </c>
      <c r="B12" s="15"/>
      <c r="C12" s="15"/>
      <c r="D12" s="15"/>
      <c r="E12" s="15"/>
      <c r="F12" s="15"/>
    </row>
    <row r="13" spans="1:6" ht="16.5" x14ac:dyDescent="0.3">
      <c r="A13" s="15"/>
      <c r="B13" s="15"/>
      <c r="C13" s="15"/>
      <c r="D13" s="15"/>
      <c r="E13" s="15"/>
      <c r="F13" s="15"/>
    </row>
    <row r="14" spans="1:6" ht="17.25" x14ac:dyDescent="0.35">
      <c r="A14" s="16" t="s">
        <v>32</v>
      </c>
      <c r="B14" s="15"/>
      <c r="C14" s="17"/>
      <c r="D14" s="15"/>
      <c r="E14" s="15"/>
      <c r="F14" s="15"/>
    </row>
    <row r="15" spans="1:6" ht="16.5" x14ac:dyDescent="0.3">
      <c r="A15" s="18" t="s">
        <v>47</v>
      </c>
      <c r="B15" s="17">
        <f>SUM(C15:F15)</f>
        <v>15429</v>
      </c>
      <c r="C15" s="17">
        <v>1427</v>
      </c>
      <c r="D15" s="17">
        <v>1019</v>
      </c>
      <c r="E15" s="17">
        <v>12491</v>
      </c>
      <c r="F15" s="17">
        <v>492</v>
      </c>
    </row>
    <row r="16" spans="1:6" ht="16.5" x14ac:dyDescent="0.3">
      <c r="A16" s="18" t="s">
        <v>71</v>
      </c>
      <c r="B16" s="17">
        <f>SUM(C16:F16)</f>
        <v>17500</v>
      </c>
      <c r="C16" s="17">
        <v>1870</v>
      </c>
      <c r="D16" s="17">
        <v>1354</v>
      </c>
      <c r="E16" s="17">
        <v>13573</v>
      </c>
      <c r="F16" s="17">
        <v>703</v>
      </c>
    </row>
    <row r="17" spans="1:8" ht="16.5" x14ac:dyDescent="0.3">
      <c r="A17" s="18" t="s">
        <v>72</v>
      </c>
      <c r="B17" s="17">
        <f>SUM(C17:F17)</f>
        <v>12006.333333333334</v>
      </c>
      <c r="C17" s="17">
        <v>1551.3333333333333</v>
      </c>
      <c r="D17" s="17">
        <v>1292.3333333333333</v>
      </c>
      <c r="E17" s="17">
        <v>8531.6666666666679</v>
      </c>
      <c r="F17" s="17">
        <v>631</v>
      </c>
    </row>
    <row r="18" spans="1:8" ht="16.5" x14ac:dyDescent="0.3">
      <c r="A18" s="18" t="s">
        <v>73</v>
      </c>
      <c r="B18" s="17">
        <f>SUM(C18:F18)</f>
        <v>17501</v>
      </c>
      <c r="C18" s="17">
        <v>1870</v>
      </c>
      <c r="D18" s="17">
        <v>1354</v>
      </c>
      <c r="E18" s="17">
        <v>13573</v>
      </c>
      <c r="F18" s="17">
        <v>704</v>
      </c>
    </row>
    <row r="19" spans="1:8" ht="16.5" x14ac:dyDescent="0.3">
      <c r="A19" s="15"/>
      <c r="B19" s="17"/>
      <c r="C19" s="17"/>
      <c r="D19" s="17"/>
      <c r="E19" s="17"/>
      <c r="F19" s="17"/>
    </row>
    <row r="20" spans="1:8" ht="17.25" x14ac:dyDescent="0.35">
      <c r="A20" s="19" t="s">
        <v>4</v>
      </c>
      <c r="B20" s="17"/>
      <c r="C20" s="17"/>
      <c r="D20" s="17"/>
      <c r="E20" s="17"/>
      <c r="F20" s="17"/>
    </row>
    <row r="21" spans="1:8" ht="16.5" x14ac:dyDescent="0.3">
      <c r="A21" s="18" t="s">
        <v>47</v>
      </c>
      <c r="B21" s="17">
        <f>SUM(C21:F21)</f>
        <v>3378365600</v>
      </c>
      <c r="C21" s="17">
        <v>849329922</v>
      </c>
      <c r="D21" s="17">
        <v>263994416</v>
      </c>
      <c r="E21" s="17">
        <v>1668641262</v>
      </c>
      <c r="F21" s="17">
        <v>596400000</v>
      </c>
    </row>
    <row r="22" spans="1:8" ht="16.5" x14ac:dyDescent="0.3">
      <c r="A22" s="18" t="s">
        <v>71</v>
      </c>
      <c r="B22" s="17">
        <f>SUM(C22:F22)</f>
        <v>4344701861.9099998</v>
      </c>
      <c r="C22" s="20">
        <v>1005452250</v>
      </c>
      <c r="D22" s="17">
        <v>291204780</v>
      </c>
      <c r="E22" s="17">
        <v>1888094831.9100001</v>
      </c>
      <c r="F22" s="17">
        <v>1159950000</v>
      </c>
      <c r="H22" s="6"/>
    </row>
    <row r="23" spans="1:8" ht="16.5" x14ac:dyDescent="0.3">
      <c r="A23" s="18" t="s">
        <v>72</v>
      </c>
      <c r="B23" s="17">
        <f>SUM(C23:F23)</f>
        <v>3507831295</v>
      </c>
      <c r="C23" s="17">
        <v>833037800</v>
      </c>
      <c r="D23" s="17">
        <v>274931150</v>
      </c>
      <c r="E23" s="17">
        <v>1491000345</v>
      </c>
      <c r="F23" s="17">
        <v>908862000</v>
      </c>
    </row>
    <row r="24" spans="1:8" ht="16.5" x14ac:dyDescent="0.3">
      <c r="A24" s="18" t="s">
        <v>73</v>
      </c>
      <c r="B24" s="17">
        <f>SUM(C24:F24)</f>
        <v>15836057447.639999</v>
      </c>
      <c r="C24" s="20">
        <v>4021809000</v>
      </c>
      <c r="D24" s="17">
        <v>1164819120</v>
      </c>
      <c r="E24" s="17">
        <v>7552379327.6400003</v>
      </c>
      <c r="F24" s="17">
        <v>3097050000</v>
      </c>
    </row>
    <row r="25" spans="1:8" ht="16.5" x14ac:dyDescent="0.3">
      <c r="A25" s="18" t="s">
        <v>74</v>
      </c>
      <c r="B25" s="17">
        <f>SUM(C25:F25)</f>
        <v>3507831295</v>
      </c>
      <c r="C25" s="17">
        <f>C23</f>
        <v>833037800</v>
      </c>
      <c r="D25" s="17">
        <f>D23</f>
        <v>274931150</v>
      </c>
      <c r="E25" s="17">
        <f>E23</f>
        <v>1491000345</v>
      </c>
      <c r="F25" s="17">
        <f>F23</f>
        <v>908862000</v>
      </c>
    </row>
    <row r="26" spans="1:8" ht="16.5" x14ac:dyDescent="0.3">
      <c r="A26" s="15"/>
      <c r="B26" s="17"/>
      <c r="C26" s="20"/>
      <c r="D26" s="17"/>
      <c r="E26" s="17"/>
      <c r="F26" s="17"/>
      <c r="H26" s="2"/>
    </row>
    <row r="27" spans="1:8" ht="17.25" x14ac:dyDescent="0.35">
      <c r="A27" s="19" t="s">
        <v>5</v>
      </c>
      <c r="B27" s="17"/>
      <c r="C27" s="17"/>
      <c r="D27" s="17"/>
      <c r="E27" s="17"/>
      <c r="F27" s="17"/>
    </row>
    <row r="28" spans="1:8" ht="16.5" x14ac:dyDescent="0.3">
      <c r="A28" s="18" t="s">
        <v>71</v>
      </c>
      <c r="B28" s="17">
        <f>B22</f>
        <v>4344701861.9099998</v>
      </c>
      <c r="C28" s="17"/>
      <c r="D28" s="17"/>
      <c r="E28" s="17"/>
      <c r="F28" s="17"/>
    </row>
    <row r="29" spans="1:8" ht="16.5" x14ac:dyDescent="0.3">
      <c r="A29" s="18" t="s">
        <v>72</v>
      </c>
      <c r="B29" s="17">
        <v>4346219962</v>
      </c>
      <c r="C29" s="17"/>
      <c r="D29" s="17"/>
      <c r="E29" s="17"/>
      <c r="F29" s="17"/>
    </row>
    <row r="30" spans="1:8" ht="16.5" x14ac:dyDescent="0.3">
      <c r="A30" s="15"/>
      <c r="B30" s="15"/>
      <c r="C30" s="15"/>
      <c r="D30" s="15"/>
      <c r="E30" s="15"/>
      <c r="F30" s="15"/>
    </row>
    <row r="31" spans="1:8" ht="17.25" x14ac:dyDescent="0.35">
      <c r="A31" s="16" t="s">
        <v>6</v>
      </c>
      <c r="B31" s="15"/>
      <c r="C31" s="15"/>
      <c r="D31" s="15"/>
      <c r="E31" s="15"/>
      <c r="F31" s="15"/>
    </row>
    <row r="32" spans="1:8" ht="16.5" x14ac:dyDescent="0.3">
      <c r="A32" s="18" t="s">
        <v>48</v>
      </c>
      <c r="B32" s="21">
        <v>1.0451016243</v>
      </c>
      <c r="C32" s="21">
        <v>1.0451016243</v>
      </c>
      <c r="D32" s="21">
        <v>1.0451016243</v>
      </c>
      <c r="E32" s="21">
        <v>1.0451016243</v>
      </c>
      <c r="F32" s="21">
        <v>1.0451016243</v>
      </c>
    </row>
    <row r="33" spans="1:6" ht="16.5" x14ac:dyDescent="0.3">
      <c r="A33" s="18" t="s">
        <v>75</v>
      </c>
      <c r="B33" s="21">
        <v>1.0649999999999999</v>
      </c>
      <c r="C33" s="21">
        <v>1.0649999999999999</v>
      </c>
      <c r="D33" s="21">
        <v>1.0649999999999999</v>
      </c>
      <c r="E33" s="21">
        <v>1.0649999999999999</v>
      </c>
      <c r="F33" s="21">
        <v>1.0649999999999999</v>
      </c>
    </row>
    <row r="34" spans="1:6" ht="16.5" x14ac:dyDescent="0.3">
      <c r="A34" s="18" t="s">
        <v>7</v>
      </c>
      <c r="B34" s="17">
        <v>171810</v>
      </c>
      <c r="C34" s="17"/>
      <c r="D34" s="17"/>
      <c r="E34" s="17"/>
      <c r="F34" s="17"/>
    </row>
    <row r="35" spans="1:6" ht="16.5" x14ac:dyDescent="0.3">
      <c r="A35" s="15"/>
      <c r="B35" s="17"/>
      <c r="C35" s="17"/>
      <c r="D35" s="17"/>
      <c r="E35" s="17"/>
      <c r="F35" s="17"/>
    </row>
    <row r="36" spans="1:6" ht="17.25" x14ac:dyDescent="0.35">
      <c r="A36" s="16" t="s">
        <v>8</v>
      </c>
      <c r="B36" s="17"/>
      <c r="C36" s="17"/>
      <c r="D36" s="17"/>
      <c r="E36" s="17"/>
      <c r="F36" s="17"/>
    </row>
    <row r="37" spans="1:6" ht="16.5" x14ac:dyDescent="0.3">
      <c r="A37" s="15" t="s">
        <v>49</v>
      </c>
      <c r="B37" s="22">
        <f>B21/B32</f>
        <v>3232571380.0921512</v>
      </c>
      <c r="C37" s="22">
        <f>C21/C32</f>
        <v>812676874.91048908</v>
      </c>
      <c r="D37" s="22">
        <f>D21/D32</f>
        <v>252601670.36561748</v>
      </c>
      <c r="E37" s="22">
        <f>E21/E32</f>
        <v>1596630627.3015711</v>
      </c>
      <c r="F37" s="22">
        <f>F21/F32</f>
        <v>570662207.51447356</v>
      </c>
    </row>
    <row r="38" spans="1:6" ht="16.5" x14ac:dyDescent="0.3">
      <c r="A38" s="15" t="s">
        <v>76</v>
      </c>
      <c r="B38" s="22">
        <f>B23/B33</f>
        <v>3293738305.1643195</v>
      </c>
      <c r="C38" s="22">
        <f>C23/C33</f>
        <v>782195117.37089205</v>
      </c>
      <c r="D38" s="22">
        <f>D23/D33</f>
        <v>258151314.55399063</v>
      </c>
      <c r="E38" s="22">
        <f>E23/E33</f>
        <v>1400000323.9436619</v>
      </c>
      <c r="F38" s="22">
        <f>F23/F33</f>
        <v>853391549.2957747</v>
      </c>
    </row>
    <row r="39" spans="1:6" ht="16.5" x14ac:dyDescent="0.3">
      <c r="A39" s="15" t="s">
        <v>50</v>
      </c>
      <c r="B39" s="22">
        <f>$B$37/(B15)</f>
        <v>209512.69557924371</v>
      </c>
      <c r="C39" s="22">
        <f>C37/(C15)</f>
        <v>569500.26272634137</v>
      </c>
      <c r="D39" s="22">
        <f>D37/(D15)</f>
        <v>247891.72754231351</v>
      </c>
      <c r="E39" s="22">
        <f>E37/(E15)</f>
        <v>127822.48237143313</v>
      </c>
      <c r="F39" s="22">
        <f>F37/(F15)</f>
        <v>1159882.5355985234</v>
      </c>
    </row>
    <row r="40" spans="1:6" ht="16.5" x14ac:dyDescent="0.3">
      <c r="A40" s="15" t="s">
        <v>77</v>
      </c>
      <c r="B40" s="22">
        <f>$B$38/(B17)</f>
        <v>274333.40502215381</v>
      </c>
      <c r="C40" s="22">
        <f>C38/(C17)</f>
        <v>504208.28365119814</v>
      </c>
      <c r="D40" s="22">
        <f>D38/(D17)</f>
        <v>199755.98237347743</v>
      </c>
      <c r="E40" s="22">
        <f>E38/(E17)</f>
        <v>164094.58768630534</v>
      </c>
      <c r="F40" s="22">
        <f>F38/(F17)</f>
        <v>1352443.0258253166</v>
      </c>
    </row>
    <row r="41" spans="1:6" ht="16.5" x14ac:dyDescent="0.3">
      <c r="A41" s="15"/>
      <c r="B41" s="23"/>
      <c r="C41" s="23"/>
      <c r="D41" s="23"/>
      <c r="E41" s="23"/>
      <c r="F41" s="23"/>
    </row>
    <row r="42" spans="1:6" ht="17.25" x14ac:dyDescent="0.35">
      <c r="A42" s="16" t="s">
        <v>9</v>
      </c>
      <c r="B42" s="23"/>
      <c r="C42" s="23"/>
      <c r="D42" s="23"/>
      <c r="E42" s="23"/>
      <c r="F42" s="23"/>
    </row>
    <row r="43" spans="1:6" ht="16.5" x14ac:dyDescent="0.3">
      <c r="A43" s="15"/>
      <c r="B43" s="23"/>
      <c r="C43" s="23"/>
      <c r="D43" s="23"/>
      <c r="E43" s="23"/>
      <c r="F43" s="23"/>
    </row>
    <row r="44" spans="1:6" ht="17.25" x14ac:dyDescent="0.35">
      <c r="A44" s="16" t="s">
        <v>10</v>
      </c>
      <c r="B44" s="23"/>
      <c r="C44" s="23"/>
      <c r="D44" s="23"/>
      <c r="E44" s="23"/>
      <c r="F44" s="23"/>
    </row>
    <row r="45" spans="1:6" ht="16.5" x14ac:dyDescent="0.3">
      <c r="A45" s="15" t="s">
        <v>11</v>
      </c>
      <c r="B45" s="24">
        <f>B16/B34*100</f>
        <v>10.185670217100286</v>
      </c>
      <c r="C45" s="24"/>
      <c r="D45" s="24"/>
      <c r="E45" s="24"/>
      <c r="F45" s="24"/>
    </row>
    <row r="46" spans="1:6" ht="16.5" x14ac:dyDescent="0.3">
      <c r="A46" s="15" t="s">
        <v>12</v>
      </c>
      <c r="B46" s="24">
        <f>B17/B34*100</f>
        <v>6.9881458199949567</v>
      </c>
      <c r="C46" s="24"/>
      <c r="D46" s="24"/>
      <c r="E46" s="24"/>
      <c r="F46" s="24"/>
    </row>
    <row r="47" spans="1:6" ht="16.5" x14ac:dyDescent="0.3">
      <c r="A47" s="15"/>
      <c r="B47" s="24"/>
      <c r="C47" s="24"/>
      <c r="D47" s="24"/>
      <c r="E47" s="24"/>
      <c r="F47" s="24"/>
    </row>
    <row r="48" spans="1:6" ht="17.25" x14ac:dyDescent="0.35">
      <c r="A48" s="16" t="s">
        <v>13</v>
      </c>
      <c r="B48" s="24"/>
      <c r="C48" s="24"/>
      <c r="D48" s="24"/>
      <c r="E48" s="24"/>
      <c r="F48" s="24"/>
    </row>
    <row r="49" spans="1:6" ht="16.5" x14ac:dyDescent="0.3">
      <c r="A49" s="15" t="s">
        <v>14</v>
      </c>
      <c r="B49" s="24">
        <f>B17/B16*100</f>
        <v>68.607619047619053</v>
      </c>
      <c r="C49" s="24">
        <f>C17/C16*100</f>
        <v>82.959001782531189</v>
      </c>
      <c r="D49" s="24">
        <f>D17/D16*100</f>
        <v>95.445593303791227</v>
      </c>
      <c r="E49" s="24">
        <f>E17/E16*100</f>
        <v>62.857634028340591</v>
      </c>
      <c r="F49" s="24">
        <f>F17/F16*100</f>
        <v>89.758179231863437</v>
      </c>
    </row>
    <row r="50" spans="1:6" ht="16.5" x14ac:dyDescent="0.3">
      <c r="A50" s="15" t="s">
        <v>15</v>
      </c>
      <c r="B50" s="24">
        <f>B23/B22*100</f>
        <v>80.738135929490497</v>
      </c>
      <c r="C50" s="24">
        <f>C23/C22*100</f>
        <v>82.852049910873433</v>
      </c>
      <c r="D50" s="24">
        <f>D23/D22*100</f>
        <v>94.411619891678981</v>
      </c>
      <c r="E50" s="24">
        <f>E23/E22*100</f>
        <v>78.968509409651915</v>
      </c>
      <c r="F50" s="24">
        <f>F23/F22*100</f>
        <v>78.353549721970779</v>
      </c>
    </row>
    <row r="51" spans="1:6" ht="16.5" x14ac:dyDescent="0.3">
      <c r="A51" s="15" t="s">
        <v>16</v>
      </c>
      <c r="B51" s="24">
        <f>AVERAGE(B49:B50)</f>
        <v>74.672877488554775</v>
      </c>
      <c r="C51" s="24">
        <f>AVERAGE(C49:C50)</f>
        <v>82.905525846702318</v>
      </c>
      <c r="D51" s="24">
        <f>AVERAGE(D49:D50)</f>
        <v>94.928606597735097</v>
      </c>
      <c r="E51" s="24">
        <f>AVERAGE(E49:E50)</f>
        <v>70.91307171899625</v>
      </c>
      <c r="F51" s="24">
        <f>AVERAGE(F49:F50)</f>
        <v>84.055864476917108</v>
      </c>
    </row>
    <row r="52" spans="1:6" ht="16.5" x14ac:dyDescent="0.3">
      <c r="A52" s="15"/>
      <c r="B52" s="24"/>
      <c r="C52" s="24"/>
      <c r="D52" s="24"/>
      <c r="E52" s="24"/>
      <c r="F52" s="24"/>
    </row>
    <row r="53" spans="1:6" ht="17.25" x14ac:dyDescent="0.35">
      <c r="A53" s="16" t="s">
        <v>17</v>
      </c>
      <c r="B53" s="24"/>
      <c r="C53" s="24"/>
      <c r="D53" s="24"/>
      <c r="E53" s="24"/>
      <c r="F53" s="24"/>
    </row>
    <row r="54" spans="1:6" ht="16.5" x14ac:dyDescent="0.3">
      <c r="A54" s="15" t="s">
        <v>18</v>
      </c>
      <c r="B54" s="24">
        <f>(B17/B18)*100</f>
        <v>68.603698836256982</v>
      </c>
      <c r="C54" s="24">
        <f>(C17/C18)*100</f>
        <v>82.959001782531189</v>
      </c>
      <c r="D54" s="24">
        <f>(D17/D18)*100</f>
        <v>95.445593303791227</v>
      </c>
      <c r="E54" s="24">
        <f>(E17/E18)*100</f>
        <v>62.857634028340591</v>
      </c>
      <c r="F54" s="24">
        <f>(F17/F18)*100</f>
        <v>89.630681818181827</v>
      </c>
    </row>
    <row r="55" spans="1:6" ht="16.5" x14ac:dyDescent="0.3">
      <c r="A55" s="15" t="s">
        <v>19</v>
      </c>
      <c r="B55" s="24">
        <f>B23/B24*100</f>
        <v>22.150912918813397</v>
      </c>
      <c r="C55" s="24">
        <f>C23/C24*100</f>
        <v>20.713012477718358</v>
      </c>
      <c r="D55" s="24">
        <f>D23/D24*100</f>
        <v>23.602904972919745</v>
      </c>
      <c r="E55" s="24">
        <f>E23/E24*100</f>
        <v>19.742127352412979</v>
      </c>
      <c r="F55" s="24">
        <f>F23/F24*100</f>
        <v>29.346055116966145</v>
      </c>
    </row>
    <row r="56" spans="1:6" ht="16.5" x14ac:dyDescent="0.3">
      <c r="A56" s="15" t="s">
        <v>20</v>
      </c>
      <c r="B56" s="24">
        <f>(B54+B55)/2</f>
        <v>45.377305877535193</v>
      </c>
      <c r="C56" s="24">
        <f>(C54+C55)/2</f>
        <v>51.83600713012477</v>
      </c>
      <c r="D56" s="24">
        <f>(D54+D55)/2</f>
        <v>59.524249138355486</v>
      </c>
      <c r="E56" s="24">
        <f>(E54+E55)/2</f>
        <v>41.299880690376781</v>
      </c>
      <c r="F56" s="24">
        <f>(F54+F55)/2</f>
        <v>59.488368467573984</v>
      </c>
    </row>
    <row r="57" spans="1:6" ht="16.5" x14ac:dyDescent="0.3">
      <c r="A57" s="15"/>
      <c r="B57" s="24"/>
      <c r="C57" s="24"/>
      <c r="D57" s="24"/>
      <c r="E57" s="24"/>
      <c r="F57" s="24"/>
    </row>
    <row r="58" spans="1:6" ht="17.25" x14ac:dyDescent="0.35">
      <c r="A58" s="16" t="s">
        <v>21</v>
      </c>
      <c r="B58" s="24"/>
      <c r="C58" s="24"/>
      <c r="D58" s="24"/>
      <c r="E58" s="24"/>
      <c r="F58" s="24"/>
    </row>
    <row r="59" spans="1:6" ht="16.5" x14ac:dyDescent="0.3">
      <c r="A59" s="15" t="s">
        <v>22</v>
      </c>
      <c r="B59" s="24">
        <f>B25/B23*100</f>
        <v>100</v>
      </c>
      <c r="C59" s="24"/>
      <c r="D59" s="24"/>
      <c r="E59" s="24"/>
      <c r="F59" s="24"/>
    </row>
    <row r="60" spans="1:6" ht="16.5" x14ac:dyDescent="0.3">
      <c r="A60" s="15"/>
      <c r="B60" s="24"/>
      <c r="C60" s="24"/>
      <c r="D60" s="24"/>
      <c r="E60" s="24"/>
      <c r="F60" s="24"/>
    </row>
    <row r="61" spans="1:6" ht="17.25" x14ac:dyDescent="0.35">
      <c r="A61" s="16" t="s">
        <v>23</v>
      </c>
      <c r="B61" s="24"/>
      <c r="C61" s="24"/>
      <c r="D61" s="24"/>
      <c r="E61" s="24"/>
      <c r="F61" s="24"/>
    </row>
    <row r="62" spans="1:6" ht="16.5" x14ac:dyDescent="0.3">
      <c r="A62" s="15" t="s">
        <v>24</v>
      </c>
      <c r="B62" s="24">
        <f>((B17/B15)-1)*100</f>
        <v>-22.183334413550238</v>
      </c>
      <c r="C62" s="24">
        <f>((C17/C15)-1)*100</f>
        <v>8.7129175426302155</v>
      </c>
      <c r="D62" s="24">
        <f>((D17/D15)-1)*100</f>
        <v>26.823683349689233</v>
      </c>
      <c r="E62" s="24">
        <f>((E17/E15)-1)*100</f>
        <v>-31.697488858644885</v>
      </c>
      <c r="F62" s="24">
        <f>((F17/F15)-1)*100</f>
        <v>28.252032520325198</v>
      </c>
    </row>
    <row r="63" spans="1:6" ht="16.5" x14ac:dyDescent="0.3">
      <c r="A63" s="15" t="s">
        <v>25</v>
      </c>
      <c r="B63" s="24">
        <f>((B38/B37)-1)*100</f>
        <v>1.8922064783740256</v>
      </c>
      <c r="C63" s="24">
        <f>((C38/C37)-1)*100</f>
        <v>-3.7507844114494371</v>
      </c>
      <c r="D63" s="24">
        <f>((D38/D37)-1)*100</f>
        <v>2.1969942559526778</v>
      </c>
      <c r="E63" s="24">
        <f>((E38/E37)-1)*100</f>
        <v>-12.315328291693216</v>
      </c>
      <c r="F63" s="24">
        <f>((F38/F37)-1)*100</f>
        <v>49.544080203371507</v>
      </c>
    </row>
    <row r="64" spans="1:6" ht="16.5" x14ac:dyDescent="0.3">
      <c r="A64" s="15" t="s">
        <v>26</v>
      </c>
      <c r="B64" s="24">
        <f>((B40/B39)-1)*100</f>
        <v>30.938797891793168</v>
      </c>
      <c r="C64" s="24">
        <f>((C40/C39)-1)*100</f>
        <v>-11.464784715387854</v>
      </c>
      <c r="D64" s="24">
        <f>((D40/D39)-1)*100</f>
        <v>-19.41805224646701</v>
      </c>
      <c r="E64" s="24">
        <f>((E40/E39)-1)*100</f>
        <v>28.376937016033587</v>
      </c>
      <c r="F64" s="24">
        <f>((F40/F39)-1)*100</f>
        <v>16.601723391535316</v>
      </c>
    </row>
    <row r="65" spans="1:6" ht="16.5" x14ac:dyDescent="0.3">
      <c r="A65" s="15"/>
      <c r="B65" s="24"/>
      <c r="C65" s="24"/>
      <c r="D65" s="24"/>
      <c r="E65" s="24"/>
      <c r="F65" s="24"/>
    </row>
    <row r="66" spans="1:6" ht="17.25" x14ac:dyDescent="0.35">
      <c r="A66" s="16" t="s">
        <v>27</v>
      </c>
      <c r="B66" s="24"/>
      <c r="C66" s="24"/>
      <c r="D66" s="24"/>
      <c r="E66" s="24"/>
      <c r="F66" s="24"/>
    </row>
    <row r="67" spans="1:6" ht="16.5" x14ac:dyDescent="0.3">
      <c r="A67" s="15" t="s">
        <v>38</v>
      </c>
      <c r="B67" s="25">
        <f>B22/(B16*3)</f>
        <v>82756.225941142853</v>
      </c>
      <c r="C67" s="25">
        <f>C22/(C16*3)</f>
        <v>179225</v>
      </c>
      <c r="D67" s="25">
        <f>D22/(D16*3)</f>
        <v>71690</v>
      </c>
      <c r="E67" s="25">
        <f>E22/(E16*3)</f>
        <v>46368.89</v>
      </c>
      <c r="F67" s="25">
        <f>F22/(F16*3)</f>
        <v>550000</v>
      </c>
    </row>
    <row r="68" spans="1:6" ht="16.5" x14ac:dyDescent="0.3">
      <c r="A68" s="15" t="s">
        <v>39</v>
      </c>
      <c r="B68" s="25">
        <f>$B$23/(B17*3)</f>
        <v>97388.358782864598</v>
      </c>
      <c r="C68" s="25">
        <f>C23/(C17*3)</f>
        <v>178993.94069617533</v>
      </c>
      <c r="D68" s="25">
        <f>D23/(D17*3)</f>
        <v>70913.373742584474</v>
      </c>
      <c r="E68" s="25">
        <f>E23/(E17*3)</f>
        <v>58253.578628638395</v>
      </c>
      <c r="F68" s="25">
        <f>F23/(F17*3)</f>
        <v>480117.27416798734</v>
      </c>
    </row>
    <row r="69" spans="1:6" ht="16.5" x14ac:dyDescent="0.3">
      <c r="A69" s="15" t="s">
        <v>28</v>
      </c>
      <c r="B69" s="25">
        <f>(B68/B67)*B51</f>
        <v>87.875793047599629</v>
      </c>
      <c r="C69" s="25">
        <f>(C68/C67)*C51</f>
        <v>82.798642916947216</v>
      </c>
      <c r="D69" s="25">
        <f>(D68/D67)*D51</f>
        <v>93.900233763815862</v>
      </c>
      <c r="E69" s="25">
        <f>(E68/E67)*E51</f>
        <v>89.088615215521045</v>
      </c>
      <c r="F69" s="25">
        <f>(F68/F67)*F51</f>
        <v>73.375768237256736</v>
      </c>
    </row>
    <row r="70" spans="1:6" ht="16.5" x14ac:dyDescent="0.3">
      <c r="A70" s="15" t="s">
        <v>40</v>
      </c>
      <c r="B70" s="25">
        <f t="shared" ref="B70:F71" si="0">B22/B16</f>
        <v>248268.67782342856</v>
      </c>
      <c r="C70" s="25">
        <f t="shared" si="0"/>
        <v>537675</v>
      </c>
      <c r="D70" s="25">
        <f t="shared" si="0"/>
        <v>215070</v>
      </c>
      <c r="E70" s="25">
        <f t="shared" si="0"/>
        <v>139106.67000000001</v>
      </c>
      <c r="F70" s="25">
        <f t="shared" si="0"/>
        <v>1650000</v>
      </c>
    </row>
    <row r="71" spans="1:6" ht="16.5" x14ac:dyDescent="0.3">
      <c r="A71" s="15" t="s">
        <v>41</v>
      </c>
      <c r="B71" s="25">
        <f t="shared" si="0"/>
        <v>292165.07634859381</v>
      </c>
      <c r="C71" s="25">
        <f t="shared" si="0"/>
        <v>536981.82208852598</v>
      </c>
      <c r="D71" s="25">
        <f t="shared" si="0"/>
        <v>212740.12122775344</v>
      </c>
      <c r="E71" s="25">
        <f t="shared" si="0"/>
        <v>174760.7358859152</v>
      </c>
      <c r="F71" s="25">
        <f t="shared" si="0"/>
        <v>1440351.8225039619</v>
      </c>
    </row>
    <row r="72" spans="1:6" ht="16.5" x14ac:dyDescent="0.3">
      <c r="A72" s="15"/>
      <c r="B72" s="24"/>
      <c r="C72" s="24"/>
      <c r="D72" s="24"/>
      <c r="E72" s="24"/>
      <c r="F72" s="24"/>
    </row>
    <row r="73" spans="1:6" ht="17.25" x14ac:dyDescent="0.35">
      <c r="A73" s="16" t="s">
        <v>29</v>
      </c>
      <c r="B73" s="24"/>
      <c r="C73" s="24"/>
      <c r="D73" s="24"/>
      <c r="E73" s="24"/>
      <c r="F73" s="24"/>
    </row>
    <row r="74" spans="1:6" ht="16.5" x14ac:dyDescent="0.3">
      <c r="A74" s="15" t="s">
        <v>30</v>
      </c>
      <c r="B74" s="24">
        <f>(B29/B28)*100</f>
        <v>100.0349414099805</v>
      </c>
      <c r="C74" s="24"/>
      <c r="D74" s="24"/>
      <c r="E74" s="24"/>
      <c r="F74" s="24"/>
    </row>
    <row r="75" spans="1:6" ht="16.5" x14ac:dyDescent="0.3">
      <c r="A75" s="28" t="s">
        <v>31</v>
      </c>
      <c r="B75" s="30">
        <f>(B23/B29)*100</f>
        <v>80.709934740297896</v>
      </c>
      <c r="C75" s="30"/>
      <c r="D75" s="30"/>
      <c r="E75" s="30"/>
      <c r="F75" s="30"/>
    </row>
    <row r="76" spans="1:6" ht="17.25" thickBot="1" x14ac:dyDescent="0.35">
      <c r="A76" s="26"/>
      <c r="B76" s="27"/>
      <c r="C76" s="27"/>
      <c r="D76" s="27"/>
      <c r="E76" s="27"/>
      <c r="F76" s="27"/>
    </row>
    <row r="77" spans="1:6" ht="18" thickTop="1" x14ac:dyDescent="0.35">
      <c r="A77" s="28" t="s">
        <v>102</v>
      </c>
      <c r="B77" s="15"/>
      <c r="C77" s="15"/>
      <c r="D77" s="15"/>
      <c r="E77" s="15"/>
      <c r="F77" s="15"/>
    </row>
    <row r="78" spans="1:6" ht="16.5" x14ac:dyDescent="0.3">
      <c r="A78" s="28"/>
      <c r="B78" s="28"/>
      <c r="C78" s="28"/>
      <c r="D78" s="28"/>
      <c r="E78" s="28"/>
      <c r="F78" s="28"/>
    </row>
    <row r="79" spans="1:6" ht="16.5" x14ac:dyDescent="0.3">
      <c r="A79" s="15"/>
      <c r="B79" s="15"/>
      <c r="C79" s="15"/>
      <c r="D79" s="15"/>
      <c r="E79" s="15"/>
      <c r="F79" s="15"/>
    </row>
    <row r="80" spans="1:6" ht="16.5" x14ac:dyDescent="0.3">
      <c r="A80" s="15"/>
      <c r="B80" s="29"/>
      <c r="C80" s="29"/>
      <c r="D80" s="29"/>
      <c r="E80" s="15"/>
      <c r="F80" s="15"/>
    </row>
    <row r="81" spans="1:6" ht="16.5" x14ac:dyDescent="0.3">
      <c r="A81" s="15"/>
      <c r="B81" s="15"/>
      <c r="C81" s="15"/>
      <c r="D81" s="15"/>
      <c r="E81" s="15"/>
      <c r="F81" s="15"/>
    </row>
    <row r="82" spans="1:6" ht="16.5" x14ac:dyDescent="0.3">
      <c r="A82" s="15"/>
      <c r="B82" s="15"/>
      <c r="C82" s="15"/>
      <c r="D82" s="15"/>
      <c r="E82" s="15"/>
      <c r="F82" s="15"/>
    </row>
    <row r="83" spans="1:6" ht="16.5" x14ac:dyDescent="0.3">
      <c r="A83" s="15"/>
      <c r="B83" s="15"/>
      <c r="C83" s="15"/>
      <c r="D83" s="15"/>
      <c r="E83" s="15"/>
      <c r="F83" s="15"/>
    </row>
    <row r="84" spans="1:6" ht="16.5" x14ac:dyDescent="0.3">
      <c r="A84" s="15"/>
      <c r="B84" s="15"/>
      <c r="C84" s="15"/>
      <c r="D84" s="15"/>
      <c r="E84" s="15"/>
      <c r="F84" s="15"/>
    </row>
    <row r="85" spans="1:6" ht="16.5" x14ac:dyDescent="0.3">
      <c r="A85" s="15"/>
      <c r="B85" s="15"/>
      <c r="C85" s="15"/>
      <c r="D85" s="15"/>
      <c r="E85" s="15"/>
      <c r="F85" s="15"/>
    </row>
    <row r="86" spans="1:6" ht="16.5" x14ac:dyDescent="0.3">
      <c r="A86" s="15"/>
      <c r="B86" s="15"/>
      <c r="C86" s="15"/>
      <c r="D86" s="15"/>
      <c r="E86" s="15"/>
      <c r="F86" s="15"/>
    </row>
    <row r="87" spans="1:6" ht="16.5" x14ac:dyDescent="0.3">
      <c r="A87" s="15"/>
      <c r="B87" s="15"/>
      <c r="C87" s="15"/>
      <c r="D87" s="15"/>
      <c r="E87" s="15"/>
      <c r="F87" s="15"/>
    </row>
    <row r="88" spans="1:6" ht="16.5" x14ac:dyDescent="0.3">
      <c r="A88" s="15"/>
      <c r="B88" s="15"/>
      <c r="C88" s="15"/>
      <c r="D88" s="15"/>
      <c r="E88" s="15"/>
      <c r="F88" s="15"/>
    </row>
    <row r="89" spans="1:6" ht="16.5" x14ac:dyDescent="0.3">
      <c r="A89" s="15"/>
      <c r="B89" s="15"/>
      <c r="C89" s="15"/>
      <c r="D89" s="15"/>
      <c r="E89" s="15"/>
      <c r="F89" s="15"/>
    </row>
    <row r="90" spans="1:6" ht="16.5" x14ac:dyDescent="0.3">
      <c r="A90" s="15"/>
      <c r="B90" s="15"/>
      <c r="C90" s="15"/>
      <c r="D90" s="15"/>
      <c r="E90" s="15"/>
      <c r="F90" s="15"/>
    </row>
    <row r="194" spans="4:8" x14ac:dyDescent="0.25">
      <c r="D194" s="1"/>
      <c r="E194" s="1" t="s">
        <v>34</v>
      </c>
      <c r="F194" s="1" t="s">
        <v>35</v>
      </c>
      <c r="G194" s="1" t="s">
        <v>36</v>
      </c>
      <c r="H194" s="1" t="s">
        <v>37</v>
      </c>
    </row>
    <row r="195" spans="4:8" x14ac:dyDescent="0.25">
      <c r="D195" s="1" t="s">
        <v>30</v>
      </c>
      <c r="E195" s="1">
        <v>93.271828425704058</v>
      </c>
      <c r="F195" s="1">
        <v>86.548558144982096</v>
      </c>
      <c r="G195" s="1">
        <v>82.222189747580757</v>
      </c>
      <c r="H195" s="1">
        <v>104.27430435089333</v>
      </c>
    </row>
    <row r="196" spans="4:8" x14ac:dyDescent="0.25">
      <c r="D196" s="1" t="s">
        <v>31</v>
      </c>
      <c r="E196" s="1">
        <v>72.182667347333364</v>
      </c>
      <c r="F196" s="1">
        <v>84.936774249756979</v>
      </c>
      <c r="G196" s="1">
        <v>106.94937841615069</v>
      </c>
      <c r="H196" s="1">
        <v>130.54830055902181</v>
      </c>
    </row>
    <row r="217" spans="5:5" x14ac:dyDescent="0.25">
      <c r="E217" s="4">
        <f>(100+25)/2</f>
        <v>62.5</v>
      </c>
    </row>
  </sheetData>
  <mergeCells count="3">
    <mergeCell ref="A9:A10"/>
    <mergeCell ref="B9:B10"/>
    <mergeCell ref="C9:F9"/>
  </mergeCells>
  <pageMargins left="0.7" right="0.7" top="0.75" bottom="0.75" header="0.3" footer="0.3"/>
  <pageSetup orientation="portrait" r:id="rId1"/>
  <ignoredErrors>
    <ignoredError sqref="B45:B46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8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2.7109375" style="4" customWidth="1"/>
    <col min="2" max="6" width="20.85546875" style="4" customWidth="1"/>
    <col min="7" max="16384" width="11.42578125" style="4"/>
  </cols>
  <sheetData>
    <row r="8" spans="1:6" ht="17.25" customHeight="1" x14ac:dyDescent="0.25"/>
    <row r="9" spans="1:6" ht="17.25" x14ac:dyDescent="0.35">
      <c r="A9" s="41" t="s">
        <v>0</v>
      </c>
      <c r="B9" s="43" t="s">
        <v>1</v>
      </c>
      <c r="C9" s="45" t="s">
        <v>2</v>
      </c>
      <c r="D9" s="45"/>
      <c r="E9" s="45"/>
      <c r="F9" s="45"/>
    </row>
    <row r="10" spans="1:6" ht="87" thickBot="1" x14ac:dyDescent="0.3">
      <c r="A10" s="42"/>
      <c r="B10" s="44"/>
      <c r="C10" s="14" t="s">
        <v>45</v>
      </c>
      <c r="D10" s="14" t="s">
        <v>33</v>
      </c>
      <c r="E10" s="14" t="s">
        <v>44</v>
      </c>
      <c r="F10" s="14" t="s">
        <v>46</v>
      </c>
    </row>
    <row r="11" spans="1:6" ht="17.25" thickTop="1" x14ac:dyDescent="0.3">
      <c r="A11" s="15"/>
      <c r="B11" s="15"/>
      <c r="C11" s="15"/>
      <c r="D11" s="15"/>
      <c r="E11" s="15"/>
      <c r="F11" s="15"/>
    </row>
    <row r="12" spans="1:6" ht="17.25" x14ac:dyDescent="0.35">
      <c r="A12" s="16" t="s">
        <v>3</v>
      </c>
      <c r="B12" s="15"/>
      <c r="C12" s="15"/>
      <c r="D12" s="15"/>
      <c r="E12" s="15"/>
      <c r="F12" s="15"/>
    </row>
    <row r="13" spans="1:6" ht="16.5" x14ac:dyDescent="0.3">
      <c r="A13" s="15"/>
      <c r="B13" s="15"/>
      <c r="C13" s="15"/>
      <c r="D13" s="15"/>
      <c r="E13" s="15"/>
      <c r="F13" s="15"/>
    </row>
    <row r="14" spans="1:6" ht="17.25" x14ac:dyDescent="0.35">
      <c r="A14" s="16" t="s">
        <v>32</v>
      </c>
      <c r="B14" s="15"/>
      <c r="C14" s="17"/>
      <c r="D14" s="15"/>
      <c r="E14" s="15"/>
      <c r="F14" s="15"/>
    </row>
    <row r="15" spans="1:6" ht="16.5" x14ac:dyDescent="0.3">
      <c r="A15" s="18" t="s">
        <v>51</v>
      </c>
      <c r="B15" s="17">
        <f>SUM(C15:F15)</f>
        <v>14005</v>
      </c>
      <c r="C15" s="17">
        <v>1645</v>
      </c>
      <c r="D15" s="17">
        <v>1158</v>
      </c>
      <c r="E15" s="17">
        <v>10922</v>
      </c>
      <c r="F15" s="17">
        <v>280</v>
      </c>
    </row>
    <row r="16" spans="1:6" ht="16.5" x14ac:dyDescent="0.3">
      <c r="A16" s="18" t="s">
        <v>78</v>
      </c>
      <c r="B16" s="17">
        <f>SUM(C16:F16)</f>
        <v>17500</v>
      </c>
      <c r="C16" s="17">
        <v>1870</v>
      </c>
      <c r="D16" s="17">
        <v>1354</v>
      </c>
      <c r="E16" s="17">
        <v>13573</v>
      </c>
      <c r="F16" s="17">
        <v>703</v>
      </c>
    </row>
    <row r="17" spans="1:6" ht="16.5" x14ac:dyDescent="0.3">
      <c r="A17" s="18" t="s">
        <v>79</v>
      </c>
      <c r="B17" s="17">
        <f>SUM(C17:F17)</f>
        <v>16131.666666666666</v>
      </c>
      <c r="C17" s="17">
        <v>1960.6666666666665</v>
      </c>
      <c r="D17" s="17">
        <v>1348.6666666666667</v>
      </c>
      <c r="E17" s="17">
        <v>12066</v>
      </c>
      <c r="F17" s="17">
        <v>756.33333333333326</v>
      </c>
    </row>
    <row r="18" spans="1:6" ht="16.5" x14ac:dyDescent="0.3">
      <c r="A18" s="18" t="s">
        <v>73</v>
      </c>
      <c r="B18" s="17">
        <f>SUM(C18:F18)</f>
        <v>17501</v>
      </c>
      <c r="C18" s="17">
        <v>1870</v>
      </c>
      <c r="D18" s="17">
        <v>1354</v>
      </c>
      <c r="E18" s="17">
        <v>13573</v>
      </c>
      <c r="F18" s="17">
        <v>704</v>
      </c>
    </row>
    <row r="19" spans="1:6" ht="16.5" x14ac:dyDescent="0.3">
      <c r="A19" s="15"/>
      <c r="B19" s="17"/>
      <c r="C19" s="17"/>
      <c r="D19" s="17"/>
      <c r="E19" s="17"/>
      <c r="F19" s="17"/>
    </row>
    <row r="20" spans="1:6" ht="17.25" x14ac:dyDescent="0.35">
      <c r="A20" s="19" t="s">
        <v>4</v>
      </c>
      <c r="B20" s="17"/>
      <c r="C20" s="17"/>
      <c r="D20" s="17"/>
      <c r="E20" s="17"/>
      <c r="F20" s="17"/>
    </row>
    <row r="21" spans="1:6" ht="16.5" x14ac:dyDescent="0.3">
      <c r="A21" s="18" t="s">
        <v>51</v>
      </c>
      <c r="B21" s="17">
        <f>SUM(C21:F21)</f>
        <v>3419090696.9700003</v>
      </c>
      <c r="C21" s="17">
        <v>966188843</v>
      </c>
      <c r="D21" s="17">
        <v>267144024</v>
      </c>
      <c r="E21" s="17">
        <v>1825257829.97</v>
      </c>
      <c r="F21" s="17">
        <v>360500000</v>
      </c>
    </row>
    <row r="22" spans="1:6" ht="16.5" x14ac:dyDescent="0.3">
      <c r="A22" s="18" t="s">
        <v>78</v>
      </c>
      <c r="B22" s="17">
        <f>SUM(C22:F22)</f>
        <v>4344701861.9099998</v>
      </c>
      <c r="C22" s="17">
        <v>1005452250</v>
      </c>
      <c r="D22" s="17">
        <v>291204780</v>
      </c>
      <c r="E22" s="17">
        <v>1888094831.9100001</v>
      </c>
      <c r="F22" s="17">
        <v>1159950000</v>
      </c>
    </row>
    <row r="23" spans="1:6" ht="16.5" x14ac:dyDescent="0.3">
      <c r="A23" s="18" t="s">
        <v>79</v>
      </c>
      <c r="B23" s="17">
        <f>SUM(C23:F23)</f>
        <v>4443689442</v>
      </c>
      <c r="C23" s="17">
        <v>1053305325</v>
      </c>
      <c r="D23" s="17">
        <v>290057740</v>
      </c>
      <c r="E23" s="17">
        <v>2002038377</v>
      </c>
      <c r="F23" s="17">
        <v>1098288000</v>
      </c>
    </row>
    <row r="24" spans="1:6" ht="16.5" x14ac:dyDescent="0.3">
      <c r="A24" s="18" t="s">
        <v>73</v>
      </c>
      <c r="B24" s="17">
        <f>SUM(C24:F24)</f>
        <v>15836057447.639999</v>
      </c>
      <c r="C24" s="20">
        <v>4021809000</v>
      </c>
      <c r="D24" s="17">
        <v>1164819120</v>
      </c>
      <c r="E24" s="17">
        <v>7552379327.6400003</v>
      </c>
      <c r="F24" s="17">
        <v>3097050000</v>
      </c>
    </row>
    <row r="25" spans="1:6" ht="16.5" x14ac:dyDescent="0.3">
      <c r="A25" s="18" t="s">
        <v>80</v>
      </c>
      <c r="B25" s="17">
        <f>SUM(C25:F25)</f>
        <v>4443689442</v>
      </c>
      <c r="C25" s="17">
        <f>C23</f>
        <v>1053305325</v>
      </c>
      <c r="D25" s="17">
        <f>D23</f>
        <v>290057740</v>
      </c>
      <c r="E25" s="17">
        <f>E23</f>
        <v>2002038377</v>
      </c>
      <c r="F25" s="17">
        <f>F23</f>
        <v>1098288000</v>
      </c>
    </row>
    <row r="26" spans="1:6" ht="16.5" x14ac:dyDescent="0.3">
      <c r="A26" s="15"/>
      <c r="B26" s="17"/>
      <c r="C26" s="20"/>
      <c r="D26" s="17"/>
      <c r="E26" s="17"/>
      <c r="F26" s="17"/>
    </row>
    <row r="27" spans="1:6" ht="17.25" x14ac:dyDescent="0.35">
      <c r="A27" s="19" t="s">
        <v>5</v>
      </c>
      <c r="B27" s="17"/>
      <c r="C27" s="17"/>
      <c r="D27" s="17"/>
      <c r="E27" s="17"/>
      <c r="F27" s="17"/>
    </row>
    <row r="28" spans="1:6" ht="16.5" x14ac:dyDescent="0.3">
      <c r="A28" s="18" t="s">
        <v>78</v>
      </c>
      <c r="B28" s="17">
        <f>B22</f>
        <v>4344701861.9099998</v>
      </c>
      <c r="C28" s="17"/>
      <c r="D28" s="17"/>
      <c r="E28" s="17"/>
      <c r="F28" s="17"/>
    </row>
    <row r="29" spans="1:6" ht="16.5" x14ac:dyDescent="0.3">
      <c r="A29" s="18" t="s">
        <v>79</v>
      </c>
      <c r="B29" s="17">
        <v>4314223840.8000002</v>
      </c>
      <c r="C29" s="17"/>
      <c r="D29" s="17"/>
      <c r="E29" s="17"/>
      <c r="F29" s="17"/>
    </row>
    <row r="30" spans="1:6" ht="16.5" x14ac:dyDescent="0.3">
      <c r="A30" s="15"/>
      <c r="B30" s="15"/>
      <c r="C30" s="15"/>
      <c r="D30" s="15"/>
      <c r="E30" s="15"/>
      <c r="F30" s="15"/>
    </row>
    <row r="31" spans="1:6" ht="17.25" x14ac:dyDescent="0.35">
      <c r="A31" s="16" t="s">
        <v>6</v>
      </c>
      <c r="B31" s="15"/>
      <c r="C31" s="15"/>
      <c r="D31" s="15"/>
      <c r="E31" s="15"/>
      <c r="F31" s="15"/>
    </row>
    <row r="32" spans="1:6" ht="16.5" x14ac:dyDescent="0.3">
      <c r="A32" s="18" t="s">
        <v>52</v>
      </c>
      <c r="B32" s="21">
        <v>1.0552807376</v>
      </c>
      <c r="C32" s="21">
        <v>1.0552807376</v>
      </c>
      <c r="D32" s="21">
        <v>1.0552807376</v>
      </c>
      <c r="E32" s="21">
        <v>1.0552807376</v>
      </c>
      <c r="F32" s="21">
        <v>1.0552807376</v>
      </c>
    </row>
    <row r="33" spans="1:6" ht="16.5" x14ac:dyDescent="0.3">
      <c r="A33" s="18" t="s">
        <v>81</v>
      </c>
      <c r="B33" s="21">
        <v>1.0586</v>
      </c>
      <c r="C33" s="21">
        <v>1.0586</v>
      </c>
      <c r="D33" s="21">
        <v>1.0586</v>
      </c>
      <c r="E33" s="21">
        <v>1.0586</v>
      </c>
      <c r="F33" s="21">
        <v>1.0586</v>
      </c>
    </row>
    <row r="34" spans="1:6" ht="16.5" x14ac:dyDescent="0.3">
      <c r="A34" s="18" t="s">
        <v>7</v>
      </c>
      <c r="B34" s="17">
        <v>171810</v>
      </c>
      <c r="C34" s="17"/>
      <c r="D34" s="17"/>
      <c r="E34" s="17"/>
      <c r="F34" s="17"/>
    </row>
    <row r="35" spans="1:6" ht="16.5" x14ac:dyDescent="0.3">
      <c r="A35" s="15"/>
      <c r="B35" s="17"/>
      <c r="C35" s="17"/>
      <c r="D35" s="17"/>
      <c r="E35" s="17"/>
      <c r="F35" s="17"/>
    </row>
    <row r="36" spans="1:6" ht="17.25" x14ac:dyDescent="0.35">
      <c r="A36" s="16" t="s">
        <v>8</v>
      </c>
      <c r="B36" s="17"/>
      <c r="C36" s="17"/>
      <c r="D36" s="17"/>
      <c r="E36" s="17"/>
      <c r="F36" s="17"/>
    </row>
    <row r="37" spans="1:6" ht="16.5" x14ac:dyDescent="0.3">
      <c r="A37" s="15" t="s">
        <v>53</v>
      </c>
      <c r="B37" s="31">
        <f>B21/B32</f>
        <v>3239982096.845582</v>
      </c>
      <c r="C37" s="31">
        <f>C21/C32</f>
        <v>915575172.15502334</v>
      </c>
      <c r="D37" s="31">
        <f>D21/D32</f>
        <v>253149720.71560726</v>
      </c>
      <c r="E37" s="31">
        <f>E21/E32</f>
        <v>1729641947.3372941</v>
      </c>
      <c r="F37" s="31">
        <f>F21/F32</f>
        <v>341615256.63765705</v>
      </c>
    </row>
    <row r="38" spans="1:6" ht="16.5" x14ac:dyDescent="0.3">
      <c r="A38" s="15" t="s">
        <v>82</v>
      </c>
      <c r="B38" s="31">
        <f>B23/B33</f>
        <v>4197703988.2864161</v>
      </c>
      <c r="C38" s="31">
        <f>C23/C33</f>
        <v>994998417.72151899</v>
      </c>
      <c r="D38" s="31">
        <f>D23/D33</f>
        <v>274001265.82278484</v>
      </c>
      <c r="E38" s="31">
        <f>E23/E33</f>
        <v>1891213278.8588703</v>
      </c>
      <c r="F38" s="31">
        <f>F23/F33</f>
        <v>1037491025.883242</v>
      </c>
    </row>
    <row r="39" spans="1:6" ht="16.5" x14ac:dyDescent="0.3">
      <c r="A39" s="15" t="s">
        <v>54</v>
      </c>
      <c r="B39" s="31">
        <f>$B$37/(B15)</f>
        <v>231344.66953556458</v>
      </c>
      <c r="C39" s="31">
        <f>C37/(C15)</f>
        <v>556580.65176597168</v>
      </c>
      <c r="D39" s="31">
        <f>D37/(D15)</f>
        <v>218609.43066978175</v>
      </c>
      <c r="E39" s="31">
        <f>E37/(E15)</f>
        <v>158363.11548592694</v>
      </c>
      <c r="F39" s="31">
        <f>F37/(F15)</f>
        <v>1220054.4879916322</v>
      </c>
    </row>
    <row r="40" spans="1:6" ht="16.5" x14ac:dyDescent="0.3">
      <c r="A40" s="15" t="s">
        <v>83</v>
      </c>
      <c r="B40" s="31">
        <f>$B$38/(B17)</f>
        <v>260215.14546666492</v>
      </c>
      <c r="C40" s="31">
        <f>C38/(C17)</f>
        <v>507479.64181648369</v>
      </c>
      <c r="D40" s="31">
        <f>D38/(D17)</f>
        <v>203164.55696202532</v>
      </c>
      <c r="E40" s="31">
        <f>E38/(E17)</f>
        <v>156739.04184144459</v>
      </c>
      <c r="F40" s="31">
        <f>F38/(F17)</f>
        <v>1371737.8041647098</v>
      </c>
    </row>
    <row r="41" spans="1:6" ht="16.5" x14ac:dyDescent="0.3">
      <c r="A41" s="15"/>
      <c r="B41" s="32"/>
      <c r="C41" s="32"/>
      <c r="D41" s="32"/>
      <c r="E41" s="32"/>
      <c r="F41" s="32"/>
    </row>
    <row r="42" spans="1:6" ht="17.25" x14ac:dyDescent="0.35">
      <c r="A42" s="16" t="s">
        <v>9</v>
      </c>
      <c r="B42" s="32"/>
      <c r="C42" s="32"/>
      <c r="D42" s="32"/>
      <c r="E42" s="32"/>
      <c r="F42" s="32"/>
    </row>
    <row r="43" spans="1:6" ht="16.5" x14ac:dyDescent="0.3">
      <c r="A43" s="15"/>
      <c r="B43" s="32"/>
      <c r="C43" s="32"/>
      <c r="D43" s="32"/>
      <c r="E43" s="32"/>
      <c r="F43" s="32"/>
    </row>
    <row r="44" spans="1:6" ht="17.25" x14ac:dyDescent="0.35">
      <c r="A44" s="16" t="s">
        <v>10</v>
      </c>
      <c r="B44" s="32"/>
      <c r="C44" s="32"/>
      <c r="D44" s="32"/>
      <c r="E44" s="32"/>
      <c r="F44" s="32"/>
    </row>
    <row r="45" spans="1:6" ht="16.5" x14ac:dyDescent="0.3">
      <c r="A45" s="15" t="s">
        <v>11</v>
      </c>
      <c r="B45" s="25">
        <f>B16/B34*100</f>
        <v>10.185670217100286</v>
      </c>
      <c r="C45" s="25"/>
      <c r="D45" s="25"/>
      <c r="E45" s="25"/>
      <c r="F45" s="25"/>
    </row>
    <row r="46" spans="1:6" ht="16.5" x14ac:dyDescent="0.3">
      <c r="A46" s="15" t="s">
        <v>12</v>
      </c>
      <c r="B46" s="25">
        <f>B17/B34*100</f>
        <v>9.3892478125060634</v>
      </c>
      <c r="C46" s="25"/>
      <c r="D46" s="25"/>
      <c r="E46" s="25"/>
      <c r="F46" s="25"/>
    </row>
    <row r="47" spans="1:6" ht="16.5" x14ac:dyDescent="0.3">
      <c r="A47" s="15"/>
      <c r="B47" s="25"/>
      <c r="C47" s="25"/>
      <c r="D47" s="25"/>
      <c r="E47" s="25"/>
      <c r="F47" s="25"/>
    </row>
    <row r="48" spans="1:6" ht="17.25" x14ac:dyDescent="0.35">
      <c r="A48" s="16" t="s">
        <v>13</v>
      </c>
      <c r="B48" s="25"/>
      <c r="C48" s="25"/>
      <c r="D48" s="25"/>
      <c r="E48" s="25"/>
      <c r="F48" s="25"/>
    </row>
    <row r="49" spans="1:6" ht="16.5" x14ac:dyDescent="0.3">
      <c r="A49" s="15" t="s">
        <v>14</v>
      </c>
      <c r="B49" s="25">
        <f>B17/B16*100</f>
        <v>92.180952380952377</v>
      </c>
      <c r="C49" s="25">
        <f>C17/C16*100</f>
        <v>104.84848484848483</v>
      </c>
      <c r="D49" s="25">
        <f>D17/D16*100</f>
        <v>99.606105366814376</v>
      </c>
      <c r="E49" s="25">
        <f>E17/E16*100</f>
        <v>88.897075075517577</v>
      </c>
      <c r="F49" s="25">
        <f>F17/F16*100</f>
        <v>107.58653390232335</v>
      </c>
    </row>
    <row r="50" spans="1:6" ht="16.5" x14ac:dyDescent="0.3">
      <c r="A50" s="15" t="s">
        <v>15</v>
      </c>
      <c r="B50" s="25">
        <f>B23/B22*100</f>
        <v>102.27835150111966</v>
      </c>
      <c r="C50" s="25">
        <f>C23/C22*100</f>
        <v>104.75935828877006</v>
      </c>
      <c r="D50" s="25">
        <f>D23/D22*100</f>
        <v>99.606105366814376</v>
      </c>
      <c r="E50" s="25">
        <f>E23/E22*100</f>
        <v>106.03484227403632</v>
      </c>
      <c r="F50" s="25">
        <f>F23/F22*100</f>
        <v>94.684081210396997</v>
      </c>
    </row>
    <row r="51" spans="1:6" ht="16.5" x14ac:dyDescent="0.3">
      <c r="A51" s="15" t="s">
        <v>16</v>
      </c>
      <c r="B51" s="25">
        <f>AVERAGE(B49:B50)</f>
        <v>97.229651941036025</v>
      </c>
      <c r="C51" s="25">
        <f>AVERAGE(C49:C50)</f>
        <v>104.80392156862744</v>
      </c>
      <c r="D51" s="25">
        <f>AVERAGE(D49:D50)</f>
        <v>99.606105366814376</v>
      </c>
      <c r="E51" s="25">
        <f>AVERAGE(E49:E50)</f>
        <v>97.465958674776942</v>
      </c>
      <c r="F51" s="25">
        <f>AVERAGE(F49:F50)</f>
        <v>101.13530755636017</v>
      </c>
    </row>
    <row r="52" spans="1:6" ht="16.5" x14ac:dyDescent="0.3">
      <c r="A52" s="15"/>
      <c r="B52" s="25"/>
      <c r="C52" s="25"/>
      <c r="D52" s="25"/>
      <c r="E52" s="25"/>
      <c r="F52" s="25"/>
    </row>
    <row r="53" spans="1:6" ht="17.25" x14ac:dyDescent="0.35">
      <c r="A53" s="16" t="s">
        <v>17</v>
      </c>
      <c r="B53" s="25"/>
      <c r="C53" s="25"/>
      <c r="D53" s="25"/>
      <c r="E53" s="25"/>
      <c r="F53" s="25"/>
    </row>
    <row r="54" spans="1:6" ht="16.5" x14ac:dyDescent="0.3">
      <c r="A54" s="15" t="s">
        <v>18</v>
      </c>
      <c r="B54" s="25">
        <f>(B17/B18)*100</f>
        <v>92.175685198941011</v>
      </c>
      <c r="C54" s="25">
        <f>(C17/C18)*100</f>
        <v>104.84848484848483</v>
      </c>
      <c r="D54" s="25">
        <f>(D17/D18)*100</f>
        <v>99.606105366814376</v>
      </c>
      <c r="E54" s="25">
        <f>(E17/E18)*100</f>
        <v>88.897075075517577</v>
      </c>
      <c r="F54" s="25">
        <f>(F17/F18)*100</f>
        <v>107.43371212121211</v>
      </c>
    </row>
    <row r="55" spans="1:6" ht="16.5" x14ac:dyDescent="0.3">
      <c r="A55" s="15" t="s">
        <v>19</v>
      </c>
      <c r="B55" s="25">
        <f>B23/B24*100</f>
        <v>28.060579198405406</v>
      </c>
      <c r="C55" s="25">
        <f>C23/C24*100</f>
        <v>26.189839572192515</v>
      </c>
      <c r="D55" s="25">
        <f>D23/D24*100</f>
        <v>24.901526341703594</v>
      </c>
      <c r="E55" s="25">
        <f>E23/E24*100</f>
        <v>26.50871056850908</v>
      </c>
      <c r="F55" s="25">
        <f>F23/F24*100</f>
        <v>35.462391630745387</v>
      </c>
    </row>
    <row r="56" spans="1:6" ht="16.5" x14ac:dyDescent="0.3">
      <c r="A56" s="15" t="s">
        <v>20</v>
      </c>
      <c r="B56" s="25">
        <f>(B54+B55)/2</f>
        <v>60.118132198673209</v>
      </c>
      <c r="C56" s="25">
        <f>(C54+C55)/2</f>
        <v>65.519162210338678</v>
      </c>
      <c r="D56" s="25">
        <f>(D54+D55)/2</f>
        <v>62.253815854258988</v>
      </c>
      <c r="E56" s="25">
        <f>(E54+E55)/2</f>
        <v>57.702892822013325</v>
      </c>
      <c r="F56" s="25">
        <f>(F54+F55)/2</f>
        <v>71.448051875978749</v>
      </c>
    </row>
    <row r="57" spans="1:6" ht="16.5" x14ac:dyDescent="0.3">
      <c r="A57" s="15"/>
      <c r="B57" s="25"/>
      <c r="C57" s="25"/>
      <c r="D57" s="25"/>
      <c r="E57" s="25"/>
      <c r="F57" s="25"/>
    </row>
    <row r="58" spans="1:6" ht="17.25" x14ac:dyDescent="0.35">
      <c r="A58" s="16" t="s">
        <v>21</v>
      </c>
      <c r="B58" s="25"/>
      <c r="C58" s="25"/>
      <c r="D58" s="25"/>
      <c r="E58" s="25"/>
      <c r="F58" s="25"/>
    </row>
    <row r="59" spans="1:6" ht="16.5" x14ac:dyDescent="0.3">
      <c r="A59" s="15" t="s">
        <v>22</v>
      </c>
      <c r="B59" s="25">
        <f>B25/B23*100</f>
        <v>100</v>
      </c>
      <c r="C59" s="25"/>
      <c r="D59" s="25"/>
      <c r="E59" s="25"/>
      <c r="F59" s="25"/>
    </row>
    <row r="60" spans="1:6" ht="16.5" x14ac:dyDescent="0.3">
      <c r="A60" s="15"/>
      <c r="B60" s="25"/>
      <c r="C60" s="25"/>
      <c r="D60" s="25"/>
      <c r="E60" s="25"/>
      <c r="F60" s="25"/>
    </row>
    <row r="61" spans="1:6" ht="17.25" x14ac:dyDescent="0.35">
      <c r="A61" s="16" t="s">
        <v>23</v>
      </c>
      <c r="B61" s="25"/>
      <c r="C61" s="25"/>
      <c r="D61" s="25"/>
      <c r="E61" s="25"/>
      <c r="F61" s="25"/>
    </row>
    <row r="62" spans="1:6" ht="16.5" x14ac:dyDescent="0.3">
      <c r="A62" s="15" t="s">
        <v>24</v>
      </c>
      <c r="B62" s="25">
        <f>((B17/B15)-1)*100</f>
        <v>15.185052957277168</v>
      </c>
      <c r="C62" s="25">
        <f>((C17/C15)-1)*100</f>
        <v>19.18946301925024</v>
      </c>
      <c r="D62" s="25">
        <f>((D17/D15)-1)*100</f>
        <v>16.46516983304549</v>
      </c>
      <c r="E62" s="25">
        <f>((E17/E15)-1)*100</f>
        <v>10.474272111334916</v>
      </c>
      <c r="F62" s="25">
        <f>((F17/F15)-1)*100</f>
        <v>170.11904761904759</v>
      </c>
    </row>
    <row r="63" spans="1:6" ht="16.5" x14ac:dyDescent="0.3">
      <c r="A63" s="15" t="s">
        <v>25</v>
      </c>
      <c r="B63" s="25">
        <f>((B38/B37)-1)*100</f>
        <v>29.559480972850551</v>
      </c>
      <c r="C63" s="25">
        <f>((C38/C37)-1)*100</f>
        <v>8.6746831917202663</v>
      </c>
      <c r="D63" s="25">
        <f>((D38/D37)-1)*100</f>
        <v>8.2368430224746483</v>
      </c>
      <c r="E63" s="25">
        <f>((E38/E37)-1)*100</f>
        <v>9.3413166678981021</v>
      </c>
      <c r="F63" s="25">
        <f>((F38/F37)-1)*100</f>
        <v>203.70160750275957</v>
      </c>
    </row>
    <row r="64" spans="1:6" ht="16.5" x14ac:dyDescent="0.3">
      <c r="A64" s="15" t="s">
        <v>26</v>
      </c>
      <c r="B64" s="25">
        <f>((B40/B39)-1)*100</f>
        <v>12.479421284726033</v>
      </c>
      <c r="C64" s="25">
        <f>((C40/C39)-1)*100</f>
        <v>-8.8219038505373266</v>
      </c>
      <c r="D64" s="25">
        <f>((D40/D39)-1)*100</f>
        <v>-7.065053717232594</v>
      </c>
      <c r="E64" s="25">
        <f>((E40/E39)-1)*100</f>
        <v>-1.0255378214169331</v>
      </c>
      <c r="F64" s="25">
        <f>((F40/F39)-1)*100</f>
        <v>12.43250343865936</v>
      </c>
    </row>
    <row r="65" spans="1:6" ht="16.5" x14ac:dyDescent="0.3">
      <c r="A65" s="15"/>
      <c r="B65" s="25"/>
      <c r="C65" s="25"/>
      <c r="D65" s="25"/>
      <c r="E65" s="25"/>
      <c r="F65" s="25"/>
    </row>
    <row r="66" spans="1:6" ht="17.25" x14ac:dyDescent="0.35">
      <c r="A66" s="16" t="s">
        <v>27</v>
      </c>
      <c r="B66" s="25"/>
      <c r="C66" s="25"/>
      <c r="D66" s="25"/>
      <c r="E66" s="25"/>
      <c r="F66" s="25"/>
    </row>
    <row r="67" spans="1:6" ht="16.5" x14ac:dyDescent="0.3">
      <c r="A67" s="15" t="s">
        <v>38</v>
      </c>
      <c r="B67" s="25">
        <f>B22/(B16*3)</f>
        <v>82756.225941142853</v>
      </c>
      <c r="C67" s="25">
        <f>C22/(C16*3)</f>
        <v>179225</v>
      </c>
      <c r="D67" s="25">
        <f>D22/(D16*3)</f>
        <v>71690</v>
      </c>
      <c r="E67" s="25">
        <f>E22/(E16*3)</f>
        <v>46368.89</v>
      </c>
      <c r="F67" s="25">
        <f>F22/(F16*3)</f>
        <v>550000</v>
      </c>
    </row>
    <row r="68" spans="1:6" ht="16.5" x14ac:dyDescent="0.3">
      <c r="A68" s="15" t="s">
        <v>39</v>
      </c>
      <c r="B68" s="25">
        <f>$B$23/(B17*3)</f>
        <v>91821.250997003823</v>
      </c>
      <c r="C68" s="25">
        <f>C23/(C17*3)</f>
        <v>179072.64960897653</v>
      </c>
      <c r="D68" s="25">
        <f>D23/(D17*3)</f>
        <v>71690</v>
      </c>
      <c r="E68" s="25">
        <f>E23/(E17*3)</f>
        <v>55307.983231117738</v>
      </c>
      <c r="F68" s="25">
        <f>F23/(F17*3)</f>
        <v>484040.54649625387</v>
      </c>
    </row>
    <row r="69" spans="1:6" ht="16.5" x14ac:dyDescent="0.3">
      <c r="A69" s="15" t="s">
        <v>28</v>
      </c>
      <c r="B69" s="25">
        <f>(B68/B67)*B51</f>
        <v>107.88008000242425</v>
      </c>
      <c r="C69" s="25">
        <f>(C68/C67)*C51</f>
        <v>104.71483288997338</v>
      </c>
      <c r="D69" s="25">
        <f>(D68/D67)*D51</f>
        <v>99.606105366814376</v>
      </c>
      <c r="E69" s="25">
        <f>(E68/E67)*E51</f>
        <v>116.25565347778171</v>
      </c>
      <c r="F69" s="25">
        <f>(F68/F67)*F51</f>
        <v>89.00652643572235</v>
      </c>
    </row>
    <row r="70" spans="1:6" ht="16.5" x14ac:dyDescent="0.3">
      <c r="A70" s="15" t="s">
        <v>40</v>
      </c>
      <c r="B70" s="25">
        <f t="shared" ref="B70:F71" si="0">B22/B16</f>
        <v>248268.67782342856</v>
      </c>
      <c r="C70" s="25">
        <f t="shared" si="0"/>
        <v>537675</v>
      </c>
      <c r="D70" s="25">
        <f t="shared" si="0"/>
        <v>215070</v>
      </c>
      <c r="E70" s="25">
        <f t="shared" si="0"/>
        <v>139106.67000000001</v>
      </c>
      <c r="F70" s="25">
        <f t="shared" si="0"/>
        <v>1650000</v>
      </c>
    </row>
    <row r="71" spans="1:6" ht="16.5" x14ac:dyDescent="0.3">
      <c r="A71" s="15" t="s">
        <v>41</v>
      </c>
      <c r="B71" s="25">
        <f t="shared" si="0"/>
        <v>275463.75299101148</v>
      </c>
      <c r="C71" s="25">
        <f t="shared" si="0"/>
        <v>537217.94882692967</v>
      </c>
      <c r="D71" s="25">
        <f t="shared" si="0"/>
        <v>215070</v>
      </c>
      <c r="E71" s="25">
        <f t="shared" si="0"/>
        <v>165923.94969335324</v>
      </c>
      <c r="F71" s="25">
        <f t="shared" si="0"/>
        <v>1452121.6394887618</v>
      </c>
    </row>
    <row r="72" spans="1:6" ht="16.5" x14ac:dyDescent="0.3">
      <c r="A72" s="15"/>
      <c r="B72" s="25"/>
      <c r="C72" s="25"/>
      <c r="D72" s="25"/>
      <c r="E72" s="25"/>
      <c r="F72" s="25"/>
    </row>
    <row r="73" spans="1:6" ht="17.25" x14ac:dyDescent="0.35">
      <c r="A73" s="16" t="s">
        <v>29</v>
      </c>
      <c r="B73" s="25"/>
      <c r="C73" s="25"/>
      <c r="D73" s="25"/>
      <c r="E73" s="25"/>
      <c r="F73" s="25"/>
    </row>
    <row r="74" spans="1:6" ht="16.5" x14ac:dyDescent="0.3">
      <c r="A74" s="15" t="s">
        <v>30</v>
      </c>
      <c r="B74" s="25">
        <f>(B29/B28)*100</f>
        <v>99.298501437412753</v>
      </c>
      <c r="C74" s="25"/>
      <c r="D74" s="25"/>
      <c r="E74" s="25"/>
      <c r="F74" s="25"/>
    </row>
    <row r="75" spans="1:6" ht="16.5" x14ac:dyDescent="0.3">
      <c r="A75" s="35" t="s">
        <v>31</v>
      </c>
      <c r="B75" s="36">
        <f>(B23/B29)*100</f>
        <v>103.00090134349618</v>
      </c>
      <c r="C75" s="36"/>
      <c r="D75" s="36"/>
      <c r="E75" s="36"/>
      <c r="F75" s="36"/>
    </row>
    <row r="76" spans="1:6" ht="17.25" thickBot="1" x14ac:dyDescent="0.35">
      <c r="A76" s="26"/>
      <c r="B76" s="27"/>
      <c r="C76" s="27"/>
      <c r="D76" s="27"/>
      <c r="E76" s="27"/>
      <c r="F76" s="27"/>
    </row>
    <row r="77" spans="1:6" ht="18" thickTop="1" x14ac:dyDescent="0.35">
      <c r="A77" s="28" t="s">
        <v>102</v>
      </c>
      <c r="B77" s="15"/>
      <c r="C77" s="15"/>
      <c r="D77" s="15"/>
      <c r="E77" s="15"/>
      <c r="F77" s="15"/>
    </row>
    <row r="78" spans="1:6" ht="16.5" x14ac:dyDescent="0.3">
      <c r="A78" s="15"/>
      <c r="B78" s="15"/>
      <c r="C78" s="15"/>
      <c r="D78" s="15"/>
      <c r="E78" s="15"/>
      <c r="F78" s="15"/>
    </row>
    <row r="80" spans="1:6" x14ac:dyDescent="0.25">
      <c r="B80" s="8"/>
      <c r="C80" s="8"/>
      <c r="D80" s="8"/>
    </row>
    <row r="85" spans="1:1" x14ac:dyDescent="0.25">
      <c r="A85" s="9"/>
    </row>
    <row r="88" spans="1:1" x14ac:dyDescent="0.25">
      <c r="A88" s="1"/>
    </row>
  </sheetData>
  <mergeCells count="3">
    <mergeCell ref="A9:A10"/>
    <mergeCell ref="B9:B10"/>
    <mergeCell ref="C9:F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8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2.7109375" style="4" customWidth="1"/>
    <col min="2" max="6" width="20.85546875" style="4" customWidth="1"/>
    <col min="7" max="7" width="18.7109375" style="4" customWidth="1"/>
    <col min="8" max="16384" width="11.42578125" style="4"/>
  </cols>
  <sheetData>
    <row r="8" spans="1:7" ht="18" customHeight="1" x14ac:dyDescent="0.25"/>
    <row r="9" spans="1:7" ht="17.25" x14ac:dyDescent="0.35">
      <c r="A9" s="41" t="s">
        <v>0</v>
      </c>
      <c r="B9" s="43" t="s">
        <v>1</v>
      </c>
      <c r="C9" s="45" t="s">
        <v>2</v>
      </c>
      <c r="D9" s="45"/>
      <c r="E9" s="45"/>
      <c r="F9" s="45"/>
    </row>
    <row r="10" spans="1:7" ht="87" thickBot="1" x14ac:dyDescent="0.3">
      <c r="A10" s="42"/>
      <c r="B10" s="44"/>
      <c r="C10" s="14" t="s">
        <v>45</v>
      </c>
      <c r="D10" s="14" t="s">
        <v>33</v>
      </c>
      <c r="E10" s="14" t="s">
        <v>44</v>
      </c>
      <c r="F10" s="14" t="s">
        <v>46</v>
      </c>
    </row>
    <row r="11" spans="1:7" ht="17.25" thickTop="1" x14ac:dyDescent="0.3">
      <c r="A11" s="15"/>
      <c r="B11" s="15"/>
      <c r="C11" s="15"/>
      <c r="D11" s="15"/>
      <c r="E11" s="15"/>
      <c r="F11" s="15"/>
    </row>
    <row r="12" spans="1:7" ht="17.25" x14ac:dyDescent="0.35">
      <c r="A12" s="16" t="s">
        <v>3</v>
      </c>
      <c r="B12" s="15"/>
      <c r="C12" s="15"/>
      <c r="D12" s="15"/>
      <c r="E12" s="15"/>
      <c r="F12" s="15"/>
    </row>
    <row r="13" spans="1:7" ht="16.5" x14ac:dyDescent="0.3">
      <c r="A13" s="15"/>
      <c r="B13" s="15"/>
      <c r="C13" s="15"/>
      <c r="D13" s="15"/>
      <c r="E13" s="15"/>
      <c r="F13" s="15"/>
    </row>
    <row r="14" spans="1:7" ht="17.25" x14ac:dyDescent="0.35">
      <c r="A14" s="16" t="s">
        <v>32</v>
      </c>
      <c r="B14" s="15"/>
      <c r="C14" s="15"/>
      <c r="D14" s="15"/>
      <c r="E14" s="15"/>
      <c r="F14" s="15"/>
    </row>
    <row r="15" spans="1:7" ht="16.5" x14ac:dyDescent="0.3">
      <c r="A15" s="18" t="s">
        <v>55</v>
      </c>
      <c r="B15" s="17">
        <f>SUM(C15:F15)</f>
        <v>14717</v>
      </c>
      <c r="C15" s="17">
        <f>(+'I Trimestre'!C15+'II Trimestre'!C15)/2</f>
        <v>1536</v>
      </c>
      <c r="D15" s="17">
        <f>(+'I Trimestre'!D15+'II Trimestre'!D15)/2</f>
        <v>1088.5</v>
      </c>
      <c r="E15" s="17">
        <f>(+'I Trimestre'!E15+'II Trimestre'!E15)/2</f>
        <v>11706.5</v>
      </c>
      <c r="F15" s="17">
        <f>(+'I Trimestre'!F15+'II Trimestre'!F15)/2</f>
        <v>386</v>
      </c>
      <c r="G15" s="2"/>
    </row>
    <row r="16" spans="1:7" ht="16.5" x14ac:dyDescent="0.3">
      <c r="A16" s="18" t="s">
        <v>84</v>
      </c>
      <c r="B16" s="17">
        <f>SUM(C16:F16)</f>
        <v>17500</v>
      </c>
      <c r="C16" s="17">
        <f>(+'I Trimestre'!C16+'II Trimestre'!C16)/2</f>
        <v>1870</v>
      </c>
      <c r="D16" s="17">
        <f>(+'I Trimestre'!D16+'II Trimestre'!D16)/2</f>
        <v>1354</v>
      </c>
      <c r="E16" s="17">
        <f>(+'I Trimestre'!E16+'II Trimestre'!E16)/2</f>
        <v>13573</v>
      </c>
      <c r="F16" s="17">
        <f>(+'I Trimestre'!F16+'II Trimestre'!F16)/2</f>
        <v>703</v>
      </c>
      <c r="G16" s="3"/>
    </row>
    <row r="17" spans="1:7" ht="16.5" x14ac:dyDescent="0.3">
      <c r="A17" s="18" t="s">
        <v>85</v>
      </c>
      <c r="B17" s="17">
        <f>SUM(C17:F17)</f>
        <v>14069</v>
      </c>
      <c r="C17" s="17">
        <f>(+'I Trimestre'!C17+'II Trimestre'!C17)/2</f>
        <v>1756</v>
      </c>
      <c r="D17" s="17">
        <f>(+'I Trimestre'!D17+'II Trimestre'!D17)/2</f>
        <v>1320.5</v>
      </c>
      <c r="E17" s="17">
        <f>(+'I Trimestre'!E17+'II Trimestre'!E17)/2</f>
        <v>10298.833333333334</v>
      </c>
      <c r="F17" s="17">
        <f>(+'I Trimestre'!F17+'II Trimestre'!F17)/2</f>
        <v>693.66666666666663</v>
      </c>
    </row>
    <row r="18" spans="1:7" ht="16.5" x14ac:dyDescent="0.3">
      <c r="A18" s="18" t="s">
        <v>73</v>
      </c>
      <c r="B18" s="17">
        <f>SUM(C18:F18)</f>
        <v>17501</v>
      </c>
      <c r="C18" s="17">
        <f>+'II Trimestre'!C18</f>
        <v>1870</v>
      </c>
      <c r="D18" s="17">
        <f>+'II Trimestre'!D18</f>
        <v>1354</v>
      </c>
      <c r="E18" s="17">
        <f>+'II Trimestre'!E18</f>
        <v>13573</v>
      </c>
      <c r="F18" s="17">
        <f>+'II Trimestre'!F18</f>
        <v>704</v>
      </c>
      <c r="G18" s="3"/>
    </row>
    <row r="19" spans="1:7" ht="16.5" x14ac:dyDescent="0.3">
      <c r="A19" s="15"/>
      <c r="B19" s="17"/>
      <c r="C19" s="17"/>
      <c r="D19" s="17"/>
      <c r="E19" s="17"/>
      <c r="F19" s="17"/>
      <c r="G19" s="3"/>
    </row>
    <row r="20" spans="1:7" ht="17.25" x14ac:dyDescent="0.35">
      <c r="A20" s="19" t="s">
        <v>4</v>
      </c>
      <c r="B20" s="17"/>
      <c r="C20" s="17"/>
      <c r="D20" s="17"/>
      <c r="E20" s="17"/>
      <c r="F20" s="17"/>
      <c r="G20" s="5"/>
    </row>
    <row r="21" spans="1:7" ht="16.5" x14ac:dyDescent="0.3">
      <c r="A21" s="18" t="s">
        <v>55</v>
      </c>
      <c r="B21" s="17">
        <f>SUM(C21:F21)</f>
        <v>6797456296.9700003</v>
      </c>
      <c r="C21" s="17">
        <f>+'I Trimestre'!C21+'II Trimestre'!C21</f>
        <v>1815518765</v>
      </c>
      <c r="D21" s="17">
        <f>+'I Trimestre'!D21+'II Trimestre'!D21</f>
        <v>531138440</v>
      </c>
      <c r="E21" s="17">
        <f>+'I Trimestre'!E21+'II Trimestre'!E21</f>
        <v>3493899091.9700003</v>
      </c>
      <c r="F21" s="17">
        <f>+'I Trimestre'!F21+'II Trimestre'!F21</f>
        <v>956900000</v>
      </c>
    </row>
    <row r="22" spans="1:7" ht="16.5" x14ac:dyDescent="0.3">
      <c r="A22" s="18" t="s">
        <v>84</v>
      </c>
      <c r="B22" s="17">
        <f>SUM(C22:F22)</f>
        <v>8689403723.8199997</v>
      </c>
      <c r="C22" s="17">
        <f>+'I Trimestre'!C22+'II Trimestre'!C22</f>
        <v>2010904500</v>
      </c>
      <c r="D22" s="17">
        <f>+'I Trimestre'!D22+'II Trimestre'!D22</f>
        <v>582409560</v>
      </c>
      <c r="E22" s="17">
        <f>+'I Trimestre'!E22+'II Trimestre'!E22</f>
        <v>3776189663.8200002</v>
      </c>
      <c r="F22" s="17">
        <f>+'I Trimestre'!F22+'II Trimestre'!F22</f>
        <v>2319900000</v>
      </c>
      <c r="G22" s="3"/>
    </row>
    <row r="23" spans="1:7" ht="16.5" x14ac:dyDescent="0.3">
      <c r="A23" s="18" t="s">
        <v>85</v>
      </c>
      <c r="B23" s="17">
        <f>SUM(C23:F23)</f>
        <v>7951520737</v>
      </c>
      <c r="C23" s="17">
        <f>+'I Trimestre'!C23+'II Trimestre'!C23</f>
        <v>1886343125</v>
      </c>
      <c r="D23" s="17">
        <f>+'I Trimestre'!D23+'II Trimestre'!D23</f>
        <v>564988890</v>
      </c>
      <c r="E23" s="17">
        <f>+'I Trimestre'!E23+'II Trimestre'!E23</f>
        <v>3493038722</v>
      </c>
      <c r="F23" s="17">
        <f>+'I Trimestre'!F23+'II Trimestre'!F23</f>
        <v>2007150000</v>
      </c>
    </row>
    <row r="24" spans="1:7" ht="16.5" x14ac:dyDescent="0.3">
      <c r="A24" s="18" t="s">
        <v>73</v>
      </c>
      <c r="B24" s="17">
        <f>SUM(C24:F24)</f>
        <v>15836057447.639999</v>
      </c>
      <c r="C24" s="17">
        <f>+'II Trimestre'!C24</f>
        <v>4021809000</v>
      </c>
      <c r="D24" s="17">
        <f>+'II Trimestre'!D24</f>
        <v>1164819120</v>
      </c>
      <c r="E24" s="17">
        <f>+'II Trimestre'!E24</f>
        <v>7552379327.6400003</v>
      </c>
      <c r="F24" s="17">
        <f>+'II Trimestre'!F24</f>
        <v>3097050000</v>
      </c>
    </row>
    <row r="25" spans="1:7" ht="16.5" x14ac:dyDescent="0.3">
      <c r="A25" s="18" t="s">
        <v>86</v>
      </c>
      <c r="B25" s="17">
        <f>SUM(C25:F25)</f>
        <v>7951520737</v>
      </c>
      <c r="C25" s="17">
        <f>+C23</f>
        <v>1886343125</v>
      </c>
      <c r="D25" s="17">
        <f>+D23</f>
        <v>564988890</v>
      </c>
      <c r="E25" s="17">
        <f>+E23</f>
        <v>3493038722</v>
      </c>
      <c r="F25" s="17">
        <f>+F23</f>
        <v>2007150000</v>
      </c>
      <c r="G25" s="3"/>
    </row>
    <row r="26" spans="1:7" ht="16.5" x14ac:dyDescent="0.3">
      <c r="A26" s="15"/>
      <c r="B26" s="17"/>
      <c r="C26" s="17"/>
      <c r="D26" s="17"/>
      <c r="E26" s="17"/>
      <c r="F26" s="17"/>
      <c r="G26" s="3"/>
    </row>
    <row r="27" spans="1:7" ht="17.25" x14ac:dyDescent="0.35">
      <c r="A27" s="19" t="s">
        <v>5</v>
      </c>
      <c r="B27" s="17"/>
      <c r="C27" s="17"/>
      <c r="D27" s="17"/>
      <c r="E27" s="17"/>
      <c r="F27" s="17"/>
    </row>
    <row r="28" spans="1:7" ht="16.5" x14ac:dyDescent="0.3">
      <c r="A28" s="18" t="s">
        <v>84</v>
      </c>
      <c r="B28" s="17">
        <f>B22</f>
        <v>8689403723.8199997</v>
      </c>
      <c r="C28" s="17"/>
      <c r="D28" s="17"/>
      <c r="E28" s="17"/>
      <c r="F28" s="17"/>
    </row>
    <row r="29" spans="1:7" ht="16.5" x14ac:dyDescent="0.3">
      <c r="A29" s="18" t="s">
        <v>85</v>
      </c>
      <c r="B29" s="17">
        <f>'I Trimestre'!B29+'II Trimestre'!B29</f>
        <v>8660443802.7999992</v>
      </c>
      <c r="C29" s="46"/>
      <c r="D29" s="46"/>
      <c r="E29" s="17"/>
      <c r="F29" s="17"/>
    </row>
    <row r="30" spans="1:7" ht="16.5" x14ac:dyDescent="0.3">
      <c r="A30" s="15"/>
      <c r="B30" s="15"/>
      <c r="C30" s="15"/>
      <c r="D30" s="15"/>
      <c r="E30" s="15"/>
      <c r="F30" s="15"/>
    </row>
    <row r="31" spans="1:7" ht="17.25" x14ac:dyDescent="0.35">
      <c r="A31" s="16" t="s">
        <v>6</v>
      </c>
      <c r="B31" s="15"/>
      <c r="C31" s="15"/>
      <c r="D31" s="15"/>
      <c r="E31" s="15"/>
      <c r="F31" s="15"/>
    </row>
    <row r="32" spans="1:7" ht="16.5" x14ac:dyDescent="0.3">
      <c r="A32" s="18" t="s">
        <v>56</v>
      </c>
      <c r="B32" s="21">
        <v>1.0552807376</v>
      </c>
      <c r="C32" s="21">
        <v>1.0552807376</v>
      </c>
      <c r="D32" s="21">
        <v>1.0552807376</v>
      </c>
      <c r="E32" s="21">
        <v>1.0552807376</v>
      </c>
      <c r="F32" s="21">
        <v>1.0552807376</v>
      </c>
    </row>
    <row r="33" spans="1:6" ht="16.5" x14ac:dyDescent="0.3">
      <c r="A33" s="18" t="s">
        <v>87</v>
      </c>
      <c r="B33" s="21">
        <v>1.0586</v>
      </c>
      <c r="C33" s="21">
        <v>1.0586</v>
      </c>
      <c r="D33" s="21">
        <v>1.0586</v>
      </c>
      <c r="E33" s="21">
        <v>1.0586</v>
      </c>
      <c r="F33" s="21">
        <v>1.0586</v>
      </c>
    </row>
    <row r="34" spans="1:6" ht="16.5" x14ac:dyDescent="0.3">
      <c r="A34" s="18" t="s">
        <v>7</v>
      </c>
      <c r="B34" s="17">
        <v>171810</v>
      </c>
      <c r="C34" s="17"/>
      <c r="D34" s="17"/>
      <c r="E34" s="17"/>
      <c r="F34" s="17"/>
    </row>
    <row r="35" spans="1:6" ht="16.5" x14ac:dyDescent="0.3">
      <c r="A35" s="15"/>
      <c r="B35" s="17"/>
      <c r="C35" s="17"/>
      <c r="D35" s="17"/>
      <c r="E35" s="17"/>
      <c r="F35" s="17"/>
    </row>
    <row r="36" spans="1:6" ht="17.25" x14ac:dyDescent="0.35">
      <c r="A36" s="16" t="s">
        <v>8</v>
      </c>
      <c r="B36" s="17"/>
      <c r="C36" s="17"/>
      <c r="D36" s="17"/>
      <c r="E36" s="17"/>
      <c r="F36" s="17"/>
    </row>
    <row r="37" spans="1:6" ht="16.5" x14ac:dyDescent="0.3">
      <c r="A37" s="15" t="s">
        <v>57</v>
      </c>
      <c r="B37" s="31">
        <f>B21/B32</f>
        <v>6441372475.3749361</v>
      </c>
      <c r="C37" s="31">
        <f>C21/C32</f>
        <v>1720413061.9582722</v>
      </c>
      <c r="D37" s="31">
        <f>D21/D32</f>
        <v>503314825.21698976</v>
      </c>
      <c r="E37" s="31">
        <f>E21/E32</f>
        <v>3310871664.2702041</v>
      </c>
      <c r="F37" s="31">
        <f>F21/F32</f>
        <v>906772923.92947018</v>
      </c>
    </row>
    <row r="38" spans="1:6" ht="16.5" x14ac:dyDescent="0.3">
      <c r="A38" s="15" t="s">
        <v>88</v>
      </c>
      <c r="B38" s="31">
        <f>B23/B33</f>
        <v>7511355315.5110521</v>
      </c>
      <c r="C38" s="31">
        <f>C23/C33</f>
        <v>1781922468.3544304</v>
      </c>
      <c r="D38" s="31">
        <f>D23/D33</f>
        <v>533713291.1392405</v>
      </c>
      <c r="E38" s="31">
        <f>E23/E33</f>
        <v>3299677613.8295865</v>
      </c>
      <c r="F38" s="31">
        <f>F23/F33</f>
        <v>1896041942.1877952</v>
      </c>
    </row>
    <row r="39" spans="1:6" ht="16.5" x14ac:dyDescent="0.3">
      <c r="A39" s="15" t="s">
        <v>58</v>
      </c>
      <c r="B39" s="31">
        <f>$B$37/(B15)</f>
        <v>437682.44040055282</v>
      </c>
      <c r="C39" s="31">
        <f>C37/(C15)</f>
        <v>1120060.5872124168</v>
      </c>
      <c r="D39" s="31">
        <f>D37/(D15)</f>
        <v>462393.04108129512</v>
      </c>
      <c r="E39" s="31">
        <f>E37/(E15)</f>
        <v>282823.36003674916</v>
      </c>
      <c r="F39" s="31">
        <f>F37/(F15)</f>
        <v>2349152.6526670214</v>
      </c>
    </row>
    <row r="40" spans="1:6" ht="16.5" x14ac:dyDescent="0.3">
      <c r="A40" s="15" t="s">
        <v>89</v>
      </c>
      <c r="B40" s="31">
        <f>$B$38/(B17)</f>
        <v>533894.0447445485</v>
      </c>
      <c r="C40" s="31">
        <f>C38/(C17)</f>
        <v>1014762.2257143682</v>
      </c>
      <c r="D40" s="31">
        <f>D38/(D17)</f>
        <v>404175.15421373758</v>
      </c>
      <c r="E40" s="31">
        <f>E38/(E17)</f>
        <v>320393.34039417922</v>
      </c>
      <c r="F40" s="31">
        <f>F38/(F17)</f>
        <v>2733361.7619237797</v>
      </c>
    </row>
    <row r="41" spans="1:6" ht="16.5" x14ac:dyDescent="0.3">
      <c r="A41" s="15"/>
      <c r="B41" s="32"/>
      <c r="C41" s="32"/>
      <c r="D41" s="32"/>
      <c r="E41" s="32"/>
      <c r="F41" s="32"/>
    </row>
    <row r="42" spans="1:6" ht="17.25" x14ac:dyDescent="0.35">
      <c r="A42" s="16" t="s">
        <v>9</v>
      </c>
      <c r="B42" s="32"/>
      <c r="C42" s="32"/>
      <c r="D42" s="32"/>
      <c r="E42" s="32"/>
      <c r="F42" s="32"/>
    </row>
    <row r="43" spans="1:6" ht="16.5" x14ac:dyDescent="0.3">
      <c r="A43" s="15"/>
      <c r="B43" s="32"/>
      <c r="C43" s="32"/>
      <c r="D43" s="32"/>
      <c r="E43" s="32"/>
      <c r="F43" s="32"/>
    </row>
    <row r="44" spans="1:6" ht="17.25" x14ac:dyDescent="0.35">
      <c r="A44" s="16" t="s">
        <v>10</v>
      </c>
      <c r="B44" s="32"/>
      <c r="C44" s="32"/>
      <c r="D44" s="32"/>
      <c r="E44" s="32"/>
      <c r="F44" s="32"/>
    </row>
    <row r="45" spans="1:6" ht="16.5" x14ac:dyDescent="0.3">
      <c r="A45" s="15" t="s">
        <v>11</v>
      </c>
      <c r="B45" s="25">
        <f>(B16/(B34))*100</f>
        <v>10.185670217100286</v>
      </c>
      <c r="C45" s="25"/>
      <c r="D45" s="25"/>
      <c r="E45" s="25"/>
      <c r="F45" s="25"/>
    </row>
    <row r="46" spans="1:6" ht="16.5" x14ac:dyDescent="0.3">
      <c r="A46" s="15" t="s">
        <v>12</v>
      </c>
      <c r="B46" s="25">
        <f>(B17/(B34))*100</f>
        <v>8.1886968162505092</v>
      </c>
      <c r="C46" s="25"/>
      <c r="D46" s="25"/>
      <c r="E46" s="25"/>
      <c r="F46" s="25"/>
    </row>
    <row r="47" spans="1:6" ht="16.5" x14ac:dyDescent="0.3">
      <c r="A47" s="15"/>
      <c r="B47" s="25"/>
      <c r="C47" s="25"/>
      <c r="D47" s="25"/>
      <c r="E47" s="25"/>
      <c r="F47" s="25"/>
    </row>
    <row r="48" spans="1:6" ht="17.25" x14ac:dyDescent="0.35">
      <c r="A48" s="16" t="s">
        <v>13</v>
      </c>
      <c r="B48" s="25"/>
      <c r="C48" s="25"/>
      <c r="D48" s="25"/>
      <c r="E48" s="25"/>
      <c r="F48" s="25"/>
    </row>
    <row r="49" spans="1:7" ht="16.5" x14ac:dyDescent="0.3">
      <c r="A49" s="15" t="s">
        <v>14</v>
      </c>
      <c r="B49" s="25">
        <f>B17/B16*100</f>
        <v>80.394285714285715</v>
      </c>
      <c r="C49" s="25">
        <f>C17/C16*100</f>
        <v>93.903743315508024</v>
      </c>
      <c r="D49" s="25">
        <f>D17/D16*100</f>
        <v>97.525849335302809</v>
      </c>
      <c r="E49" s="25">
        <f>E17/E16*100</f>
        <v>75.877354551929074</v>
      </c>
      <c r="F49" s="25">
        <f>F17/F16*100</f>
        <v>98.672356567093402</v>
      </c>
    </row>
    <row r="50" spans="1:7" ht="16.5" x14ac:dyDescent="0.3">
      <c r="A50" s="15" t="s">
        <v>15</v>
      </c>
      <c r="B50" s="25">
        <f>B23/B22*100</f>
        <v>91.508243715305071</v>
      </c>
      <c r="C50" s="25">
        <f>C23/C22*100</f>
        <v>93.805704099821753</v>
      </c>
      <c r="D50" s="25">
        <f>D23/D22*100</f>
        <v>97.008862629246678</v>
      </c>
      <c r="E50" s="25">
        <f>E23/E22*100</f>
        <v>92.501675841844119</v>
      </c>
      <c r="F50" s="25">
        <f>F23/F22*100</f>
        <v>86.518815466183881</v>
      </c>
    </row>
    <row r="51" spans="1:7" ht="16.5" x14ac:dyDescent="0.3">
      <c r="A51" s="15" t="s">
        <v>16</v>
      </c>
      <c r="B51" s="25">
        <f>AVERAGE(B49:B50)</f>
        <v>85.9512647147954</v>
      </c>
      <c r="C51" s="25">
        <f>AVERAGE(C49:C50)</f>
        <v>93.854723707664888</v>
      </c>
      <c r="D51" s="25">
        <f>AVERAGE(D49:D50)</f>
        <v>97.267355982274751</v>
      </c>
      <c r="E51" s="25">
        <f>AVERAGE(E49:E50)</f>
        <v>84.189515196886589</v>
      </c>
      <c r="F51" s="25">
        <f>AVERAGE(F49:F50)</f>
        <v>92.595586016638634</v>
      </c>
    </row>
    <row r="52" spans="1:7" ht="16.5" x14ac:dyDescent="0.3">
      <c r="A52" s="15"/>
      <c r="B52" s="25"/>
      <c r="C52" s="25"/>
      <c r="D52" s="25"/>
      <c r="E52" s="25"/>
      <c r="F52" s="25"/>
    </row>
    <row r="53" spans="1:7" ht="17.25" x14ac:dyDescent="0.35">
      <c r="A53" s="16" t="s">
        <v>17</v>
      </c>
      <c r="B53" s="25"/>
      <c r="C53" s="25"/>
      <c r="D53" s="25"/>
      <c r="E53" s="25"/>
      <c r="F53" s="25"/>
    </row>
    <row r="54" spans="1:7" ht="16.5" x14ac:dyDescent="0.3">
      <c r="A54" s="15" t="s">
        <v>18</v>
      </c>
      <c r="B54" s="25">
        <f>(B17/B18)*100</f>
        <v>80.389692017598989</v>
      </c>
      <c r="C54" s="25">
        <f>(C17/C18)*100</f>
        <v>93.903743315508024</v>
      </c>
      <c r="D54" s="25">
        <f>(D17/D18)*100</f>
        <v>97.525849335302809</v>
      </c>
      <c r="E54" s="25">
        <f>(E17/E18)*100</f>
        <v>75.877354551929074</v>
      </c>
      <c r="F54" s="25">
        <f>(F17/F18)*100</f>
        <v>98.532196969696955</v>
      </c>
    </row>
    <row r="55" spans="1:7" ht="16.5" x14ac:dyDescent="0.3">
      <c r="A55" s="15" t="s">
        <v>19</v>
      </c>
      <c r="B55" s="25">
        <f>B23/B24*100</f>
        <v>50.211492117218803</v>
      </c>
      <c r="C55" s="25">
        <f>C23/C24*100</f>
        <v>46.902852049910877</v>
      </c>
      <c r="D55" s="25">
        <f>D23/D24*100</f>
        <v>48.504431314623339</v>
      </c>
      <c r="E55" s="25">
        <f>E23/E24*100</f>
        <v>46.250837920922059</v>
      </c>
      <c r="F55" s="25">
        <f>F23/F24*100</f>
        <v>64.808446747711528</v>
      </c>
    </row>
    <row r="56" spans="1:7" ht="16.5" x14ac:dyDescent="0.3">
      <c r="A56" s="15" t="s">
        <v>20</v>
      </c>
      <c r="B56" s="25">
        <f>(B54+B55)/2</f>
        <v>65.3005920674089</v>
      </c>
      <c r="C56" s="25">
        <f>(C54+C55)/2</f>
        <v>70.40329768270945</v>
      </c>
      <c r="D56" s="25">
        <f>(D54+D55)/2</f>
        <v>73.01514032496307</v>
      </c>
      <c r="E56" s="25">
        <f>(E54+E55)/2</f>
        <v>61.06409623642557</v>
      </c>
      <c r="F56" s="25">
        <f>(F54+F55)/2</f>
        <v>81.670321858704241</v>
      </c>
    </row>
    <row r="57" spans="1:7" ht="16.5" x14ac:dyDescent="0.3">
      <c r="A57" s="15"/>
      <c r="B57" s="25"/>
      <c r="C57" s="25"/>
      <c r="D57" s="25"/>
      <c r="E57" s="25"/>
      <c r="F57" s="25"/>
    </row>
    <row r="58" spans="1:7" ht="17.25" x14ac:dyDescent="0.35">
      <c r="A58" s="16" t="s">
        <v>21</v>
      </c>
      <c r="B58" s="25"/>
      <c r="C58" s="25"/>
      <c r="D58" s="25"/>
      <c r="E58" s="25"/>
      <c r="F58" s="25"/>
    </row>
    <row r="59" spans="1:7" ht="16.5" x14ac:dyDescent="0.3">
      <c r="A59" s="15" t="s">
        <v>22</v>
      </c>
      <c r="B59" s="25">
        <f>B25/B23*100</f>
        <v>100</v>
      </c>
      <c r="C59" s="25"/>
      <c r="D59" s="25"/>
      <c r="E59" s="25"/>
      <c r="F59" s="25"/>
    </row>
    <row r="60" spans="1:7" ht="16.5" x14ac:dyDescent="0.3">
      <c r="A60" s="15"/>
      <c r="B60" s="25"/>
      <c r="C60" s="25"/>
      <c r="D60" s="25"/>
      <c r="E60" s="25"/>
      <c r="F60" s="25"/>
    </row>
    <row r="61" spans="1:7" ht="17.25" x14ac:dyDescent="0.35">
      <c r="A61" s="16" t="s">
        <v>23</v>
      </c>
      <c r="B61" s="25"/>
      <c r="C61" s="25"/>
      <c r="D61" s="25"/>
      <c r="E61" s="25"/>
      <c r="F61" s="25"/>
    </row>
    <row r="62" spans="1:7" ht="16.5" x14ac:dyDescent="0.3">
      <c r="A62" s="15" t="s">
        <v>24</v>
      </c>
      <c r="B62" s="25">
        <f>((B17/B15)-1)*100</f>
        <v>-4.403071278113746</v>
      </c>
      <c r="C62" s="25">
        <f>((C17/C15)-1)*100</f>
        <v>14.322916666666675</v>
      </c>
      <c r="D62" s="25">
        <f>((D17/D15)-1)*100</f>
        <v>21.313734497014238</v>
      </c>
      <c r="E62" s="25">
        <f>((E17/E15)-1)*100</f>
        <v>-12.024658665413801</v>
      </c>
      <c r="F62" s="25">
        <f>((F17/F15)-1)*100</f>
        <v>79.706390328151969</v>
      </c>
    </row>
    <row r="63" spans="1:7" ht="16.5" x14ac:dyDescent="0.3">
      <c r="A63" s="15" t="s">
        <v>25</v>
      </c>
      <c r="B63" s="25">
        <f>((B38/B37)-1)*100</f>
        <v>16.611100262042132</v>
      </c>
      <c r="C63" s="25">
        <f>((C38/C37)-1)*100</f>
        <v>3.5752696696074171</v>
      </c>
      <c r="D63" s="25">
        <f>((D38/D37)-1)*100</f>
        <v>6.0396524002934493</v>
      </c>
      <c r="E63" s="25">
        <f>((E38/E37)-1)*100</f>
        <v>-0.33809979895687015</v>
      </c>
      <c r="F63" s="25">
        <f>((F38/F37)-1)*100</f>
        <v>109.09776771579823</v>
      </c>
      <c r="G63" s="10"/>
    </row>
    <row r="64" spans="1:7" ht="16.5" x14ac:dyDescent="0.3">
      <c r="A64" s="15" t="s">
        <v>26</v>
      </c>
      <c r="B64" s="25">
        <f>((B40/B39)-1)*100</f>
        <v>21.982057186471991</v>
      </c>
      <c r="C64" s="25">
        <f>((C40/C39)-1)*100</f>
        <v>-9.4011308584755255</v>
      </c>
      <c r="D64" s="25">
        <f>((D40/D39)-1)*100</f>
        <v>-12.590562940008009</v>
      </c>
      <c r="E64" s="25">
        <f>((E40/E39)-1)*100</f>
        <v>13.283902840468453</v>
      </c>
      <c r="F64" s="25">
        <f>((F40/F39)-1)*100</f>
        <v>16.355221054730574</v>
      </c>
    </row>
    <row r="65" spans="1:6" ht="16.5" x14ac:dyDescent="0.3">
      <c r="A65" s="15"/>
      <c r="B65" s="25"/>
      <c r="C65" s="25"/>
      <c r="D65" s="25"/>
      <c r="E65" s="25"/>
      <c r="F65" s="25"/>
    </row>
    <row r="66" spans="1:6" ht="17.25" x14ac:dyDescent="0.35">
      <c r="A66" s="16" t="s">
        <v>27</v>
      </c>
      <c r="B66" s="25"/>
      <c r="C66" s="25"/>
      <c r="D66" s="25"/>
      <c r="E66" s="25"/>
      <c r="F66" s="25"/>
    </row>
    <row r="67" spans="1:6" ht="16.5" x14ac:dyDescent="0.3">
      <c r="A67" s="15" t="s">
        <v>38</v>
      </c>
      <c r="B67" s="25">
        <f t="shared" ref="B67:F68" si="0">B22/(B16*6)</f>
        <v>82756.225941142853</v>
      </c>
      <c r="C67" s="25">
        <f t="shared" si="0"/>
        <v>179225</v>
      </c>
      <c r="D67" s="25">
        <f t="shared" si="0"/>
        <v>71690</v>
      </c>
      <c r="E67" s="25">
        <f t="shared" si="0"/>
        <v>46368.89</v>
      </c>
      <c r="F67" s="25">
        <f t="shared" si="0"/>
        <v>550000</v>
      </c>
    </row>
    <row r="68" spans="1:6" ht="16.5" x14ac:dyDescent="0.3">
      <c r="A68" s="15" t="s">
        <v>39</v>
      </c>
      <c r="B68" s="25">
        <f t="shared" si="0"/>
        <v>94196.705961096493</v>
      </c>
      <c r="C68" s="25">
        <f t="shared" si="0"/>
        <v>179037.88202353835</v>
      </c>
      <c r="D68" s="25">
        <f t="shared" si="0"/>
        <v>71309.969708443765</v>
      </c>
      <c r="E68" s="25">
        <f t="shared" si="0"/>
        <v>56528.065023546354</v>
      </c>
      <c r="F68" s="25">
        <f t="shared" si="0"/>
        <v>482256.12686208554</v>
      </c>
    </row>
    <row r="69" spans="1:6" ht="16.5" x14ac:dyDescent="0.3">
      <c r="A69" s="15" t="s">
        <v>28</v>
      </c>
      <c r="B69" s="25">
        <f>(B68/B67)*B51</f>
        <v>97.833436907600728</v>
      </c>
      <c r="C69" s="25">
        <f>(C68/C67)*C51</f>
        <v>93.756735670384671</v>
      </c>
      <c r="D69" s="25">
        <f>(D68/D67)*D51</f>
        <v>96.751739555257757</v>
      </c>
      <c r="E69" s="25">
        <f>(E68/E67)*E51</f>
        <v>102.63498628823008</v>
      </c>
      <c r="F69" s="25">
        <f>(F68/F67)*F51</f>
        <v>81.190524867107698</v>
      </c>
    </row>
    <row r="70" spans="1:6" ht="16.5" x14ac:dyDescent="0.3">
      <c r="A70" s="15" t="s">
        <v>40</v>
      </c>
      <c r="B70" s="25">
        <f>B22/B16</f>
        <v>496537.35564685712</v>
      </c>
      <c r="C70" s="25">
        <f t="shared" ref="C70:F71" si="1">C22/C16</f>
        <v>1075350</v>
      </c>
      <c r="D70" s="25">
        <f t="shared" si="1"/>
        <v>430140</v>
      </c>
      <c r="E70" s="25">
        <f t="shared" si="1"/>
        <v>278213.34000000003</v>
      </c>
      <c r="F70" s="25">
        <f t="shared" si="1"/>
        <v>3300000</v>
      </c>
    </row>
    <row r="71" spans="1:6" ht="16.5" x14ac:dyDescent="0.3">
      <c r="A71" s="15" t="s">
        <v>41</v>
      </c>
      <c r="B71" s="25">
        <f>B23/B17</f>
        <v>565180.23576657905</v>
      </c>
      <c r="C71" s="25">
        <f t="shared" si="1"/>
        <v>1074227.2921412301</v>
      </c>
      <c r="D71" s="25">
        <f t="shared" si="1"/>
        <v>427859.81825066265</v>
      </c>
      <c r="E71" s="25">
        <f t="shared" si="1"/>
        <v>339168.3901412781</v>
      </c>
      <c r="F71" s="25">
        <f t="shared" si="1"/>
        <v>2893536.7611725135</v>
      </c>
    </row>
    <row r="72" spans="1:6" ht="16.5" x14ac:dyDescent="0.3">
      <c r="A72" s="15"/>
      <c r="B72" s="25"/>
      <c r="C72" s="25"/>
      <c r="D72" s="25"/>
      <c r="E72" s="25"/>
      <c r="F72" s="25"/>
    </row>
    <row r="73" spans="1:6" ht="17.25" x14ac:dyDescent="0.35">
      <c r="A73" s="16" t="s">
        <v>29</v>
      </c>
      <c r="B73" s="25"/>
      <c r="C73" s="25"/>
      <c r="D73" s="25"/>
      <c r="E73" s="25"/>
      <c r="F73" s="25"/>
    </row>
    <row r="74" spans="1:6" ht="16.5" x14ac:dyDescent="0.3">
      <c r="A74" s="28" t="s">
        <v>30</v>
      </c>
      <c r="B74" s="36">
        <f>(B29/B28)*100</f>
        <v>99.666721423696615</v>
      </c>
      <c r="C74" s="36"/>
      <c r="D74" s="36"/>
      <c r="E74" s="36"/>
      <c r="F74" s="36"/>
    </row>
    <row r="75" spans="1:6" ht="16.5" x14ac:dyDescent="0.3">
      <c r="A75" s="28" t="s">
        <v>31</v>
      </c>
      <c r="B75" s="36">
        <f>(B23/B29)*100</f>
        <v>91.814240910254526</v>
      </c>
      <c r="C75" s="36"/>
      <c r="D75" s="36"/>
      <c r="E75" s="36"/>
      <c r="F75" s="36"/>
    </row>
    <row r="76" spans="1:6" ht="17.25" thickBot="1" x14ac:dyDescent="0.35">
      <c r="A76" s="26"/>
      <c r="B76" s="27"/>
      <c r="C76" s="27"/>
      <c r="D76" s="27"/>
      <c r="E76" s="27"/>
      <c r="F76" s="27"/>
    </row>
    <row r="77" spans="1:6" ht="18" thickTop="1" x14ac:dyDescent="0.35">
      <c r="A77" s="28" t="s">
        <v>102</v>
      </c>
      <c r="B77" s="15"/>
      <c r="C77" s="15"/>
      <c r="D77" s="15"/>
      <c r="E77" s="15"/>
      <c r="F77" s="15"/>
    </row>
    <row r="78" spans="1:6" s="7" customFormat="1" ht="16.5" customHeight="1" x14ac:dyDescent="0.25">
      <c r="A78" s="47"/>
      <c r="B78" s="47"/>
      <c r="C78" s="47"/>
      <c r="D78" s="47"/>
      <c r="E78" s="47"/>
      <c r="F78" s="47"/>
    </row>
    <row r="79" spans="1:6" ht="16.5" x14ac:dyDescent="0.3">
      <c r="A79" s="15"/>
      <c r="B79" s="15"/>
      <c r="C79" s="15"/>
      <c r="D79" s="15"/>
      <c r="E79" s="15"/>
      <c r="F79" s="15"/>
    </row>
    <row r="80" spans="1:6" ht="16.5" x14ac:dyDescent="0.3">
      <c r="A80" s="15"/>
      <c r="B80" s="15"/>
      <c r="C80" s="15"/>
      <c r="D80" s="15"/>
      <c r="E80" s="15"/>
      <c r="F80" s="15"/>
    </row>
    <row r="81" spans="1:6" ht="16.5" x14ac:dyDescent="0.3">
      <c r="A81" s="15"/>
      <c r="B81" s="29"/>
      <c r="C81" s="29"/>
      <c r="D81" s="29"/>
      <c r="E81" s="15"/>
      <c r="F81" s="15"/>
    </row>
    <row r="82" spans="1:6" ht="16.5" x14ac:dyDescent="0.3">
      <c r="A82" s="15"/>
      <c r="B82" s="15"/>
      <c r="C82" s="15"/>
      <c r="D82" s="15"/>
      <c r="E82" s="15"/>
      <c r="F82" s="15"/>
    </row>
    <row r="83" spans="1:6" ht="16.5" x14ac:dyDescent="0.3">
      <c r="A83" s="15"/>
      <c r="B83" s="15"/>
      <c r="C83" s="15"/>
      <c r="D83" s="15"/>
      <c r="E83" s="15"/>
      <c r="F83" s="15"/>
    </row>
    <row r="86" spans="1:6" x14ac:dyDescent="0.25">
      <c r="A86" s="9"/>
    </row>
    <row r="89" spans="1:6" x14ac:dyDescent="0.25">
      <c r="A89" s="1"/>
    </row>
  </sheetData>
  <mergeCells count="5">
    <mergeCell ref="A9:A10"/>
    <mergeCell ref="C9:F9"/>
    <mergeCell ref="C29:D29"/>
    <mergeCell ref="B9:B10"/>
    <mergeCell ref="A78:F7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86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2.7109375" style="4" customWidth="1"/>
    <col min="2" max="6" width="20.85546875" style="4" customWidth="1"/>
    <col min="7" max="7" width="18.7109375" style="4" customWidth="1"/>
    <col min="8" max="16384" width="11.42578125" style="4"/>
  </cols>
  <sheetData>
    <row r="8" spans="1:7" ht="17.25" customHeight="1" x14ac:dyDescent="0.25"/>
    <row r="9" spans="1:7" ht="17.25" x14ac:dyDescent="0.35">
      <c r="A9" s="41" t="s">
        <v>0</v>
      </c>
      <c r="B9" s="43" t="s">
        <v>1</v>
      </c>
      <c r="C9" s="45" t="s">
        <v>2</v>
      </c>
      <c r="D9" s="45"/>
      <c r="E9" s="45"/>
      <c r="F9" s="45"/>
    </row>
    <row r="10" spans="1:7" ht="87" thickBot="1" x14ac:dyDescent="0.3">
      <c r="A10" s="42"/>
      <c r="B10" s="44"/>
      <c r="C10" s="14" t="s">
        <v>45</v>
      </c>
      <c r="D10" s="14" t="s">
        <v>33</v>
      </c>
      <c r="E10" s="14" t="s">
        <v>44</v>
      </c>
      <c r="F10" s="14" t="s">
        <v>46</v>
      </c>
    </row>
    <row r="11" spans="1:7" ht="17.25" thickTop="1" x14ac:dyDescent="0.3">
      <c r="A11" s="15"/>
      <c r="B11" s="15"/>
      <c r="C11" s="15"/>
      <c r="D11" s="15"/>
      <c r="E11" s="15"/>
      <c r="F11" s="15"/>
    </row>
    <row r="12" spans="1:7" ht="17.25" x14ac:dyDescent="0.35">
      <c r="A12" s="16" t="s">
        <v>3</v>
      </c>
      <c r="B12" s="15"/>
      <c r="C12" s="15"/>
      <c r="D12" s="15"/>
      <c r="E12" s="15"/>
      <c r="F12" s="15"/>
    </row>
    <row r="13" spans="1:7" ht="16.5" x14ac:dyDescent="0.3">
      <c r="A13" s="15"/>
      <c r="B13" s="15"/>
      <c r="C13" s="15"/>
      <c r="D13" s="15"/>
      <c r="E13" s="15"/>
      <c r="F13" s="15"/>
    </row>
    <row r="14" spans="1:7" ht="17.25" x14ac:dyDescent="0.35">
      <c r="A14" s="16" t="s">
        <v>32</v>
      </c>
      <c r="B14" s="15"/>
      <c r="C14" s="15"/>
      <c r="D14" s="15"/>
      <c r="E14" s="15"/>
      <c r="F14" s="15"/>
    </row>
    <row r="15" spans="1:7" ht="16.5" x14ac:dyDescent="0.3">
      <c r="A15" s="18" t="s">
        <v>59</v>
      </c>
      <c r="B15" s="17">
        <f>SUM(C15:F15)</f>
        <v>14325.666666666666</v>
      </c>
      <c r="C15" s="17">
        <v>1618.3333333333335</v>
      </c>
      <c r="D15" s="17">
        <v>1252.3333333333333</v>
      </c>
      <c r="E15" s="17">
        <v>10365.666666666666</v>
      </c>
      <c r="F15" s="17">
        <v>1089.3333333333333</v>
      </c>
      <c r="G15" s="2"/>
    </row>
    <row r="16" spans="1:7" ht="16.5" x14ac:dyDescent="0.3">
      <c r="A16" s="18" t="s">
        <v>90</v>
      </c>
      <c r="B16" s="17">
        <f>SUM(C16:F16)</f>
        <v>17560.5</v>
      </c>
      <c r="C16" s="17">
        <v>1870</v>
      </c>
      <c r="D16" s="17">
        <v>1354</v>
      </c>
      <c r="E16" s="17">
        <v>13573</v>
      </c>
      <c r="F16" s="17">
        <v>763.5</v>
      </c>
      <c r="G16" s="3"/>
    </row>
    <row r="17" spans="1:7" ht="16.5" x14ac:dyDescent="0.3">
      <c r="A17" s="18" t="s">
        <v>91</v>
      </c>
      <c r="B17" s="17">
        <f>SUM(C17:F17)</f>
        <v>14438</v>
      </c>
      <c r="C17" s="17">
        <v>1738.3333333333335</v>
      </c>
      <c r="D17" s="17">
        <v>1351</v>
      </c>
      <c r="E17" s="17">
        <v>10658.666666666666</v>
      </c>
      <c r="F17" s="17">
        <v>690</v>
      </c>
    </row>
    <row r="18" spans="1:7" ht="16.5" x14ac:dyDescent="0.3">
      <c r="A18" s="18" t="s">
        <v>73</v>
      </c>
      <c r="B18" s="17">
        <f>SUM(C18:F18)</f>
        <v>17515</v>
      </c>
      <c r="C18" s="17">
        <v>1870</v>
      </c>
      <c r="D18" s="17">
        <v>1354</v>
      </c>
      <c r="E18" s="17">
        <v>13573</v>
      </c>
      <c r="F18" s="17">
        <v>718</v>
      </c>
      <c r="G18" s="3"/>
    </row>
    <row r="19" spans="1:7" ht="16.5" x14ac:dyDescent="0.3">
      <c r="A19" s="15"/>
      <c r="B19" s="17"/>
      <c r="C19" s="17"/>
      <c r="D19" s="17"/>
      <c r="E19" s="17"/>
      <c r="F19" s="17"/>
      <c r="G19" s="3"/>
    </row>
    <row r="20" spans="1:7" ht="17.25" x14ac:dyDescent="0.35">
      <c r="A20" s="19" t="s">
        <v>4</v>
      </c>
      <c r="B20" s="17"/>
      <c r="C20" s="17"/>
      <c r="D20" s="17"/>
      <c r="E20" s="17"/>
      <c r="F20" s="17"/>
      <c r="G20" s="5"/>
    </row>
    <row r="21" spans="1:7" ht="16.5" x14ac:dyDescent="0.3">
      <c r="A21" s="18" t="s">
        <v>59</v>
      </c>
      <c r="B21" s="17">
        <f>SUM(C21:F21)</f>
        <v>4084701630</v>
      </c>
      <c r="C21" s="17">
        <v>851119492</v>
      </c>
      <c r="D21" s="17">
        <v>267072442</v>
      </c>
      <c r="E21" s="17">
        <v>1733709696</v>
      </c>
      <c r="F21" s="17">
        <v>1232800000</v>
      </c>
    </row>
    <row r="22" spans="1:7" ht="16.5" x14ac:dyDescent="0.3">
      <c r="A22" s="18" t="s">
        <v>90</v>
      </c>
      <c r="B22" s="17">
        <f>SUM(C22:F22)</f>
        <v>4128593761.9899998</v>
      </c>
      <c r="C22" s="17">
        <v>1005452250</v>
      </c>
      <c r="D22" s="17">
        <v>291204780</v>
      </c>
      <c r="E22" s="17">
        <v>1992086731.99</v>
      </c>
      <c r="F22" s="17">
        <v>839850000</v>
      </c>
      <c r="G22" s="3"/>
    </row>
    <row r="23" spans="1:7" ht="16.5" x14ac:dyDescent="0.3">
      <c r="A23" s="18" t="s">
        <v>91</v>
      </c>
      <c r="B23" s="17">
        <f>SUM(C23:F23)</f>
        <v>4753367908.6300001</v>
      </c>
      <c r="C23" s="17">
        <v>1161507247.76</v>
      </c>
      <c r="D23" s="17">
        <v>309301167.38999999</v>
      </c>
      <c r="E23" s="17">
        <v>2149979493.48</v>
      </c>
      <c r="F23" s="17">
        <v>1132580000</v>
      </c>
    </row>
    <row r="24" spans="1:7" ht="16.5" x14ac:dyDescent="0.3">
      <c r="A24" s="18" t="s">
        <v>73</v>
      </c>
      <c r="B24" s="17">
        <f>SUM(C24:F24)</f>
        <v>16158737199.640001</v>
      </c>
      <c r="C24" s="20">
        <v>4021809000</v>
      </c>
      <c r="D24" s="17">
        <v>1164819120</v>
      </c>
      <c r="E24" s="17">
        <v>7812359079.6400013</v>
      </c>
      <c r="F24" s="17">
        <v>3159750000</v>
      </c>
    </row>
    <row r="25" spans="1:7" ht="16.5" x14ac:dyDescent="0.3">
      <c r="A25" s="18" t="s">
        <v>92</v>
      </c>
      <c r="B25" s="17">
        <f>SUM(C25:F25)</f>
        <v>4753367908.6300001</v>
      </c>
      <c r="C25" s="17">
        <f>C23</f>
        <v>1161507247.76</v>
      </c>
      <c r="D25" s="17">
        <f>D23</f>
        <v>309301167.38999999</v>
      </c>
      <c r="E25" s="17">
        <f>E23</f>
        <v>2149979493.48</v>
      </c>
      <c r="F25" s="17">
        <f>F23</f>
        <v>1132580000</v>
      </c>
    </row>
    <row r="26" spans="1:7" ht="16.5" x14ac:dyDescent="0.3">
      <c r="A26" s="15"/>
      <c r="B26" s="17"/>
      <c r="C26" s="17"/>
      <c r="D26" s="17"/>
      <c r="E26" s="17"/>
      <c r="F26" s="17"/>
      <c r="G26" s="3"/>
    </row>
    <row r="27" spans="1:7" ht="17.25" x14ac:dyDescent="0.35">
      <c r="A27" s="19" t="s">
        <v>5</v>
      </c>
      <c r="B27" s="17"/>
      <c r="C27" s="17"/>
      <c r="D27" s="17"/>
      <c r="E27" s="17"/>
      <c r="F27" s="17"/>
    </row>
    <row r="28" spans="1:7" ht="16.5" x14ac:dyDescent="0.3">
      <c r="A28" s="18" t="s">
        <v>90</v>
      </c>
      <c r="B28" s="17">
        <f>B22</f>
        <v>4128593761.9899998</v>
      </c>
      <c r="C28" s="17"/>
      <c r="D28" s="17"/>
      <c r="E28" s="17"/>
      <c r="F28" s="17"/>
    </row>
    <row r="29" spans="1:7" ht="16.5" x14ac:dyDescent="0.3">
      <c r="A29" s="18" t="s">
        <v>91</v>
      </c>
      <c r="B29" s="17">
        <v>3991058213.8800001</v>
      </c>
      <c r="C29" s="22"/>
      <c r="D29" s="22"/>
      <c r="E29" s="17"/>
      <c r="F29" s="17"/>
    </row>
    <row r="30" spans="1:7" ht="16.5" x14ac:dyDescent="0.3">
      <c r="A30" s="15"/>
      <c r="B30" s="15"/>
      <c r="C30" s="15"/>
      <c r="D30" s="15"/>
      <c r="E30" s="15"/>
      <c r="F30" s="15"/>
    </row>
    <row r="31" spans="1:7" ht="17.25" x14ac:dyDescent="0.35">
      <c r="A31" s="16" t="s">
        <v>6</v>
      </c>
      <c r="B31" s="15"/>
      <c r="C31" s="15"/>
      <c r="D31" s="15"/>
      <c r="E31" s="15"/>
      <c r="F31" s="15"/>
    </row>
    <row r="32" spans="1:7" ht="16.5" x14ac:dyDescent="0.3">
      <c r="A32" s="18" t="s">
        <v>60</v>
      </c>
      <c r="B32" s="33">
        <v>1.060947463</v>
      </c>
      <c r="C32" s="33">
        <v>1.060947463</v>
      </c>
      <c r="D32" s="33">
        <v>1.060947463</v>
      </c>
      <c r="E32" s="33">
        <v>1.060947463</v>
      </c>
      <c r="F32" s="33">
        <v>1.060947463</v>
      </c>
    </row>
    <row r="33" spans="1:6" ht="16.5" x14ac:dyDescent="0.3">
      <c r="A33" s="18" t="s">
        <v>93</v>
      </c>
      <c r="B33" s="34">
        <v>1.0641</v>
      </c>
      <c r="C33" s="34">
        <v>1.0641</v>
      </c>
      <c r="D33" s="34">
        <v>1.0641</v>
      </c>
      <c r="E33" s="34">
        <v>1.0641</v>
      </c>
      <c r="F33" s="34">
        <v>1.0641</v>
      </c>
    </row>
    <row r="34" spans="1:6" ht="16.5" x14ac:dyDescent="0.3">
      <c r="A34" s="18" t="s">
        <v>7</v>
      </c>
      <c r="B34" s="17">
        <v>171810</v>
      </c>
      <c r="C34" s="17"/>
      <c r="D34" s="17"/>
      <c r="E34" s="17"/>
      <c r="F34" s="17"/>
    </row>
    <row r="35" spans="1:6" ht="16.5" x14ac:dyDescent="0.3">
      <c r="A35" s="15"/>
      <c r="B35" s="17"/>
      <c r="C35" s="17"/>
      <c r="D35" s="17"/>
      <c r="E35" s="17"/>
      <c r="F35" s="17"/>
    </row>
    <row r="36" spans="1:6" ht="17.25" x14ac:dyDescent="0.35">
      <c r="A36" s="16" t="s">
        <v>8</v>
      </c>
      <c r="B36" s="17"/>
      <c r="C36" s="17"/>
      <c r="D36" s="17"/>
      <c r="E36" s="17"/>
      <c r="F36" s="17"/>
    </row>
    <row r="37" spans="1:6" ht="16.5" x14ac:dyDescent="0.3">
      <c r="A37" s="15" t="s">
        <v>61</v>
      </c>
      <c r="B37" s="31">
        <f>B21/B32</f>
        <v>3850050801.2431149</v>
      </c>
      <c r="C37" s="31">
        <f>C21/C32</f>
        <v>802225861.01796448</v>
      </c>
      <c r="D37" s="31">
        <f>D21/D32</f>
        <v>251730129.26088688</v>
      </c>
      <c r="E37" s="31">
        <f>E21/E32</f>
        <v>1634114559.3558953</v>
      </c>
      <c r="F37" s="31">
        <f>F21/F32</f>
        <v>1161980251.6083684</v>
      </c>
    </row>
    <row r="38" spans="1:6" ht="16.5" x14ac:dyDescent="0.3">
      <c r="A38" s="15" t="s">
        <v>94</v>
      </c>
      <c r="B38" s="31">
        <f>B23/B33</f>
        <v>4467031208.1853209</v>
      </c>
      <c r="C38" s="31">
        <f>C23/C33</f>
        <v>1091539561.8456912</v>
      </c>
      <c r="D38" s="31">
        <f>D23/D33</f>
        <v>290669267.35269237</v>
      </c>
      <c r="E38" s="31">
        <f>E23/E33</f>
        <v>2020467525.1198194</v>
      </c>
      <c r="F38" s="31">
        <f>F23/F33</f>
        <v>1064354853.8671178</v>
      </c>
    </row>
    <row r="39" spans="1:6" ht="16.5" x14ac:dyDescent="0.3">
      <c r="A39" s="15" t="s">
        <v>62</v>
      </c>
      <c r="B39" s="31">
        <f>$B$37/(B15)</f>
        <v>268751.94647670485</v>
      </c>
      <c r="C39" s="31">
        <f>C37/(C15)</f>
        <v>495711.13966094609</v>
      </c>
      <c r="D39" s="31">
        <f>D37/(D15)</f>
        <v>201008.88681997888</v>
      </c>
      <c r="E39" s="31">
        <f>E37/(E15)</f>
        <v>157646.83661020955</v>
      </c>
      <c r="F39" s="31">
        <f>F37/(F15)</f>
        <v>1066689.3374617826</v>
      </c>
    </row>
    <row r="40" spans="1:6" ht="16.5" x14ac:dyDescent="0.3">
      <c r="A40" s="15" t="s">
        <v>95</v>
      </c>
      <c r="B40" s="31">
        <f>$B$38/(B17)</f>
        <v>309394.0440632581</v>
      </c>
      <c r="C40" s="31">
        <f>C38/(C17)</f>
        <v>627923.04612407926</v>
      </c>
      <c r="D40" s="31">
        <f>D38/(D17)</f>
        <v>215151.19715225193</v>
      </c>
      <c r="E40" s="31">
        <f>E38/(E17)</f>
        <v>189561.00123090626</v>
      </c>
      <c r="F40" s="31">
        <f>F38/(F17)</f>
        <v>1542543.2664740838</v>
      </c>
    </row>
    <row r="41" spans="1:6" ht="16.5" x14ac:dyDescent="0.3">
      <c r="A41" s="15"/>
      <c r="B41" s="32"/>
      <c r="C41" s="32"/>
      <c r="D41" s="32"/>
      <c r="E41" s="32"/>
      <c r="F41" s="32"/>
    </row>
    <row r="42" spans="1:6" ht="17.25" x14ac:dyDescent="0.35">
      <c r="A42" s="16" t="s">
        <v>9</v>
      </c>
      <c r="B42" s="32"/>
      <c r="C42" s="32"/>
      <c r="D42" s="32"/>
      <c r="E42" s="32"/>
      <c r="F42" s="32"/>
    </row>
    <row r="43" spans="1:6" ht="16.5" x14ac:dyDescent="0.3">
      <c r="A43" s="15"/>
      <c r="B43" s="32"/>
      <c r="C43" s="32"/>
      <c r="D43" s="32"/>
      <c r="E43" s="32"/>
      <c r="F43" s="32"/>
    </row>
    <row r="44" spans="1:6" ht="17.25" x14ac:dyDescent="0.35">
      <c r="A44" s="16" t="s">
        <v>10</v>
      </c>
      <c r="B44" s="32"/>
      <c r="C44" s="32"/>
      <c r="D44" s="32"/>
      <c r="E44" s="32"/>
      <c r="F44" s="32"/>
    </row>
    <row r="45" spans="1:6" ht="16.5" x14ac:dyDescent="0.3">
      <c r="A45" s="15" t="s">
        <v>11</v>
      </c>
      <c r="B45" s="25">
        <f>B16/B34*100</f>
        <v>10.220883534136545</v>
      </c>
      <c r="C45" s="25"/>
      <c r="D45" s="25"/>
      <c r="E45" s="25"/>
      <c r="F45" s="25"/>
    </row>
    <row r="46" spans="1:6" ht="16.5" x14ac:dyDescent="0.3">
      <c r="A46" s="15" t="s">
        <v>12</v>
      </c>
      <c r="B46" s="25">
        <f>B17/B34*100</f>
        <v>8.4034689482567959</v>
      </c>
      <c r="C46" s="25"/>
      <c r="D46" s="25"/>
      <c r="E46" s="25"/>
      <c r="F46" s="25"/>
    </row>
    <row r="47" spans="1:6" ht="16.5" x14ac:dyDescent="0.3">
      <c r="A47" s="15"/>
      <c r="B47" s="25"/>
      <c r="C47" s="25"/>
      <c r="D47" s="25"/>
      <c r="E47" s="25"/>
      <c r="F47" s="25"/>
    </row>
    <row r="48" spans="1:6" ht="17.25" x14ac:dyDescent="0.35">
      <c r="A48" s="16" t="s">
        <v>13</v>
      </c>
      <c r="B48" s="25"/>
      <c r="C48" s="25"/>
      <c r="D48" s="25"/>
      <c r="E48" s="25"/>
      <c r="F48" s="25"/>
    </row>
    <row r="49" spans="1:7" ht="16.5" x14ac:dyDescent="0.3">
      <c r="A49" s="15" t="s">
        <v>14</v>
      </c>
      <c r="B49" s="25">
        <f>B17/B16*100</f>
        <v>82.218615643062549</v>
      </c>
      <c r="C49" s="25">
        <f>C17/C16*100</f>
        <v>92.959001782531203</v>
      </c>
      <c r="D49" s="25">
        <f>D17/D16*100</f>
        <v>99.778434268833081</v>
      </c>
      <c r="E49" s="25">
        <f>E17/E16*100</f>
        <v>78.528451091627986</v>
      </c>
      <c r="F49" s="25">
        <f>F17/F16*100</f>
        <v>90.373280943025534</v>
      </c>
    </row>
    <row r="50" spans="1:7" ht="16.5" x14ac:dyDescent="0.3">
      <c r="A50" s="15" t="s">
        <v>15</v>
      </c>
      <c r="B50" s="25">
        <f>B23/B22*100</f>
        <v>115.13285594702968</v>
      </c>
      <c r="C50" s="25">
        <f>C23/C22*100</f>
        <v>115.52087607939612</v>
      </c>
      <c r="D50" s="25">
        <f>D23/D22*100</f>
        <v>106.21431673958099</v>
      </c>
      <c r="E50" s="25">
        <f>E23/E22*100</f>
        <v>107.9259983490916</v>
      </c>
      <c r="F50" s="25">
        <f>F23/F22*100</f>
        <v>134.85503363695898</v>
      </c>
    </row>
    <row r="51" spans="1:7" ht="16.5" x14ac:dyDescent="0.3">
      <c r="A51" s="15" t="s">
        <v>16</v>
      </c>
      <c r="B51" s="25">
        <f>AVERAGE(B49:B50)</f>
        <v>98.675735795046108</v>
      </c>
      <c r="C51" s="25">
        <f>AVERAGE(C49:C50)</f>
        <v>104.23993893096366</v>
      </c>
      <c r="D51" s="25">
        <f>AVERAGE(D49:D50)</f>
        <v>102.99637550420704</v>
      </c>
      <c r="E51" s="25">
        <f>AVERAGE(E49:E50)</f>
        <v>93.2272247203598</v>
      </c>
      <c r="F51" s="25">
        <f>AVERAGE(F49:F50)</f>
        <v>112.61415728999225</v>
      </c>
    </row>
    <row r="52" spans="1:7" ht="16.5" x14ac:dyDescent="0.3">
      <c r="A52" s="15"/>
      <c r="B52" s="25"/>
      <c r="C52" s="25"/>
      <c r="D52" s="25"/>
      <c r="E52" s="25"/>
      <c r="F52" s="25"/>
    </row>
    <row r="53" spans="1:7" ht="17.25" x14ac:dyDescent="0.35">
      <c r="A53" s="16" t="s">
        <v>17</v>
      </c>
      <c r="B53" s="25"/>
      <c r="C53" s="25"/>
      <c r="D53" s="25"/>
      <c r="E53" s="25"/>
      <c r="F53" s="25"/>
    </row>
    <row r="54" spans="1:7" ht="16.5" x14ac:dyDescent="0.3">
      <c r="A54" s="15" t="s">
        <v>18</v>
      </c>
      <c r="B54" s="25">
        <f>(B17/B18)*100</f>
        <v>82.432200970596639</v>
      </c>
      <c r="C54" s="25">
        <f>(C17/C18)*100</f>
        <v>92.959001782531203</v>
      </c>
      <c r="D54" s="25">
        <f>(D17/D18)*100</f>
        <v>99.778434268833081</v>
      </c>
      <c r="E54" s="25">
        <f>(E17/E18)*100</f>
        <v>78.528451091627986</v>
      </c>
      <c r="F54" s="25">
        <f>(F17/F18)*100</f>
        <v>96.100278551532043</v>
      </c>
    </row>
    <row r="55" spans="1:7" ht="16.5" x14ac:dyDescent="0.3">
      <c r="A55" s="15" t="s">
        <v>19</v>
      </c>
      <c r="B55" s="25">
        <f>B23/B24*100</f>
        <v>29.416704101951108</v>
      </c>
      <c r="C55" s="25">
        <f>C23/C24*100</f>
        <v>28.880219019849029</v>
      </c>
      <c r="D55" s="25">
        <f>D23/D24*100</f>
        <v>26.553579184895248</v>
      </c>
      <c r="E55" s="25">
        <f>E23/E24*100</f>
        <v>27.520233921186744</v>
      </c>
      <c r="F55" s="25">
        <f>F23/F24*100</f>
        <v>35.843974998021991</v>
      </c>
    </row>
    <row r="56" spans="1:7" ht="16.5" x14ac:dyDescent="0.3">
      <c r="A56" s="15" t="s">
        <v>20</v>
      </c>
      <c r="B56" s="25">
        <f>(B54+B55)/2</f>
        <v>55.924452536273876</v>
      </c>
      <c r="C56" s="25">
        <f>(C54+C55)/2</f>
        <v>60.919610401190113</v>
      </c>
      <c r="D56" s="25">
        <f>(D54+D55)/2</f>
        <v>63.166006726864168</v>
      </c>
      <c r="E56" s="25">
        <f>(E54+E55)/2</f>
        <v>53.024342506407365</v>
      </c>
      <c r="F56" s="25">
        <f>(F54+F55)/2</f>
        <v>65.972126774777024</v>
      </c>
    </row>
    <row r="57" spans="1:7" ht="16.5" x14ac:dyDescent="0.3">
      <c r="A57" s="15"/>
      <c r="B57" s="25"/>
      <c r="C57" s="25"/>
      <c r="D57" s="25"/>
      <c r="E57" s="25"/>
      <c r="F57" s="25"/>
    </row>
    <row r="58" spans="1:7" ht="17.25" x14ac:dyDescent="0.35">
      <c r="A58" s="16" t="s">
        <v>21</v>
      </c>
      <c r="B58" s="25"/>
      <c r="C58" s="25"/>
      <c r="D58" s="25"/>
      <c r="E58" s="25"/>
      <c r="F58" s="25"/>
    </row>
    <row r="59" spans="1:7" ht="16.5" x14ac:dyDescent="0.3">
      <c r="A59" s="15" t="s">
        <v>22</v>
      </c>
      <c r="B59" s="25">
        <f>B25/B23*100</f>
        <v>100</v>
      </c>
      <c r="C59" s="25"/>
      <c r="D59" s="25"/>
      <c r="E59" s="25"/>
      <c r="F59" s="25"/>
    </row>
    <row r="60" spans="1:7" ht="16.5" x14ac:dyDescent="0.3">
      <c r="A60" s="15"/>
      <c r="B60" s="25"/>
      <c r="C60" s="25"/>
      <c r="D60" s="25"/>
      <c r="E60" s="25"/>
      <c r="F60" s="25"/>
    </row>
    <row r="61" spans="1:7" ht="17.25" x14ac:dyDescent="0.35">
      <c r="A61" s="16" t="s">
        <v>23</v>
      </c>
      <c r="B61" s="25"/>
      <c r="C61" s="25"/>
      <c r="D61" s="25"/>
      <c r="E61" s="25"/>
      <c r="F61" s="25"/>
    </row>
    <row r="62" spans="1:7" ht="16.5" x14ac:dyDescent="0.3">
      <c r="A62" s="15" t="s">
        <v>24</v>
      </c>
      <c r="B62" s="25">
        <f>((B17/B15)-1)*100</f>
        <v>0.78414035414291483</v>
      </c>
      <c r="C62" s="25">
        <f>((C17/C15)-1)*100</f>
        <v>7.4150360453141051</v>
      </c>
      <c r="D62" s="25">
        <f>((D17/D15)-1)*100</f>
        <v>7.8786265637476705</v>
      </c>
      <c r="E62" s="25">
        <f>((E17/E15)-1)*100</f>
        <v>2.826639225648786</v>
      </c>
      <c r="F62" s="25">
        <f>((F17/F15)-1)*100</f>
        <v>-36.65850673194614</v>
      </c>
    </row>
    <row r="63" spans="1:7" ht="16.5" x14ac:dyDescent="0.3">
      <c r="A63" s="15" t="s">
        <v>25</v>
      </c>
      <c r="B63" s="25">
        <f>((B38/B37)-1)*100</f>
        <v>16.025253660107385</v>
      </c>
      <c r="C63" s="25">
        <f>((C38/C37)-1)*100</f>
        <v>36.063871147286285</v>
      </c>
      <c r="D63" s="25">
        <f>((D38/D37)-1)*100</f>
        <v>15.468604495670025</v>
      </c>
      <c r="E63" s="25">
        <f>((E38/E37)-1)*100</f>
        <v>23.642954745853896</v>
      </c>
      <c r="F63" s="25">
        <f>((F38/F37)-1)*100</f>
        <v>-8.4016400111896381</v>
      </c>
      <c r="G63" s="10"/>
    </row>
    <row r="64" spans="1:7" ht="16.5" x14ac:dyDescent="0.3">
      <c r="A64" s="15" t="s">
        <v>26</v>
      </c>
      <c r="B64" s="25">
        <f>((B40/B39)-1)*100</f>
        <v>15.122531434419241</v>
      </c>
      <c r="C64" s="25">
        <f>((C40/C39)-1)*100</f>
        <v>26.671159045076685</v>
      </c>
      <c r="D64" s="25">
        <f>((D40/D39)-1)*100</f>
        <v>7.0356642216215626</v>
      </c>
      <c r="E64" s="25">
        <f>((E40/E39)-1)*100</f>
        <v>20.244088182756403</v>
      </c>
      <c r="F64" s="25">
        <f>((F40/F39)-1)*100</f>
        <v>44.610357702141187</v>
      </c>
    </row>
    <row r="65" spans="1:6" ht="16.5" x14ac:dyDescent="0.3">
      <c r="A65" s="15"/>
      <c r="B65" s="25"/>
      <c r="C65" s="25"/>
      <c r="D65" s="25"/>
      <c r="E65" s="25"/>
      <c r="F65" s="25"/>
    </row>
    <row r="66" spans="1:6" ht="17.25" x14ac:dyDescent="0.35">
      <c r="A66" s="16" t="s">
        <v>27</v>
      </c>
      <c r="B66" s="25"/>
      <c r="C66" s="25"/>
      <c r="D66" s="25"/>
      <c r="E66" s="25"/>
      <c r="F66" s="25"/>
    </row>
    <row r="67" spans="1:6" ht="16.5" x14ac:dyDescent="0.3">
      <c r="A67" s="15" t="s">
        <v>38</v>
      </c>
      <c r="B67" s="25">
        <f>B22/(B16*3)</f>
        <v>78368.948530129172</v>
      </c>
      <c r="C67" s="25">
        <f t="shared" ref="C67:E68" si="0">C22/(C16*3)</f>
        <v>179225</v>
      </c>
      <c r="D67" s="25">
        <f t="shared" si="0"/>
        <v>71690</v>
      </c>
      <c r="E67" s="25">
        <f>E22/(E16*3)</f>
        <v>48922.781305778626</v>
      </c>
      <c r="F67" s="25">
        <f>F22/(F16*2)</f>
        <v>550000</v>
      </c>
    </row>
    <row r="68" spans="1:6" ht="16.5" x14ac:dyDescent="0.3">
      <c r="A68" s="15" t="s">
        <v>39</v>
      </c>
      <c r="B68" s="25">
        <f>$B$23/(B17*3)</f>
        <v>109742.06742923766</v>
      </c>
      <c r="C68" s="25">
        <f>C23/(C17*3)</f>
        <v>222724.30446021093</v>
      </c>
      <c r="D68" s="25">
        <f t="shared" si="0"/>
        <v>76314.129629903779</v>
      </c>
      <c r="E68" s="25">
        <f t="shared" si="0"/>
        <v>67237.287136602448</v>
      </c>
      <c r="F68" s="25">
        <f>F23/(F17*3)</f>
        <v>547140.09661835746</v>
      </c>
    </row>
    <row r="69" spans="1:6" ht="16.5" x14ac:dyDescent="0.3">
      <c r="A69" s="15" t="s">
        <v>28</v>
      </c>
      <c r="B69" s="25">
        <f>(B68/B67)*B51</f>
        <v>138.17818733508204</v>
      </c>
      <c r="C69" s="25">
        <f>(C68/C67)*C51</f>
        <v>129.53978460244801</v>
      </c>
      <c r="D69" s="25">
        <f>(D68/D67)*D51</f>
        <v>109.63982077888551</v>
      </c>
      <c r="E69" s="25">
        <f>(E68/E67)*E51</f>
        <v>128.1273367982248</v>
      </c>
      <c r="F69" s="25">
        <f>(F68/F67)*F51</f>
        <v>112.02858345498412</v>
      </c>
    </row>
    <row r="70" spans="1:6" ht="16.5" x14ac:dyDescent="0.3">
      <c r="A70" s="15" t="s">
        <v>40</v>
      </c>
      <c r="B70" s="25">
        <f>B22/B16</f>
        <v>235106.8455903875</v>
      </c>
      <c r="C70" s="25">
        <f t="shared" ref="C70:F71" si="1">C22/C16</f>
        <v>537675</v>
      </c>
      <c r="D70" s="25">
        <f t="shared" si="1"/>
        <v>215070</v>
      </c>
      <c r="E70" s="25">
        <f t="shared" si="1"/>
        <v>146768.34391733588</v>
      </c>
      <c r="F70" s="25">
        <f t="shared" si="1"/>
        <v>1100000</v>
      </c>
    </row>
    <row r="71" spans="1:6" ht="16.5" x14ac:dyDescent="0.3">
      <c r="A71" s="15" t="s">
        <v>41</v>
      </c>
      <c r="B71" s="25">
        <f>B23/B17</f>
        <v>329226.20228771301</v>
      </c>
      <c r="C71" s="25">
        <f t="shared" si="1"/>
        <v>668172.91338063276</v>
      </c>
      <c r="D71" s="25">
        <f t="shared" si="1"/>
        <v>228942.38888971132</v>
      </c>
      <c r="E71" s="25">
        <f t="shared" si="1"/>
        <v>201711.86140980737</v>
      </c>
      <c r="F71" s="25">
        <f t="shared" si="1"/>
        <v>1641420.2898550725</v>
      </c>
    </row>
    <row r="72" spans="1:6" ht="16.5" x14ac:dyDescent="0.3">
      <c r="A72" s="15"/>
      <c r="B72" s="25"/>
      <c r="C72" s="25"/>
      <c r="D72" s="25"/>
      <c r="E72" s="25"/>
      <c r="F72" s="25"/>
    </row>
    <row r="73" spans="1:6" ht="17.25" x14ac:dyDescent="0.35">
      <c r="A73" s="16" t="s">
        <v>29</v>
      </c>
      <c r="B73" s="25"/>
      <c r="C73" s="25"/>
      <c r="D73" s="25"/>
      <c r="E73" s="25"/>
      <c r="F73" s="25"/>
    </row>
    <row r="74" spans="1:6" ht="16.5" x14ac:dyDescent="0.3">
      <c r="A74" s="15" t="s">
        <v>30</v>
      </c>
      <c r="B74" s="25">
        <f>(B29/B28)*100</f>
        <v>96.668707166681685</v>
      </c>
      <c r="C74" s="25"/>
      <c r="D74" s="25"/>
      <c r="E74" s="25"/>
      <c r="F74" s="25"/>
    </row>
    <row r="75" spans="1:6" ht="16.5" x14ac:dyDescent="0.3">
      <c r="A75" s="28" t="s">
        <v>31</v>
      </c>
      <c r="B75" s="36">
        <f>(B23/B29)*100</f>
        <v>119.10044038192325</v>
      </c>
      <c r="C75" s="36"/>
      <c r="D75" s="36"/>
      <c r="E75" s="36"/>
      <c r="F75" s="36"/>
    </row>
    <row r="76" spans="1:6" ht="17.25" thickBot="1" x14ac:dyDescent="0.35">
      <c r="A76" s="26"/>
      <c r="B76" s="27"/>
      <c r="C76" s="27"/>
      <c r="D76" s="27"/>
      <c r="E76" s="27"/>
      <c r="F76" s="27"/>
    </row>
    <row r="77" spans="1:6" ht="18" thickTop="1" x14ac:dyDescent="0.35">
      <c r="A77" s="28" t="s">
        <v>102</v>
      </c>
      <c r="B77" s="15"/>
      <c r="C77" s="15"/>
      <c r="D77" s="15"/>
      <c r="E77" s="15"/>
      <c r="F77" s="15"/>
    </row>
    <row r="78" spans="1:6" s="7" customFormat="1" ht="16.5" customHeight="1" x14ac:dyDescent="0.25">
      <c r="A78" s="47"/>
      <c r="B78" s="47"/>
      <c r="C78" s="47"/>
      <c r="D78" s="47"/>
      <c r="E78" s="47"/>
      <c r="F78" s="47"/>
    </row>
    <row r="81" spans="1:4" x14ac:dyDescent="0.25">
      <c r="B81" s="8"/>
      <c r="C81" s="8"/>
      <c r="D81" s="8"/>
    </row>
    <row r="86" spans="1:4" x14ac:dyDescent="0.25">
      <c r="A86" s="9"/>
    </row>
  </sheetData>
  <mergeCells count="4">
    <mergeCell ref="A9:A10"/>
    <mergeCell ref="C9:F9"/>
    <mergeCell ref="B9:B10"/>
    <mergeCell ref="A78:F7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86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2.7109375" style="4" customWidth="1"/>
    <col min="2" max="6" width="20.85546875" style="4" customWidth="1"/>
    <col min="7" max="7" width="18.7109375" style="4" customWidth="1"/>
    <col min="8" max="16384" width="11.42578125" style="4"/>
  </cols>
  <sheetData>
    <row r="8" spans="1:7" ht="15.75" customHeight="1" x14ac:dyDescent="0.25"/>
    <row r="9" spans="1:7" ht="17.25" x14ac:dyDescent="0.35">
      <c r="A9" s="41" t="s">
        <v>0</v>
      </c>
      <c r="B9" s="43" t="s">
        <v>1</v>
      </c>
      <c r="C9" s="45" t="s">
        <v>2</v>
      </c>
      <c r="D9" s="45"/>
      <c r="E9" s="45"/>
      <c r="F9" s="45"/>
    </row>
    <row r="10" spans="1:7" ht="87" thickBot="1" x14ac:dyDescent="0.3">
      <c r="A10" s="42"/>
      <c r="B10" s="44"/>
      <c r="C10" s="14" t="s">
        <v>45</v>
      </c>
      <c r="D10" s="14" t="s">
        <v>33</v>
      </c>
      <c r="E10" s="14" t="s">
        <v>44</v>
      </c>
      <c r="F10" s="14" t="s">
        <v>46</v>
      </c>
    </row>
    <row r="11" spans="1:7" ht="17.25" thickTop="1" x14ac:dyDescent="0.3">
      <c r="A11" s="15"/>
      <c r="B11" s="15"/>
      <c r="C11" s="15"/>
      <c r="D11" s="15"/>
      <c r="E11" s="15"/>
      <c r="F11" s="15"/>
    </row>
    <row r="12" spans="1:7" ht="17.25" x14ac:dyDescent="0.35">
      <c r="A12" s="16" t="s">
        <v>3</v>
      </c>
      <c r="B12" s="15"/>
      <c r="C12" s="15"/>
      <c r="D12" s="15"/>
      <c r="E12" s="15"/>
      <c r="F12" s="15"/>
    </row>
    <row r="13" spans="1:7" ht="16.5" x14ac:dyDescent="0.3">
      <c r="A13" s="15"/>
      <c r="B13" s="15"/>
      <c r="C13" s="15"/>
      <c r="D13" s="15"/>
      <c r="E13" s="15"/>
      <c r="F13" s="15"/>
    </row>
    <row r="14" spans="1:7" ht="17.25" x14ac:dyDescent="0.35">
      <c r="A14" s="16" t="s">
        <v>32</v>
      </c>
      <c r="B14" s="15"/>
      <c r="C14" s="15"/>
      <c r="D14" s="15"/>
      <c r="E14" s="15"/>
      <c r="F14" s="15"/>
    </row>
    <row r="15" spans="1:7" ht="16.5" x14ac:dyDescent="0.3">
      <c r="A15" s="18" t="s">
        <v>63</v>
      </c>
      <c r="B15" s="17">
        <f>SUM(C15:F15)</f>
        <v>14586.555555555555</v>
      </c>
      <c r="C15" s="17">
        <f>(+'I Trimestre'!C15+'II Trimestre'!C15+'III Trimestre'!C15)/3</f>
        <v>1563.4444444444446</v>
      </c>
      <c r="D15" s="17">
        <f>(+'I Trimestre'!D15+'II Trimestre'!D15+'III Trimestre'!D15)/3</f>
        <v>1143.1111111111111</v>
      </c>
      <c r="E15" s="17">
        <f>(+'I Trimestre'!E15+'II Trimestre'!E15+'III Trimestre'!E15)/3</f>
        <v>11259.555555555555</v>
      </c>
      <c r="F15" s="17">
        <f>(+'I Trimestre'!F15+'II Trimestre'!F15+'III Trimestre'!F15)/3</f>
        <v>620.44444444444446</v>
      </c>
      <c r="G15" s="2"/>
    </row>
    <row r="16" spans="1:7" ht="16.5" x14ac:dyDescent="0.3">
      <c r="A16" s="18" t="s">
        <v>96</v>
      </c>
      <c r="B16" s="17">
        <f>SUM(C16:F16)</f>
        <v>17520.166666666668</v>
      </c>
      <c r="C16" s="17">
        <f>(+'I Trimestre'!C16+'II Trimestre'!C16+'III Trimestre'!C16)/3</f>
        <v>1870</v>
      </c>
      <c r="D16" s="17">
        <f>(+'I Trimestre'!D16+'II Trimestre'!D16+'III Trimestre'!D16)/3</f>
        <v>1354</v>
      </c>
      <c r="E16" s="17">
        <f>(+'I Trimestre'!E16+'II Trimestre'!E16+'III Trimestre'!E16)/3</f>
        <v>13573</v>
      </c>
      <c r="F16" s="17">
        <f>(+'I Trimestre'!F16+'II Trimestre'!F16+'III Trimestre'!F16)/3</f>
        <v>723.16666666666663</v>
      </c>
      <c r="G16" s="3"/>
    </row>
    <row r="17" spans="1:7" ht="16.5" x14ac:dyDescent="0.3">
      <c r="A17" s="18" t="s">
        <v>97</v>
      </c>
      <c r="B17" s="17">
        <f>SUM(C17:F17)</f>
        <v>14192.000000000004</v>
      </c>
      <c r="C17" s="17">
        <f>(+'I Trimestre'!C17+'II Trimestre'!C17+'III Trimestre'!C17)/3</f>
        <v>1750.1111111111113</v>
      </c>
      <c r="D17" s="17">
        <f>(+'I Trimestre'!D17+'II Trimestre'!D17+'III Trimestre'!D17)/3</f>
        <v>1330.6666666666667</v>
      </c>
      <c r="E17" s="17">
        <f>(+'I Trimestre'!E17+'II Trimestre'!E17+'III Trimestre'!E17)/3</f>
        <v>10418.777777777779</v>
      </c>
      <c r="F17" s="17">
        <f>(+'I Trimestre'!F17+'II Trimestre'!F17+'III Trimestre'!F17)/3</f>
        <v>692.44444444444434</v>
      </c>
    </row>
    <row r="18" spans="1:7" ht="16.5" x14ac:dyDescent="0.3">
      <c r="A18" s="18" t="s">
        <v>73</v>
      </c>
      <c r="B18" s="17">
        <f>SUM(C18:F18)</f>
        <v>17515</v>
      </c>
      <c r="C18" s="17">
        <f>+'III Trimestre'!C18</f>
        <v>1870</v>
      </c>
      <c r="D18" s="17">
        <f>+'III Trimestre'!D18</f>
        <v>1354</v>
      </c>
      <c r="E18" s="17">
        <f>+'III Trimestre'!E18</f>
        <v>13573</v>
      </c>
      <c r="F18" s="17">
        <f>+'III Trimestre'!F18</f>
        <v>718</v>
      </c>
      <c r="G18" s="3"/>
    </row>
    <row r="19" spans="1:7" ht="16.5" x14ac:dyDescent="0.3">
      <c r="A19" s="15"/>
      <c r="B19" s="17"/>
      <c r="C19" s="17"/>
      <c r="D19" s="17"/>
      <c r="E19" s="17"/>
      <c r="F19" s="17"/>
      <c r="G19" s="3"/>
    </row>
    <row r="20" spans="1:7" ht="17.25" x14ac:dyDescent="0.35">
      <c r="A20" s="19" t="s">
        <v>4</v>
      </c>
      <c r="B20" s="17"/>
      <c r="C20" s="17"/>
      <c r="D20" s="17"/>
      <c r="E20" s="17"/>
      <c r="F20" s="17"/>
      <c r="G20" s="5"/>
    </row>
    <row r="21" spans="1:7" ht="16.5" x14ac:dyDescent="0.3">
      <c r="A21" s="18" t="s">
        <v>63</v>
      </c>
      <c r="B21" s="17">
        <f>SUM(C21:F21)</f>
        <v>10882157926.970001</v>
      </c>
      <c r="C21" s="17">
        <f>+'I Trimestre'!C21+'II Trimestre'!C21+'III Trimestre'!C21</f>
        <v>2666638257</v>
      </c>
      <c r="D21" s="17">
        <f>+'I Trimestre'!D21+'II Trimestre'!D21+'III Trimestre'!D21</f>
        <v>798210882</v>
      </c>
      <c r="E21" s="17">
        <f>+'I Trimestre'!E21+'II Trimestre'!E21+'III Trimestre'!E21</f>
        <v>5227608787.9700003</v>
      </c>
      <c r="F21" s="17">
        <f>+'I Trimestre'!F21+'II Trimestre'!F21+'III Trimestre'!F21</f>
        <v>2189700000</v>
      </c>
    </row>
    <row r="22" spans="1:7" ht="16.5" x14ac:dyDescent="0.3">
      <c r="A22" s="18" t="s">
        <v>96</v>
      </c>
      <c r="B22" s="17">
        <f>SUM(C22:F22)</f>
        <v>12817997485.810001</v>
      </c>
      <c r="C22" s="17">
        <f>+'I Trimestre'!C22+'II Trimestre'!C22+'III Trimestre'!C22</f>
        <v>3016356750</v>
      </c>
      <c r="D22" s="17">
        <f>+'I Trimestre'!D22+'II Trimestre'!D22+'III Trimestre'!D22</f>
        <v>873614340</v>
      </c>
      <c r="E22" s="17">
        <f>+'I Trimestre'!E22+'II Trimestre'!E22+'III Trimestre'!E22</f>
        <v>5768276395.8100004</v>
      </c>
      <c r="F22" s="17">
        <f>+'I Trimestre'!F22+'II Trimestre'!F22+'III Trimestre'!F22</f>
        <v>3159750000</v>
      </c>
      <c r="G22" s="3"/>
    </row>
    <row r="23" spans="1:7" ht="16.5" x14ac:dyDescent="0.3">
      <c r="A23" s="18" t="s">
        <v>97</v>
      </c>
      <c r="B23" s="17">
        <f>SUM(C23:F23)</f>
        <v>12704888645.629999</v>
      </c>
      <c r="C23" s="17">
        <f>+'I Trimestre'!C23+'II Trimestre'!C23+'III Trimestre'!C23</f>
        <v>3047850372.7600002</v>
      </c>
      <c r="D23" s="17">
        <f>+'I Trimestre'!D23+'II Trimestre'!D23+'III Trimestre'!D23</f>
        <v>874290057.38999999</v>
      </c>
      <c r="E23" s="17">
        <f>+'I Trimestre'!E23+'II Trimestre'!E23+'III Trimestre'!E23</f>
        <v>5643018215.4799995</v>
      </c>
      <c r="F23" s="17">
        <f>+'I Trimestre'!F23+'II Trimestre'!F23+'III Trimestre'!F23</f>
        <v>3139730000</v>
      </c>
    </row>
    <row r="24" spans="1:7" ht="16.5" x14ac:dyDescent="0.3">
      <c r="A24" s="18" t="s">
        <v>73</v>
      </c>
      <c r="B24" s="17">
        <f>SUM(C24:F24)</f>
        <v>16158737199.640001</v>
      </c>
      <c r="C24" s="17">
        <f>+'III Trimestre'!C24</f>
        <v>4021809000</v>
      </c>
      <c r="D24" s="17">
        <f>+'III Trimestre'!D24</f>
        <v>1164819120</v>
      </c>
      <c r="E24" s="17">
        <f>+'III Trimestre'!E24</f>
        <v>7812359079.6400013</v>
      </c>
      <c r="F24" s="17">
        <f>+'III Trimestre'!F24</f>
        <v>3159750000</v>
      </c>
    </row>
    <row r="25" spans="1:7" ht="16.5" x14ac:dyDescent="0.3">
      <c r="A25" s="18" t="s">
        <v>98</v>
      </c>
      <c r="B25" s="17">
        <f>SUM(C25:F25)</f>
        <v>12704888645.629999</v>
      </c>
      <c r="C25" s="17">
        <f>+C23</f>
        <v>3047850372.7600002</v>
      </c>
      <c r="D25" s="17">
        <f>+D23</f>
        <v>874290057.38999999</v>
      </c>
      <c r="E25" s="17">
        <f>+E23</f>
        <v>5643018215.4799995</v>
      </c>
      <c r="F25" s="17">
        <f>+F23</f>
        <v>3139730000</v>
      </c>
    </row>
    <row r="26" spans="1:7" ht="16.5" x14ac:dyDescent="0.3">
      <c r="A26" s="15"/>
      <c r="B26" s="17"/>
      <c r="C26" s="17"/>
      <c r="D26" s="17"/>
      <c r="E26" s="17"/>
      <c r="F26" s="17"/>
      <c r="G26" s="3"/>
    </row>
    <row r="27" spans="1:7" ht="17.25" x14ac:dyDescent="0.35">
      <c r="A27" s="19" t="s">
        <v>5</v>
      </c>
      <c r="B27" s="17"/>
      <c r="C27" s="17"/>
      <c r="D27" s="17"/>
      <c r="E27" s="17"/>
      <c r="F27" s="17"/>
    </row>
    <row r="28" spans="1:7" ht="16.5" x14ac:dyDescent="0.3">
      <c r="A28" s="18" t="s">
        <v>96</v>
      </c>
      <c r="B28" s="17">
        <f>B22</f>
        <v>12817997485.810001</v>
      </c>
      <c r="C28" s="17"/>
      <c r="D28" s="17"/>
      <c r="E28" s="17"/>
      <c r="F28" s="17"/>
    </row>
    <row r="29" spans="1:7" ht="16.5" x14ac:dyDescent="0.3">
      <c r="A29" s="18" t="s">
        <v>97</v>
      </c>
      <c r="B29" s="17">
        <f>'I Trimestre'!B29+'II Trimestre'!B29+'III Trimestre'!B29</f>
        <v>12651502016.68</v>
      </c>
      <c r="C29" s="46"/>
      <c r="D29" s="46"/>
      <c r="E29" s="17"/>
      <c r="F29" s="17"/>
    </row>
    <row r="30" spans="1:7" ht="16.5" x14ac:dyDescent="0.3">
      <c r="A30" s="15"/>
      <c r="B30" s="15"/>
      <c r="C30" s="15"/>
      <c r="D30" s="15"/>
      <c r="E30" s="15"/>
      <c r="F30" s="15"/>
    </row>
    <row r="31" spans="1:7" ht="17.25" x14ac:dyDescent="0.35">
      <c r="A31" s="16" t="s">
        <v>6</v>
      </c>
      <c r="B31" s="15"/>
      <c r="C31" s="15"/>
      <c r="D31" s="15"/>
      <c r="E31" s="15"/>
      <c r="F31" s="15"/>
    </row>
    <row r="32" spans="1:7" ht="16.5" x14ac:dyDescent="0.3">
      <c r="A32" s="18" t="s">
        <v>64</v>
      </c>
      <c r="B32" s="33">
        <v>1.060947463</v>
      </c>
      <c r="C32" s="33">
        <v>1.060947463</v>
      </c>
      <c r="D32" s="33">
        <v>1.060947463</v>
      </c>
      <c r="E32" s="33">
        <v>1.060947463</v>
      </c>
      <c r="F32" s="33">
        <v>1.060947463</v>
      </c>
    </row>
    <row r="33" spans="1:6" ht="16.5" x14ac:dyDescent="0.3">
      <c r="A33" s="18" t="s">
        <v>99</v>
      </c>
      <c r="B33" s="34">
        <v>1.0641</v>
      </c>
      <c r="C33" s="34">
        <v>1.0641</v>
      </c>
      <c r="D33" s="34">
        <v>1.0641</v>
      </c>
      <c r="E33" s="34">
        <v>1.0641</v>
      </c>
      <c r="F33" s="34">
        <v>1.0641</v>
      </c>
    </row>
    <row r="34" spans="1:6" ht="16.5" x14ac:dyDescent="0.3">
      <c r="A34" s="18" t="s">
        <v>7</v>
      </c>
      <c r="B34" s="17">
        <v>171810</v>
      </c>
      <c r="C34" s="17"/>
      <c r="D34" s="17"/>
      <c r="E34" s="17"/>
      <c r="F34" s="17"/>
    </row>
    <row r="35" spans="1:6" ht="16.5" x14ac:dyDescent="0.3">
      <c r="A35" s="15"/>
      <c r="B35" s="17"/>
      <c r="C35" s="17"/>
      <c r="D35" s="17"/>
      <c r="E35" s="17"/>
      <c r="F35" s="17"/>
    </row>
    <row r="36" spans="1:6" ht="17.25" x14ac:dyDescent="0.35">
      <c r="A36" s="16" t="s">
        <v>8</v>
      </c>
      <c r="B36" s="17"/>
      <c r="C36" s="17"/>
      <c r="D36" s="17"/>
      <c r="E36" s="17"/>
      <c r="F36" s="17"/>
    </row>
    <row r="37" spans="1:6" ht="16.5" x14ac:dyDescent="0.3">
      <c r="A37" s="15" t="s">
        <v>65</v>
      </c>
      <c r="B37" s="31">
        <f>B21/B32</f>
        <v>10257018661.601721</v>
      </c>
      <c r="C37" s="31">
        <f>C21/C32</f>
        <v>2513449864.3878655</v>
      </c>
      <c r="D37" s="31">
        <f>D21/D32</f>
        <v>752356652.74407661</v>
      </c>
      <c r="E37" s="31">
        <f>E21/E32</f>
        <v>4927302218.3285999</v>
      </c>
      <c r="F37" s="31">
        <f>F21/F32</f>
        <v>2063909926.1411779</v>
      </c>
    </row>
    <row r="38" spans="1:6" ht="16.5" x14ac:dyDescent="0.3">
      <c r="A38" s="15" t="s">
        <v>100</v>
      </c>
      <c r="B38" s="31">
        <f>B23/B33</f>
        <v>11939562677.971994</v>
      </c>
      <c r="C38" s="31">
        <f>C23/C33</f>
        <v>2864251830.429471</v>
      </c>
      <c r="D38" s="31">
        <f>D23/D33</f>
        <v>821623961.46038902</v>
      </c>
      <c r="E38" s="31">
        <f>E23/E33</f>
        <v>5303090137.6562347</v>
      </c>
      <c r="F38" s="31">
        <f>F23/F33</f>
        <v>2950596748.4258995</v>
      </c>
    </row>
    <row r="39" spans="1:6" ht="16.5" x14ac:dyDescent="0.3">
      <c r="A39" s="15" t="s">
        <v>66</v>
      </c>
      <c r="B39" s="31">
        <f>$B$37/(B15)</f>
        <v>703183.05254012824</v>
      </c>
      <c r="C39" s="31">
        <f>C37/(C15)</f>
        <v>1607636.1864466483</v>
      </c>
      <c r="D39" s="31">
        <f>D37/(D15)</f>
        <v>658165.81208171556</v>
      </c>
      <c r="E39" s="31">
        <f>E37/(E15)</f>
        <v>437610.7204247</v>
      </c>
      <c r="F39" s="31">
        <f>F37/(F15)</f>
        <v>3326502.3881215258</v>
      </c>
    </row>
    <row r="40" spans="1:6" ht="16.5" x14ac:dyDescent="0.3">
      <c r="A40" s="15" t="s">
        <v>101</v>
      </c>
      <c r="B40" s="31">
        <f>$B$38/(B17)</f>
        <v>841288.2383012959</v>
      </c>
      <c r="C40" s="31">
        <f>C38/(C17)</f>
        <v>1636611.4198378031</v>
      </c>
      <c r="D40" s="31">
        <f>D38/(D17)</f>
        <v>617452.87684898975</v>
      </c>
      <c r="E40" s="31">
        <f>E38/(E17)</f>
        <v>508993.49719956605</v>
      </c>
      <c r="F40" s="31">
        <f>F38/(F17)</f>
        <v>4261131.3760964535</v>
      </c>
    </row>
    <row r="41" spans="1:6" ht="16.5" x14ac:dyDescent="0.3">
      <c r="A41" s="15"/>
      <c r="B41" s="32"/>
      <c r="C41" s="32"/>
      <c r="D41" s="32"/>
      <c r="E41" s="32"/>
      <c r="F41" s="32"/>
    </row>
    <row r="42" spans="1:6" ht="17.25" x14ac:dyDescent="0.35">
      <c r="A42" s="16" t="s">
        <v>9</v>
      </c>
      <c r="B42" s="32"/>
      <c r="C42" s="32"/>
      <c r="D42" s="32"/>
      <c r="E42" s="32"/>
      <c r="F42" s="32"/>
    </row>
    <row r="43" spans="1:6" ht="16.5" x14ac:dyDescent="0.3">
      <c r="A43" s="15"/>
      <c r="B43" s="32"/>
      <c r="C43" s="32"/>
      <c r="D43" s="32"/>
      <c r="E43" s="32"/>
      <c r="F43" s="32"/>
    </row>
    <row r="44" spans="1:6" ht="17.25" x14ac:dyDescent="0.35">
      <c r="A44" s="16" t="s">
        <v>10</v>
      </c>
      <c r="B44" s="32"/>
      <c r="C44" s="32"/>
      <c r="D44" s="32"/>
      <c r="E44" s="32"/>
      <c r="F44" s="32"/>
    </row>
    <row r="45" spans="1:6" ht="16.5" x14ac:dyDescent="0.3">
      <c r="A45" s="15" t="s">
        <v>11</v>
      </c>
      <c r="B45" s="25">
        <f>B16/B34*100</f>
        <v>10.197407989445706</v>
      </c>
      <c r="C45" s="25"/>
      <c r="D45" s="25"/>
      <c r="E45" s="25"/>
      <c r="F45" s="25"/>
    </row>
    <row r="46" spans="1:6" ht="16.5" x14ac:dyDescent="0.3">
      <c r="A46" s="15" t="s">
        <v>12</v>
      </c>
      <c r="B46" s="25">
        <f>B17/B34*100</f>
        <v>8.2602875269192726</v>
      </c>
      <c r="C46" s="25"/>
      <c r="D46" s="25"/>
      <c r="E46" s="25"/>
      <c r="F46" s="25"/>
    </row>
    <row r="47" spans="1:6" ht="16.5" x14ac:dyDescent="0.3">
      <c r="A47" s="15"/>
      <c r="B47" s="25"/>
      <c r="C47" s="25"/>
      <c r="D47" s="25"/>
      <c r="E47" s="25"/>
      <c r="F47" s="25"/>
    </row>
    <row r="48" spans="1:6" ht="17.25" x14ac:dyDescent="0.35">
      <c r="A48" s="16" t="s">
        <v>13</v>
      </c>
      <c r="B48" s="25"/>
      <c r="C48" s="25"/>
      <c r="D48" s="25"/>
      <c r="E48" s="25"/>
      <c r="F48" s="25"/>
    </row>
    <row r="49" spans="1:7" ht="16.5" x14ac:dyDescent="0.3">
      <c r="A49" s="15" t="s">
        <v>14</v>
      </c>
      <c r="B49" s="25">
        <f>B17/B16*100</f>
        <v>81.003795625992908</v>
      </c>
      <c r="C49" s="25">
        <f>C17/C16*100</f>
        <v>93.588829471182422</v>
      </c>
      <c r="D49" s="25">
        <f>D17/D16*100</f>
        <v>98.276710979812904</v>
      </c>
      <c r="E49" s="25">
        <f>E17/E16*100</f>
        <v>76.761053398495392</v>
      </c>
      <c r="F49" s="25">
        <f>F17/F16*100</f>
        <v>95.75170930321886</v>
      </c>
    </row>
    <row r="50" spans="1:7" ht="16.5" x14ac:dyDescent="0.3">
      <c r="A50" s="15" t="s">
        <v>15</v>
      </c>
      <c r="B50" s="25">
        <f>B23/B22*100</f>
        <v>99.117577918819094</v>
      </c>
      <c r="C50" s="25">
        <f>C23/C22*100</f>
        <v>101.04409475967988</v>
      </c>
      <c r="D50" s="25">
        <f>D23/D22*100</f>
        <v>100.07734733269145</v>
      </c>
      <c r="E50" s="25">
        <f>E23/E22*100</f>
        <v>97.828498987652765</v>
      </c>
      <c r="F50" s="25">
        <f>F23/F22*100</f>
        <v>99.36640557006092</v>
      </c>
    </row>
    <row r="51" spans="1:7" ht="16.5" x14ac:dyDescent="0.3">
      <c r="A51" s="15" t="s">
        <v>16</v>
      </c>
      <c r="B51" s="25">
        <f>AVERAGE(B49:B50)</f>
        <v>90.060686772406001</v>
      </c>
      <c r="C51" s="25">
        <f>AVERAGE(C49:C50)</f>
        <v>97.31646211543115</v>
      </c>
      <c r="D51" s="25">
        <f>AVERAGE(D49:D50)</f>
        <v>99.177029156252175</v>
      </c>
      <c r="E51" s="25">
        <f>AVERAGE(E49:E50)</f>
        <v>87.294776193074085</v>
      </c>
      <c r="F51" s="25">
        <f>AVERAGE(F49:F50)</f>
        <v>97.55905743663989</v>
      </c>
    </row>
    <row r="52" spans="1:7" ht="16.5" x14ac:dyDescent="0.3">
      <c r="A52" s="15"/>
      <c r="B52" s="25"/>
      <c r="C52" s="25"/>
      <c r="D52" s="25"/>
      <c r="E52" s="25"/>
      <c r="F52" s="25"/>
    </row>
    <row r="53" spans="1:7" ht="17.25" x14ac:dyDescent="0.35">
      <c r="A53" s="16" t="s">
        <v>17</v>
      </c>
      <c r="B53" s="25"/>
      <c r="C53" s="25"/>
      <c r="D53" s="25"/>
      <c r="E53" s="25"/>
      <c r="F53" s="25"/>
    </row>
    <row r="54" spans="1:7" ht="16.5" x14ac:dyDescent="0.3">
      <c r="A54" s="15" t="s">
        <v>18</v>
      </c>
      <c r="B54" s="25">
        <f>(B17/B18)*100</f>
        <v>81.027690550956351</v>
      </c>
      <c r="C54" s="25">
        <f>(C17/C18)*100</f>
        <v>93.588829471182422</v>
      </c>
      <c r="D54" s="25">
        <f>(D17/D18)*100</f>
        <v>98.276710979812904</v>
      </c>
      <c r="E54" s="25">
        <f>(E17/E18)*100</f>
        <v>76.761053398495392</v>
      </c>
      <c r="F54" s="25">
        <f>(F17/F18)*100</f>
        <v>96.440730424017318</v>
      </c>
    </row>
    <row r="55" spans="1:7" ht="16.5" x14ac:dyDescent="0.3">
      <c r="A55" s="15" t="s">
        <v>19</v>
      </c>
      <c r="B55" s="25">
        <f>B23/B24*100</f>
        <v>78.625504509801985</v>
      </c>
      <c r="C55" s="25">
        <f>C23/C24*100</f>
        <v>75.783071069759913</v>
      </c>
      <c r="D55" s="25">
        <f>D23/D24*100</f>
        <v>75.058010499518588</v>
      </c>
      <c r="E55" s="25">
        <f>E23/E24*100</f>
        <v>72.231936063799481</v>
      </c>
      <c r="F55" s="25">
        <f>F23/F24*100</f>
        <v>99.36640557006092</v>
      </c>
    </row>
    <row r="56" spans="1:7" ht="16.5" x14ac:dyDescent="0.3">
      <c r="A56" s="15" t="s">
        <v>20</v>
      </c>
      <c r="B56" s="25">
        <f>(B54+B55)/2</f>
        <v>79.826597530379161</v>
      </c>
      <c r="C56" s="25">
        <f>(C54+C55)/2</f>
        <v>84.685950270471167</v>
      </c>
      <c r="D56" s="25">
        <f>(D54+D55)/2</f>
        <v>86.667360739665753</v>
      </c>
      <c r="E56" s="25">
        <f>(E54+E55)/2</f>
        <v>74.496494731147436</v>
      </c>
      <c r="F56" s="25">
        <f>(F54+F55)/2</f>
        <v>97.903567997039119</v>
      </c>
    </row>
    <row r="57" spans="1:7" ht="16.5" x14ac:dyDescent="0.3">
      <c r="A57" s="15"/>
      <c r="B57" s="25"/>
      <c r="C57" s="25"/>
      <c r="D57" s="25"/>
      <c r="E57" s="25"/>
      <c r="F57" s="25"/>
    </row>
    <row r="58" spans="1:7" ht="17.25" x14ac:dyDescent="0.35">
      <c r="A58" s="16" t="s">
        <v>21</v>
      </c>
      <c r="B58" s="25"/>
      <c r="C58" s="25"/>
      <c r="D58" s="25"/>
      <c r="E58" s="25"/>
      <c r="F58" s="25"/>
    </row>
    <row r="59" spans="1:7" ht="16.5" x14ac:dyDescent="0.3">
      <c r="A59" s="15" t="s">
        <v>22</v>
      </c>
      <c r="B59" s="25">
        <f>B25/B23*100</f>
        <v>100</v>
      </c>
      <c r="C59" s="25"/>
      <c r="D59" s="25"/>
      <c r="E59" s="25"/>
      <c r="F59" s="25"/>
    </row>
    <row r="60" spans="1:7" ht="16.5" x14ac:dyDescent="0.3">
      <c r="A60" s="15"/>
      <c r="B60" s="25"/>
      <c r="C60" s="25"/>
      <c r="D60" s="25"/>
      <c r="E60" s="25"/>
      <c r="F60" s="25"/>
    </row>
    <row r="61" spans="1:7" ht="17.25" x14ac:dyDescent="0.35">
      <c r="A61" s="16" t="s">
        <v>23</v>
      </c>
      <c r="B61" s="25"/>
      <c r="C61" s="25"/>
      <c r="D61" s="25"/>
      <c r="E61" s="25"/>
      <c r="F61" s="25"/>
    </row>
    <row r="62" spans="1:7" ht="16.5" x14ac:dyDescent="0.3">
      <c r="A62" s="15" t="s">
        <v>24</v>
      </c>
      <c r="B62" s="25">
        <f>((B17/B15)-1)*100</f>
        <v>-2.7049261496507104</v>
      </c>
      <c r="C62" s="25">
        <f>((C17/C15)-1)*100</f>
        <v>11.939449932485257</v>
      </c>
      <c r="D62" s="25">
        <f>((D17/D15)-1)*100</f>
        <v>16.407465007776057</v>
      </c>
      <c r="E62" s="25">
        <f>((E17/E15)-1)*100</f>
        <v>-7.4672377042709233</v>
      </c>
      <c r="F62" s="25">
        <f>((F17/F15)-1)*100</f>
        <v>11.604584527220618</v>
      </c>
    </row>
    <row r="63" spans="1:7" ht="16.5" x14ac:dyDescent="0.3">
      <c r="A63" s="15" t="s">
        <v>25</v>
      </c>
      <c r="B63" s="25">
        <f>((B38/B37)-1)*100</f>
        <v>16.403831092450496</v>
      </c>
      <c r="C63" s="25">
        <f>((C38/C37)-1)*100</f>
        <v>13.956990788318002</v>
      </c>
      <c r="D63" s="25">
        <f>((D38/D37)-1)*100</f>
        <v>9.2067117986759595</v>
      </c>
      <c r="E63" s="25">
        <f>((E38/E37)-1)*100</f>
        <v>7.6266464421398172</v>
      </c>
      <c r="F63" s="25">
        <f>((F38/F37)-1)*100</f>
        <v>42.961507721537529</v>
      </c>
      <c r="G63" s="10"/>
    </row>
    <row r="64" spans="1:7" ht="16.5" x14ac:dyDescent="0.3">
      <c r="A64" s="15" t="s">
        <v>26</v>
      </c>
      <c r="B64" s="25">
        <f>((B40/B39)-1)*100</f>
        <v>19.640004869612014</v>
      </c>
      <c r="C64" s="25">
        <f>((C40/C39)-1)*100</f>
        <v>1.8023501607785208</v>
      </c>
      <c r="D64" s="25">
        <f>((D40/D39)-1)*100</f>
        <v>-6.1858173860405596</v>
      </c>
      <c r="E64" s="25">
        <f>((E40/E39)-1)*100</f>
        <v>16.311935115663822</v>
      </c>
      <c r="F64" s="25">
        <f>((F40/F39)-1)*100</f>
        <v>28.096447226743535</v>
      </c>
    </row>
    <row r="65" spans="1:6" ht="16.5" x14ac:dyDescent="0.3">
      <c r="A65" s="15"/>
      <c r="B65" s="25"/>
      <c r="C65" s="25"/>
      <c r="D65" s="25"/>
      <c r="E65" s="25"/>
      <c r="F65" s="25"/>
    </row>
    <row r="66" spans="1:6" ht="17.25" x14ac:dyDescent="0.35">
      <c r="A66" s="16" t="s">
        <v>27</v>
      </c>
      <c r="B66" s="25"/>
      <c r="C66" s="25"/>
      <c r="D66" s="25"/>
      <c r="E66" s="25"/>
      <c r="F66" s="25"/>
    </row>
    <row r="67" spans="1:6" ht="16.5" x14ac:dyDescent="0.3">
      <c r="A67" s="15" t="s">
        <v>38</v>
      </c>
      <c r="B67" s="25">
        <f t="shared" ref="B67:F68" si="0">B22/(B16*9)</f>
        <v>81290.433473869809</v>
      </c>
      <c r="C67" s="25">
        <f t="shared" si="0"/>
        <v>179225</v>
      </c>
      <c r="D67" s="25">
        <f t="shared" si="0"/>
        <v>71690</v>
      </c>
      <c r="E67" s="25">
        <f t="shared" si="0"/>
        <v>47220.187101926211</v>
      </c>
      <c r="F67" s="25">
        <f t="shared" si="0"/>
        <v>485480.52546669741</v>
      </c>
    </row>
    <row r="68" spans="1:6" ht="16.5" x14ac:dyDescent="0.3">
      <c r="A68" s="15" t="s">
        <v>39</v>
      </c>
      <c r="B68" s="25">
        <f t="shared" si="0"/>
        <v>99468.312708489888</v>
      </c>
      <c r="C68" s="25">
        <f t="shared" si="0"/>
        <v>193502.02353882292</v>
      </c>
      <c r="D68" s="25">
        <f t="shared" si="0"/>
        <v>73003.511806112219</v>
      </c>
      <c r="E68" s="25">
        <f t="shared" si="0"/>
        <v>60179.997818895354</v>
      </c>
      <c r="F68" s="25">
        <f t="shared" si="0"/>
        <v>503807.76636713743</v>
      </c>
    </row>
    <row r="69" spans="1:6" ht="16.5" x14ac:dyDescent="0.3">
      <c r="A69" s="15" t="s">
        <v>28</v>
      </c>
      <c r="B69" s="25">
        <f>(B68/B67)*B51</f>
        <v>110.19973903200527</v>
      </c>
      <c r="C69" s="25">
        <f>(C68/C67)*C51</f>
        <v>105.06866978923213</v>
      </c>
      <c r="D69" s="25">
        <f>(D68/D67)*D51</f>
        <v>100.99416123453189</v>
      </c>
      <c r="E69" s="25">
        <f>(E68/E67)*E51</f>
        <v>111.25325339267576</v>
      </c>
      <c r="F69" s="25">
        <f>(F68/F67)*F51</f>
        <v>101.24198240246082</v>
      </c>
    </row>
    <row r="70" spans="1:6" ht="16.5" x14ac:dyDescent="0.3">
      <c r="A70" s="15" t="s">
        <v>40</v>
      </c>
      <c r="B70" s="25">
        <f>B22/B16</f>
        <v>731613.90126482816</v>
      </c>
      <c r="C70" s="25">
        <f t="shared" ref="C70:F71" si="1">C22/C16</f>
        <v>1613025</v>
      </c>
      <c r="D70" s="25">
        <f t="shared" si="1"/>
        <v>645210</v>
      </c>
      <c r="E70" s="25">
        <f t="shared" si="1"/>
        <v>424981.68391733593</v>
      </c>
      <c r="F70" s="25">
        <f t="shared" si="1"/>
        <v>4369324.7292002765</v>
      </c>
    </row>
    <row r="71" spans="1:6" ht="16.5" x14ac:dyDescent="0.3">
      <c r="A71" s="15" t="s">
        <v>41</v>
      </c>
      <c r="B71" s="25">
        <f>B23/B17</f>
        <v>895214.81437640893</v>
      </c>
      <c r="C71" s="25">
        <f t="shared" si="1"/>
        <v>1741518.2118494064</v>
      </c>
      <c r="D71" s="25">
        <f t="shared" si="1"/>
        <v>657031.60625501</v>
      </c>
      <c r="E71" s="25">
        <f t="shared" si="1"/>
        <v>541619.98037005821</v>
      </c>
      <c r="F71" s="25">
        <f t="shared" si="1"/>
        <v>4534269.8973042369</v>
      </c>
    </row>
    <row r="72" spans="1:6" ht="16.5" x14ac:dyDescent="0.3">
      <c r="A72" s="15"/>
      <c r="B72" s="25"/>
      <c r="C72" s="25"/>
      <c r="D72" s="25"/>
      <c r="E72" s="25"/>
      <c r="F72" s="25"/>
    </row>
    <row r="73" spans="1:6" ht="17.25" x14ac:dyDescent="0.35">
      <c r="A73" s="16" t="s">
        <v>29</v>
      </c>
      <c r="B73" s="25"/>
      <c r="C73" s="25"/>
      <c r="D73" s="25"/>
      <c r="E73" s="25"/>
      <c r="F73" s="25"/>
    </row>
    <row r="74" spans="1:6" ht="16.5" x14ac:dyDescent="0.3">
      <c r="A74" s="28" t="s">
        <v>30</v>
      </c>
      <c r="B74" s="36">
        <f>(B29/B28)*100</f>
        <v>98.701080497836585</v>
      </c>
      <c r="C74" s="36"/>
      <c r="D74" s="36"/>
      <c r="E74" s="36"/>
      <c r="F74" s="36"/>
    </row>
    <row r="75" spans="1:6" ht="16.5" x14ac:dyDescent="0.3">
      <c r="A75" s="28" t="s">
        <v>31</v>
      </c>
      <c r="B75" s="40">
        <f>(B23/B29)*100</f>
        <v>100.42197858309324</v>
      </c>
      <c r="C75" s="40"/>
      <c r="D75" s="40"/>
      <c r="E75" s="40"/>
      <c r="F75" s="40"/>
    </row>
    <row r="76" spans="1:6" ht="17.25" thickBot="1" x14ac:dyDescent="0.35">
      <c r="A76" s="26"/>
      <c r="B76" s="27"/>
      <c r="C76" s="27"/>
      <c r="D76" s="27"/>
      <c r="E76" s="27"/>
      <c r="F76" s="27"/>
    </row>
    <row r="77" spans="1:6" ht="18" thickTop="1" x14ac:dyDescent="0.35">
      <c r="A77" s="28" t="s">
        <v>102</v>
      </c>
      <c r="B77" s="15"/>
      <c r="C77" s="15"/>
      <c r="D77" s="15"/>
      <c r="E77" s="15"/>
      <c r="F77" s="15"/>
    </row>
    <row r="78" spans="1:6" s="7" customFormat="1" ht="16.5" customHeight="1" x14ac:dyDescent="0.25">
      <c r="A78" s="47"/>
      <c r="B78" s="47"/>
      <c r="C78" s="47"/>
      <c r="D78" s="47"/>
      <c r="E78" s="47"/>
      <c r="F78" s="47"/>
    </row>
    <row r="81" spans="1:4" x14ac:dyDescent="0.25">
      <c r="B81" s="8"/>
      <c r="C81" s="8"/>
      <c r="D81" s="8"/>
    </row>
    <row r="86" spans="1:4" x14ac:dyDescent="0.25">
      <c r="A86" s="9"/>
    </row>
  </sheetData>
  <mergeCells count="5">
    <mergeCell ref="A9:A10"/>
    <mergeCell ref="C9:F9"/>
    <mergeCell ref="C29:D29"/>
    <mergeCell ref="B9:B10"/>
    <mergeCell ref="A78:F7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8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2.7109375" style="4" customWidth="1"/>
    <col min="2" max="6" width="20.85546875" style="4" customWidth="1"/>
    <col min="7" max="16384" width="11.42578125" style="4"/>
  </cols>
  <sheetData>
    <row r="8" spans="1:6" ht="18" customHeight="1" x14ac:dyDescent="0.25">
      <c r="B8" s="11"/>
      <c r="C8" s="11"/>
      <c r="D8" s="11"/>
      <c r="E8" s="11"/>
      <c r="F8" s="11"/>
    </row>
    <row r="9" spans="1:6" ht="17.25" x14ac:dyDescent="0.35">
      <c r="A9" s="41" t="s">
        <v>0</v>
      </c>
      <c r="B9" s="49" t="s">
        <v>1</v>
      </c>
      <c r="C9" s="45" t="s">
        <v>2</v>
      </c>
      <c r="D9" s="45"/>
      <c r="E9" s="45"/>
      <c r="F9" s="45"/>
    </row>
    <row r="10" spans="1:6" ht="87" thickBot="1" x14ac:dyDescent="0.3">
      <c r="A10" s="42"/>
      <c r="B10" s="44"/>
      <c r="C10" s="37" t="s">
        <v>45</v>
      </c>
      <c r="D10" s="37" t="s">
        <v>33</v>
      </c>
      <c r="E10" s="37" t="s">
        <v>44</v>
      </c>
      <c r="F10" s="37" t="s">
        <v>46</v>
      </c>
    </row>
    <row r="11" spans="1:6" ht="17.25" thickTop="1" x14ac:dyDescent="0.3">
      <c r="A11" s="15"/>
      <c r="B11" s="15"/>
      <c r="C11" s="15"/>
      <c r="D11" s="15"/>
      <c r="E11" s="15"/>
      <c r="F11" s="15"/>
    </row>
    <row r="12" spans="1:6" ht="17.25" x14ac:dyDescent="0.35">
      <c r="A12" s="16" t="s">
        <v>3</v>
      </c>
      <c r="B12" s="15"/>
      <c r="C12" s="15"/>
      <c r="D12" s="15"/>
      <c r="E12" s="15"/>
      <c r="F12" s="15"/>
    </row>
    <row r="13" spans="1:6" ht="16.5" x14ac:dyDescent="0.3">
      <c r="A13" s="15"/>
      <c r="B13" s="15"/>
      <c r="C13" s="15"/>
      <c r="D13" s="15"/>
      <c r="E13" s="15"/>
      <c r="F13" s="15"/>
    </row>
    <row r="14" spans="1:6" ht="17.25" x14ac:dyDescent="0.35">
      <c r="A14" s="16" t="s">
        <v>32</v>
      </c>
      <c r="B14" s="15"/>
      <c r="C14" s="15"/>
      <c r="D14" s="15"/>
      <c r="E14" s="15"/>
      <c r="F14" s="15"/>
    </row>
    <row r="15" spans="1:6" ht="16.5" x14ac:dyDescent="0.3">
      <c r="A15" s="18" t="s">
        <v>67</v>
      </c>
      <c r="B15" s="17">
        <f>SUM(C15:F15)</f>
        <v>15871</v>
      </c>
      <c r="C15" s="17">
        <v>1954</v>
      </c>
      <c r="D15" s="17">
        <v>1295</v>
      </c>
      <c r="E15" s="17">
        <v>11959</v>
      </c>
      <c r="F15" s="17">
        <v>663</v>
      </c>
    </row>
    <row r="16" spans="1:6" ht="16.5" x14ac:dyDescent="0.3">
      <c r="A16" s="18" t="s">
        <v>103</v>
      </c>
      <c r="B16" s="17">
        <f>SUM(C16:F16)</f>
        <v>17641</v>
      </c>
      <c r="C16" s="17">
        <v>1870</v>
      </c>
      <c r="D16" s="17">
        <v>1354</v>
      </c>
      <c r="E16" s="17">
        <v>13573</v>
      </c>
      <c r="F16" s="17">
        <v>844</v>
      </c>
    </row>
    <row r="17" spans="1:6" ht="16.5" x14ac:dyDescent="0.3">
      <c r="A17" s="18" t="s">
        <v>104</v>
      </c>
      <c r="B17" s="17">
        <f>SUM(C17:F17)</f>
        <v>15931.666666666668</v>
      </c>
      <c r="C17" s="17">
        <v>2293</v>
      </c>
      <c r="D17" s="17">
        <v>1332.3333333333333</v>
      </c>
      <c r="E17" s="17">
        <v>11594.333333333334</v>
      </c>
      <c r="F17" s="17">
        <v>712</v>
      </c>
    </row>
    <row r="18" spans="1:6" ht="16.5" x14ac:dyDescent="0.3">
      <c r="A18" s="18" t="s">
        <v>73</v>
      </c>
      <c r="B18" s="17">
        <f>SUM(C18:F18)</f>
        <v>17550</v>
      </c>
      <c r="C18" s="17">
        <v>1870</v>
      </c>
      <c r="D18" s="17">
        <v>1354</v>
      </c>
      <c r="E18" s="17">
        <v>13573</v>
      </c>
      <c r="F18" s="17">
        <v>753</v>
      </c>
    </row>
    <row r="19" spans="1:6" ht="16.5" x14ac:dyDescent="0.3">
      <c r="A19" s="15"/>
      <c r="B19" s="17"/>
      <c r="C19" s="17"/>
      <c r="D19" s="17"/>
      <c r="E19" s="17"/>
      <c r="F19" s="17"/>
    </row>
    <row r="20" spans="1:6" ht="17.25" x14ac:dyDescent="0.35">
      <c r="A20" s="19" t="s">
        <v>4</v>
      </c>
      <c r="B20" s="17"/>
      <c r="C20" s="17"/>
      <c r="D20" s="17"/>
      <c r="E20" s="17"/>
      <c r="F20" s="17"/>
    </row>
    <row r="21" spans="1:6" ht="16.5" x14ac:dyDescent="0.3">
      <c r="A21" s="18" t="s">
        <v>67</v>
      </c>
      <c r="B21" s="17">
        <f>SUM(C21:F21)</f>
        <v>5457962275.6100006</v>
      </c>
      <c r="C21" s="17">
        <v>1172295157</v>
      </c>
      <c r="D21" s="17">
        <v>335088228.61000001</v>
      </c>
      <c r="E21" s="17">
        <v>2888072890</v>
      </c>
      <c r="F21" s="17">
        <v>1062506000</v>
      </c>
    </row>
    <row r="22" spans="1:6" ht="16.5" x14ac:dyDescent="0.3">
      <c r="A22" s="18" t="s">
        <v>103</v>
      </c>
      <c r="B22" s="17">
        <f>SUM(C22:F22)</f>
        <v>4889363711.3299999</v>
      </c>
      <c r="C22" s="17">
        <v>1160786249.7</v>
      </c>
      <c r="D22" s="17">
        <v>291204780</v>
      </c>
      <c r="E22" s="17">
        <v>2044082682.03</v>
      </c>
      <c r="F22" s="17">
        <v>1393289999.5999999</v>
      </c>
    </row>
    <row r="23" spans="1:6" ht="16.5" x14ac:dyDescent="0.3">
      <c r="A23" s="18" t="s">
        <v>104</v>
      </c>
      <c r="B23" s="17">
        <f>SUM(C23:F23)</f>
        <v>5110188669.1999998</v>
      </c>
      <c r="C23" s="17">
        <v>1236479575</v>
      </c>
      <c r="D23" s="17">
        <v>287476900</v>
      </c>
      <c r="E23" s="17">
        <v>2110992194.1999998</v>
      </c>
      <c r="F23" s="17">
        <v>1475240000</v>
      </c>
    </row>
    <row r="24" spans="1:6" ht="16.5" x14ac:dyDescent="0.3">
      <c r="A24" s="18" t="s">
        <v>73</v>
      </c>
      <c r="B24" s="17">
        <f>SUM(C24:F24)</f>
        <v>17707361197.139999</v>
      </c>
      <c r="C24" s="20">
        <v>4177142999.6999998</v>
      </c>
      <c r="D24" s="17">
        <v>1164819120</v>
      </c>
      <c r="E24" s="17">
        <v>7812359077.8400002</v>
      </c>
      <c r="F24" s="17">
        <v>4553039999.6000004</v>
      </c>
    </row>
    <row r="25" spans="1:6" ht="16.5" x14ac:dyDescent="0.3">
      <c r="A25" s="18" t="s">
        <v>105</v>
      </c>
      <c r="B25" s="17">
        <f>SUM(C25:F25)</f>
        <v>5110188669.1999998</v>
      </c>
      <c r="C25" s="17">
        <f>C23</f>
        <v>1236479575</v>
      </c>
      <c r="D25" s="17">
        <f>D23</f>
        <v>287476900</v>
      </c>
      <c r="E25" s="17">
        <f>E23</f>
        <v>2110992194.1999998</v>
      </c>
      <c r="F25" s="17">
        <f>F23</f>
        <v>1475240000</v>
      </c>
    </row>
    <row r="26" spans="1:6" ht="16.5" x14ac:dyDescent="0.3">
      <c r="A26" s="15"/>
      <c r="B26" s="17"/>
      <c r="C26" s="17"/>
      <c r="D26" s="17"/>
      <c r="E26" s="17"/>
      <c r="F26" s="17"/>
    </row>
    <row r="27" spans="1:6" ht="17.25" x14ac:dyDescent="0.35">
      <c r="A27" s="19" t="s">
        <v>5</v>
      </c>
      <c r="B27" s="17"/>
      <c r="C27" s="17"/>
      <c r="D27" s="17"/>
      <c r="E27" s="17"/>
      <c r="F27" s="17"/>
    </row>
    <row r="28" spans="1:6" ht="16.5" x14ac:dyDescent="0.3">
      <c r="A28" s="18" t="s">
        <v>103</v>
      </c>
      <c r="B28" s="17">
        <f>B22</f>
        <v>4889363711.3299999</v>
      </c>
      <c r="C28" s="17"/>
      <c r="D28" s="17"/>
      <c r="E28" s="17"/>
      <c r="F28" s="17"/>
    </row>
    <row r="29" spans="1:6" ht="16.5" x14ac:dyDescent="0.3">
      <c r="A29" s="18" t="s">
        <v>104</v>
      </c>
      <c r="B29" s="17">
        <v>4828469476.6000004</v>
      </c>
      <c r="C29" s="22"/>
      <c r="D29" s="22"/>
      <c r="E29" s="17"/>
      <c r="F29" s="17"/>
    </row>
    <row r="30" spans="1:6" ht="16.5" x14ac:dyDescent="0.3">
      <c r="A30" s="15"/>
      <c r="B30" s="15"/>
      <c r="C30" s="15"/>
      <c r="D30" s="15"/>
      <c r="E30" s="15"/>
      <c r="F30" s="15"/>
    </row>
    <row r="31" spans="1:6" ht="17.25" x14ac:dyDescent="0.35">
      <c r="A31" s="16" t="s">
        <v>6</v>
      </c>
      <c r="B31" s="15"/>
      <c r="C31" s="15"/>
      <c r="D31" s="15"/>
      <c r="E31" s="15"/>
      <c r="F31" s="15"/>
    </row>
    <row r="32" spans="1:6" ht="16.5" x14ac:dyDescent="0.3">
      <c r="A32" s="18" t="s">
        <v>68</v>
      </c>
      <c r="B32" s="38">
        <v>1.0610999999999999</v>
      </c>
      <c r="C32" s="38">
        <v>1.0610999999999999</v>
      </c>
      <c r="D32" s="38">
        <v>1.0610999999999999</v>
      </c>
      <c r="E32" s="38">
        <v>1.0610999999999999</v>
      </c>
      <c r="F32" s="38">
        <v>1.0610999999999999</v>
      </c>
    </row>
    <row r="33" spans="1:6" ht="16.5" x14ac:dyDescent="0.3">
      <c r="A33" s="18" t="s">
        <v>106</v>
      </c>
      <c r="B33" s="39">
        <v>1.0706</v>
      </c>
      <c r="C33" s="39">
        <v>1.0706</v>
      </c>
      <c r="D33" s="39">
        <v>1.0706</v>
      </c>
      <c r="E33" s="39">
        <v>1.0706</v>
      </c>
      <c r="F33" s="39">
        <v>1.0706</v>
      </c>
    </row>
    <row r="34" spans="1:6" ht="16.5" x14ac:dyDescent="0.3">
      <c r="A34" s="18" t="s">
        <v>7</v>
      </c>
      <c r="B34" s="17">
        <v>171810</v>
      </c>
      <c r="C34" s="17"/>
      <c r="D34" s="17"/>
      <c r="E34" s="17"/>
      <c r="F34" s="17"/>
    </row>
    <row r="35" spans="1:6" ht="16.5" x14ac:dyDescent="0.3">
      <c r="A35" s="15"/>
      <c r="B35" s="17"/>
      <c r="C35" s="17"/>
      <c r="D35" s="17"/>
      <c r="E35" s="17"/>
      <c r="F35" s="17"/>
    </row>
    <row r="36" spans="1:6" ht="17.25" x14ac:dyDescent="0.35">
      <c r="A36" s="16" t="s">
        <v>8</v>
      </c>
      <c r="B36" s="17"/>
      <c r="C36" s="17"/>
      <c r="D36" s="17"/>
      <c r="E36" s="17"/>
      <c r="F36" s="17"/>
    </row>
    <row r="37" spans="1:6" ht="16.5" x14ac:dyDescent="0.3">
      <c r="A37" s="15" t="s">
        <v>69</v>
      </c>
      <c r="B37" s="31">
        <f>B21/B32</f>
        <v>5143683230.2422028</v>
      </c>
      <c r="C37" s="31">
        <f>C21/C32</f>
        <v>1104792344.7365942</v>
      </c>
      <c r="D37" s="31">
        <f>D21/D32</f>
        <v>315793260.39958537</v>
      </c>
      <c r="E37" s="31">
        <f>E21/E32</f>
        <v>2721772585.053247</v>
      </c>
      <c r="F37" s="31">
        <f>F21/F32</f>
        <v>1001325040.0527755</v>
      </c>
    </row>
    <row r="38" spans="1:6" ht="16.5" x14ac:dyDescent="0.3">
      <c r="A38" s="15" t="s">
        <v>107</v>
      </c>
      <c r="B38" s="31">
        <f t="shared" ref="B38:F38" si="0">B23/B33</f>
        <v>4773200699.794508</v>
      </c>
      <c r="C38" s="31">
        <f t="shared" si="0"/>
        <v>1154940757.5191481</v>
      </c>
      <c r="D38" s="31">
        <f t="shared" si="0"/>
        <v>268519428.35793012</v>
      </c>
      <c r="E38" s="31">
        <f t="shared" si="0"/>
        <v>1971784227.7227721</v>
      </c>
      <c r="F38" s="31">
        <f t="shared" si="0"/>
        <v>1377956286.1946573</v>
      </c>
    </row>
    <row r="39" spans="1:6" ht="16.5" x14ac:dyDescent="0.3">
      <c r="A39" s="15" t="s">
        <v>70</v>
      </c>
      <c r="B39" s="31">
        <f>$B$37/(B15)</f>
        <v>324093.2033420832</v>
      </c>
      <c r="C39" s="31">
        <f>C37/(C15)</f>
        <v>565400.38113438804</v>
      </c>
      <c r="D39" s="31">
        <f>D37/(D15)</f>
        <v>243855.79953635935</v>
      </c>
      <c r="E39" s="31">
        <f>E37/(E15)</f>
        <v>227591.98804693093</v>
      </c>
      <c r="F39" s="31">
        <f>F37/(F15)</f>
        <v>1510294.178058485</v>
      </c>
    </row>
    <row r="40" spans="1:6" ht="16.5" x14ac:dyDescent="0.3">
      <c r="A40" s="15" t="s">
        <v>108</v>
      </c>
      <c r="B40" s="31">
        <f>$B$38/(B17)</f>
        <v>299604.60507131548</v>
      </c>
      <c r="C40" s="31">
        <f>C38/(C17)</f>
        <v>503681.09791502316</v>
      </c>
      <c r="D40" s="31">
        <f>D38/(D17)</f>
        <v>201540.72681355776</v>
      </c>
      <c r="E40" s="31">
        <f>E38/(E17)</f>
        <v>170064.47641572941</v>
      </c>
      <c r="F40" s="31">
        <f>F38/(F17)</f>
        <v>1935331.8626329456</v>
      </c>
    </row>
    <row r="41" spans="1:6" ht="16.5" x14ac:dyDescent="0.3">
      <c r="A41" s="15"/>
      <c r="B41" s="32"/>
      <c r="C41" s="32"/>
      <c r="D41" s="32"/>
      <c r="E41" s="32"/>
      <c r="F41" s="32"/>
    </row>
    <row r="42" spans="1:6" ht="17.25" x14ac:dyDescent="0.35">
      <c r="A42" s="16" t="s">
        <v>9</v>
      </c>
      <c r="B42" s="32"/>
      <c r="C42" s="32"/>
      <c r="D42" s="32"/>
      <c r="E42" s="32"/>
      <c r="F42" s="32"/>
    </row>
    <row r="43" spans="1:6" ht="16.5" x14ac:dyDescent="0.3">
      <c r="A43" s="15"/>
      <c r="B43" s="32"/>
      <c r="C43" s="32"/>
      <c r="D43" s="32"/>
      <c r="E43" s="32"/>
      <c r="F43" s="32"/>
    </row>
    <row r="44" spans="1:6" ht="17.25" x14ac:dyDescent="0.35">
      <c r="A44" s="16" t="s">
        <v>10</v>
      </c>
      <c r="B44" s="32"/>
      <c r="C44" s="32"/>
      <c r="D44" s="32"/>
      <c r="E44" s="32"/>
      <c r="F44" s="32"/>
    </row>
    <row r="45" spans="1:6" ht="16.5" x14ac:dyDescent="0.3">
      <c r="A45" s="15" t="s">
        <v>11</v>
      </c>
      <c r="B45" s="25">
        <f>B16/B34*100</f>
        <v>10.267737617135207</v>
      </c>
      <c r="C45" s="25"/>
      <c r="D45" s="25"/>
      <c r="E45" s="25"/>
      <c r="F45" s="25"/>
    </row>
    <row r="46" spans="1:6" ht="16.5" x14ac:dyDescent="0.3">
      <c r="A46" s="15" t="s">
        <v>12</v>
      </c>
      <c r="B46" s="25">
        <f>B17/B34*100</f>
        <v>9.2728401528820594</v>
      </c>
      <c r="C46" s="25"/>
      <c r="D46" s="25"/>
      <c r="E46" s="25"/>
      <c r="F46" s="25"/>
    </row>
    <row r="47" spans="1:6" ht="16.5" x14ac:dyDescent="0.3">
      <c r="A47" s="15"/>
      <c r="B47" s="25"/>
      <c r="C47" s="25"/>
      <c r="D47" s="25"/>
      <c r="E47" s="25"/>
      <c r="F47" s="25"/>
    </row>
    <row r="48" spans="1:6" ht="17.25" x14ac:dyDescent="0.35">
      <c r="A48" s="16" t="s">
        <v>13</v>
      </c>
      <c r="B48" s="25"/>
      <c r="C48" s="25"/>
      <c r="D48" s="25"/>
      <c r="E48" s="25"/>
      <c r="F48" s="25"/>
    </row>
    <row r="49" spans="1:6" ht="16.5" x14ac:dyDescent="0.3">
      <c r="A49" s="15" t="s">
        <v>14</v>
      </c>
      <c r="B49" s="25">
        <f>B17/B16*100</f>
        <v>90.310451032632315</v>
      </c>
      <c r="C49" s="25">
        <f>C17/C16*100</f>
        <v>122.62032085561498</v>
      </c>
      <c r="D49" s="25">
        <f>D17/D16*100</f>
        <v>98.399803052683396</v>
      </c>
      <c r="E49" s="25">
        <f>E17/E16*100</f>
        <v>85.422038851641744</v>
      </c>
      <c r="F49" s="25">
        <f>F17/F16*100</f>
        <v>84.360189573459721</v>
      </c>
    </row>
    <row r="50" spans="1:6" ht="16.5" x14ac:dyDescent="0.3">
      <c r="A50" s="15" t="s">
        <v>15</v>
      </c>
      <c r="B50" s="25">
        <f t="shared" ref="B50:F50" si="1">B23/B22*100</f>
        <v>104.5164354895155</v>
      </c>
      <c r="C50" s="25">
        <f t="shared" si="1"/>
        <v>106.52086681071236</v>
      </c>
      <c r="D50" s="25">
        <f t="shared" si="1"/>
        <v>98.719842442146728</v>
      </c>
      <c r="E50" s="25">
        <f t="shared" si="1"/>
        <v>103.27332708985877</v>
      </c>
      <c r="F50" s="25">
        <f t="shared" si="1"/>
        <v>105.88176190337455</v>
      </c>
    </row>
    <row r="51" spans="1:6" ht="16.5" x14ac:dyDescent="0.3">
      <c r="A51" s="15" t="s">
        <v>16</v>
      </c>
      <c r="B51" s="25">
        <f>AVERAGE(B49:B50)</f>
        <v>97.413443261073908</v>
      </c>
      <c r="C51" s="25">
        <f>AVERAGE(C49:C50)</f>
        <v>114.57059383316367</v>
      </c>
      <c r="D51" s="25">
        <f>AVERAGE(D49:D50)</f>
        <v>98.559822747415069</v>
      </c>
      <c r="E51" s="25">
        <f>AVERAGE(E49:E50)</f>
        <v>94.347682970750256</v>
      </c>
      <c r="F51" s="25">
        <f>AVERAGE(F49:F50)</f>
        <v>95.120975738417144</v>
      </c>
    </row>
    <row r="52" spans="1:6" ht="16.5" x14ac:dyDescent="0.3">
      <c r="A52" s="15"/>
      <c r="B52" s="25"/>
      <c r="C52" s="25"/>
      <c r="D52" s="25"/>
      <c r="E52" s="25"/>
      <c r="F52" s="25"/>
    </row>
    <row r="53" spans="1:6" ht="17.25" x14ac:dyDescent="0.35">
      <c r="A53" s="16" t="s">
        <v>17</v>
      </c>
      <c r="B53" s="25"/>
      <c r="C53" s="25"/>
      <c r="D53" s="25"/>
      <c r="E53" s="25"/>
      <c r="F53" s="25"/>
    </row>
    <row r="54" spans="1:6" ht="16.5" x14ac:dyDescent="0.3">
      <c r="A54" s="15" t="s">
        <v>18</v>
      </c>
      <c r="B54" s="25">
        <f>(B17/B18)*100</f>
        <v>90.778727445394111</v>
      </c>
      <c r="C54" s="25">
        <f>(C17/C18)*100</f>
        <v>122.62032085561498</v>
      </c>
      <c r="D54" s="25">
        <f>(D17/D18)*100</f>
        <v>98.399803052683396</v>
      </c>
      <c r="E54" s="25">
        <f>(E17/E18)*100</f>
        <v>85.422038851641744</v>
      </c>
      <c r="F54" s="25">
        <f>(F17/F18)*100</f>
        <v>94.55511288180611</v>
      </c>
    </row>
    <row r="55" spans="1:6" ht="16.5" x14ac:dyDescent="0.3">
      <c r="A55" s="15" t="s">
        <v>19</v>
      </c>
      <c r="B55" s="25">
        <f t="shared" ref="B55:F55" si="2">B23/B24*100</f>
        <v>28.859120296396117</v>
      </c>
      <c r="C55" s="25">
        <f t="shared" si="2"/>
        <v>29.601083206603253</v>
      </c>
      <c r="D55" s="25">
        <f t="shared" si="2"/>
        <v>24.679960610536682</v>
      </c>
      <c r="E55" s="25">
        <f t="shared" si="2"/>
        <v>27.021187494925762</v>
      </c>
      <c r="F55" s="25">
        <f t="shared" si="2"/>
        <v>32.401208865496564</v>
      </c>
    </row>
    <row r="56" spans="1:6" ht="16.5" x14ac:dyDescent="0.3">
      <c r="A56" s="15" t="s">
        <v>20</v>
      </c>
      <c r="B56" s="25">
        <f>(B54+B55)/2</f>
        <v>59.818923870895112</v>
      </c>
      <c r="C56" s="25">
        <f>(C54+C55)/2</f>
        <v>76.110702031109113</v>
      </c>
      <c r="D56" s="25">
        <f>(D54+D55)/2</f>
        <v>61.539881831610039</v>
      </c>
      <c r="E56" s="25">
        <f>(E54+E55)/2</f>
        <v>56.221613173283757</v>
      </c>
      <c r="F56" s="25">
        <f>(F54+F55)/2</f>
        <v>63.478160873651333</v>
      </c>
    </row>
    <row r="57" spans="1:6" ht="16.5" x14ac:dyDescent="0.3">
      <c r="A57" s="15"/>
      <c r="B57" s="25"/>
      <c r="C57" s="25"/>
      <c r="D57" s="25"/>
      <c r="E57" s="25"/>
      <c r="F57" s="25"/>
    </row>
    <row r="58" spans="1:6" ht="17.25" x14ac:dyDescent="0.35">
      <c r="A58" s="16" t="s">
        <v>21</v>
      </c>
      <c r="B58" s="25"/>
      <c r="C58" s="25"/>
      <c r="D58" s="25"/>
      <c r="E58" s="25"/>
      <c r="F58" s="25"/>
    </row>
    <row r="59" spans="1:6" ht="16.5" x14ac:dyDescent="0.3">
      <c r="A59" s="15" t="s">
        <v>22</v>
      </c>
      <c r="B59" s="25">
        <f>B25/B23*100</f>
        <v>100</v>
      </c>
      <c r="C59" s="25"/>
      <c r="D59" s="25"/>
      <c r="E59" s="25"/>
      <c r="F59" s="25"/>
    </row>
    <row r="60" spans="1:6" ht="16.5" x14ac:dyDescent="0.3">
      <c r="A60" s="15"/>
      <c r="B60" s="25"/>
      <c r="C60" s="25"/>
      <c r="D60" s="25"/>
      <c r="E60" s="25"/>
      <c r="F60" s="25"/>
    </row>
    <row r="61" spans="1:6" ht="17.25" x14ac:dyDescent="0.35">
      <c r="A61" s="16" t="s">
        <v>23</v>
      </c>
      <c r="B61" s="25"/>
      <c r="C61" s="25"/>
      <c r="D61" s="25"/>
      <c r="E61" s="25"/>
      <c r="F61" s="25"/>
    </row>
    <row r="62" spans="1:6" ht="16.5" x14ac:dyDescent="0.3">
      <c r="A62" s="15" t="s">
        <v>24</v>
      </c>
      <c r="B62" s="25">
        <f>((B17/B15)-1)*100</f>
        <v>0.38224854556530019</v>
      </c>
      <c r="C62" s="25">
        <f>((C17/C15)-1)*100</f>
        <v>17.349027635619251</v>
      </c>
      <c r="D62" s="25">
        <f>((D17/D15)-1)*100</f>
        <v>2.8828828828828756</v>
      </c>
      <c r="E62" s="25">
        <f>((E17/E15)-1)*100</f>
        <v>-3.0493073556874806</v>
      </c>
      <c r="F62" s="25">
        <f>((F17/F15)-1)*100</f>
        <v>7.3906485671191513</v>
      </c>
    </row>
    <row r="63" spans="1:6" ht="16.5" x14ac:dyDescent="0.3">
      <c r="A63" s="15" t="s">
        <v>25</v>
      </c>
      <c r="B63" s="25">
        <f>((B38/B37)-1)*100</f>
        <v>-7.2026700297065034</v>
      </c>
      <c r="C63" s="25">
        <f>((C38/C37)-1)*100</f>
        <v>4.5391709149207093</v>
      </c>
      <c r="D63" s="25">
        <f>((D38/D37)-1)*100</f>
        <v>-14.969867305539653</v>
      </c>
      <c r="E63" s="25">
        <f>((E38/E37)-1)*100</f>
        <v>-27.55514407959997</v>
      </c>
      <c r="F63" s="25">
        <f>((F38/F37)-1)*100</f>
        <v>37.613285504378389</v>
      </c>
    </row>
    <row r="64" spans="1:6" ht="16.5" x14ac:dyDescent="0.3">
      <c r="A64" s="15" t="s">
        <v>26</v>
      </c>
      <c r="B64" s="25">
        <f>((B40/B39)-1)*100</f>
        <v>-7.556035738558764</v>
      </c>
      <c r="C64" s="25">
        <f>((C40/C39)-1)*100</f>
        <v>-10.916031413975125</v>
      </c>
      <c r="D64" s="25">
        <f>((D40/D39)-1)*100</f>
        <v>-17.352497994000892</v>
      </c>
      <c r="E64" s="25">
        <f>((E40/E39)-1)*100</f>
        <v>-25.276597882408314</v>
      </c>
      <c r="F64" s="25">
        <f>((F40/F39)-1)*100</f>
        <v>28.142708271633254</v>
      </c>
    </row>
    <row r="65" spans="1:7" ht="16.5" x14ac:dyDescent="0.3">
      <c r="A65" s="15"/>
      <c r="B65" s="25"/>
      <c r="C65" s="25"/>
      <c r="D65" s="25"/>
      <c r="E65" s="25"/>
      <c r="F65" s="25"/>
    </row>
    <row r="66" spans="1:7" ht="17.25" x14ac:dyDescent="0.35">
      <c r="A66" s="16" t="s">
        <v>27</v>
      </c>
      <c r="B66" s="25"/>
      <c r="C66" s="25"/>
      <c r="D66" s="25"/>
      <c r="E66" s="25"/>
      <c r="F66" s="25"/>
    </row>
    <row r="67" spans="1:7" ht="16.5" x14ac:dyDescent="0.3">
      <c r="A67" s="15" t="s">
        <v>38</v>
      </c>
      <c r="B67" s="25">
        <f>B22/(B16*3)</f>
        <v>92386.367200083143</v>
      </c>
      <c r="C67" s="25">
        <f t="shared" ref="C67:F68" si="3">C22/(C16*3)</f>
        <v>206913.77000000002</v>
      </c>
      <c r="D67" s="25">
        <f t="shared" si="3"/>
        <v>71690</v>
      </c>
      <c r="E67" s="25">
        <f t="shared" si="3"/>
        <v>50199.726958667939</v>
      </c>
      <c r="F67" s="25">
        <f t="shared" si="3"/>
        <v>550272.51169036329</v>
      </c>
    </row>
    <row r="68" spans="1:7" ht="16.5" x14ac:dyDescent="0.3">
      <c r="A68" s="15" t="s">
        <v>39</v>
      </c>
      <c r="B68" s="25">
        <f>$B$23/(B17*3)</f>
        <v>106918.89672978345</v>
      </c>
      <c r="C68" s="25">
        <f>C23/(C17*3)</f>
        <v>179746.99447594126</v>
      </c>
      <c r="D68" s="25">
        <f t="shared" si="3"/>
        <v>71923.167375531644</v>
      </c>
      <c r="E68" s="25">
        <f t="shared" si="3"/>
        <v>60690.342816893302</v>
      </c>
      <c r="F68" s="25">
        <f t="shared" si="3"/>
        <v>690655.43071161048</v>
      </c>
    </row>
    <row r="69" spans="1:7" ht="16.5" x14ac:dyDescent="0.3">
      <c r="A69" s="15" t="s">
        <v>28</v>
      </c>
      <c r="B69" s="25">
        <f>(B68/B67)*B51</f>
        <v>112.73674023318461</v>
      </c>
      <c r="C69" s="25">
        <f>(C68/C67)*C51</f>
        <v>99.528029946170221</v>
      </c>
      <c r="D69" s="25">
        <f>(D68/D67)*D51</f>
        <v>98.880382591227018</v>
      </c>
      <c r="E69" s="25">
        <f>(E68/E67)*E51</f>
        <v>114.06423043274536</v>
      </c>
      <c r="F69" s="25">
        <f>(F68/F67)*F51</f>
        <v>119.38778890938312</v>
      </c>
    </row>
    <row r="70" spans="1:7" ht="16.5" x14ac:dyDescent="0.3">
      <c r="A70" s="15" t="s">
        <v>40</v>
      </c>
      <c r="B70" s="25">
        <f>B22/B16</f>
        <v>277159.10160024941</v>
      </c>
      <c r="C70" s="25">
        <f t="shared" ref="C70:F71" si="4">C22/C16</f>
        <v>620741.31000000006</v>
      </c>
      <c r="D70" s="25">
        <f t="shared" si="4"/>
        <v>215070</v>
      </c>
      <c r="E70" s="25">
        <f t="shared" si="4"/>
        <v>150599.18087600384</v>
      </c>
      <c r="F70" s="25">
        <f t="shared" si="4"/>
        <v>1650817.5350710899</v>
      </c>
    </row>
    <row r="71" spans="1:7" ht="16.5" x14ac:dyDescent="0.3">
      <c r="A71" s="15" t="s">
        <v>41</v>
      </c>
      <c r="B71" s="25">
        <f>B23/B17</f>
        <v>320756.69018935034</v>
      </c>
      <c r="C71" s="25">
        <f t="shared" si="4"/>
        <v>539240.98342782375</v>
      </c>
      <c r="D71" s="25">
        <f t="shared" si="4"/>
        <v>215769.50212659495</v>
      </c>
      <c r="E71" s="25">
        <f t="shared" si="4"/>
        <v>182071.02845067991</v>
      </c>
      <c r="F71" s="25">
        <f t="shared" si="4"/>
        <v>2071966.2921348314</v>
      </c>
    </row>
    <row r="72" spans="1:7" ht="16.5" x14ac:dyDescent="0.3">
      <c r="A72" s="15"/>
      <c r="B72" s="25"/>
      <c r="C72" s="25"/>
      <c r="D72" s="25"/>
      <c r="E72" s="25"/>
      <c r="F72" s="25"/>
    </row>
    <row r="73" spans="1:7" ht="16.5" x14ac:dyDescent="0.3">
      <c r="A73" s="15" t="s">
        <v>29</v>
      </c>
      <c r="B73" s="25"/>
      <c r="C73" s="25"/>
      <c r="D73" s="25"/>
      <c r="E73" s="25"/>
      <c r="F73" s="25"/>
    </row>
    <row r="74" spans="1:7" ht="16.5" x14ac:dyDescent="0.3">
      <c r="A74" s="15" t="s">
        <v>30</v>
      </c>
      <c r="B74" s="25">
        <f>(B29/B28)*100</f>
        <v>98.754557068665378</v>
      </c>
      <c r="C74" s="25"/>
      <c r="D74" s="25"/>
      <c r="E74" s="25"/>
      <c r="F74" s="25"/>
    </row>
    <row r="75" spans="1:7" ht="16.5" x14ac:dyDescent="0.3">
      <c r="A75" s="28" t="s">
        <v>31</v>
      </c>
      <c r="B75" s="36">
        <f>(B23/B29)*100</f>
        <v>105.83454434091968</v>
      </c>
      <c r="C75" s="36"/>
      <c r="D75" s="36"/>
      <c r="E75" s="36"/>
      <c r="F75" s="36"/>
    </row>
    <row r="76" spans="1:7" ht="17.25" thickBot="1" x14ac:dyDescent="0.35">
      <c r="A76" s="26"/>
      <c r="B76" s="27"/>
      <c r="C76" s="27"/>
      <c r="D76" s="27"/>
      <c r="E76" s="27"/>
      <c r="F76" s="27"/>
    </row>
    <row r="77" spans="1:7" ht="18" thickTop="1" x14ac:dyDescent="0.35">
      <c r="A77" s="28" t="s">
        <v>102</v>
      </c>
      <c r="B77" s="15"/>
      <c r="C77" s="15"/>
      <c r="D77" s="15"/>
      <c r="E77" s="15"/>
      <c r="F77" s="15"/>
    </row>
    <row r="78" spans="1:7" s="7" customFormat="1" ht="28.5" customHeight="1" x14ac:dyDescent="0.25">
      <c r="A78" s="48" t="s">
        <v>119</v>
      </c>
      <c r="B78" s="48"/>
      <c r="C78" s="48"/>
      <c r="D78" s="48"/>
      <c r="E78" s="48"/>
      <c r="F78" s="48"/>
    </row>
    <row r="79" spans="1:7" ht="26.25" customHeight="1" x14ac:dyDescent="0.25">
      <c r="A79" s="48"/>
      <c r="B79" s="48"/>
      <c r="C79" s="48"/>
      <c r="D79" s="48"/>
      <c r="E79" s="48"/>
      <c r="F79" s="48"/>
    </row>
    <row r="80" spans="1:7" ht="30.75" customHeight="1" x14ac:dyDescent="0.25">
      <c r="G80" s="13"/>
    </row>
    <row r="81" spans="1:1" ht="17.25" customHeight="1" x14ac:dyDescent="0.25"/>
    <row r="83" spans="1:1" x14ac:dyDescent="0.25">
      <c r="A83" s="7"/>
    </row>
    <row r="86" spans="1:1" x14ac:dyDescent="0.25">
      <c r="A86" s="9"/>
    </row>
    <row r="89" spans="1:1" x14ac:dyDescent="0.25">
      <c r="A89" s="1"/>
    </row>
  </sheetData>
  <mergeCells count="4">
    <mergeCell ref="A78:F79"/>
    <mergeCell ref="A9:A10"/>
    <mergeCell ref="B9:B10"/>
    <mergeCell ref="C9:F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8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2.7109375" style="4" customWidth="1"/>
    <col min="2" max="6" width="20.85546875" style="4" customWidth="1"/>
    <col min="7" max="16384" width="11.42578125" style="4"/>
  </cols>
  <sheetData>
    <row r="8" spans="1:6" ht="18" customHeight="1" x14ac:dyDescent="0.25">
      <c r="B8" s="11"/>
      <c r="C8" s="11"/>
      <c r="D8" s="12"/>
      <c r="E8" s="12"/>
      <c r="F8" s="12"/>
    </row>
    <row r="9" spans="1:6" ht="17.25" x14ac:dyDescent="0.35">
      <c r="A9" s="41" t="s">
        <v>0</v>
      </c>
      <c r="B9" s="49" t="s">
        <v>1</v>
      </c>
      <c r="C9" s="45" t="s">
        <v>2</v>
      </c>
      <c r="D9" s="45"/>
      <c r="E9" s="45"/>
      <c r="F9" s="45"/>
    </row>
    <row r="10" spans="1:6" ht="87" thickBot="1" x14ac:dyDescent="0.3">
      <c r="A10" s="42"/>
      <c r="B10" s="44"/>
      <c r="C10" s="37" t="s">
        <v>45</v>
      </c>
      <c r="D10" s="37" t="s">
        <v>33</v>
      </c>
      <c r="E10" s="37" t="s">
        <v>44</v>
      </c>
      <c r="F10" s="37" t="s">
        <v>46</v>
      </c>
    </row>
    <row r="11" spans="1:6" ht="17.25" thickTop="1" x14ac:dyDescent="0.3">
      <c r="A11" s="15"/>
      <c r="B11" s="15"/>
      <c r="C11" s="15"/>
      <c r="D11" s="15"/>
      <c r="E11" s="15"/>
      <c r="F11" s="15"/>
    </row>
    <row r="12" spans="1:6" ht="17.25" x14ac:dyDescent="0.35">
      <c r="A12" s="16" t="s">
        <v>3</v>
      </c>
      <c r="B12" s="15"/>
      <c r="C12" s="15"/>
      <c r="D12" s="15"/>
      <c r="E12" s="15"/>
      <c r="F12" s="15"/>
    </row>
    <row r="13" spans="1:6" ht="16.5" x14ac:dyDescent="0.3">
      <c r="A13" s="15"/>
      <c r="B13" s="15"/>
      <c r="C13" s="15"/>
      <c r="D13" s="15"/>
      <c r="E13" s="15"/>
      <c r="F13" s="15"/>
    </row>
    <row r="14" spans="1:6" ht="17.25" x14ac:dyDescent="0.35">
      <c r="A14" s="16" t="s">
        <v>32</v>
      </c>
      <c r="B14" s="15"/>
      <c r="C14" s="15"/>
      <c r="D14" s="15"/>
      <c r="E14" s="15"/>
      <c r="F14" s="15"/>
    </row>
    <row r="15" spans="1:6" ht="16.5" x14ac:dyDescent="0.3">
      <c r="A15" s="18" t="s">
        <v>109</v>
      </c>
      <c r="B15" s="17">
        <f>SUM(C15:F15)</f>
        <v>14907.666666666666</v>
      </c>
      <c r="C15" s="17">
        <f>(+'I Trimestre'!C15+'II Trimestre'!C15+'III Trimestre'!C15+'IV Trimestre'!C15)/4</f>
        <v>1661.0833333333335</v>
      </c>
      <c r="D15" s="17">
        <f>(+'I Trimestre'!D15+'II Trimestre'!D15+'III Trimestre'!D15+'IV Trimestre'!D15)/4</f>
        <v>1181.0833333333333</v>
      </c>
      <c r="E15" s="17">
        <f>(+'I Trimestre'!E15+'II Trimestre'!E15+'III Trimestre'!E15+'IV Trimestre'!E15)/4</f>
        <v>11434.416666666666</v>
      </c>
      <c r="F15" s="17">
        <f>(+'I Trimestre'!F15+'II Trimestre'!F15+'III Trimestre'!F15+'IV Trimestre'!F15)/4</f>
        <v>631.08333333333326</v>
      </c>
    </row>
    <row r="16" spans="1:6" ht="16.5" x14ac:dyDescent="0.3">
      <c r="A16" s="18" t="s">
        <v>110</v>
      </c>
      <c r="B16" s="17">
        <f>SUM(C16:F16)</f>
        <v>17550.375</v>
      </c>
      <c r="C16" s="17">
        <f>(+'I Trimestre'!C16+'II Trimestre'!C16+'III Trimestre'!C16+'IV Trimestre'!C16)/4</f>
        <v>1870</v>
      </c>
      <c r="D16" s="17">
        <f>(+'I Trimestre'!D16+'II Trimestre'!D16+'III Trimestre'!D16+'IV Trimestre'!D16)/4</f>
        <v>1354</v>
      </c>
      <c r="E16" s="17">
        <f>(+'I Trimestre'!E16+'II Trimestre'!E16+'III Trimestre'!E16+'IV Trimestre'!E16)/4</f>
        <v>13573</v>
      </c>
      <c r="F16" s="17">
        <f>(+'I Trimestre'!F16+'II Trimestre'!F16+'III Trimestre'!F16+'IV Trimestre'!F16)/4</f>
        <v>753.375</v>
      </c>
    </row>
    <row r="17" spans="1:6" ht="16.5" x14ac:dyDescent="0.3">
      <c r="A17" s="18" t="s">
        <v>111</v>
      </c>
      <c r="B17" s="17">
        <f>SUM(C17:F17)</f>
        <v>14626.91666666667</v>
      </c>
      <c r="C17" s="17">
        <f>(+'I Trimestre'!C17+'II Trimestre'!C17+'III Trimestre'!C17+'IV Trimestre'!C17)/4</f>
        <v>1885.8333333333335</v>
      </c>
      <c r="D17" s="17">
        <f>(+'I Trimestre'!D17+'II Trimestre'!D17+'III Trimestre'!D17+'IV Trimestre'!D17)/4</f>
        <v>1331.0833333333333</v>
      </c>
      <c r="E17" s="17">
        <f>(+'I Trimestre'!E17+'II Trimestre'!E17+'III Trimestre'!E17+'IV Trimestre'!E17)/4</f>
        <v>10712.666666666668</v>
      </c>
      <c r="F17" s="17">
        <f>(+'I Trimestre'!F17+'II Trimestre'!F17+'III Trimestre'!F17+'IV Trimestre'!F17)/4</f>
        <v>697.33333333333326</v>
      </c>
    </row>
    <row r="18" spans="1:6" ht="16.5" x14ac:dyDescent="0.3">
      <c r="A18" s="18" t="s">
        <v>73</v>
      </c>
      <c r="B18" s="17">
        <f>SUM(C18:F18)</f>
        <v>17550</v>
      </c>
      <c r="C18" s="17">
        <f>+'IV Trimestre'!C18</f>
        <v>1870</v>
      </c>
      <c r="D18" s="17">
        <f>+'IV Trimestre'!D18</f>
        <v>1354</v>
      </c>
      <c r="E18" s="17">
        <f>+'IV Trimestre'!E18</f>
        <v>13573</v>
      </c>
      <c r="F18" s="17">
        <f>+'IV Trimestre'!F18</f>
        <v>753</v>
      </c>
    </row>
    <row r="19" spans="1:6" ht="16.5" x14ac:dyDescent="0.3">
      <c r="A19" s="15"/>
      <c r="B19" s="17"/>
      <c r="C19" s="17"/>
      <c r="D19" s="17"/>
      <c r="E19" s="17"/>
      <c r="F19" s="17"/>
    </row>
    <row r="20" spans="1:6" ht="17.25" x14ac:dyDescent="0.35">
      <c r="A20" s="19" t="s">
        <v>4</v>
      </c>
      <c r="B20" s="17"/>
      <c r="C20" s="17"/>
      <c r="D20" s="17"/>
      <c r="E20" s="17"/>
      <c r="F20" s="17"/>
    </row>
    <row r="21" spans="1:6" ht="16.5" x14ac:dyDescent="0.3">
      <c r="A21" s="18" t="s">
        <v>109</v>
      </c>
      <c r="B21" s="17">
        <f>SUM(C21:F21)</f>
        <v>16340120202.580002</v>
      </c>
      <c r="C21" s="17">
        <f>+'I Trimestre'!C21+'II Trimestre'!C21+'III Trimestre'!C21+'IV Trimestre'!C21</f>
        <v>3838933414</v>
      </c>
      <c r="D21" s="17">
        <f>+'I Trimestre'!D21+'II Trimestre'!D21+'III Trimestre'!D21+'IV Trimestre'!D21</f>
        <v>1133299110.6100001</v>
      </c>
      <c r="E21" s="17">
        <f>+'I Trimestre'!E21+'II Trimestre'!E21+'III Trimestre'!E21+'IV Trimestre'!E21</f>
        <v>8115681677.9700003</v>
      </c>
      <c r="F21" s="17">
        <f>+'I Trimestre'!F21+'II Trimestre'!F21+'III Trimestre'!F21+'IV Trimestre'!F21</f>
        <v>3252206000</v>
      </c>
    </row>
    <row r="22" spans="1:6" ht="16.5" x14ac:dyDescent="0.3">
      <c r="A22" s="18" t="s">
        <v>110</v>
      </c>
      <c r="B22" s="17">
        <f>SUM(C22:F22)</f>
        <v>17707361197.139999</v>
      </c>
      <c r="C22" s="17">
        <f>+'I Trimestre'!C22+'II Trimestre'!C22+'III Trimestre'!C22+'IV Trimestre'!C22</f>
        <v>4177142999.6999998</v>
      </c>
      <c r="D22" s="17">
        <f>+'I Trimestre'!D22+'II Trimestre'!D22+'III Trimestre'!D22+'IV Trimestre'!D22</f>
        <v>1164819120</v>
      </c>
      <c r="E22" s="17">
        <f>+'I Trimestre'!E22+'II Trimestre'!E22+'III Trimestre'!E22+'IV Trimestre'!E22</f>
        <v>7812359077.8400002</v>
      </c>
      <c r="F22" s="17">
        <f>+'I Trimestre'!F22+'II Trimestre'!F22+'III Trimestre'!F22+'IV Trimestre'!F22</f>
        <v>4553039999.6000004</v>
      </c>
    </row>
    <row r="23" spans="1:6" ht="16.5" x14ac:dyDescent="0.3">
      <c r="A23" s="18" t="s">
        <v>111</v>
      </c>
      <c r="B23" s="17">
        <f>SUM(C23:F23)</f>
        <v>17815077314.829998</v>
      </c>
      <c r="C23" s="17">
        <f>+'I Trimestre'!C23+'II Trimestre'!C23+'III Trimestre'!C23+'IV Trimestre'!C23</f>
        <v>4284329947.7600002</v>
      </c>
      <c r="D23" s="17">
        <f>+'I Trimestre'!D23+'II Trimestre'!D23+'III Trimestre'!D23+'IV Trimestre'!D23</f>
        <v>1161766957.3899999</v>
      </c>
      <c r="E23" s="17">
        <f>+'I Trimestre'!E23+'II Trimestre'!E23+'III Trimestre'!E23+'IV Trimestre'!E23</f>
        <v>7754010409.6799994</v>
      </c>
      <c r="F23" s="17">
        <f>+'I Trimestre'!F23+'II Trimestre'!F23+'III Trimestre'!F23+'IV Trimestre'!F23</f>
        <v>4614970000</v>
      </c>
    </row>
    <row r="24" spans="1:6" ht="16.5" x14ac:dyDescent="0.3">
      <c r="A24" s="18" t="s">
        <v>73</v>
      </c>
      <c r="B24" s="17">
        <f>SUM(C24:F24)</f>
        <v>17707361197.139999</v>
      </c>
      <c r="C24" s="17">
        <f>+'IV Trimestre'!C24</f>
        <v>4177142999.6999998</v>
      </c>
      <c r="D24" s="17">
        <f>+'IV Trimestre'!D24</f>
        <v>1164819120</v>
      </c>
      <c r="E24" s="17">
        <f>+'IV Trimestre'!E24</f>
        <v>7812359077.8400002</v>
      </c>
      <c r="F24" s="17">
        <f>+'IV Trimestre'!F24</f>
        <v>4553039999.6000004</v>
      </c>
    </row>
    <row r="25" spans="1:6" ht="16.5" x14ac:dyDescent="0.3">
      <c r="A25" s="18" t="s">
        <v>112</v>
      </c>
      <c r="B25" s="17">
        <f>SUM(C25:F25)</f>
        <v>17815077314.829998</v>
      </c>
      <c r="C25" s="17">
        <f>+C23</f>
        <v>4284329947.7600002</v>
      </c>
      <c r="D25" s="17">
        <f>+D23</f>
        <v>1161766957.3899999</v>
      </c>
      <c r="E25" s="17">
        <f>+E23</f>
        <v>7754010409.6799994</v>
      </c>
      <c r="F25" s="17">
        <f>+F23</f>
        <v>4614970000</v>
      </c>
    </row>
    <row r="26" spans="1:6" ht="16.5" x14ac:dyDescent="0.3">
      <c r="A26" s="15"/>
      <c r="B26" s="17"/>
      <c r="C26" s="17"/>
      <c r="D26" s="17"/>
      <c r="E26" s="17"/>
      <c r="F26" s="17"/>
    </row>
    <row r="27" spans="1:6" ht="17.25" x14ac:dyDescent="0.35">
      <c r="A27" s="19" t="s">
        <v>5</v>
      </c>
      <c r="B27" s="17"/>
      <c r="C27" s="17"/>
      <c r="D27" s="17"/>
      <c r="E27" s="17"/>
      <c r="F27" s="17"/>
    </row>
    <row r="28" spans="1:6" ht="16.5" x14ac:dyDescent="0.3">
      <c r="A28" s="18" t="s">
        <v>110</v>
      </c>
      <c r="B28" s="17">
        <f>B22</f>
        <v>17707361197.139999</v>
      </c>
      <c r="C28" s="17"/>
      <c r="D28" s="17"/>
      <c r="E28" s="17"/>
      <c r="F28" s="17"/>
    </row>
    <row r="29" spans="1:6" ht="16.5" x14ac:dyDescent="0.3">
      <c r="A29" s="18" t="s">
        <v>111</v>
      </c>
      <c r="B29" s="17">
        <f>'I Trimestre'!B29+'II Trimestre'!B29+'III Trimestre'!B29+'IV Trimestre'!B29</f>
        <v>17479971493.279999</v>
      </c>
      <c r="C29" s="17"/>
      <c r="D29" s="17"/>
      <c r="E29" s="17"/>
      <c r="F29" s="17"/>
    </row>
    <row r="30" spans="1:6" ht="16.5" x14ac:dyDescent="0.3">
      <c r="A30" s="15"/>
      <c r="B30" s="15"/>
      <c r="C30" s="17"/>
      <c r="D30" s="17"/>
      <c r="E30" s="15"/>
      <c r="F30" s="15"/>
    </row>
    <row r="31" spans="1:6" ht="17.25" x14ac:dyDescent="0.35">
      <c r="A31" s="16" t="s">
        <v>6</v>
      </c>
      <c r="B31" s="15"/>
      <c r="C31" s="15"/>
      <c r="D31" s="15"/>
      <c r="E31" s="15"/>
      <c r="F31" s="15"/>
    </row>
    <row r="32" spans="1:6" ht="16.5" x14ac:dyDescent="0.3">
      <c r="A32" s="18" t="s">
        <v>113</v>
      </c>
      <c r="B32" s="38">
        <v>1.0610999999999999</v>
      </c>
      <c r="C32" s="38">
        <v>1.0610999999999999</v>
      </c>
      <c r="D32" s="38">
        <v>1.0610999999999999</v>
      </c>
      <c r="E32" s="38">
        <v>1.0610999999999999</v>
      </c>
      <c r="F32" s="38">
        <v>1.0610999999999999</v>
      </c>
    </row>
    <row r="33" spans="1:6" ht="16.5" x14ac:dyDescent="0.3">
      <c r="A33" s="18" t="s">
        <v>114</v>
      </c>
      <c r="B33" s="39">
        <v>1.0706</v>
      </c>
      <c r="C33" s="39">
        <v>1.0706</v>
      </c>
      <c r="D33" s="39">
        <v>1.0706</v>
      </c>
      <c r="E33" s="39">
        <v>1.0706</v>
      </c>
      <c r="F33" s="39">
        <v>1.0706</v>
      </c>
    </row>
    <row r="34" spans="1:6" ht="16.5" x14ac:dyDescent="0.3">
      <c r="A34" s="18" t="s">
        <v>7</v>
      </c>
      <c r="B34" s="17">
        <v>171810</v>
      </c>
      <c r="C34" s="17"/>
      <c r="D34" s="17"/>
      <c r="E34" s="17"/>
      <c r="F34" s="17"/>
    </row>
    <row r="35" spans="1:6" ht="16.5" x14ac:dyDescent="0.3">
      <c r="A35" s="15"/>
      <c r="B35" s="15"/>
      <c r="C35" s="15"/>
      <c r="D35" s="15"/>
      <c r="E35" s="15"/>
      <c r="F35" s="15"/>
    </row>
    <row r="36" spans="1:6" ht="17.25" x14ac:dyDescent="0.35">
      <c r="A36" s="16" t="s">
        <v>8</v>
      </c>
      <c r="B36" s="15"/>
      <c r="C36" s="15"/>
      <c r="D36" s="15"/>
      <c r="E36" s="15"/>
      <c r="F36" s="15"/>
    </row>
    <row r="37" spans="1:6" ht="16.5" x14ac:dyDescent="0.3">
      <c r="A37" s="15" t="s">
        <v>116</v>
      </c>
      <c r="B37" s="31">
        <f>B21/B32</f>
        <v>15399227407.954012</v>
      </c>
      <c r="C37" s="31">
        <f>C21/C32</f>
        <v>3617880891.5276604</v>
      </c>
      <c r="D37" s="31">
        <f>D21/D32</f>
        <v>1068041759.1273209</v>
      </c>
      <c r="E37" s="31">
        <f>E21/E32</f>
        <v>7648366485.6940918</v>
      </c>
      <c r="F37" s="31">
        <f>F21/F32</f>
        <v>3064938271.6049385</v>
      </c>
    </row>
    <row r="38" spans="1:6" ht="16.5" x14ac:dyDescent="0.3">
      <c r="A38" s="15" t="s">
        <v>115</v>
      </c>
      <c r="B38" s="31">
        <f t="shared" ref="B38:F38" si="0">B23/B33</f>
        <v>16640273972.379972</v>
      </c>
      <c r="C38" s="31">
        <f t="shared" si="0"/>
        <v>4001802678.6474876</v>
      </c>
      <c r="D38" s="31">
        <f t="shared" si="0"/>
        <v>1085155013.441061</v>
      </c>
      <c r="E38" s="31">
        <f t="shared" si="0"/>
        <v>7242677386.2133379</v>
      </c>
      <c r="F38" s="31">
        <f t="shared" si="0"/>
        <v>4310638894.0780869</v>
      </c>
    </row>
    <row r="39" spans="1:6" ht="16.5" x14ac:dyDescent="0.3">
      <c r="A39" s="15" t="s">
        <v>117</v>
      </c>
      <c r="B39" s="31">
        <f>$B$37/(B15)</f>
        <v>1032973.687450798</v>
      </c>
      <c r="C39" s="31">
        <f>C37/(C15)</f>
        <v>2178024.9183932133</v>
      </c>
      <c r="D39" s="31">
        <f>D37/(D15)</f>
        <v>904289.92517659289</v>
      </c>
      <c r="E39" s="31">
        <f>E37/(E15)</f>
        <v>668889.95815505169</v>
      </c>
      <c r="F39" s="31">
        <f>F37/(F15)</f>
        <v>4856630.0355551653</v>
      </c>
    </row>
    <row r="40" spans="1:6" ht="16.5" x14ac:dyDescent="0.3">
      <c r="A40" s="15" t="s">
        <v>118</v>
      </c>
      <c r="B40" s="31">
        <f>$B$38/(B17)</f>
        <v>1137647.4175382121</v>
      </c>
      <c r="C40" s="31">
        <f>C38/(C17)</f>
        <v>2122034.1203610185</v>
      </c>
      <c r="D40" s="31">
        <f>D38/(D17)</f>
        <v>815241.98092360434</v>
      </c>
      <c r="E40" s="31">
        <f>E38/(E17)</f>
        <v>676085.38672723912</v>
      </c>
      <c r="F40" s="31">
        <f>F38/(F17)</f>
        <v>6181604.5326167597</v>
      </c>
    </row>
    <row r="41" spans="1:6" ht="16.5" x14ac:dyDescent="0.3">
      <c r="A41" s="15"/>
      <c r="B41" s="32"/>
      <c r="C41" s="32"/>
      <c r="D41" s="32"/>
      <c r="E41" s="32"/>
      <c r="F41" s="32"/>
    </row>
    <row r="42" spans="1:6" ht="17.25" x14ac:dyDescent="0.35">
      <c r="A42" s="16" t="s">
        <v>9</v>
      </c>
      <c r="B42" s="32"/>
      <c r="C42" s="32"/>
      <c r="D42" s="32"/>
      <c r="E42" s="32"/>
      <c r="F42" s="32"/>
    </row>
    <row r="43" spans="1:6" ht="16.5" x14ac:dyDescent="0.3">
      <c r="A43" s="15"/>
      <c r="B43" s="32"/>
      <c r="C43" s="32"/>
      <c r="D43" s="32"/>
      <c r="E43" s="32"/>
      <c r="F43" s="32"/>
    </row>
    <row r="44" spans="1:6" ht="17.25" x14ac:dyDescent="0.35">
      <c r="A44" s="16" t="s">
        <v>10</v>
      </c>
      <c r="B44" s="32"/>
      <c r="C44" s="32"/>
      <c r="D44" s="32"/>
      <c r="E44" s="32"/>
      <c r="F44" s="32"/>
    </row>
    <row r="45" spans="1:6" ht="16.5" x14ac:dyDescent="0.3">
      <c r="A45" s="15" t="s">
        <v>11</v>
      </c>
      <c r="B45" s="25">
        <f>B16/B34*100</f>
        <v>10.214990396368082</v>
      </c>
      <c r="C45" s="25"/>
      <c r="D45" s="25"/>
      <c r="E45" s="25"/>
      <c r="F45" s="25"/>
    </row>
    <row r="46" spans="1:6" ht="16.5" x14ac:dyDescent="0.3">
      <c r="A46" s="15" t="s">
        <v>12</v>
      </c>
      <c r="B46" s="25">
        <f>B17/B34*100</f>
        <v>8.5134256834099702</v>
      </c>
      <c r="C46" s="25"/>
      <c r="D46" s="25"/>
      <c r="E46" s="25"/>
      <c r="F46" s="25"/>
    </row>
    <row r="47" spans="1:6" ht="16.5" x14ac:dyDescent="0.3">
      <c r="A47" s="15"/>
      <c r="B47" s="25"/>
      <c r="C47" s="25"/>
      <c r="D47" s="25"/>
      <c r="E47" s="25"/>
      <c r="F47" s="25"/>
    </row>
    <row r="48" spans="1:6" ht="17.25" x14ac:dyDescent="0.35">
      <c r="A48" s="16" t="s">
        <v>13</v>
      </c>
      <c r="B48" s="25"/>
      <c r="C48" s="25"/>
      <c r="D48" s="25"/>
      <c r="E48" s="25"/>
      <c r="F48" s="25"/>
    </row>
    <row r="49" spans="1:6" ht="16.5" x14ac:dyDescent="0.3">
      <c r="A49" s="15" t="s">
        <v>14</v>
      </c>
      <c r="B49" s="25">
        <f>B17/B16*100</f>
        <v>83.342473688833834</v>
      </c>
      <c r="C49" s="25">
        <f>C17/C16*100</f>
        <v>100.84670231729056</v>
      </c>
      <c r="D49" s="25">
        <f>D17/D16*100</f>
        <v>98.30748399803052</v>
      </c>
      <c r="E49" s="25">
        <f>E17/E16*100</f>
        <v>78.926299761781976</v>
      </c>
      <c r="F49" s="25">
        <f>F17/F16*100</f>
        <v>92.561252143133672</v>
      </c>
    </row>
    <row r="50" spans="1:6" ht="16.5" x14ac:dyDescent="0.3">
      <c r="A50" s="15" t="s">
        <v>15</v>
      </c>
      <c r="B50" s="25">
        <f t="shared" ref="B50:F50" si="1">B23/B22*100</f>
        <v>100.6083126474395</v>
      </c>
      <c r="C50" s="25">
        <f t="shared" si="1"/>
        <v>102.56603492070295</v>
      </c>
      <c r="D50" s="25">
        <f t="shared" si="1"/>
        <v>99.737971110055256</v>
      </c>
      <c r="E50" s="25">
        <f t="shared" si="1"/>
        <v>99.253123575367795</v>
      </c>
      <c r="F50" s="25">
        <f t="shared" si="1"/>
        <v>101.36019012364135</v>
      </c>
    </row>
    <row r="51" spans="1:6" ht="16.5" x14ac:dyDescent="0.3">
      <c r="A51" s="15" t="s">
        <v>16</v>
      </c>
      <c r="B51" s="25">
        <f>AVERAGE(B49:B50)</f>
        <v>91.975393168136662</v>
      </c>
      <c r="C51" s="25">
        <f>AVERAGE(C49:C50)</f>
        <v>101.70636861899675</v>
      </c>
      <c r="D51" s="25">
        <f>AVERAGE(D49:D50)</f>
        <v>99.022727554042888</v>
      </c>
      <c r="E51" s="25">
        <f>AVERAGE(E49:E50)</f>
        <v>89.089711668574893</v>
      </c>
      <c r="F51" s="25">
        <f>AVERAGE(F49:F50)</f>
        <v>96.960721133387509</v>
      </c>
    </row>
    <row r="52" spans="1:6" ht="16.5" x14ac:dyDescent="0.3">
      <c r="A52" s="15"/>
      <c r="B52" s="25"/>
      <c r="C52" s="25"/>
      <c r="D52" s="25"/>
      <c r="E52" s="25"/>
      <c r="F52" s="25"/>
    </row>
    <row r="53" spans="1:6" ht="17.25" x14ac:dyDescent="0.35">
      <c r="A53" s="16" t="s">
        <v>17</v>
      </c>
      <c r="B53" s="25"/>
      <c r="C53" s="25"/>
      <c r="D53" s="25"/>
      <c r="E53" s="25"/>
      <c r="F53" s="25"/>
    </row>
    <row r="54" spans="1:6" ht="16.5" x14ac:dyDescent="0.3">
      <c r="A54" s="15" t="s">
        <v>18</v>
      </c>
      <c r="B54" s="25">
        <f>(B17/B18)*100</f>
        <v>83.344254510921189</v>
      </c>
      <c r="C54" s="25">
        <f>(C17/C18)*100</f>
        <v>100.84670231729056</v>
      </c>
      <c r="D54" s="25">
        <f>(D17/D18)*100</f>
        <v>98.30748399803052</v>
      </c>
      <c r="E54" s="25">
        <f>(E17/E18)*100</f>
        <v>78.926299761781976</v>
      </c>
      <c r="F54" s="25">
        <f>(F17/F18)*100</f>
        <v>92.607348384240808</v>
      </c>
    </row>
    <row r="55" spans="1:6" ht="16.5" x14ac:dyDescent="0.3">
      <c r="A55" s="15" t="s">
        <v>19</v>
      </c>
      <c r="B55" s="25">
        <f t="shared" ref="B55:F55" si="2">B23/B24*100</f>
        <v>100.6083126474395</v>
      </c>
      <c r="C55" s="25">
        <f t="shared" si="2"/>
        <v>102.56603492070295</v>
      </c>
      <c r="D55" s="25">
        <f t="shared" si="2"/>
        <v>99.737971110055256</v>
      </c>
      <c r="E55" s="25">
        <f t="shared" si="2"/>
        <v>99.253123575367795</v>
      </c>
      <c r="F55" s="25">
        <f t="shared" si="2"/>
        <v>101.36019012364135</v>
      </c>
    </row>
    <row r="56" spans="1:6" ht="16.5" x14ac:dyDescent="0.3">
      <c r="A56" s="15" t="s">
        <v>20</v>
      </c>
      <c r="B56" s="25">
        <f>(B54+B55)/2</f>
        <v>91.976283579180347</v>
      </c>
      <c r="C56" s="25">
        <f>(C54+C55)/2</f>
        <v>101.70636861899675</v>
      </c>
      <c r="D56" s="25">
        <f>(D54+D55)/2</f>
        <v>99.022727554042888</v>
      </c>
      <c r="E56" s="25">
        <f>(E54+E55)/2</f>
        <v>89.089711668574893</v>
      </c>
      <c r="F56" s="25">
        <f>(F54+F55)/2</f>
        <v>96.983769253941077</v>
      </c>
    </row>
    <row r="57" spans="1:6" ht="16.5" x14ac:dyDescent="0.3">
      <c r="A57" s="15"/>
      <c r="B57" s="25"/>
      <c r="C57" s="25"/>
      <c r="D57" s="25"/>
      <c r="E57" s="25"/>
      <c r="F57" s="25"/>
    </row>
    <row r="58" spans="1:6" ht="17.25" x14ac:dyDescent="0.35">
      <c r="A58" s="16" t="s">
        <v>21</v>
      </c>
      <c r="B58" s="25"/>
      <c r="C58" s="25"/>
      <c r="D58" s="25"/>
      <c r="E58" s="25"/>
      <c r="F58" s="25"/>
    </row>
    <row r="59" spans="1:6" ht="16.5" x14ac:dyDescent="0.3">
      <c r="A59" s="15" t="s">
        <v>22</v>
      </c>
      <c r="B59" s="25">
        <f>B25/B23*100</f>
        <v>100</v>
      </c>
      <c r="C59" s="25"/>
      <c r="D59" s="25"/>
      <c r="E59" s="25"/>
      <c r="F59" s="25"/>
    </row>
    <row r="60" spans="1:6" ht="16.5" x14ac:dyDescent="0.3">
      <c r="A60" s="15"/>
      <c r="B60" s="25"/>
      <c r="C60" s="25"/>
      <c r="D60" s="25"/>
      <c r="E60" s="25"/>
      <c r="F60" s="25"/>
    </row>
    <row r="61" spans="1:6" ht="17.25" x14ac:dyDescent="0.35">
      <c r="A61" s="16" t="s">
        <v>23</v>
      </c>
      <c r="B61" s="25"/>
      <c r="C61" s="25"/>
      <c r="D61" s="25"/>
      <c r="E61" s="25"/>
      <c r="F61" s="25"/>
    </row>
    <row r="62" spans="1:6" ht="16.5" x14ac:dyDescent="0.3">
      <c r="A62" s="15" t="s">
        <v>24</v>
      </c>
      <c r="B62" s="25">
        <f>((B17/B15)-1)*100</f>
        <v>-1.8832591731323678</v>
      </c>
      <c r="C62" s="25">
        <f>((C17/C15)-1)*100</f>
        <v>13.530326594090191</v>
      </c>
      <c r="D62" s="25">
        <f>((D17/D15)-1)*100</f>
        <v>12.700204614407685</v>
      </c>
      <c r="E62" s="25">
        <f>((E17/E15)-1)*100</f>
        <v>-6.3120841319699856</v>
      </c>
      <c r="F62" s="25">
        <f>((F17/F15)-1)*100</f>
        <v>10.497821206919312</v>
      </c>
    </row>
    <row r="63" spans="1:6" ht="16.5" x14ac:dyDescent="0.3">
      <c r="A63" s="15" t="s">
        <v>25</v>
      </c>
      <c r="B63" s="25">
        <f>((B38/B37)-1)*100</f>
        <v>8.0591482387287527</v>
      </c>
      <c r="C63" s="25">
        <f>((C38/C37)-1)*100</f>
        <v>10.611786253629685</v>
      </c>
      <c r="D63" s="25">
        <f>((D38/D37)-1)*100</f>
        <v>1.6023019856192811</v>
      </c>
      <c r="E63" s="25">
        <f>((E38/E37)-1)*100</f>
        <v>-5.3042581084415392</v>
      </c>
      <c r="F63" s="25">
        <f>((F38/F37)-1)*100</f>
        <v>40.643579481319982</v>
      </c>
    </row>
    <row r="64" spans="1:6" ht="16.5" x14ac:dyDescent="0.3">
      <c r="A64" s="15" t="s">
        <v>26</v>
      </c>
      <c r="B64" s="25">
        <f>((B40/B39)-1)*100</f>
        <v>10.133242633288276</v>
      </c>
      <c r="C64" s="25">
        <f>((C40/C39)-1)*100</f>
        <v>-2.5707142998850907</v>
      </c>
      <c r="D64" s="25">
        <f>((D40/D39)-1)*100</f>
        <v>-9.8472781542489169</v>
      </c>
      <c r="E64" s="25">
        <f>((E40/E39)-1)*100</f>
        <v>1.0757268044558455</v>
      </c>
      <c r="F64" s="25">
        <f>((F40/F39)-1)*100</f>
        <v>27.281767138149647</v>
      </c>
    </row>
    <row r="65" spans="1:6" ht="16.5" x14ac:dyDescent="0.3">
      <c r="A65" s="15"/>
      <c r="B65" s="25"/>
      <c r="C65" s="25"/>
      <c r="D65" s="25"/>
      <c r="E65" s="25"/>
      <c r="F65" s="25"/>
    </row>
    <row r="66" spans="1:6" ht="17.25" x14ac:dyDescent="0.35">
      <c r="A66" s="16" t="s">
        <v>27</v>
      </c>
      <c r="B66" s="25"/>
      <c r="C66" s="25"/>
      <c r="D66" s="25"/>
      <c r="E66" s="25"/>
      <c r="F66" s="25"/>
    </row>
    <row r="67" spans="1:6" ht="16.5" x14ac:dyDescent="0.3">
      <c r="A67" s="15" t="s">
        <v>38</v>
      </c>
      <c r="B67" s="25">
        <f t="shared" ref="B67:E68" si="3">B22/(B16*12)</f>
        <v>84078.74094399692</v>
      </c>
      <c r="C67" s="25">
        <f t="shared" si="3"/>
        <v>186147.1925</v>
      </c>
      <c r="D67" s="25">
        <f t="shared" si="3"/>
        <v>71690</v>
      </c>
      <c r="E67" s="25">
        <f t="shared" si="3"/>
        <v>47965.072066111643</v>
      </c>
      <c r="F67" s="25">
        <v>550016.91</v>
      </c>
    </row>
    <row r="68" spans="1:6" ht="16.5" x14ac:dyDescent="0.3">
      <c r="A68" s="15" t="s">
        <v>39</v>
      </c>
      <c r="B68" s="25">
        <f t="shared" si="3"/>
        <v>101497.11043470084</v>
      </c>
      <c r="C68" s="25">
        <f t="shared" si="3"/>
        <v>189320.81077154222</v>
      </c>
      <c r="D68" s="25">
        <f t="shared" si="3"/>
        <v>72733.17206473423</v>
      </c>
      <c r="E68" s="25">
        <f t="shared" si="3"/>
        <v>60318.084585848519</v>
      </c>
      <c r="F68" s="25">
        <f>F23/(F17*12)</f>
        <v>551502.15105162526</v>
      </c>
    </row>
    <row r="69" spans="1:6" ht="16.5" x14ac:dyDescent="0.3">
      <c r="A69" s="15" t="s">
        <v>28</v>
      </c>
      <c r="B69" s="25">
        <f>(B68/B67)*B51</f>
        <v>111.02969113059626</v>
      </c>
      <c r="C69" s="25">
        <f>(C68/C67)*C51</f>
        <v>103.44035764911041</v>
      </c>
      <c r="D69" s="25">
        <f>(D68/D67)*D51</f>
        <v>100.46362228354724</v>
      </c>
      <c r="E69" s="25">
        <f>(E68/E67)*E51</f>
        <v>112.03403920142561</v>
      </c>
      <c r="F69" s="25">
        <f>(F68/F67)*F51</f>
        <v>97.22254952594092</v>
      </c>
    </row>
    <row r="70" spans="1:6" ht="16.5" x14ac:dyDescent="0.3">
      <c r="A70" s="15" t="s">
        <v>42</v>
      </c>
      <c r="B70" s="25">
        <f>B22/B16</f>
        <v>1008944.8913279631</v>
      </c>
      <c r="C70" s="25">
        <f t="shared" ref="C70:F71" si="4">C22/C16</f>
        <v>2233766.31</v>
      </c>
      <c r="D70" s="25">
        <f t="shared" si="4"/>
        <v>860280</v>
      </c>
      <c r="E70" s="25">
        <f t="shared" si="4"/>
        <v>575580.86479333974</v>
      </c>
      <c r="F70" s="25">
        <f t="shared" si="4"/>
        <v>6043524.1408329187</v>
      </c>
    </row>
    <row r="71" spans="1:6" ht="16.5" x14ac:dyDescent="0.3">
      <c r="A71" s="15" t="s">
        <v>43</v>
      </c>
      <c r="B71" s="25">
        <f>B23/B17</f>
        <v>1217965.32521641</v>
      </c>
      <c r="C71" s="25">
        <f t="shared" si="4"/>
        <v>2271849.7292585066</v>
      </c>
      <c r="D71" s="25">
        <f t="shared" si="4"/>
        <v>872798.06477681082</v>
      </c>
      <c r="E71" s="25">
        <f t="shared" si="4"/>
        <v>723817.0150301822</v>
      </c>
      <c r="F71" s="25">
        <f t="shared" si="4"/>
        <v>6618025.8126195036</v>
      </c>
    </row>
    <row r="72" spans="1:6" ht="16.5" x14ac:dyDescent="0.3">
      <c r="A72" s="15"/>
      <c r="B72" s="25"/>
      <c r="C72" s="25"/>
      <c r="D72" s="25"/>
      <c r="E72" s="25"/>
      <c r="F72" s="25"/>
    </row>
    <row r="73" spans="1:6" ht="17.25" x14ac:dyDescent="0.35">
      <c r="A73" s="16" t="s">
        <v>29</v>
      </c>
      <c r="B73" s="25"/>
      <c r="C73" s="25"/>
      <c r="D73" s="25"/>
      <c r="E73" s="25"/>
      <c r="F73" s="25"/>
    </row>
    <row r="74" spans="1:6" ht="16.5" x14ac:dyDescent="0.3">
      <c r="A74" s="15" t="s">
        <v>30</v>
      </c>
      <c r="B74" s="25">
        <f>(B29/B28)*100</f>
        <v>98.715846470129449</v>
      </c>
      <c r="C74" s="25"/>
      <c r="D74" s="25"/>
      <c r="E74" s="25"/>
      <c r="F74" s="25"/>
    </row>
    <row r="75" spans="1:6" ht="16.5" x14ac:dyDescent="0.3">
      <c r="A75" s="28" t="s">
        <v>31</v>
      </c>
      <c r="B75" s="36">
        <f>(B23/B29)*100</f>
        <v>101.91708448539991</v>
      </c>
      <c r="C75" s="36"/>
      <c r="D75" s="36"/>
      <c r="E75" s="36"/>
      <c r="F75" s="36"/>
    </row>
    <row r="76" spans="1:6" ht="17.25" thickBot="1" x14ac:dyDescent="0.35">
      <c r="A76" s="26"/>
      <c r="B76" s="27"/>
      <c r="C76" s="27"/>
      <c r="D76" s="27"/>
      <c r="E76" s="27"/>
      <c r="F76" s="27"/>
    </row>
    <row r="77" spans="1:6" ht="18" thickTop="1" x14ac:dyDescent="0.35">
      <c r="A77" s="28" t="s">
        <v>102</v>
      </c>
      <c r="B77" s="15"/>
      <c r="C77" s="15"/>
      <c r="D77" s="15"/>
      <c r="E77" s="15"/>
      <c r="F77" s="15"/>
    </row>
    <row r="78" spans="1:6" ht="129" customHeight="1" x14ac:dyDescent="0.25">
      <c r="A78" s="48" t="s">
        <v>120</v>
      </c>
      <c r="B78" s="48"/>
      <c r="C78" s="48"/>
      <c r="D78" s="48"/>
      <c r="E78" s="48"/>
      <c r="F78" s="48"/>
    </row>
    <row r="79" spans="1:6" x14ac:dyDescent="0.25">
      <c r="A79" s="48"/>
      <c r="B79" s="48"/>
      <c r="C79" s="48"/>
      <c r="D79" s="48"/>
      <c r="E79" s="48"/>
      <c r="F79" s="48"/>
    </row>
    <row r="80" spans="1:6" x14ac:dyDescent="0.25">
      <c r="B80" s="8"/>
      <c r="C80" s="8"/>
      <c r="D80" s="8"/>
    </row>
    <row r="85" spans="1:1" x14ac:dyDescent="0.25">
      <c r="A85" s="9"/>
    </row>
    <row r="88" spans="1:1" x14ac:dyDescent="0.25">
      <c r="A88" s="1"/>
    </row>
  </sheetData>
  <mergeCells count="4">
    <mergeCell ref="A9:A10"/>
    <mergeCell ref="B9:B10"/>
    <mergeCell ref="C9:F9"/>
    <mergeCell ref="A78:F7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 Semestre</vt:lpstr>
      <vt:lpstr>III Trimestre</vt:lpstr>
      <vt:lpstr>III T Acumulado</vt:lpstr>
      <vt:lpstr>IV Trimestre</vt:lpstr>
      <vt:lpstr>Anual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Tatiana Salas Soto</cp:lastModifiedBy>
  <dcterms:created xsi:type="dcterms:W3CDTF">2012-05-29T14:39:16Z</dcterms:created>
  <dcterms:modified xsi:type="dcterms:W3CDTF">2021-03-12T14:53:47Z</dcterms:modified>
</cp:coreProperties>
</file>