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CCSS - RNC\"/>
    </mc:Choice>
  </mc:AlternateContent>
  <bookViews>
    <workbookView xWindow="0" yWindow="0" windowWidth="20490" windowHeight="8460" tabRatio="647"/>
  </bookViews>
  <sheets>
    <sheet name="I Trimestre" sheetId="4" r:id="rId1"/>
    <sheet name="II Trimestre" sheetId="5" r:id="rId2"/>
    <sheet name="I Semestre" sheetId="2" r:id="rId3"/>
    <sheet name="III Trimestre" sheetId="6" r:id="rId4"/>
    <sheet name="III T Acumulado" sheetId="3" r:id="rId5"/>
    <sheet name="IV Trimestre" sheetId="1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C64" i="7" l="1"/>
  <c r="D39" i="7"/>
  <c r="E39" i="7"/>
  <c r="F39" i="7"/>
  <c r="H22" i="7"/>
  <c r="G22" i="7"/>
  <c r="F22" i="7"/>
  <c r="E22" i="7"/>
  <c r="C22" i="7" s="1"/>
  <c r="D22" i="7"/>
  <c r="C25" i="7"/>
  <c r="C24" i="7"/>
  <c r="C23" i="7"/>
  <c r="F16" i="7"/>
  <c r="E16" i="7"/>
  <c r="D16" i="7"/>
  <c r="D39" i="1"/>
  <c r="E39" i="1"/>
  <c r="C21" i="7" l="1"/>
  <c r="C15" i="7"/>
  <c r="C24" i="1"/>
  <c r="C23" i="1"/>
  <c r="C22" i="1"/>
  <c r="C21" i="1"/>
  <c r="C16" i="1"/>
  <c r="C17" i="1"/>
  <c r="C18" i="1"/>
  <c r="C15" i="1"/>
  <c r="D39" i="3" l="1"/>
  <c r="E39" i="3"/>
  <c r="F39" i="3"/>
  <c r="C24" i="3"/>
  <c r="C22" i="3"/>
  <c r="C23" i="3"/>
  <c r="C21" i="3"/>
  <c r="E24" i="3"/>
  <c r="F24" i="3"/>
  <c r="G24" i="3"/>
  <c r="H24" i="3"/>
  <c r="D24" i="3"/>
  <c r="D21" i="3"/>
  <c r="E21" i="3"/>
  <c r="F21" i="3"/>
  <c r="G21" i="3"/>
  <c r="H21" i="3"/>
  <c r="D22" i="3"/>
  <c r="E22" i="3"/>
  <c r="F22" i="3"/>
  <c r="G22" i="3"/>
  <c r="H22" i="3"/>
  <c r="D23" i="3"/>
  <c r="E23" i="3"/>
  <c r="F23" i="3"/>
  <c r="G23" i="3"/>
  <c r="H23" i="3"/>
  <c r="C16" i="3"/>
  <c r="C17" i="3"/>
  <c r="C18" i="3"/>
  <c r="C15" i="3"/>
  <c r="D15" i="3"/>
  <c r="E15" i="3"/>
  <c r="F15" i="3"/>
  <c r="D16" i="3"/>
  <c r="E16" i="3"/>
  <c r="F16" i="3"/>
  <c r="D17" i="3"/>
  <c r="E17" i="3"/>
  <c r="F17" i="3"/>
  <c r="D18" i="3"/>
  <c r="E18" i="3"/>
  <c r="F18" i="3"/>
  <c r="D39" i="6"/>
  <c r="E39" i="6"/>
  <c r="C21" i="6"/>
  <c r="C15" i="6"/>
  <c r="C17" i="6"/>
  <c r="C18" i="6"/>
  <c r="D39" i="2"/>
  <c r="E39" i="2"/>
  <c r="C21" i="2"/>
  <c r="C15" i="2"/>
  <c r="E15" i="2"/>
  <c r="D15" i="2"/>
  <c r="D39" i="5"/>
  <c r="E39" i="5"/>
  <c r="C21" i="5"/>
  <c r="C15" i="5"/>
  <c r="C21" i="4"/>
  <c r="C15" i="4"/>
  <c r="F45" i="7" l="1"/>
  <c r="F46" i="1"/>
  <c r="F45" i="1"/>
  <c r="F46" i="6"/>
  <c r="F45" i="6"/>
  <c r="F46" i="5"/>
  <c r="F45" i="5"/>
  <c r="F46" i="4"/>
  <c r="F45" i="4"/>
  <c r="C16" i="7" l="1"/>
  <c r="C45" i="7" s="1"/>
  <c r="B34" i="7"/>
  <c r="F21" i="7"/>
  <c r="F37" i="7" s="1"/>
  <c r="G21" i="7"/>
  <c r="G37" i="7" s="1"/>
  <c r="H21" i="7"/>
  <c r="H37" i="7" s="1"/>
  <c r="F23" i="7"/>
  <c r="G23" i="7"/>
  <c r="H23" i="7"/>
  <c r="H50" i="7" s="1"/>
  <c r="H51" i="7" s="1"/>
  <c r="F24" i="7"/>
  <c r="F70" i="7" s="1"/>
  <c r="G24" i="7"/>
  <c r="H24" i="7"/>
  <c r="F25" i="7"/>
  <c r="G25" i="7"/>
  <c r="C37" i="7"/>
  <c r="E21" i="7"/>
  <c r="E37" i="7" s="1"/>
  <c r="E23" i="7"/>
  <c r="E55" i="7" s="1"/>
  <c r="E24" i="7"/>
  <c r="E67" i="7" s="1"/>
  <c r="E25" i="7"/>
  <c r="E18" i="7"/>
  <c r="F18" i="7"/>
  <c r="E17" i="7"/>
  <c r="E49" i="7" s="1"/>
  <c r="F17" i="7"/>
  <c r="F46" i="7" s="1"/>
  <c r="D17" i="7"/>
  <c r="D15" i="7"/>
  <c r="E15" i="7"/>
  <c r="F15" i="7"/>
  <c r="F67" i="7" l="1"/>
  <c r="F50" i="7"/>
  <c r="G50" i="7"/>
  <c r="G51" i="7" s="1"/>
  <c r="E70" i="7"/>
  <c r="G55" i="7"/>
  <c r="G56" i="7" s="1"/>
  <c r="G38" i="7"/>
  <c r="F49" i="7"/>
  <c r="F51" i="7" s="1"/>
  <c r="B21" i="7"/>
  <c r="G63" i="7"/>
  <c r="E71" i="7"/>
  <c r="E68" i="7"/>
  <c r="E54" i="7"/>
  <c r="E56" i="7" s="1"/>
  <c r="D49" i="7"/>
  <c r="C17" i="7"/>
  <c r="B17" i="7" s="1"/>
  <c r="B46" i="7" s="1"/>
  <c r="H38" i="7"/>
  <c r="H63" i="7" s="1"/>
  <c r="E38" i="7"/>
  <c r="E40" i="7" s="1"/>
  <c r="F62" i="7"/>
  <c r="H55" i="7"/>
  <c r="H56" i="7" s="1"/>
  <c r="F54" i="7"/>
  <c r="E50" i="7"/>
  <c r="E51" i="7" s="1"/>
  <c r="F38" i="7"/>
  <c r="F71" i="7"/>
  <c r="F68" i="7"/>
  <c r="F55" i="7"/>
  <c r="B16" i="7"/>
  <c r="B45" i="7" s="1"/>
  <c r="B34" i="1"/>
  <c r="C49" i="7" l="1"/>
  <c r="E69" i="7"/>
  <c r="F69" i="7"/>
  <c r="F56" i="7"/>
  <c r="C46" i="7"/>
  <c r="F63" i="7"/>
  <c r="F40" i="7"/>
  <c r="F64" i="7" s="1"/>
  <c r="C37" i="1"/>
  <c r="C39" i="1" s="1"/>
  <c r="D37" i="1"/>
  <c r="E37" i="1"/>
  <c r="F37" i="1"/>
  <c r="F39" i="1" s="1"/>
  <c r="G37" i="1"/>
  <c r="H37" i="1"/>
  <c r="D38" i="1"/>
  <c r="D40" i="1" s="1"/>
  <c r="E38" i="1"/>
  <c r="E40" i="1" s="1"/>
  <c r="F38" i="1"/>
  <c r="F40" i="1" s="1"/>
  <c r="G38" i="1"/>
  <c r="H38" i="1"/>
  <c r="D49" i="1"/>
  <c r="E49" i="1"/>
  <c r="F49" i="1"/>
  <c r="D50" i="1"/>
  <c r="E50" i="1"/>
  <c r="F50" i="1"/>
  <c r="G50" i="1"/>
  <c r="G51" i="1" s="1"/>
  <c r="H50" i="1"/>
  <c r="H51" i="1" s="1"/>
  <c r="D54" i="1"/>
  <c r="E54" i="1"/>
  <c r="F54" i="1"/>
  <c r="D55" i="1"/>
  <c r="E55" i="1"/>
  <c r="F55" i="1"/>
  <c r="G55" i="1"/>
  <c r="G56" i="1" s="1"/>
  <c r="H55" i="1"/>
  <c r="H56" i="1" s="1"/>
  <c r="F62" i="1"/>
  <c r="D67" i="1"/>
  <c r="E67" i="1"/>
  <c r="F67" i="1"/>
  <c r="D68" i="1"/>
  <c r="E68" i="1"/>
  <c r="F68" i="1"/>
  <c r="D70" i="1"/>
  <c r="E70" i="1"/>
  <c r="F70" i="1"/>
  <c r="D71" i="1"/>
  <c r="E71" i="1"/>
  <c r="F71" i="1"/>
  <c r="B21" i="1"/>
  <c r="D25" i="1"/>
  <c r="E25" i="1"/>
  <c r="F25" i="1"/>
  <c r="G25" i="1"/>
  <c r="B22" i="1"/>
  <c r="B24" i="1"/>
  <c r="B15" i="1"/>
  <c r="C45" i="1"/>
  <c r="C46" i="1"/>
  <c r="B18" i="1"/>
  <c r="D37" i="3"/>
  <c r="E37" i="3"/>
  <c r="B34" i="3"/>
  <c r="G25" i="3"/>
  <c r="E25" i="3"/>
  <c r="G50" i="3"/>
  <c r="G51" i="3" s="1"/>
  <c r="E50" i="3"/>
  <c r="H37" i="3"/>
  <c r="G37" i="3"/>
  <c r="B18" i="3"/>
  <c r="F46" i="3"/>
  <c r="F45" i="3"/>
  <c r="C37" i="6"/>
  <c r="D37" i="6"/>
  <c r="E37" i="6"/>
  <c r="F37" i="6"/>
  <c r="F39" i="6" s="1"/>
  <c r="G37" i="6"/>
  <c r="H37" i="6"/>
  <c r="D38" i="6"/>
  <c r="E38" i="6"/>
  <c r="E40" i="6" s="1"/>
  <c r="F38" i="6"/>
  <c r="G38" i="6"/>
  <c r="G63" i="6" s="1"/>
  <c r="H38" i="6"/>
  <c r="C39" i="6"/>
  <c r="D40" i="6"/>
  <c r="F40" i="6"/>
  <c r="D49" i="6"/>
  <c r="E49" i="6"/>
  <c r="F49" i="6"/>
  <c r="D50" i="6"/>
  <c r="E50" i="6"/>
  <c r="F50" i="6"/>
  <c r="G50" i="6"/>
  <c r="G51" i="6" s="1"/>
  <c r="H50" i="6"/>
  <c r="H51" i="6" s="1"/>
  <c r="D51" i="6"/>
  <c r="E51" i="6"/>
  <c r="F51" i="6"/>
  <c r="D54" i="6"/>
  <c r="E54" i="6"/>
  <c r="F54" i="6"/>
  <c r="D55" i="6"/>
  <c r="E55" i="6"/>
  <c r="F55" i="6"/>
  <c r="G55" i="6"/>
  <c r="G56" i="6" s="1"/>
  <c r="H55" i="6"/>
  <c r="H56" i="6" s="1"/>
  <c r="D56" i="6"/>
  <c r="E56" i="6"/>
  <c r="F56" i="6"/>
  <c r="F62" i="6"/>
  <c r="F63" i="6"/>
  <c r="H63" i="6"/>
  <c r="D67" i="6"/>
  <c r="E67" i="6"/>
  <c r="F67" i="6"/>
  <c r="D68" i="6"/>
  <c r="E68" i="6"/>
  <c r="E69" i="6" s="1"/>
  <c r="F68" i="6"/>
  <c r="D69" i="6"/>
  <c r="F69" i="6"/>
  <c r="D70" i="6"/>
  <c r="E70" i="6"/>
  <c r="F70" i="6"/>
  <c r="D71" i="6"/>
  <c r="E71" i="6"/>
  <c r="F71" i="6"/>
  <c r="B34" i="6"/>
  <c r="B21" i="6"/>
  <c r="C23" i="6"/>
  <c r="C38" i="6" s="1"/>
  <c r="C24" i="6"/>
  <c r="B24" i="6" s="1"/>
  <c r="C22" i="6"/>
  <c r="C67" i="6" s="1"/>
  <c r="G25" i="6"/>
  <c r="F25" i="6"/>
  <c r="E25" i="6"/>
  <c r="D25" i="6"/>
  <c r="B15" i="6"/>
  <c r="C46" i="6"/>
  <c r="B18" i="6"/>
  <c r="C16" i="6"/>
  <c r="C45" i="6" s="1"/>
  <c r="B34" i="2"/>
  <c r="E21" i="2"/>
  <c r="E37" i="2" s="1"/>
  <c r="F21" i="2"/>
  <c r="F37" i="2" s="1"/>
  <c r="G21" i="2"/>
  <c r="G37" i="2" s="1"/>
  <c r="H21" i="2"/>
  <c r="H37" i="2" s="1"/>
  <c r="E22" i="2"/>
  <c r="F22" i="2"/>
  <c r="G22" i="2"/>
  <c r="H22" i="2"/>
  <c r="E23" i="2"/>
  <c r="F23" i="2"/>
  <c r="F38" i="2" s="1"/>
  <c r="F63" i="2" s="1"/>
  <c r="G23" i="2"/>
  <c r="H23" i="2"/>
  <c r="H50" i="2" s="1"/>
  <c r="H51" i="2" s="1"/>
  <c r="E24" i="2"/>
  <c r="F24" i="2"/>
  <c r="G24" i="2"/>
  <c r="H24" i="2"/>
  <c r="E25" i="2"/>
  <c r="F25" i="2"/>
  <c r="G25" i="2"/>
  <c r="F15" i="2"/>
  <c r="F16" i="2"/>
  <c r="F45" i="2" s="1"/>
  <c r="F17" i="2"/>
  <c r="F18" i="2"/>
  <c r="E18" i="2"/>
  <c r="E17" i="2"/>
  <c r="E16" i="2"/>
  <c r="C37" i="5"/>
  <c r="C39" i="5" s="1"/>
  <c r="D37" i="5"/>
  <c r="E37" i="5"/>
  <c r="F37" i="5"/>
  <c r="F39" i="5" s="1"/>
  <c r="G37" i="5"/>
  <c r="H37" i="5"/>
  <c r="H63" i="5" s="1"/>
  <c r="D38" i="5"/>
  <c r="E38" i="5"/>
  <c r="E40" i="5" s="1"/>
  <c r="F38" i="5"/>
  <c r="G38" i="5"/>
  <c r="G63" i="5" s="1"/>
  <c r="H38" i="5"/>
  <c r="D40" i="5"/>
  <c r="F40" i="5"/>
  <c r="D49" i="5"/>
  <c r="E49" i="5"/>
  <c r="F49" i="5"/>
  <c r="D50" i="5"/>
  <c r="D51" i="5" s="1"/>
  <c r="E50" i="5"/>
  <c r="F50" i="5"/>
  <c r="F51" i="5" s="1"/>
  <c r="F69" i="5" s="1"/>
  <c r="G50" i="5"/>
  <c r="G51" i="5" s="1"/>
  <c r="H50" i="5"/>
  <c r="H51" i="5" s="1"/>
  <c r="E51" i="5"/>
  <c r="E69" i="5" s="1"/>
  <c r="D54" i="5"/>
  <c r="E54" i="5"/>
  <c r="F54" i="5"/>
  <c r="D55" i="5"/>
  <c r="E55" i="5"/>
  <c r="E56" i="5" s="1"/>
  <c r="F55" i="5"/>
  <c r="G55" i="5"/>
  <c r="G56" i="5" s="1"/>
  <c r="H55" i="5"/>
  <c r="H56" i="5" s="1"/>
  <c r="D56" i="5"/>
  <c r="F56" i="5"/>
  <c r="F62" i="5"/>
  <c r="F63" i="5"/>
  <c r="E67" i="5"/>
  <c r="F67" i="5"/>
  <c r="E68" i="5"/>
  <c r="F68" i="5"/>
  <c r="E70" i="5"/>
  <c r="F70" i="5"/>
  <c r="E71" i="5"/>
  <c r="F71" i="5"/>
  <c r="B34" i="5"/>
  <c r="G25" i="5"/>
  <c r="F25" i="5"/>
  <c r="E25" i="5"/>
  <c r="D25" i="5"/>
  <c r="B21" i="5"/>
  <c r="C23" i="5"/>
  <c r="C38" i="5" s="1"/>
  <c r="C24" i="5"/>
  <c r="B24" i="5" s="1"/>
  <c r="C22" i="5"/>
  <c r="B22" i="5" s="1"/>
  <c r="B18" i="5"/>
  <c r="B15" i="5"/>
  <c r="C17" i="5"/>
  <c r="C46" i="5" s="1"/>
  <c r="C18" i="5"/>
  <c r="C16" i="5"/>
  <c r="C45" i="5" s="1"/>
  <c r="C37" i="4"/>
  <c r="C39" i="4" s="1"/>
  <c r="D37" i="4"/>
  <c r="D39" i="4" s="1"/>
  <c r="E37" i="4"/>
  <c r="E39" i="4" s="1"/>
  <c r="F37" i="4"/>
  <c r="F39" i="4" s="1"/>
  <c r="G37" i="4"/>
  <c r="G63" i="4" s="1"/>
  <c r="H37" i="4"/>
  <c r="D38" i="4"/>
  <c r="D40" i="4" s="1"/>
  <c r="E38" i="4"/>
  <c r="F38" i="4"/>
  <c r="F40" i="4" s="1"/>
  <c r="G38" i="4"/>
  <c r="H38" i="4"/>
  <c r="E40" i="4"/>
  <c r="D67" i="4"/>
  <c r="E67" i="4"/>
  <c r="F67" i="4"/>
  <c r="D68" i="4"/>
  <c r="E68" i="4"/>
  <c r="F68" i="4"/>
  <c r="D70" i="4"/>
  <c r="E70" i="4"/>
  <c r="F70" i="4"/>
  <c r="D71" i="4"/>
  <c r="E71" i="4"/>
  <c r="F71" i="4"/>
  <c r="F62" i="4"/>
  <c r="H63" i="4"/>
  <c r="D54" i="4"/>
  <c r="E54" i="4"/>
  <c r="F54" i="4"/>
  <c r="D55" i="4"/>
  <c r="D56" i="4" s="1"/>
  <c r="E55" i="4"/>
  <c r="F55" i="4"/>
  <c r="F56" i="4" s="1"/>
  <c r="G55" i="4"/>
  <c r="G56" i="4" s="1"/>
  <c r="H55" i="4"/>
  <c r="H56" i="4" s="1"/>
  <c r="E56" i="4"/>
  <c r="D49" i="4"/>
  <c r="E49" i="4"/>
  <c r="F49" i="4"/>
  <c r="D50" i="4"/>
  <c r="E50" i="4"/>
  <c r="F50" i="4"/>
  <c r="G50" i="4"/>
  <c r="G51" i="4" s="1"/>
  <c r="H50" i="4"/>
  <c r="H51" i="4" s="1"/>
  <c r="E51" i="4"/>
  <c r="E69" i="4" s="1"/>
  <c r="B34" i="4"/>
  <c r="B22" i="4"/>
  <c r="B21" i="4"/>
  <c r="C23" i="4"/>
  <c r="C38" i="4" s="1"/>
  <c r="C24" i="4"/>
  <c r="B24" i="4" s="1"/>
  <c r="C22" i="4"/>
  <c r="G25" i="4"/>
  <c r="F25" i="4"/>
  <c r="E25" i="4"/>
  <c r="D25" i="4"/>
  <c r="B15" i="4"/>
  <c r="C17" i="4"/>
  <c r="C18" i="4"/>
  <c r="B18" i="4" s="1"/>
  <c r="C16" i="4"/>
  <c r="C45" i="4" s="1"/>
  <c r="F63" i="1" l="1"/>
  <c r="D56" i="1"/>
  <c r="F51" i="1"/>
  <c r="F69" i="1" s="1"/>
  <c r="E55" i="3"/>
  <c r="G55" i="3"/>
  <c r="G56" i="3" s="1"/>
  <c r="G38" i="3"/>
  <c r="G63" i="3" s="1"/>
  <c r="F64" i="6"/>
  <c r="B23" i="6"/>
  <c r="C40" i="6"/>
  <c r="C64" i="6" s="1"/>
  <c r="C63" i="6"/>
  <c r="B16" i="6"/>
  <c r="B45" i="6" s="1"/>
  <c r="B17" i="6"/>
  <c r="B46" i="6" s="1"/>
  <c r="B22" i="6"/>
  <c r="C71" i="6"/>
  <c r="C70" i="6"/>
  <c r="C68" i="6"/>
  <c r="C62" i="6"/>
  <c r="C55" i="6"/>
  <c r="C54" i="6"/>
  <c r="C50" i="6"/>
  <c r="C49" i="6"/>
  <c r="B23" i="5"/>
  <c r="F64" i="5"/>
  <c r="C40" i="5"/>
  <c r="C64" i="5" s="1"/>
  <c r="C63" i="5"/>
  <c r="B16" i="5"/>
  <c r="B45" i="5" s="1"/>
  <c r="H55" i="2"/>
  <c r="H56" i="2" s="1"/>
  <c r="H38" i="2"/>
  <c r="H63" i="2" s="1"/>
  <c r="B17" i="5"/>
  <c r="B46" i="5" s="1"/>
  <c r="C62" i="5"/>
  <c r="C55" i="5"/>
  <c r="C54" i="5"/>
  <c r="C50" i="5"/>
  <c r="C49" i="5"/>
  <c r="F63" i="4"/>
  <c r="F39" i="2"/>
  <c r="F55" i="2"/>
  <c r="F50" i="2"/>
  <c r="F70" i="2"/>
  <c r="F51" i="4"/>
  <c r="F69" i="4" s="1"/>
  <c r="D51" i="4"/>
  <c r="F67" i="2"/>
  <c r="D69" i="4"/>
  <c r="F64" i="4"/>
  <c r="C46" i="4"/>
  <c r="C62" i="4"/>
  <c r="C54" i="4"/>
  <c r="C49" i="4"/>
  <c r="B16" i="4"/>
  <c r="B45" i="4" s="1"/>
  <c r="C67" i="4"/>
  <c r="C40" i="4"/>
  <c r="C64" i="4" s="1"/>
  <c r="C63" i="4"/>
  <c r="F46" i="2"/>
  <c r="F40" i="2"/>
  <c r="F64" i="2" s="1"/>
  <c r="F49" i="2"/>
  <c r="F54" i="2"/>
  <c r="F62" i="2"/>
  <c r="F71" i="2"/>
  <c r="F68" i="2"/>
  <c r="B17" i="4"/>
  <c r="B46" i="4" s="1"/>
  <c r="E49" i="2"/>
  <c r="G38" i="2"/>
  <c r="G63" i="2" s="1"/>
  <c r="G50" i="2"/>
  <c r="G51" i="2" s="1"/>
  <c r="G55" i="2"/>
  <c r="G56" i="2" s="1"/>
  <c r="E38" i="2"/>
  <c r="E40" i="2" s="1"/>
  <c r="E50" i="2"/>
  <c r="E55" i="2"/>
  <c r="E68" i="2"/>
  <c r="E71" i="2"/>
  <c r="E67" i="2"/>
  <c r="E70" i="2"/>
  <c r="B23" i="4"/>
  <c r="C50" i="4"/>
  <c r="C55" i="4"/>
  <c r="C71" i="4"/>
  <c r="C70" i="4"/>
  <c r="C68" i="4"/>
  <c r="E54" i="2"/>
  <c r="E56" i="1"/>
  <c r="D51" i="1"/>
  <c r="D69" i="1" s="1"/>
  <c r="E70" i="3"/>
  <c r="D67" i="3"/>
  <c r="F67" i="3"/>
  <c r="B24" i="3"/>
  <c r="E68" i="3"/>
  <c r="E38" i="3"/>
  <c r="H63" i="1"/>
  <c r="F64" i="1"/>
  <c r="C50" i="1"/>
  <c r="F56" i="1"/>
  <c r="E51" i="1"/>
  <c r="B16" i="1"/>
  <c r="B45" i="1" s="1"/>
  <c r="C70" i="1"/>
  <c r="C67" i="1"/>
  <c r="G63" i="1"/>
  <c r="C38" i="1"/>
  <c r="C63" i="1" s="1"/>
  <c r="B23" i="1"/>
  <c r="C55" i="1"/>
  <c r="E69" i="1"/>
  <c r="B17" i="1"/>
  <c r="B46" i="1" s="1"/>
  <c r="C71" i="1"/>
  <c r="C68" i="1"/>
  <c r="C62" i="1"/>
  <c r="C54" i="1"/>
  <c r="C49" i="1"/>
  <c r="C51" i="1" s="1"/>
  <c r="B23" i="3"/>
  <c r="C38" i="3"/>
  <c r="C45" i="3"/>
  <c r="E40" i="3"/>
  <c r="E49" i="3"/>
  <c r="E51" i="3" s="1"/>
  <c r="E54" i="3"/>
  <c r="F37" i="3"/>
  <c r="D25" i="3"/>
  <c r="D38" i="3"/>
  <c r="D50" i="3"/>
  <c r="D55" i="3"/>
  <c r="D68" i="3"/>
  <c r="D71" i="3"/>
  <c r="F25" i="3"/>
  <c r="F38" i="3"/>
  <c r="F50" i="3"/>
  <c r="F55" i="3"/>
  <c r="F68" i="3"/>
  <c r="F71" i="3"/>
  <c r="H38" i="3"/>
  <c r="H50" i="3"/>
  <c r="H51" i="3" s="1"/>
  <c r="H55" i="3"/>
  <c r="H56" i="3" s="1"/>
  <c r="E71" i="3"/>
  <c r="E67" i="3"/>
  <c r="C46" i="3"/>
  <c r="F70" i="3"/>
  <c r="D70" i="3"/>
  <c r="F62" i="3"/>
  <c r="F54" i="3"/>
  <c r="D54" i="3"/>
  <c r="F49" i="3"/>
  <c r="D49" i="3"/>
  <c r="D51" i="3" s="1"/>
  <c r="C67" i="5"/>
  <c r="D67" i="5"/>
  <c r="C68" i="5"/>
  <c r="D68" i="5"/>
  <c r="D69" i="5" s="1"/>
  <c r="C70" i="5"/>
  <c r="D70" i="5"/>
  <c r="C71" i="5"/>
  <c r="D71" i="5"/>
  <c r="E56" i="3" l="1"/>
  <c r="D56" i="3"/>
  <c r="E69" i="3"/>
  <c r="C71" i="3"/>
  <c r="C51" i="6"/>
  <c r="C69" i="6" s="1"/>
  <c r="C56" i="6"/>
  <c r="F51" i="2"/>
  <c r="C51" i="5"/>
  <c r="C69" i="5" s="1"/>
  <c r="C56" i="5"/>
  <c r="E56" i="2"/>
  <c r="F56" i="2"/>
  <c r="F69" i="2"/>
  <c r="C51" i="4"/>
  <c r="C69" i="4" s="1"/>
  <c r="E51" i="2"/>
  <c r="E69" i="2" s="1"/>
  <c r="C56" i="4"/>
  <c r="F56" i="3"/>
  <c r="C55" i="3"/>
  <c r="C40" i="1"/>
  <c r="C64" i="1" s="1"/>
  <c r="C56" i="1"/>
  <c r="C69" i="1"/>
  <c r="C70" i="3"/>
  <c r="C67" i="3"/>
  <c r="B22" i="3"/>
  <c r="H63" i="3"/>
  <c r="D69" i="3"/>
  <c r="B16" i="3"/>
  <c r="B45" i="3" s="1"/>
  <c r="C50" i="3"/>
  <c r="F51" i="3"/>
  <c r="F69" i="3" s="1"/>
  <c r="C49" i="3"/>
  <c r="C54" i="3"/>
  <c r="B17" i="3"/>
  <c r="B46" i="3" s="1"/>
  <c r="C68" i="3"/>
  <c r="F40" i="3"/>
  <c r="F64" i="3" s="1"/>
  <c r="F63" i="3"/>
  <c r="D40" i="3"/>
  <c r="C40" i="3"/>
  <c r="C56" i="3" l="1"/>
  <c r="C51" i="3"/>
  <c r="C69" i="3" s="1"/>
  <c r="D16" i="2"/>
  <c r="C16" i="2" s="1"/>
  <c r="D17" i="2"/>
  <c r="D18" i="2"/>
  <c r="C18" i="2" s="1"/>
  <c r="B18" i="2" s="1"/>
  <c r="D21" i="2"/>
  <c r="D37" i="2" s="1"/>
  <c r="D22" i="2"/>
  <c r="D23" i="2"/>
  <c r="D24" i="2"/>
  <c r="C24" i="2" s="1"/>
  <c r="B24" i="2" s="1"/>
  <c r="D25" i="2"/>
  <c r="B37" i="1"/>
  <c r="B37" i="6"/>
  <c r="C23" i="2" l="1"/>
  <c r="D38" i="2"/>
  <c r="D40" i="2" s="1"/>
  <c r="D50" i="2"/>
  <c r="D55" i="2"/>
  <c r="D68" i="2"/>
  <c r="D71" i="2"/>
  <c r="C17" i="2"/>
  <c r="D49" i="2"/>
  <c r="D54" i="2"/>
  <c r="C22" i="2"/>
  <c r="D67" i="2"/>
  <c r="D70" i="2"/>
  <c r="C45" i="2"/>
  <c r="B16" i="2"/>
  <c r="B45" i="2" s="1"/>
  <c r="B55" i="6"/>
  <c r="B50" i="6"/>
  <c r="B54" i="6"/>
  <c r="B56" i="6" s="1"/>
  <c r="B39" i="1"/>
  <c r="B71" i="1"/>
  <c r="B68" i="1"/>
  <c r="B75" i="1"/>
  <c r="B38" i="1"/>
  <c r="B40" i="1" s="1"/>
  <c r="B62" i="1"/>
  <c r="B55" i="1"/>
  <c r="B50" i="1"/>
  <c r="B54" i="1"/>
  <c r="B56" i="1" s="1"/>
  <c r="B62" i="6"/>
  <c r="B39" i="6"/>
  <c r="B71" i="6"/>
  <c r="B75" i="6"/>
  <c r="B38" i="6"/>
  <c r="B40" i="6" s="1"/>
  <c r="B68" i="6"/>
  <c r="B67" i="1"/>
  <c r="B49" i="1"/>
  <c r="B70" i="1"/>
  <c r="B67" i="6"/>
  <c r="B49" i="6"/>
  <c r="B70" i="6"/>
  <c r="B37" i="5"/>
  <c r="B37" i="4"/>
  <c r="B54" i="4"/>
  <c r="D51" i="2" l="1"/>
  <c r="C67" i="2"/>
  <c r="C70" i="2"/>
  <c r="B22" i="2"/>
  <c r="D56" i="2"/>
  <c r="C46" i="2"/>
  <c r="C49" i="2"/>
  <c r="C54" i="2"/>
  <c r="B17" i="2"/>
  <c r="B46" i="2" s="1"/>
  <c r="D69" i="2"/>
  <c r="C38" i="2"/>
  <c r="C50" i="2"/>
  <c r="C55" i="2"/>
  <c r="C68" i="2"/>
  <c r="C71" i="2"/>
  <c r="B23" i="2"/>
  <c r="B51" i="6"/>
  <c r="B69" i="6" s="1"/>
  <c r="B64" i="6"/>
  <c r="B55" i="5"/>
  <c r="B50" i="5"/>
  <c r="B54" i="5"/>
  <c r="B56" i="5" s="1"/>
  <c r="B55" i="4"/>
  <c r="B56" i="4" s="1"/>
  <c r="B50" i="4"/>
  <c r="B64" i="1"/>
  <c r="B51" i="1"/>
  <c r="B69" i="1" s="1"/>
  <c r="B63" i="1"/>
  <c r="B63" i="6"/>
  <c r="B62" i="5"/>
  <c r="B39" i="5"/>
  <c r="B71" i="5"/>
  <c r="B68" i="5"/>
  <c r="B75" i="5"/>
  <c r="B38" i="5"/>
  <c r="B40" i="5" s="1"/>
  <c r="B39" i="4"/>
  <c r="B62" i="4"/>
  <c r="B68" i="4"/>
  <c r="B75" i="4"/>
  <c r="B38" i="4"/>
  <c r="B40" i="4" s="1"/>
  <c r="B71" i="4"/>
  <c r="B67" i="5"/>
  <c r="B70" i="5"/>
  <c r="B49" i="5"/>
  <c r="B70" i="4"/>
  <c r="B67" i="4"/>
  <c r="B49" i="4"/>
  <c r="B51" i="4" s="1"/>
  <c r="C51" i="2" l="1"/>
  <c r="C69" i="2" s="1"/>
  <c r="C40" i="2"/>
  <c r="C56" i="2"/>
  <c r="B51" i="5"/>
  <c r="B69" i="5" s="1"/>
  <c r="B64" i="5"/>
  <c r="B63" i="5"/>
  <c r="B63" i="4"/>
  <c r="B64" i="4"/>
  <c r="B69" i="4"/>
  <c r="C25" i="4" l="1"/>
  <c r="B25" i="4" l="1"/>
  <c r="B59" i="4" s="1"/>
  <c r="D18" i="7"/>
  <c r="C18" i="7" l="1"/>
  <c r="D54" i="7"/>
  <c r="B15" i="7"/>
  <c r="C39" i="7"/>
  <c r="C62" i="7"/>
  <c r="B15" i="3"/>
  <c r="C62" i="3"/>
  <c r="B54" i="3"/>
  <c r="B18" i="7" l="1"/>
  <c r="C54" i="7"/>
  <c r="B15" i="2"/>
  <c r="C62" i="2"/>
  <c r="B54" i="7"/>
  <c r="B62" i="3"/>
  <c r="B62" i="7"/>
  <c r="B49" i="7"/>
  <c r="B49" i="3"/>
  <c r="B28" i="4"/>
  <c r="B74" i="4" s="1"/>
  <c r="C25" i="5"/>
  <c r="C25" i="6"/>
  <c r="C25" i="1"/>
  <c r="B25" i="6" l="1"/>
  <c r="B59" i="6" s="1"/>
  <c r="B25" i="5"/>
  <c r="B59" i="5" s="1"/>
  <c r="C37" i="2"/>
  <c r="B21" i="2"/>
  <c r="C37" i="3"/>
  <c r="B21" i="3"/>
  <c r="B25" i="1"/>
  <c r="B59" i="1" s="1"/>
  <c r="B62" i="2"/>
  <c r="B49" i="2"/>
  <c r="B54" i="2"/>
  <c r="C25" i="2"/>
  <c r="B25" i="2" s="1"/>
  <c r="C25" i="3"/>
  <c r="D24" i="7"/>
  <c r="B24" i="7" l="1"/>
  <c r="C39" i="3"/>
  <c r="C64" i="3" s="1"/>
  <c r="C63" i="3"/>
  <c r="C39" i="2"/>
  <c r="C64" i="2" s="1"/>
  <c r="C63" i="2"/>
  <c r="B25" i="3"/>
  <c r="D23" i="7"/>
  <c r="D21" i="7"/>
  <c r="D37" i="7" s="1"/>
  <c r="D67" i="7" l="1"/>
  <c r="D70" i="7"/>
  <c r="D50" i="7"/>
  <c r="D51" i="7" s="1"/>
  <c r="D55" i="7"/>
  <c r="D56" i="7" s="1"/>
  <c r="D68" i="7"/>
  <c r="D71" i="7"/>
  <c r="D38" i="7"/>
  <c r="D40" i="7" s="1"/>
  <c r="B37" i="2"/>
  <c r="B37" i="7"/>
  <c r="B39" i="7" s="1"/>
  <c r="B55" i="3"/>
  <c r="B56" i="3" s="1"/>
  <c r="B37" i="3"/>
  <c r="B55" i="2"/>
  <c r="B56" i="2" s="1"/>
  <c r="B59" i="2"/>
  <c r="D25" i="7"/>
  <c r="B25" i="7" s="1"/>
  <c r="B22" i="7" l="1"/>
  <c r="B70" i="7" s="1"/>
  <c r="C70" i="7"/>
  <c r="C67" i="7"/>
  <c r="D69" i="7"/>
  <c r="C55" i="7"/>
  <c r="C56" i="7" s="1"/>
  <c r="C68" i="7"/>
  <c r="C71" i="7"/>
  <c r="C38" i="7"/>
  <c r="B23" i="7"/>
  <c r="B55" i="7" s="1"/>
  <c r="B56" i="7" s="1"/>
  <c r="C50" i="7"/>
  <c r="C51" i="7" s="1"/>
  <c r="B39" i="2"/>
  <c r="B59" i="3"/>
  <c r="B39" i="3"/>
  <c r="B71" i="3"/>
  <c r="B68" i="3"/>
  <c r="B38" i="3"/>
  <c r="B40" i="3" s="1"/>
  <c r="B38" i="2"/>
  <c r="B40" i="2" s="1"/>
  <c r="B71" i="2"/>
  <c r="B68" i="2"/>
  <c r="B50" i="2"/>
  <c r="B51" i="2" s="1"/>
  <c r="B70" i="2"/>
  <c r="B67" i="2"/>
  <c r="B50" i="3"/>
  <c r="B51" i="3" s="1"/>
  <c r="B70" i="3"/>
  <c r="B67" i="3"/>
  <c r="B29" i="7"/>
  <c r="B29" i="3"/>
  <c r="B75" i="3" s="1"/>
  <c r="B29" i="2"/>
  <c r="B75" i="2" s="1"/>
  <c r="B67" i="7" l="1"/>
  <c r="B59" i="7"/>
  <c r="C69" i="7"/>
  <c r="B50" i="7"/>
  <c r="B51" i="7" s="1"/>
  <c r="B38" i="7"/>
  <c r="B63" i="7" s="1"/>
  <c r="B75" i="7"/>
  <c r="B71" i="7"/>
  <c r="B68" i="7"/>
  <c r="C63" i="7"/>
  <c r="C40" i="7"/>
  <c r="B63" i="3"/>
  <c r="B64" i="2"/>
  <c r="B40" i="7"/>
  <c r="B64" i="7" s="1"/>
  <c r="B64" i="3"/>
  <c r="B63" i="2"/>
  <c r="B69" i="3"/>
  <c r="B69" i="2"/>
  <c r="B28" i="2"/>
  <c r="B74" i="2" s="1"/>
  <c r="B28" i="7"/>
  <c r="B74" i="7" s="1"/>
  <c r="B69" i="7" l="1"/>
  <c r="B28" i="1"/>
  <c r="B74" i="1" s="1"/>
  <c r="B28" i="3" l="1"/>
  <c r="B74" i="3" s="1"/>
  <c r="B28" i="6" l="1"/>
  <c r="B74" i="6" s="1"/>
  <c r="B28" i="5"/>
  <c r="B74" i="5" s="1"/>
</calcChain>
</file>

<file path=xl/sharedStrings.xml><?xml version="1.0" encoding="utf-8"?>
<sst xmlns="http://schemas.openxmlformats.org/spreadsheetml/2006/main" count="427" uniqueCount="123">
  <si>
    <t>Indicador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</si>
  <si>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</si>
  <si>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</si>
  <si>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</si>
  <si>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</si>
  <si>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</si>
  <si>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</si>
  <si>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</si>
  <si>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</si>
  <si>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</si>
  <si>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</si>
  <si>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</si>
  <si>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</si>
  <si>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</si>
  <si>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</si>
  <si>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</si>
  <si>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</si>
  <si>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</si>
  <si>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</si>
  <si>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</si>
  <si>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</si>
  <si>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</si>
  <si>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</si>
  <si>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</si>
  <si>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</si>
  <si>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</si>
  <si>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</si>
  <si>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</si>
  <si>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</si>
  <si>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</si>
  <si>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</si>
  <si>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</si>
  <si>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</si>
  <si>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</si>
  <si>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</si>
  <si>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</si>
  <si>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</si>
  <si>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</si>
  <si>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</si>
  <si>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</si>
  <si>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</si>
  <si>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</si>
  <si>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Pensión Especial</t>
  </si>
  <si>
    <t xml:space="preserve">Servicios Médicos </t>
  </si>
  <si>
    <t xml:space="preserve">Gastos Administrativos </t>
  </si>
  <si>
    <t xml:space="preserve">Productos </t>
  </si>
  <si>
    <t>Efectivos 4T 2019</t>
  </si>
  <si>
    <t>IPC (4T 2019)</t>
  </si>
  <si>
    <t>Gasto efectivo real 4T 2019</t>
  </si>
  <si>
    <t>Gasto efectivo real por beneficiario 4T 2019</t>
  </si>
  <si>
    <t>Total Pensión Ordinaria</t>
  </si>
  <si>
    <t>Pensiones ordinarias para adultos mayores (65 o más años)</t>
  </si>
  <si>
    <t>Pensiones ordinarias para otros beneficiarios</t>
  </si>
  <si>
    <t>Efectivos 1T 2019</t>
  </si>
  <si>
    <t>IPC (1T 2019)</t>
  </si>
  <si>
    <t>Gasto efectivo real 1T 2019</t>
  </si>
  <si>
    <t>Gasto efectivo real por beneficiario 1T 2019</t>
  </si>
  <si>
    <t>Efectivos 2T 2019</t>
  </si>
  <si>
    <t>IPC (2T 2019)</t>
  </si>
  <si>
    <t>Gasto efectivo real 2T 2019</t>
  </si>
  <si>
    <t>Gasto efectivo real por beneficiario 2T 2019</t>
  </si>
  <si>
    <t>Efectivos 1S 2019</t>
  </si>
  <si>
    <t>IPC (1S 2019)</t>
  </si>
  <si>
    <t>Gasto efectivo real 1S 2019</t>
  </si>
  <si>
    <t>Gasto efectivo real por beneficiario 1S 2019</t>
  </si>
  <si>
    <t>Efectivos 3T 2019</t>
  </si>
  <si>
    <t>IPC (3T 2019)</t>
  </si>
  <si>
    <t>Gasto efectivo real 3T 2019</t>
  </si>
  <si>
    <t>Gasto efectivo real por beneficiario 3T 2019</t>
  </si>
  <si>
    <t>Programados 1T 2020</t>
  </si>
  <si>
    <t>Efectivos 1T 2020</t>
  </si>
  <si>
    <t>Programados año 2020</t>
  </si>
  <si>
    <t>En transferencias 1T 2020</t>
  </si>
  <si>
    <t>Efectivos 1T 200</t>
  </si>
  <si>
    <t>IPC (1T 2020)</t>
  </si>
  <si>
    <t>Gasto efectivo real 1T 2020</t>
  </si>
  <si>
    <t>Gasto efectivo real por beneficiario 1T 2020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</si>
  <si>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RNC 2019 y 2020 - Cronogramas de Metas e Inversión - Modificaciones 2020 - IPC, INEC 2019 y 2020</t>
    </r>
  </si>
  <si>
    <t>Programados 2T 2020</t>
  </si>
  <si>
    <t>Efectivos 2T 2020</t>
  </si>
  <si>
    <t>En transferencias 2T 2020</t>
  </si>
  <si>
    <t>IPC (2T 2020)</t>
  </si>
  <si>
    <t>Gasto efectivo real 2T 2020</t>
  </si>
  <si>
    <t>Gasto efectivo real por beneficiario 2T 2020</t>
  </si>
  <si>
    <t>Programados 1S 2020</t>
  </si>
  <si>
    <t>Efectivos 1S 2020</t>
  </si>
  <si>
    <t>En transferencias 1S 2020</t>
  </si>
  <si>
    <t>IPC (1S 2020)</t>
  </si>
  <si>
    <t>Gasto efectivo real 1S 2020</t>
  </si>
  <si>
    <t>Gasto efectivo real por beneficiario 1S 2020</t>
  </si>
  <si>
    <t>Programados 3T 2020</t>
  </si>
  <si>
    <t>Efectivos 3T 2020</t>
  </si>
  <si>
    <t>En transferencias 3T 2020</t>
  </si>
  <si>
    <t>IPC (3T 2020)</t>
  </si>
  <si>
    <t>Gasto efectivo real 3T 2020</t>
  </si>
  <si>
    <t>Gasto efectivo real por beneficiario 3T 2020</t>
  </si>
  <si>
    <t>Programados 4T 2020</t>
  </si>
  <si>
    <t>Efectivos 4T 2020</t>
  </si>
  <si>
    <t>En transferencias 4T 2020</t>
  </si>
  <si>
    <t>IPC (4T 2020)</t>
  </si>
  <si>
    <t>Gasto efectivo real 4T 2020</t>
  </si>
  <si>
    <t>Gasto efectivo real por beneficiario 4T 2020</t>
  </si>
  <si>
    <t>Efectivos 3 TA 2019</t>
  </si>
  <si>
    <t>Programados 3 TA 2020</t>
  </si>
  <si>
    <t>Efectivos 3 TA 2020</t>
  </si>
  <si>
    <t>En transferencias 3 TA 2020</t>
  </si>
  <si>
    <t>IPC (3 TA 2019)</t>
  </si>
  <si>
    <t>IPC (3 TA 2020)</t>
  </si>
  <si>
    <t>Gasto efectivo real 3 TA 2019</t>
  </si>
  <si>
    <t>Gasto efectivo real 3 TA 2020</t>
  </si>
  <si>
    <t>Gasto efectivo real por beneficiario 3 TA 2019</t>
  </si>
  <si>
    <t>Gasto efectivo real por beneficiario 3 TA 2020</t>
  </si>
  <si>
    <t>Efectivos 2019</t>
  </si>
  <si>
    <t>Programados 2020</t>
  </si>
  <si>
    <t>Efectivos 2020</t>
  </si>
  <si>
    <t xml:space="preserve">Efectivos 2019 </t>
  </si>
  <si>
    <t>En transferencias 2020</t>
  </si>
  <si>
    <t>IPC (2019)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</si>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</sst>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____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1"/>
      <color rgb="FFFF0000"/>
      <name val="Palatino Linotype"/>
      <family val="1"/>
    </font>
    <font>
      <sz val="10"/>
      <color theme="1"/>
      <name val="Palatino Linotype"/>
      <family val="1"/>
    </font>
    <font>
      <b/>
      <sz val="11"/>
      <color rgb="FFFF0000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164" fontId="0" fillId="0" borderId="0" xfId="1" applyFont="1" applyFill="1"/>
    <xf numFmtId="0" fontId="0" fillId="0" borderId="0" xfId="0" applyFill="1"/>
    <xf numFmtId="0" fontId="3" fillId="0" borderId="0" xfId="0" applyFont="1" applyFill="1"/>
    <xf numFmtId="2" fontId="0" fillId="0" borderId="0" xfId="0" applyNumberFormat="1" applyFill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  <xf numFmtId="3" fontId="0" fillId="0" borderId="0" xfId="1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2" fontId="0" fillId="0" borderId="0" xfId="0" applyNumberFormat="1" applyFont="1" applyFill="1"/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3" fontId="5" fillId="0" borderId="0" xfId="1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165" fontId="5" fillId="0" borderId="0" xfId="0" applyNumberFormat="1" applyFont="1" applyFill="1"/>
    <xf numFmtId="0" fontId="5" fillId="0" borderId="3" xfId="0" applyFont="1" applyFill="1" applyBorder="1"/>
    <xf numFmtId="166" fontId="7" fillId="0" borderId="0" xfId="1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center"/>
    </xf>
    <xf numFmtId="0" fontId="6" fillId="0" borderId="0" xfId="0" applyFont="1" applyFill="1"/>
    <xf numFmtId="2" fontId="5" fillId="0" borderId="0" xfId="0" applyNumberFormat="1" applyFont="1" applyFill="1" applyAlignment="1">
      <alignment horizontal="right" indent="1"/>
    </xf>
    <xf numFmtId="1" fontId="5" fillId="0" borderId="3" xfId="0" applyNumberFormat="1" applyFont="1" applyFill="1" applyBorder="1"/>
    <xf numFmtId="0" fontId="5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cobertura potencial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2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(Anual!$B$45,Anual!$C$45,Anual!$F$45)</c:f>
              <c:numCache>
                <c:formatCode>#,##0.00</c:formatCode>
                <c:ptCount val="3"/>
                <c:pt idx="0">
                  <c:v>98.116373404345907</c:v>
                </c:pt>
                <c:pt idx="1">
                  <c:v>105.14454429490763</c:v>
                </c:pt>
                <c:pt idx="2">
                  <c:v>34.732562949175325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F-4D9D-908D-1B7850383094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(Anual!$B$46,Anual!$C$46,Anual!$F$46)</c:f>
              <c:numCache>
                <c:formatCode>#,##0.00</c:formatCode>
                <c:ptCount val="3"/>
                <c:pt idx="0">
                  <c:v>49.822566877704666</c:v>
                </c:pt>
                <c:pt idx="1">
                  <c:v>51.566264307514068</c:v>
                </c:pt>
                <c:pt idx="2">
                  <c:v>34.585853885528152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F-4D9D-908D-1B785038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87968"/>
        <c:axId val="53875072"/>
        <c:axId val="0"/>
      </c:bar3DChart>
      <c:catAx>
        <c:axId val="53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875072"/>
        <c:crosses val="autoZero"/>
        <c:auto val="1"/>
        <c:lblAlgn val="ctr"/>
        <c:lblOffset val="100"/>
        <c:noMultiLvlLbl val="0"/>
      </c:catAx>
      <c:valAx>
        <c:axId val="538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98796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resultado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1">
                  <a:spAutoFit/>
                </a:bodyPr>
                <a:lstStyle/>
                <a:p>
                  <a:pPr>
                    <a:defRPr/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E10-4DB6-9976-C2FFC46B4C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101.19898826324878</c:v>
                </c:pt>
                <c:pt idx="1">
                  <c:v>101.25837645378159</c:v>
                </c:pt>
                <c:pt idx="2">
                  <c:v>122.84390473475935</c:v>
                </c:pt>
                <c:pt idx="3">
                  <c:v>66.493781470739989</c:v>
                </c:pt>
                <c:pt idx="4">
                  <c:v>99.577603691780951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4-4A96-9D6B-3CE9D5C43B09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876641619541649E-17"/>
                  <c:y val="-6.5026742348847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10-4DB6-9976-C2FFC46B4C18}"/>
                </c:ext>
              </c:extLst>
            </c:dLbl>
            <c:dLbl>
              <c:idx val="1"/>
              <c:layout>
                <c:manualLayout>
                  <c:x val="0"/>
                  <c:y val="-5.8181822101600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10-4DB6-9976-C2FFC46B4C18}"/>
                </c:ext>
              </c:extLst>
            </c:dLbl>
            <c:dLbl>
              <c:idx val="2"/>
              <c:layout>
                <c:manualLayout>
                  <c:x val="0"/>
                  <c:y val="-5.1336901854353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10-4DB6-9976-C2FFC46B4C18}"/>
                </c:ext>
              </c:extLst>
            </c:dLbl>
            <c:dLbl>
              <c:idx val="3"/>
              <c:layout>
                <c:manualLayout>
                  <c:x val="0"/>
                  <c:y val="-5.1336901854353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10-4DB6-9976-C2FFC46B4C18}"/>
                </c:ext>
              </c:extLst>
            </c:dLbl>
            <c:dLbl>
              <c:idx val="4"/>
              <c:layout>
                <c:manualLayout>
                  <c:x val="0"/>
                  <c:y val="-5.1336901854353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10-4DB6-9976-C2FFC46B4C18}"/>
                </c:ext>
              </c:extLst>
            </c:dLbl>
            <c:dLbl>
              <c:idx val="5"/>
              <c:layout>
                <c:manualLayout>
                  <c:x val="-2.107111151717091E-2"/>
                  <c:y val="-3.4224601236236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10-4DB6-9976-C2FFC46B4C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Anual!$B$50:$H$50</c:f>
              <c:numCache>
                <c:formatCode>#,##0.00</c:formatCode>
                <c:ptCount val="7"/>
                <c:pt idx="0">
                  <c:v>101.60039026201471</c:v>
                </c:pt>
                <c:pt idx="1">
                  <c:v>101.53656902267601</c:v>
                </c:pt>
                <c:pt idx="2">
                  <c:v>121.86690094582782</c:v>
                </c:pt>
                <c:pt idx="3">
                  <c:v>68.725212657090978</c:v>
                </c:pt>
                <c:pt idx="4">
                  <c:v>101.15721266988034</c:v>
                </c:pt>
                <c:pt idx="5">
                  <c:v>100.96470236478545</c:v>
                </c:pt>
                <c:pt idx="6">
                  <c:v>106.5775701252583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4-4A96-9D6B-3CE9D5C43B09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6"/>
              <c:layout>
                <c:manualLayout>
                  <c:x val="1.8261629981548122E-2"/>
                  <c:y val="3.13721887190148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E10-4DB6-9976-C2FFC46B4C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Anual!$B$51:$H$51</c:f>
              <c:numCache>
                <c:formatCode>#,##0.00</c:formatCode>
                <c:ptCount val="7"/>
                <c:pt idx="0">
                  <c:v>101.39968926263174</c:v>
                </c:pt>
                <c:pt idx="1">
                  <c:v>101.3974727382288</c:v>
                </c:pt>
                <c:pt idx="2">
                  <c:v>122.35540284029358</c:v>
                </c:pt>
                <c:pt idx="3">
                  <c:v>67.609497063915484</c:v>
                </c:pt>
                <c:pt idx="4">
                  <c:v>100.36740818083064</c:v>
                </c:pt>
                <c:pt idx="5">
                  <c:v>100.96470236478545</c:v>
                </c:pt>
                <c:pt idx="6">
                  <c:v>106.5775701252583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4-4A96-9D6B-3CE9D5C43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14240"/>
        <c:axId val="53932416"/>
        <c:axId val="0"/>
      </c:bar3DChart>
      <c:catAx>
        <c:axId val="5391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932416"/>
        <c:crosses val="autoZero"/>
        <c:auto val="1"/>
        <c:lblAlgn val="ctr"/>
        <c:lblOffset val="100"/>
        <c:noMultiLvlLbl val="0"/>
      </c:catAx>
      <c:valAx>
        <c:axId val="53932416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914240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avance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101.19898826324878</c:v>
                </c:pt>
                <c:pt idx="1">
                  <c:v>101.25837645378159</c:v>
                </c:pt>
                <c:pt idx="2">
                  <c:v>122.84390473475935</c:v>
                </c:pt>
                <c:pt idx="3">
                  <c:v>66.493781470739989</c:v>
                </c:pt>
                <c:pt idx="4">
                  <c:v>99.577603691780951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1-4319-AE32-F5EE4F6E5E5C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842817196181289E-17"/>
                  <c:y val="-5.8248267660367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D8-4DB0-BB01-E7DA16E35105}"/>
                </c:ext>
              </c:extLst>
            </c:dLbl>
            <c:dLbl>
              <c:idx val="1"/>
              <c:layout>
                <c:manualLayout>
                  <c:x val="0"/>
                  <c:y val="-6.167463634627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D8-4DB0-BB01-E7DA16E35105}"/>
                </c:ext>
              </c:extLst>
            </c:dLbl>
            <c:dLbl>
              <c:idx val="2"/>
              <c:layout>
                <c:manualLayout>
                  <c:x val="0"/>
                  <c:y val="-5.1395530288559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D8-4DB0-BB01-E7DA16E35105}"/>
                </c:ext>
              </c:extLst>
            </c:dLbl>
            <c:dLbl>
              <c:idx val="3"/>
              <c:layout>
                <c:manualLayout>
                  <c:x val="-1.0274253756945031E-16"/>
                  <c:y val="-3.7690055544943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D8-4DB0-BB01-E7DA16E35105}"/>
                </c:ext>
              </c:extLst>
            </c:dLbl>
            <c:dLbl>
              <c:idx val="4"/>
              <c:layout>
                <c:manualLayout>
                  <c:x val="1.4010507880910684E-3"/>
                  <c:y val="-5.1395530288559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D8-4DB0-BB01-E7DA16E35105}"/>
                </c:ext>
              </c:extLst>
            </c:dLbl>
            <c:dLbl>
              <c:idx val="5"/>
              <c:layout>
                <c:manualLayout>
                  <c:x val="-8.40630472854641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4D8-4DB0-BB01-E7DA16E35105}"/>
                </c:ext>
              </c:extLst>
            </c:dLbl>
            <c:dLbl>
              <c:idx val="6"/>
              <c:layout>
                <c:manualLayout>
                  <c:x val="-1.1208406304728444E-2"/>
                  <c:y val="-3.4263686859039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4D8-4DB0-BB01-E7DA16E351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Anual!$B$55:$H$55</c:f>
              <c:numCache>
                <c:formatCode>#,##0.00</c:formatCode>
                <c:ptCount val="7"/>
                <c:pt idx="0">
                  <c:v>101.60039026201471</c:v>
                </c:pt>
                <c:pt idx="1">
                  <c:v>101.53656902267601</c:v>
                </c:pt>
                <c:pt idx="2">
                  <c:v>121.86690094582784</c:v>
                </c:pt>
                <c:pt idx="3">
                  <c:v>68.725212657090978</c:v>
                </c:pt>
                <c:pt idx="4">
                  <c:v>101.15721266988034</c:v>
                </c:pt>
                <c:pt idx="5">
                  <c:v>100.96470236478545</c:v>
                </c:pt>
                <c:pt idx="6">
                  <c:v>106.5775701252583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1-4319-AE32-F5EE4F6E5E5C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1.1208406304728444E-2"/>
                  <c:y val="-3.4263686859040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D8-4DB0-BB01-E7DA16E35105}"/>
                </c:ext>
              </c:extLst>
            </c:dLbl>
            <c:dLbl>
              <c:idx val="6"/>
              <c:layout>
                <c:manualLayout>
                  <c:x val="1.4010507880910683E-2"/>
                  <c:y val="-3.4263686859039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D8-4DB0-BB01-E7DA16E351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7"/>
                <c:pt idx="0">
                  <c:v>101.39968926263174</c:v>
                </c:pt>
                <c:pt idx="1">
                  <c:v>101.3974727382288</c:v>
                </c:pt>
                <c:pt idx="2">
                  <c:v>122.35540284029359</c:v>
                </c:pt>
                <c:pt idx="3">
                  <c:v>67.609497063915484</c:v>
                </c:pt>
                <c:pt idx="4">
                  <c:v>100.36740818083064</c:v>
                </c:pt>
                <c:pt idx="5">
                  <c:v>100.96470236478545</c:v>
                </c:pt>
                <c:pt idx="6">
                  <c:v>106.5775701252583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1-4319-AE32-F5EE4F6E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278208"/>
        <c:axId val="55296384"/>
        <c:axId val="0"/>
      </c:bar3DChart>
      <c:catAx>
        <c:axId val="5527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296384"/>
        <c:crosses val="autoZero"/>
        <c:auto val="1"/>
        <c:lblAlgn val="ctr"/>
        <c:lblOffset val="100"/>
        <c:noMultiLvlLbl val="0"/>
      </c:catAx>
      <c:valAx>
        <c:axId val="5529638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27820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RNC: Índice transferencia efectiva del gasto (ITG)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3.439871852584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50-4146-91A3-4AC6D1115F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Anual!$B$59</c:f>
              <c:numCache>
                <c:formatCode>#,##0.00</c:formatCode>
                <c:ptCount val="1"/>
                <c:pt idx="0">
                  <c:v>96.577766935137902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2D0-A671-9A15E62B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333248"/>
        <c:axId val="55334784"/>
        <c:axId val="0"/>
      </c:bar3DChart>
      <c:catAx>
        <c:axId val="5533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334784"/>
        <c:crosses val="autoZero"/>
        <c:auto val="1"/>
        <c:lblAlgn val="ctr"/>
        <c:lblOffset val="100"/>
        <c:noMultiLvlLbl val="0"/>
      </c:catAx>
      <c:valAx>
        <c:axId val="5533478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333248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expansión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4.1876799477992381E-2"/>
          <c:y val="0.17171296296296296"/>
          <c:w val="0.93733989453030098"/>
          <c:h val="0.590736761612946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(Anual!$B$62,Anual!$C$62,Anual!$F$62)</c:f>
              <c:numCache>
                <c:formatCode>#,##0.00</c:formatCode>
                <c:ptCount val="3"/>
                <c:pt idx="0">
                  <c:v>4.33115432376594</c:v>
                </c:pt>
                <c:pt idx="1">
                  <c:v>4.3306821198284773</c:v>
                </c:pt>
                <c:pt idx="2">
                  <c:v>4.344265491557131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B-4856-931B-E8FFA52A35FF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(Anual!$B$63,Anual!$C$63,Anual!$F$63)</c:f>
              <c:numCache>
                <c:formatCode>#,##0.00</c:formatCode>
                <c:ptCount val="3"/>
                <c:pt idx="0">
                  <c:v>6.075738591152513</c:v>
                </c:pt>
                <c:pt idx="1">
                  <c:v>5.3555046949534502</c:v>
                </c:pt>
                <c:pt idx="2">
                  <c:v>9.0514929286543921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856-931B-E8FFA52A35FF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(Anual!$B$64,Anual!$C$64,Anual!$F$64)</c:f>
              <c:numCache>
                <c:formatCode>#,##0.00</c:formatCode>
                <c:ptCount val="3"/>
                <c:pt idx="0">
                  <c:v>1.6721604190946371</c:v>
                </c:pt>
                <c:pt idx="1">
                  <c:v>0.98228302001124312</c:v>
                </c:pt>
                <c:pt idx="2">
                  <c:v>4.5112468949988882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B-4856-931B-E8FFA52A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446976"/>
        <c:axId val="56448512"/>
        <c:axId val="0"/>
      </c:bar3DChart>
      <c:catAx>
        <c:axId val="5644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448512"/>
        <c:crosses val="autoZero"/>
        <c:auto val="1"/>
        <c:lblAlgn val="ctr"/>
        <c:lblOffset val="100"/>
        <c:noMultiLvlLbl val="0"/>
      </c:catAx>
      <c:valAx>
        <c:axId val="564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446976"/>
        <c:crosses val="autoZero"/>
        <c:crossBetween val="between"/>
        <c:majorUnit val="4"/>
      </c:valAx>
    </c:plotArea>
    <c:legend>
      <c:legendPos val="b"/>
      <c:layout>
        <c:manualLayout>
          <c:xMode val="edge"/>
          <c:yMode val="edge"/>
          <c:x val="8.8739415060753914E-3"/>
          <c:y val="0.88951754830127838"/>
          <c:w val="0.98653874556341559"/>
          <c:h val="0.1104824516987215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gasto medio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1356042.0415459021</c:v>
                </c:pt>
                <c:pt idx="1">
                  <c:v>1064840.7591221544</c:v>
                </c:pt>
                <c:pt idx="2">
                  <c:v>1065690.7562736906</c:v>
                </c:pt>
                <c:pt idx="3">
                  <c:v>1063471.7953272802</c:v>
                </c:pt>
                <c:pt idx="4">
                  <c:v>3863108.628791301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A-4B27-8DB5-23B200490592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1361420.7315429919</c:v>
                </c:pt>
                <c:pt idx="1">
                  <c:v>1067766.2532552632</c:v>
                </c:pt>
                <c:pt idx="2">
                  <c:v>1057215.0902733561</c:v>
                </c:pt>
                <c:pt idx="3">
                  <c:v>1099160.3075070577</c:v>
                </c:pt>
                <c:pt idx="4">
                  <c:v>3924389.4876107187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A-4B27-8DB5-23B200490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78336"/>
        <c:axId val="57549184"/>
        <c:axId val="0"/>
      </c:bar3DChart>
      <c:catAx>
        <c:axId val="56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49184"/>
        <c:crosses val="autoZero"/>
        <c:auto val="1"/>
        <c:lblAlgn val="ctr"/>
        <c:lblOffset val="100"/>
        <c:noMultiLvlLbl val="0"/>
      </c:catAx>
      <c:valAx>
        <c:axId val="5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478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RNC: Índice de eficiencia (IE) 2020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101.80188733439888</c:v>
                </c:pt>
                <c:pt idx="1">
                  <c:v>101.67604745380625</c:v>
                </c:pt>
                <c:pt idx="2">
                  <c:v>121.38228421117377</c:v>
                </c:pt>
                <c:pt idx="3">
                  <c:v>69.878369985638443</c:v>
                </c:pt>
                <c:pt idx="4">
                  <c:v>101.95954590249879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D-4632-8D7A-06D02F0BD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582720"/>
        <c:axId val="57584256"/>
        <c:axId val="0"/>
      </c:bar3DChart>
      <c:catAx>
        <c:axId val="575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84256"/>
        <c:crosses val="autoZero"/>
        <c:auto val="1"/>
        <c:lblAlgn val="ctr"/>
        <c:lblOffset val="100"/>
        <c:noMultiLvlLbl val="0"/>
      </c:catAx>
      <c:valAx>
        <c:axId val="5758425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827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giro de recursos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65-4593-A5F9-599DE244620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#,##0.00</c:formatCode>
                <c:ptCount val="1"/>
                <c:pt idx="0">
                  <c:v>91.069411959482778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5-4593-A5F9-599DE2446203}"/>
            </c:ext>
          </c:extLst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Anual!$B$75</c:f>
              <c:numCache>
                <c:formatCode>#,##0.00</c:formatCode>
                <c:ptCount val="1"/>
                <c:pt idx="0">
                  <c:v>111.56368321255572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F-45A9-AB90-DFFD7EBF4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637504"/>
        <c:axId val="57651584"/>
      </c:barChart>
      <c:catAx>
        <c:axId val="57637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651584"/>
        <c:crosses val="autoZero"/>
        <c:auto val="1"/>
        <c:lblAlgn val="ctr"/>
        <c:lblOffset val="100"/>
        <c:noMultiLvlLbl val="0"/>
      </c:catAx>
      <c:valAx>
        <c:axId val="576515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63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359185" cy="40481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359185" cy="404812"/>
        </a:xfrm>
        <a:prstGeom prst="rect">
          <a:avLst/>
        </a:prstGeom>
      </xdr:spPr>
    </xdr:pic>
    <xdr:clientData/>
  </xdr:oneCellAnchor>
  <xdr:twoCellAnchor>
    <xdr:from>
      <xdr:col>0</xdr:col>
      <xdr:colOff>15876</xdr:colOff>
      <xdr:row>6</xdr:row>
      <xdr:rowOff>63500</xdr:rowOff>
    </xdr:from>
    <xdr:to>
      <xdr:col>8</xdr:col>
      <xdr:colOff>11906</xdr:colOff>
      <xdr:row>7</xdr:row>
      <xdr:rowOff>166687</xdr:rowOff>
    </xdr:to>
    <xdr:sp macro="" textlink="">
      <xdr:nvSpPr>
        <xdr:cNvPr id="7" name="CuadroTexto 6"/>
        <xdr:cNvSpPr txBox="1"/>
      </xdr:nvSpPr>
      <xdr:spPr>
        <a:xfrm>
          <a:off x="15876" y="1206500"/>
          <a:ext cx="15164593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20-05-2020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347156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383017" cy="40481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383017" cy="4048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47626</xdr:rowOff>
    </xdr:from>
    <xdr:to>
      <xdr:col>7</xdr:col>
      <xdr:colOff>1539875</xdr:colOff>
      <xdr:row>7</xdr:row>
      <xdr:rowOff>79375</xdr:rowOff>
    </xdr:to>
    <xdr:sp macro="" textlink="">
      <xdr:nvSpPr>
        <xdr:cNvPr id="7" name="CuadroTexto 6"/>
        <xdr:cNvSpPr txBox="1"/>
      </xdr:nvSpPr>
      <xdr:spPr>
        <a:xfrm>
          <a:off x="0" y="1190626"/>
          <a:ext cx="15113000" cy="222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 II Trimestre 2020      Fecha Actualización: 12-08-2020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23813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370969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383015" cy="38020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383015" cy="380206"/>
        </a:xfrm>
        <a:prstGeom prst="rect">
          <a:avLst/>
        </a:prstGeom>
      </xdr:spPr>
    </xdr:pic>
    <xdr:clientData/>
  </xdr:oneCellAnchor>
  <xdr:twoCellAnchor>
    <xdr:from>
      <xdr:col>0</xdr:col>
      <xdr:colOff>1928812</xdr:colOff>
      <xdr:row>6</xdr:row>
      <xdr:rowOff>38498</xdr:rowOff>
    </xdr:from>
    <xdr:to>
      <xdr:col>6</xdr:col>
      <xdr:colOff>1222375</xdr:colOff>
      <xdr:row>8</xdr:row>
      <xdr:rowOff>31750</xdr:rowOff>
    </xdr:to>
    <xdr:sp macro="" textlink="">
      <xdr:nvSpPr>
        <xdr:cNvPr id="7" name="CuadroTexto 6"/>
        <xdr:cNvSpPr txBox="1"/>
      </xdr:nvSpPr>
      <xdr:spPr>
        <a:xfrm>
          <a:off x="1928812" y="1181498"/>
          <a:ext cx="11271251" cy="374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 I Semestre 2020      Fecha Actualización: 12-08-2020</a:t>
          </a:r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23813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370969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371109" cy="40481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371109" cy="404812"/>
        </a:xfrm>
        <a:prstGeom prst="rect">
          <a:avLst/>
        </a:prstGeom>
      </xdr:spPr>
    </xdr:pic>
    <xdr:clientData/>
  </xdr:oneCellAnchor>
  <xdr:twoCellAnchor>
    <xdr:from>
      <xdr:col>0</xdr:col>
      <xdr:colOff>785813</xdr:colOff>
      <xdr:row>6</xdr:row>
      <xdr:rowOff>31750</xdr:rowOff>
    </xdr:from>
    <xdr:to>
      <xdr:col>7</xdr:col>
      <xdr:colOff>1559720</xdr:colOff>
      <xdr:row>7</xdr:row>
      <xdr:rowOff>138905</xdr:rowOff>
    </xdr:to>
    <xdr:sp macro="" textlink="">
      <xdr:nvSpPr>
        <xdr:cNvPr id="7" name="CuadroTexto 6"/>
        <xdr:cNvSpPr txBox="1"/>
      </xdr:nvSpPr>
      <xdr:spPr>
        <a:xfrm>
          <a:off x="785813" y="1174750"/>
          <a:ext cx="1434703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 rimestre 2020      Fecha Actualización:  02-12-2020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11907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359063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371101" cy="40481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371101" cy="404812"/>
        </a:xfrm>
        <a:prstGeom prst="rect">
          <a:avLst/>
        </a:prstGeom>
      </xdr:spPr>
    </xdr:pic>
    <xdr:clientData/>
  </xdr:oneCellAnchor>
  <xdr:twoCellAnchor>
    <xdr:from>
      <xdr:col>0</xdr:col>
      <xdr:colOff>1143000</xdr:colOff>
      <xdr:row>6</xdr:row>
      <xdr:rowOff>67469</xdr:rowOff>
    </xdr:from>
    <xdr:to>
      <xdr:col>7</xdr:col>
      <xdr:colOff>1512094</xdr:colOff>
      <xdr:row>7</xdr:row>
      <xdr:rowOff>174624</xdr:rowOff>
    </xdr:to>
    <xdr:sp macro="" textlink="">
      <xdr:nvSpPr>
        <xdr:cNvPr id="7" name="CuadroTexto 6"/>
        <xdr:cNvSpPr txBox="1"/>
      </xdr:nvSpPr>
      <xdr:spPr>
        <a:xfrm>
          <a:off x="1143000" y="1210469"/>
          <a:ext cx="139422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 Acumulado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02-12-2020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35906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371101" cy="404812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371101" cy="404812"/>
        </a:xfrm>
        <a:prstGeom prst="rect">
          <a:avLst/>
        </a:prstGeom>
      </xdr:spPr>
    </xdr:pic>
    <xdr:clientData/>
  </xdr:oneCellAnchor>
  <xdr:twoCellAnchor>
    <xdr:from>
      <xdr:col>0</xdr:col>
      <xdr:colOff>1000125</xdr:colOff>
      <xdr:row>6</xdr:row>
      <xdr:rowOff>31750</xdr:rowOff>
    </xdr:from>
    <xdr:to>
      <xdr:col>7</xdr:col>
      <xdr:colOff>1369219</xdr:colOff>
      <xdr:row>7</xdr:row>
      <xdr:rowOff>138905</xdr:rowOff>
    </xdr:to>
    <xdr:sp macro="" textlink="">
      <xdr:nvSpPr>
        <xdr:cNvPr id="9" name="CuadroTexto 8"/>
        <xdr:cNvSpPr txBox="1"/>
      </xdr:nvSpPr>
      <xdr:spPr>
        <a:xfrm>
          <a:off x="1000125" y="1174750"/>
          <a:ext cx="1412081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15-02-2021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35906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695853</xdr:colOff>
      <xdr:row>13</xdr:row>
      <xdr:rowOff>3968</xdr:rowOff>
    </xdr:from>
    <xdr:to>
      <xdr:col>19</xdr:col>
      <xdr:colOff>23812</xdr:colOff>
      <xdr:row>30</xdr:row>
      <xdr:rowOff>83342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150811</xdr:colOff>
      <xdr:row>13</xdr:row>
      <xdr:rowOff>15874</xdr:rowOff>
    </xdr:from>
    <xdr:to>
      <xdr:col>31</xdr:col>
      <xdr:colOff>47625</xdr:colOff>
      <xdr:row>30</xdr:row>
      <xdr:rowOff>83342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138905</xdr:colOff>
      <xdr:row>31</xdr:row>
      <xdr:rowOff>8202</xdr:rowOff>
    </xdr:from>
    <xdr:to>
      <xdr:col>31</xdr:col>
      <xdr:colOff>59530</xdr:colOff>
      <xdr:row>48</xdr:row>
      <xdr:rowOff>71437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673365</xdr:colOff>
      <xdr:row>31</xdr:row>
      <xdr:rowOff>10846</xdr:rowOff>
    </xdr:from>
    <xdr:to>
      <xdr:col>19</xdr:col>
      <xdr:colOff>11906</xdr:colOff>
      <xdr:row>48</xdr:row>
      <xdr:rowOff>59531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132291</xdr:colOff>
      <xdr:row>48</xdr:row>
      <xdr:rowOff>192088</xdr:rowOff>
    </xdr:from>
    <xdr:to>
      <xdr:col>31</xdr:col>
      <xdr:colOff>47625</xdr:colOff>
      <xdr:row>65</xdr:row>
      <xdr:rowOff>202406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138906</xdr:colOff>
      <xdr:row>66</xdr:row>
      <xdr:rowOff>102126</xdr:rowOff>
    </xdr:from>
    <xdr:to>
      <xdr:col>31</xdr:col>
      <xdr:colOff>59532</xdr:colOff>
      <xdr:row>88</xdr:row>
      <xdr:rowOff>178592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695853</xdr:colOff>
      <xdr:row>48</xdr:row>
      <xdr:rowOff>173565</xdr:rowOff>
    </xdr:from>
    <xdr:to>
      <xdr:col>19</xdr:col>
      <xdr:colOff>11906</xdr:colOff>
      <xdr:row>65</xdr:row>
      <xdr:rowOff>202406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705114</xdr:colOff>
      <xdr:row>66</xdr:row>
      <xdr:rowOff>95512</xdr:rowOff>
    </xdr:from>
    <xdr:to>
      <xdr:col>19</xdr:col>
      <xdr:colOff>0</xdr:colOff>
      <xdr:row>83</xdr:row>
      <xdr:rowOff>178593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5371101" cy="404812"/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143000"/>
          <a:ext cx="15371101" cy="404812"/>
        </a:xfrm>
        <a:prstGeom prst="rect">
          <a:avLst/>
        </a:prstGeom>
      </xdr:spPr>
    </xdr:pic>
    <xdr:clientData/>
  </xdr:oneCellAnchor>
  <xdr:twoCellAnchor>
    <xdr:from>
      <xdr:col>0</xdr:col>
      <xdr:colOff>1000125</xdr:colOff>
      <xdr:row>6</xdr:row>
      <xdr:rowOff>31750</xdr:rowOff>
    </xdr:from>
    <xdr:to>
      <xdr:col>7</xdr:col>
      <xdr:colOff>1369219</xdr:colOff>
      <xdr:row>7</xdr:row>
      <xdr:rowOff>138905</xdr:rowOff>
    </xdr:to>
    <xdr:sp macro="" textlink="">
      <xdr:nvSpPr>
        <xdr:cNvPr id="17" name="CuadroTexto 16"/>
        <xdr:cNvSpPr txBox="1"/>
      </xdr:nvSpPr>
      <xdr:spPr>
        <a:xfrm>
          <a:off x="1000125" y="1174750"/>
          <a:ext cx="1412081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15-02-2021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535906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29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2" customWidth="1"/>
    <col min="2" max="8" width="24" style="2" customWidth="1"/>
    <col min="9" max="16384" width="11.42578125" style="2"/>
  </cols>
  <sheetData>
    <row r="7" spans="1:8" x14ac:dyDescent="0.25">
      <c r="D7" s="3"/>
      <c r="G7" s="1"/>
    </row>
    <row r="8" spans="1:8" x14ac:dyDescent="0.25">
      <c r="G8" s="3"/>
    </row>
    <row r="9" spans="1:8" s="5" customFormat="1" ht="17.25" x14ac:dyDescent="0.25">
      <c r="A9" s="31" t="s">
        <v>0</v>
      </c>
      <c r="B9" s="31" t="s">
        <v>34</v>
      </c>
      <c r="C9" s="33" t="s">
        <v>45</v>
      </c>
      <c r="D9" s="33"/>
      <c r="E9" s="33"/>
      <c r="F9" s="33"/>
      <c r="G9" s="33"/>
      <c r="H9" s="33"/>
    </row>
    <row r="10" spans="1:8" s="5" customFormat="1" ht="52.5" thickBot="1" x14ac:dyDescent="0.3">
      <c r="A10" s="32"/>
      <c r="B10" s="32"/>
      <c r="C10" s="10" t="s">
        <v>50</v>
      </c>
      <c r="D10" s="10" t="s">
        <v>51</v>
      </c>
      <c r="E10" s="10" t="s">
        <v>52</v>
      </c>
      <c r="F10" s="10" t="s">
        <v>42</v>
      </c>
      <c r="G10" s="10" t="s">
        <v>43</v>
      </c>
      <c r="H10" s="10" t="s">
        <v>44</v>
      </c>
    </row>
    <row r="11" spans="1:8" ht="17.25" thickTop="1" x14ac:dyDescent="0.3">
      <c r="A11" s="11"/>
      <c r="B11" s="11"/>
      <c r="C11" s="11"/>
      <c r="D11" s="11"/>
      <c r="E11" s="11"/>
      <c r="F11" s="11"/>
      <c r="G11" s="11"/>
      <c r="H11" s="11"/>
    </row>
    <row r="12" spans="1:8" ht="17.25" x14ac:dyDescent="0.35">
      <c r="A12" s="12" t="s">
        <v>1</v>
      </c>
      <c r="B12" s="11"/>
      <c r="C12" s="11"/>
      <c r="D12" s="11"/>
      <c r="E12" s="11"/>
      <c r="F12" s="11"/>
      <c r="G12" s="11"/>
      <c r="H12" s="11"/>
    </row>
    <row r="13" spans="1:8" ht="16.5" x14ac:dyDescent="0.3">
      <c r="A13" s="11"/>
      <c r="B13" s="11"/>
      <c r="C13" s="11"/>
      <c r="D13" s="11"/>
      <c r="E13" s="11"/>
      <c r="F13" s="11"/>
      <c r="G13" s="11"/>
      <c r="H13" s="11"/>
    </row>
    <row r="14" spans="1:8" ht="17.25" x14ac:dyDescent="0.35">
      <c r="A14" s="12" t="s">
        <v>41</v>
      </c>
      <c r="B14" s="11"/>
      <c r="C14" s="11"/>
      <c r="D14" s="11"/>
      <c r="E14" s="11"/>
      <c r="F14" s="11"/>
      <c r="G14" s="11"/>
      <c r="H14" s="11"/>
    </row>
    <row r="15" spans="1:8" s="6" customFormat="1" ht="16.5" x14ac:dyDescent="0.3">
      <c r="A15" s="13" t="s">
        <v>53</v>
      </c>
      <c r="B15" s="14">
        <f>C15+F15</f>
        <v>119821</v>
      </c>
      <c r="C15" s="14">
        <f>+SUM(D15:E15)</f>
        <v>115625</v>
      </c>
      <c r="D15" s="14">
        <v>85153</v>
      </c>
      <c r="E15" s="14">
        <v>30472</v>
      </c>
      <c r="F15" s="14">
        <v>4196</v>
      </c>
      <c r="G15" s="14"/>
      <c r="H15" s="14"/>
    </row>
    <row r="16" spans="1:8" s="6" customFormat="1" ht="16.5" x14ac:dyDescent="0.3">
      <c r="A16" s="13" t="s">
        <v>69</v>
      </c>
      <c r="B16" s="14">
        <f>C16+F16</f>
        <v>124990.66666666667</v>
      </c>
      <c r="C16" s="14">
        <f>+SUM(D16:E16)</f>
        <v>120559.66666666667</v>
      </c>
      <c r="D16" s="14">
        <v>74148.666666666672</v>
      </c>
      <c r="E16" s="14">
        <v>46411</v>
      </c>
      <c r="F16" s="14">
        <v>4431</v>
      </c>
      <c r="G16" s="14"/>
      <c r="H16" s="14"/>
    </row>
    <row r="17" spans="1:8" s="6" customFormat="1" ht="16.5" x14ac:dyDescent="0.3">
      <c r="A17" s="13" t="s">
        <v>70</v>
      </c>
      <c r="B17" s="14">
        <f t="shared" ref="B17:B18" si="0">C17+F17</f>
        <v>126810</v>
      </c>
      <c r="C17" s="14">
        <f t="shared" ref="C17:C18" si="1">+SUM(D17:E17)</f>
        <v>122407</v>
      </c>
      <c r="D17" s="14">
        <v>91287.666666666672</v>
      </c>
      <c r="E17" s="14">
        <v>31119.333333333332</v>
      </c>
      <c r="F17" s="14">
        <v>4403</v>
      </c>
      <c r="G17" s="14"/>
      <c r="H17" s="14"/>
    </row>
    <row r="18" spans="1:8" s="6" customFormat="1" ht="16.5" x14ac:dyDescent="0.3">
      <c r="A18" s="13" t="s">
        <v>71</v>
      </c>
      <c r="B18" s="14">
        <f t="shared" si="0"/>
        <v>126362.91666666667</v>
      </c>
      <c r="C18" s="14">
        <f t="shared" si="1"/>
        <v>121883</v>
      </c>
      <c r="D18" s="14">
        <v>74868.25</v>
      </c>
      <c r="E18" s="14">
        <v>47014.75</v>
      </c>
      <c r="F18" s="14">
        <v>4479.916666666667</v>
      </c>
      <c r="G18" s="14"/>
      <c r="H18" s="14"/>
    </row>
    <row r="19" spans="1:8" ht="16.5" x14ac:dyDescent="0.3">
      <c r="A19" s="11"/>
      <c r="B19" s="15"/>
      <c r="C19" s="15"/>
      <c r="D19" s="15"/>
      <c r="E19" s="15"/>
      <c r="F19" s="15"/>
      <c r="G19" s="15"/>
      <c r="H19" s="15"/>
    </row>
    <row r="20" spans="1:8" ht="17.25" x14ac:dyDescent="0.35">
      <c r="A20" s="16" t="s">
        <v>2</v>
      </c>
      <c r="B20" s="15"/>
      <c r="C20" s="15"/>
      <c r="D20" s="15"/>
      <c r="E20" s="15"/>
      <c r="F20" s="15"/>
      <c r="G20" s="15"/>
      <c r="H20" s="15"/>
    </row>
    <row r="21" spans="1:8" s="6" customFormat="1" ht="16.5" x14ac:dyDescent="0.3">
      <c r="A21" s="13" t="s">
        <v>53</v>
      </c>
      <c r="B21" s="14">
        <f>C21+F21+G21+H21</f>
        <v>36359200600</v>
      </c>
      <c r="C21" s="14">
        <f>+SUM(D21:E21)</f>
        <v>27255014000</v>
      </c>
      <c r="D21" s="14">
        <v>20168710360</v>
      </c>
      <c r="E21" s="14">
        <v>7086303640</v>
      </c>
      <c r="F21" s="14">
        <v>3600772400</v>
      </c>
      <c r="G21" s="14">
        <v>4197873100</v>
      </c>
      <c r="H21" s="14">
        <v>1305541100</v>
      </c>
    </row>
    <row r="22" spans="1:8" s="6" customFormat="1" ht="16.5" x14ac:dyDescent="0.3">
      <c r="A22" s="13" t="s">
        <v>69</v>
      </c>
      <c r="B22" s="14">
        <f t="shared" ref="B22:B25" si="2">C22+F22+G22+H22</f>
        <v>39726162969</v>
      </c>
      <c r="C22" s="14">
        <f>+SUM(D22:E22)</f>
        <v>29657678000</v>
      </c>
      <c r="D22" s="14">
        <v>18240572000</v>
      </c>
      <c r="E22" s="14">
        <v>11417106000</v>
      </c>
      <c r="F22" s="14">
        <v>3909909969</v>
      </c>
      <c r="G22" s="14">
        <v>4664475000</v>
      </c>
      <c r="H22" s="14">
        <v>1494100000</v>
      </c>
    </row>
    <row r="23" spans="1:8" s="6" customFormat="1" ht="16.5" x14ac:dyDescent="0.3">
      <c r="A23" s="13" t="s">
        <v>70</v>
      </c>
      <c r="B23" s="14">
        <f t="shared" si="2"/>
        <v>40270735100</v>
      </c>
      <c r="C23" s="14">
        <f t="shared" ref="C23:C24" si="3">+SUM(D23:E23)</f>
        <v>30707393000</v>
      </c>
      <c r="D23" s="14">
        <v>22723470820</v>
      </c>
      <c r="E23" s="14">
        <v>7983922180.000001</v>
      </c>
      <c r="F23" s="14">
        <v>4027637500</v>
      </c>
      <c r="G23" s="14">
        <v>4041691800</v>
      </c>
      <c r="H23" s="14">
        <v>1494012800</v>
      </c>
    </row>
    <row r="24" spans="1:8" s="6" customFormat="1" ht="16.5" x14ac:dyDescent="0.3">
      <c r="A24" s="13" t="s">
        <v>71</v>
      </c>
      <c r="B24" s="14">
        <f t="shared" si="2"/>
        <v>171687267947</v>
      </c>
      <c r="C24" s="14">
        <f t="shared" si="3"/>
        <v>129925129335.54001</v>
      </c>
      <c r="D24" s="14">
        <v>79808480167.770004</v>
      </c>
      <c r="E24" s="14">
        <v>50116649167.770004</v>
      </c>
      <c r="F24" s="14">
        <v>17127838611.459999</v>
      </c>
      <c r="G24" s="14">
        <v>18657900000</v>
      </c>
      <c r="H24" s="14">
        <v>5976399999.999999</v>
      </c>
    </row>
    <row r="25" spans="1:8" s="6" customFormat="1" ht="16.5" x14ac:dyDescent="0.3">
      <c r="A25" s="13" t="s">
        <v>72</v>
      </c>
      <c r="B25" s="14">
        <f t="shared" si="2"/>
        <v>38776722300</v>
      </c>
      <c r="C25" s="14">
        <f>C23</f>
        <v>30707393000</v>
      </c>
      <c r="D25" s="14">
        <f>+D23</f>
        <v>22723470820</v>
      </c>
      <c r="E25" s="14">
        <f>+E23</f>
        <v>7983922180.000001</v>
      </c>
      <c r="F25" s="14">
        <f t="shared" ref="F25:G25" si="4">F23</f>
        <v>4027637500</v>
      </c>
      <c r="G25" s="14">
        <f t="shared" si="4"/>
        <v>4041691800</v>
      </c>
      <c r="H25" s="14"/>
    </row>
    <row r="26" spans="1:8" ht="16.5" x14ac:dyDescent="0.3">
      <c r="A26" s="11"/>
      <c r="B26" s="15"/>
      <c r="C26" s="15"/>
      <c r="D26" s="15"/>
      <c r="E26" s="15"/>
      <c r="F26" s="15"/>
      <c r="G26" s="15"/>
      <c r="H26" s="15"/>
    </row>
    <row r="27" spans="1:8" ht="17.25" x14ac:dyDescent="0.35">
      <c r="A27" s="16" t="s">
        <v>3</v>
      </c>
      <c r="B27" s="15"/>
      <c r="C27" s="15"/>
      <c r="D27" s="15"/>
      <c r="E27" s="15"/>
      <c r="F27" s="15"/>
      <c r="G27" s="15"/>
      <c r="H27" s="15"/>
    </row>
    <row r="28" spans="1:8" s="6" customFormat="1" ht="16.5" x14ac:dyDescent="0.3">
      <c r="A28" s="13" t="s">
        <v>69</v>
      </c>
      <c r="B28" s="14">
        <f>+B22</f>
        <v>39726162969</v>
      </c>
      <c r="C28" s="14"/>
      <c r="D28" s="14"/>
      <c r="E28" s="14"/>
      <c r="F28" s="14"/>
      <c r="G28" s="14"/>
      <c r="H28" s="14"/>
    </row>
    <row r="29" spans="1:8" s="6" customFormat="1" ht="16.5" x14ac:dyDescent="0.3">
      <c r="A29" s="13" t="s">
        <v>73</v>
      </c>
      <c r="B29" s="14">
        <v>37014099500</v>
      </c>
      <c r="C29" s="14"/>
      <c r="D29" s="14"/>
      <c r="E29" s="14"/>
      <c r="F29" s="14"/>
      <c r="G29" s="14"/>
      <c r="H29" s="14"/>
    </row>
    <row r="30" spans="1:8" ht="16.5" x14ac:dyDescent="0.3">
      <c r="A30" s="11"/>
      <c r="B30" s="17"/>
      <c r="C30" s="17"/>
      <c r="D30" s="17"/>
      <c r="E30" s="17"/>
      <c r="F30" s="17"/>
      <c r="G30" s="17"/>
      <c r="H30" s="17"/>
    </row>
    <row r="31" spans="1:8" ht="17.25" x14ac:dyDescent="0.35">
      <c r="A31" s="12" t="s">
        <v>4</v>
      </c>
      <c r="B31" s="17"/>
      <c r="C31" s="17"/>
      <c r="D31" s="17"/>
      <c r="E31" s="17"/>
      <c r="F31" s="17"/>
      <c r="G31" s="17"/>
      <c r="H31" s="17"/>
    </row>
    <row r="32" spans="1:8" ht="16.5" x14ac:dyDescent="0.3">
      <c r="A32" s="13" t="s">
        <v>54</v>
      </c>
      <c r="B32" s="18">
        <v>1.0451016243</v>
      </c>
      <c r="C32" s="18">
        <v>1.0451016243</v>
      </c>
      <c r="D32" s="18">
        <v>1.0451016243</v>
      </c>
      <c r="E32" s="18">
        <v>1.0451016243</v>
      </c>
      <c r="F32" s="18">
        <v>1.0451016243</v>
      </c>
      <c r="G32" s="18">
        <v>1.0451016243</v>
      </c>
      <c r="H32" s="18">
        <v>1.0451016243</v>
      </c>
    </row>
    <row r="33" spans="1:8" ht="16.5" x14ac:dyDescent="0.3">
      <c r="A33" s="13" t="s">
        <v>74</v>
      </c>
      <c r="B33" s="18">
        <v>1.0649999999999999</v>
      </c>
      <c r="C33" s="18">
        <v>1.0649999999999999</v>
      </c>
      <c r="D33" s="18">
        <v>1.0649999999999999</v>
      </c>
      <c r="E33" s="18">
        <v>1.0649999999999999</v>
      </c>
      <c r="F33" s="18">
        <v>1.0649999999999999</v>
      </c>
      <c r="G33" s="18">
        <v>1.0649999999999999</v>
      </c>
      <c r="H33" s="18">
        <v>1.0649999999999999</v>
      </c>
    </row>
    <row r="34" spans="1:8" s="6" customFormat="1" ht="16.5" x14ac:dyDescent="0.3">
      <c r="A34" s="13" t="s">
        <v>5</v>
      </c>
      <c r="B34" s="19">
        <f>+C34+F34</f>
        <v>129179</v>
      </c>
      <c r="C34" s="19">
        <v>116285</v>
      </c>
      <c r="D34" s="19"/>
      <c r="E34" s="19"/>
      <c r="F34" s="19">
        <v>12894</v>
      </c>
      <c r="G34" s="14"/>
      <c r="H34" s="14"/>
    </row>
    <row r="35" spans="1:8" ht="16.5" x14ac:dyDescent="0.3">
      <c r="A35" s="11"/>
      <c r="B35" s="15"/>
      <c r="C35" s="15"/>
      <c r="D35" s="15"/>
      <c r="E35" s="15"/>
      <c r="F35" s="15"/>
      <c r="G35" s="15"/>
      <c r="H35" s="15"/>
    </row>
    <row r="36" spans="1:8" ht="17.25" x14ac:dyDescent="0.35">
      <c r="A36" s="12" t="s">
        <v>6</v>
      </c>
      <c r="B36" s="15"/>
      <c r="C36" s="15"/>
      <c r="D36" s="15"/>
      <c r="E36" s="15"/>
      <c r="F36" s="15"/>
      <c r="G36" s="15"/>
      <c r="H36" s="15"/>
    </row>
    <row r="37" spans="1:8" ht="16.5" x14ac:dyDescent="0.3">
      <c r="A37" s="11" t="s">
        <v>55</v>
      </c>
      <c r="B37" s="14">
        <f>B21/B32</f>
        <v>34790110123.838989</v>
      </c>
      <c r="C37" s="14">
        <f t="shared" ref="C37:H37" si="5">C21/C32</f>
        <v>26078816993.759026</v>
      </c>
      <c r="D37" s="14">
        <f t="shared" si="5"/>
        <v>19298324575.38168</v>
      </c>
      <c r="E37" s="14">
        <f t="shared" si="5"/>
        <v>6780492418.377347</v>
      </c>
      <c r="F37" s="14">
        <f t="shared" si="5"/>
        <v>3445380158.5197673</v>
      </c>
      <c r="G37" s="14">
        <f t="shared" si="5"/>
        <v>4016712827.1489377</v>
      </c>
      <c r="H37" s="14">
        <f t="shared" si="5"/>
        <v>1249200144.4112577</v>
      </c>
    </row>
    <row r="38" spans="1:8" ht="16.5" x14ac:dyDescent="0.3">
      <c r="A38" s="11" t="s">
        <v>75</v>
      </c>
      <c r="B38" s="14">
        <f>B23/B33</f>
        <v>37812896807.511742</v>
      </c>
      <c r="C38" s="14">
        <f t="shared" ref="C38:H38" si="6">C23/C33</f>
        <v>28833232863.849766</v>
      </c>
      <c r="D38" s="14">
        <f t="shared" si="6"/>
        <v>21336592319.248829</v>
      </c>
      <c r="E38" s="14">
        <f t="shared" si="6"/>
        <v>7496640544.6009407</v>
      </c>
      <c r="F38" s="14">
        <f t="shared" si="6"/>
        <v>3781819248.8262911</v>
      </c>
      <c r="G38" s="14">
        <f t="shared" si="6"/>
        <v>3795015774.6478877</v>
      </c>
      <c r="H38" s="14">
        <f t="shared" si="6"/>
        <v>1402828920.1877935</v>
      </c>
    </row>
    <row r="39" spans="1:8" ht="16.5" x14ac:dyDescent="0.3">
      <c r="A39" s="11" t="s">
        <v>56</v>
      </c>
      <c r="B39" s="14">
        <f>B37/B15</f>
        <v>290350.69081245351</v>
      </c>
      <c r="C39" s="14">
        <f t="shared" ref="C39:F39" si="7">C37/C15</f>
        <v>225546.52535142942</v>
      </c>
      <c r="D39" s="14">
        <f t="shared" si="7"/>
        <v>226631.17653378836</v>
      </c>
      <c r="E39" s="14">
        <f t="shared" si="7"/>
        <v>222515.50335971866</v>
      </c>
      <c r="F39" s="14">
        <f t="shared" si="7"/>
        <v>821110.6192849779</v>
      </c>
      <c r="G39" s="14"/>
      <c r="H39" s="14"/>
    </row>
    <row r="40" spans="1:8" ht="16.5" x14ac:dyDescent="0.3">
      <c r="A40" s="11" t="s">
        <v>76</v>
      </c>
      <c r="B40" s="14">
        <f>B38/B17</f>
        <v>298185.44915631058</v>
      </c>
      <c r="C40" s="14">
        <f t="shared" ref="C40:F40" si="8">C38/C17</f>
        <v>235552.15685254737</v>
      </c>
      <c r="D40" s="14">
        <f t="shared" si="8"/>
        <v>233729.18925793731</v>
      </c>
      <c r="E40" s="14">
        <f t="shared" si="8"/>
        <v>240899.77970610792</v>
      </c>
      <c r="F40" s="14">
        <f t="shared" si="8"/>
        <v>858918.74831394304</v>
      </c>
      <c r="G40" s="14"/>
      <c r="H40" s="14"/>
    </row>
    <row r="41" spans="1:8" ht="16.5" x14ac:dyDescent="0.3">
      <c r="A41" s="11"/>
      <c r="B41" s="17"/>
      <c r="C41" s="17"/>
      <c r="D41" s="17"/>
      <c r="E41" s="17"/>
      <c r="F41" s="17"/>
      <c r="G41" s="17"/>
      <c r="H41" s="17"/>
    </row>
    <row r="42" spans="1:8" ht="17.25" x14ac:dyDescent="0.35">
      <c r="A42" s="12" t="s">
        <v>7</v>
      </c>
      <c r="B42" s="17"/>
      <c r="C42" s="17"/>
      <c r="D42" s="17"/>
      <c r="E42" s="17"/>
      <c r="F42" s="17"/>
      <c r="G42" s="17"/>
      <c r="H42" s="17"/>
    </row>
    <row r="43" spans="1:8" ht="16.5" x14ac:dyDescent="0.3">
      <c r="A43" s="11"/>
      <c r="B43" s="17"/>
      <c r="C43" s="17"/>
      <c r="D43" s="17"/>
      <c r="E43" s="17"/>
      <c r="F43" s="17"/>
      <c r="G43" s="17"/>
      <c r="H43" s="17"/>
    </row>
    <row r="44" spans="1:8" ht="17.25" x14ac:dyDescent="0.35">
      <c r="A44" s="12" t="s">
        <v>8</v>
      </c>
      <c r="B44" s="17"/>
      <c r="C44" s="17"/>
      <c r="D44" s="17"/>
      <c r="E44" s="17"/>
      <c r="F44" s="17"/>
      <c r="G44" s="17"/>
      <c r="H44" s="17"/>
    </row>
    <row r="45" spans="1:8" s="6" customFormat="1" ht="16.5" x14ac:dyDescent="0.3">
      <c r="A45" s="11" t="s">
        <v>9</v>
      </c>
      <c r="B45" s="20">
        <f>(B16/B34)*100</f>
        <v>96.757728939430294</v>
      </c>
      <c r="C45" s="20">
        <f t="shared" ref="C45:F45" si="9">(C16/C34)*100</f>
        <v>103.67602585601468</v>
      </c>
      <c r="D45" s="20"/>
      <c r="E45" s="20"/>
      <c r="F45" s="20">
        <f t="shared" si="9"/>
        <v>34.364820846905538</v>
      </c>
      <c r="G45" s="20"/>
      <c r="H45" s="20"/>
    </row>
    <row r="46" spans="1:8" s="6" customFormat="1" ht="16.5" x14ac:dyDescent="0.3">
      <c r="A46" s="11" t="s">
        <v>10</v>
      </c>
      <c r="B46" s="20">
        <f>(B17/(B17+B34))*100</f>
        <v>49.537284805206468</v>
      </c>
      <c r="C46" s="20">
        <f>(C17/(C17+C34))*100</f>
        <v>51.282405778157624</v>
      </c>
      <c r="D46" s="20"/>
      <c r="E46" s="20"/>
      <c r="F46" s="20">
        <f>(F17/F34)*100</f>
        <v>34.147665580890333</v>
      </c>
      <c r="G46" s="20"/>
      <c r="H46" s="20"/>
    </row>
    <row r="47" spans="1:8" s="6" customFormat="1" ht="16.5" x14ac:dyDescent="0.3">
      <c r="A47" s="11"/>
      <c r="B47" s="20"/>
      <c r="C47" s="20"/>
      <c r="D47" s="20"/>
      <c r="E47" s="20"/>
      <c r="F47" s="20"/>
      <c r="G47" s="20"/>
      <c r="H47" s="20"/>
    </row>
    <row r="48" spans="1:8" ht="17.25" x14ac:dyDescent="0.35">
      <c r="A48" s="12" t="s">
        <v>11</v>
      </c>
      <c r="B48" s="21"/>
      <c r="C48" s="21"/>
      <c r="D48" s="21"/>
      <c r="E48" s="21"/>
      <c r="F48" s="21"/>
      <c r="G48" s="21"/>
      <c r="H48" s="21"/>
    </row>
    <row r="49" spans="1:8" s="6" customFormat="1" ht="16.5" x14ac:dyDescent="0.3">
      <c r="A49" s="11" t="s">
        <v>12</v>
      </c>
      <c r="B49" s="20">
        <f>B17/B16*100</f>
        <v>101.4555753496261</v>
      </c>
      <c r="C49" s="20">
        <f t="shared" ref="C49:F49" si="10">C17/C16*100</f>
        <v>101.53229797693535</v>
      </c>
      <c r="D49" s="20">
        <f t="shared" si="10"/>
        <v>123.11437382555765</v>
      </c>
      <c r="E49" s="20">
        <f t="shared" si="10"/>
        <v>67.051632874390407</v>
      </c>
      <c r="F49" s="20">
        <f t="shared" si="10"/>
        <v>99.368088467614541</v>
      </c>
      <c r="G49" s="20"/>
      <c r="H49" s="20"/>
    </row>
    <row r="50" spans="1:8" s="6" customFormat="1" ht="16.5" x14ac:dyDescent="0.3">
      <c r="A50" s="11" t="s">
        <v>13</v>
      </c>
      <c r="B50" s="20">
        <f>B23/B22*100</f>
        <v>101.37081482403663</v>
      </c>
      <c r="C50" s="20">
        <f t="shared" ref="C50:H50" si="11">C23/C22*100</f>
        <v>103.5394375783566</v>
      </c>
      <c r="D50" s="20">
        <f t="shared" si="11"/>
        <v>124.5765254510659</v>
      </c>
      <c r="E50" s="20">
        <f t="shared" si="11"/>
        <v>69.929474071625521</v>
      </c>
      <c r="F50" s="20">
        <f t="shared" si="11"/>
        <v>103.01100362753645</v>
      </c>
      <c r="G50" s="20">
        <f t="shared" si="11"/>
        <v>86.648375219076101</v>
      </c>
      <c r="H50" s="20">
        <f t="shared" si="11"/>
        <v>99.994163710595004</v>
      </c>
    </row>
    <row r="51" spans="1:8" s="6" customFormat="1" ht="16.5" x14ac:dyDescent="0.3">
      <c r="A51" s="11" t="s">
        <v>14</v>
      </c>
      <c r="B51" s="20">
        <f>AVERAGE(B49:B50)</f>
        <v>101.41319508683137</v>
      </c>
      <c r="C51" s="20">
        <f t="shared" ref="C51:H51" si="12">AVERAGE(C49:C50)</f>
        <v>102.53586777764598</v>
      </c>
      <c r="D51" s="20">
        <f t="shared" si="12"/>
        <v>123.84544963831178</v>
      </c>
      <c r="E51" s="20">
        <f t="shared" si="12"/>
        <v>68.490553473007964</v>
      </c>
      <c r="F51" s="20">
        <f t="shared" si="12"/>
        <v>101.1895460475755</v>
      </c>
      <c r="G51" s="20">
        <f t="shared" si="12"/>
        <v>86.648375219076101</v>
      </c>
      <c r="H51" s="20">
        <f t="shared" si="12"/>
        <v>99.994163710595004</v>
      </c>
    </row>
    <row r="52" spans="1:8" s="6" customFormat="1" ht="16.5" x14ac:dyDescent="0.3">
      <c r="A52" s="11"/>
      <c r="B52" s="20"/>
      <c r="C52" s="20"/>
      <c r="D52" s="20"/>
      <c r="E52" s="20"/>
      <c r="F52" s="20"/>
      <c r="G52" s="20"/>
      <c r="H52" s="20"/>
    </row>
    <row r="53" spans="1:8" s="6" customFormat="1" ht="17.25" x14ac:dyDescent="0.35">
      <c r="A53" s="12" t="s">
        <v>15</v>
      </c>
      <c r="B53" s="20"/>
      <c r="C53" s="20"/>
      <c r="D53" s="20"/>
      <c r="E53" s="20"/>
      <c r="F53" s="20"/>
      <c r="G53" s="20"/>
      <c r="H53" s="20"/>
    </row>
    <row r="54" spans="1:8" s="6" customFormat="1" ht="16.5" x14ac:dyDescent="0.3">
      <c r="A54" s="11" t="s">
        <v>16</v>
      </c>
      <c r="B54" s="20">
        <f>B17/B18*100</f>
        <v>100.35380896953549</v>
      </c>
      <c r="C54" s="20">
        <f t="shared" ref="C54:F54" si="13">C17/C18*100</f>
        <v>100.42992049752633</v>
      </c>
      <c r="D54" s="20">
        <f t="shared" si="13"/>
        <v>121.93108115478412</v>
      </c>
      <c r="E54" s="20">
        <f t="shared" si="13"/>
        <v>66.19057494367901</v>
      </c>
      <c r="F54" s="20">
        <f t="shared" si="13"/>
        <v>98.283078182257839</v>
      </c>
      <c r="G54" s="20"/>
      <c r="H54" s="20"/>
    </row>
    <row r="55" spans="1:8" s="6" customFormat="1" ht="16.5" x14ac:dyDescent="0.3">
      <c r="A55" s="11" t="s">
        <v>17</v>
      </c>
      <c r="B55" s="20">
        <f>B23/B24*100</f>
        <v>23.4558657619455</v>
      </c>
      <c r="C55" s="20">
        <f t="shared" ref="C55:H55" si="14">C23/C24*100</f>
        <v>23.634683418860551</v>
      </c>
      <c r="D55" s="20">
        <f t="shared" si="14"/>
        <v>28.472501634201887</v>
      </c>
      <c r="E55" s="20">
        <f t="shared" si="14"/>
        <v>15.930678352563241</v>
      </c>
      <c r="F55" s="20">
        <f t="shared" si="14"/>
        <v>23.51515326227539</v>
      </c>
      <c r="G55" s="20">
        <f t="shared" si="14"/>
        <v>21.662093804769025</v>
      </c>
      <c r="H55" s="20">
        <f t="shared" si="14"/>
        <v>24.998540927648754</v>
      </c>
    </row>
    <row r="56" spans="1:8" s="6" customFormat="1" ht="16.5" x14ac:dyDescent="0.3">
      <c r="A56" s="11" t="s">
        <v>18</v>
      </c>
      <c r="B56" s="20">
        <f>AVERAGE(B54:B55)</f>
        <v>61.904837365740498</v>
      </c>
      <c r="C56" s="20">
        <f t="shared" ref="C56:H56" si="15">AVERAGE(C54:C55)</f>
        <v>62.032301958193436</v>
      </c>
      <c r="D56" s="20">
        <f t="shared" si="15"/>
        <v>75.201791394493</v>
      </c>
      <c r="E56" s="20">
        <f t="shared" si="15"/>
        <v>41.060626648121129</v>
      </c>
      <c r="F56" s="20">
        <f t="shared" si="15"/>
        <v>60.899115722266615</v>
      </c>
      <c r="G56" s="20">
        <f t="shared" si="15"/>
        <v>21.662093804769025</v>
      </c>
      <c r="H56" s="20">
        <f t="shared" si="15"/>
        <v>24.998540927648754</v>
      </c>
    </row>
    <row r="57" spans="1:8" s="6" customFormat="1" ht="16.5" x14ac:dyDescent="0.3">
      <c r="A57" s="11"/>
      <c r="B57" s="20"/>
      <c r="C57" s="20"/>
      <c r="D57" s="20"/>
      <c r="E57" s="20"/>
      <c r="F57" s="20"/>
      <c r="G57" s="20"/>
      <c r="H57" s="20"/>
    </row>
    <row r="58" spans="1:8" s="6" customFormat="1" ht="17.25" x14ac:dyDescent="0.35">
      <c r="A58" s="12" t="s">
        <v>29</v>
      </c>
      <c r="B58" s="20"/>
      <c r="C58" s="20"/>
      <c r="D58" s="20"/>
      <c r="E58" s="20"/>
      <c r="F58" s="20"/>
      <c r="G58" s="20"/>
      <c r="H58" s="20"/>
    </row>
    <row r="59" spans="1:8" s="6" customFormat="1" ht="16.5" x14ac:dyDescent="0.3">
      <c r="A59" s="11" t="s">
        <v>19</v>
      </c>
      <c r="B59" s="20">
        <f>(B25/B23)*100</f>
        <v>96.290078151565709</v>
      </c>
      <c r="C59" s="20"/>
      <c r="D59" s="20"/>
      <c r="E59" s="20"/>
      <c r="F59" s="20"/>
      <c r="G59" s="20"/>
      <c r="H59" s="20"/>
    </row>
    <row r="60" spans="1:8" s="6" customFormat="1" ht="16.5" x14ac:dyDescent="0.3">
      <c r="A60" s="11"/>
      <c r="B60" s="20"/>
      <c r="C60" s="20"/>
      <c r="D60" s="20"/>
      <c r="E60" s="20"/>
      <c r="F60" s="20"/>
      <c r="G60" s="20"/>
      <c r="H60" s="20"/>
    </row>
    <row r="61" spans="1:8" s="6" customFormat="1" ht="17.25" x14ac:dyDescent="0.35">
      <c r="A61" s="12" t="s">
        <v>20</v>
      </c>
      <c r="B61" s="20"/>
      <c r="C61" s="20"/>
      <c r="D61" s="20"/>
      <c r="E61" s="20"/>
      <c r="F61" s="20"/>
      <c r="G61" s="20"/>
      <c r="H61" s="20"/>
    </row>
    <row r="62" spans="1:8" s="6" customFormat="1" ht="16.5" x14ac:dyDescent="0.3">
      <c r="A62" s="11" t="s">
        <v>21</v>
      </c>
      <c r="B62" s="20">
        <f>((B17/B15)-1)*100</f>
        <v>5.8328673604793879</v>
      </c>
      <c r="C62" s="20">
        <f t="shared" ref="C62:F62" si="16">((C17/C15)-1)*100</f>
        <v>5.8655135135135206</v>
      </c>
      <c r="D62" s="20"/>
      <c r="E62" s="20"/>
      <c r="F62" s="20">
        <f t="shared" si="16"/>
        <v>4.9332697807435544</v>
      </c>
      <c r="G62" s="20"/>
      <c r="H62" s="20"/>
    </row>
    <row r="63" spans="1:8" s="6" customFormat="1" ht="16.5" x14ac:dyDescent="0.3">
      <c r="A63" s="11" t="s">
        <v>22</v>
      </c>
      <c r="B63" s="20">
        <f>((B38/B37)-1)*100</f>
        <v>8.6886378712594858</v>
      </c>
      <c r="C63" s="20">
        <f t="shared" ref="C63:H63" si="17">((C38/C37)-1)*100</f>
        <v>10.561889639203748</v>
      </c>
      <c r="D63" s="20"/>
      <c r="E63" s="20"/>
      <c r="F63" s="20">
        <f t="shared" si="17"/>
        <v>9.7649337613608278</v>
      </c>
      <c r="G63" s="20">
        <f t="shared" si="17"/>
        <v>-5.5193652631226442</v>
      </c>
      <c r="H63" s="20">
        <f t="shared" si="17"/>
        <v>12.298171471068819</v>
      </c>
    </row>
    <row r="64" spans="1:8" s="6" customFormat="1" ht="16.5" x14ac:dyDescent="0.3">
      <c r="A64" s="11" t="s">
        <v>23</v>
      </c>
      <c r="B64" s="20">
        <f>((B40/B39)-1)*100</f>
        <v>2.6983777176262214</v>
      </c>
      <c r="C64" s="20">
        <f t="shared" ref="C64:F64" si="18">((C40/C39)-1)*100</f>
        <v>4.4361718654401638</v>
      </c>
      <c r="D64" s="20"/>
      <c r="E64" s="20"/>
      <c r="F64" s="20">
        <f t="shared" si="18"/>
        <v>4.6045110294503866</v>
      </c>
      <c r="G64" s="20"/>
      <c r="H64" s="20"/>
    </row>
    <row r="65" spans="1:8" s="6" customFormat="1" ht="16.5" x14ac:dyDescent="0.3">
      <c r="A65" s="11"/>
      <c r="B65" s="20"/>
      <c r="C65" s="20"/>
      <c r="D65" s="20"/>
      <c r="E65" s="20"/>
      <c r="F65" s="20"/>
      <c r="G65" s="20"/>
      <c r="H65" s="20"/>
    </row>
    <row r="66" spans="1:8" s="6" customFormat="1" ht="17.25" x14ac:dyDescent="0.35">
      <c r="A66" s="12" t="s">
        <v>24</v>
      </c>
      <c r="B66" s="20"/>
      <c r="C66" s="20"/>
      <c r="D66" s="20"/>
      <c r="E66" s="20"/>
      <c r="F66" s="20"/>
      <c r="G66" s="20"/>
      <c r="H66" s="20"/>
    </row>
    <row r="67" spans="1:8" s="6" customFormat="1" ht="16.5" x14ac:dyDescent="0.3">
      <c r="A67" s="11" t="s">
        <v>30</v>
      </c>
      <c r="B67" s="20">
        <f>B22/(B16*3)</f>
        <v>105944.34509510043</v>
      </c>
      <c r="C67" s="20">
        <f t="shared" ref="C67:F67" si="19">C22/(C16*3)</f>
        <v>82000</v>
      </c>
      <c r="D67" s="20">
        <f t="shared" si="19"/>
        <v>82000</v>
      </c>
      <c r="E67" s="20">
        <f t="shared" si="19"/>
        <v>82000</v>
      </c>
      <c r="F67" s="20">
        <f t="shared" si="19"/>
        <v>294133</v>
      </c>
      <c r="G67" s="20"/>
      <c r="H67" s="20"/>
    </row>
    <row r="68" spans="1:8" s="6" customFormat="1" ht="16.5" x14ac:dyDescent="0.3">
      <c r="A68" s="11" t="s">
        <v>31</v>
      </c>
      <c r="B68" s="20">
        <f>B23/(B17*3)</f>
        <v>105855.83445049023</v>
      </c>
      <c r="C68" s="20">
        <f t="shared" ref="C68:F68" si="20">C23/(C17*3)</f>
        <v>83621.01568265431</v>
      </c>
      <c r="D68" s="20">
        <f t="shared" si="20"/>
        <v>82973.862186567741</v>
      </c>
      <c r="E68" s="20">
        <f t="shared" si="20"/>
        <v>85519.421795668299</v>
      </c>
      <c r="F68" s="20">
        <f t="shared" si="20"/>
        <v>304916.15565144975</v>
      </c>
      <c r="G68" s="20"/>
      <c r="H68" s="20"/>
    </row>
    <row r="69" spans="1:8" s="6" customFormat="1" ht="16.5" x14ac:dyDescent="0.3">
      <c r="A69" s="11" t="s">
        <v>25</v>
      </c>
      <c r="B69" s="20">
        <f>(B68/B67)*B51</f>
        <v>101.32846996760902</v>
      </c>
      <c r="C69" s="20">
        <f t="shared" ref="C69:F69" si="21">(C68/C67)*C51</f>
        <v>104.56284643255003</v>
      </c>
      <c r="D69" s="20">
        <f t="shared" si="21"/>
        <v>125.3162837893024</v>
      </c>
      <c r="E69" s="20">
        <f t="shared" si="21"/>
        <v>71.430152822889539</v>
      </c>
      <c r="F69" s="20">
        <f t="shared" si="21"/>
        <v>104.89923732781453</v>
      </c>
      <c r="G69" s="20"/>
      <c r="H69" s="20"/>
    </row>
    <row r="70" spans="1:8" s="6" customFormat="1" ht="16.5" x14ac:dyDescent="0.3">
      <c r="A70" s="22" t="s">
        <v>32</v>
      </c>
      <c r="B70" s="20">
        <f>B22/B16</f>
        <v>317833.03528530127</v>
      </c>
      <c r="C70" s="20">
        <f t="shared" ref="C70:F70" si="22">C22/C16</f>
        <v>246000</v>
      </c>
      <c r="D70" s="20">
        <f t="shared" si="22"/>
        <v>245999.99999999997</v>
      </c>
      <c r="E70" s="20">
        <f t="shared" si="22"/>
        <v>246000</v>
      </c>
      <c r="F70" s="20">
        <f t="shared" si="22"/>
        <v>882399</v>
      </c>
      <c r="G70" s="20"/>
      <c r="H70" s="20"/>
    </row>
    <row r="71" spans="1:8" s="6" customFormat="1" ht="16.5" x14ac:dyDescent="0.3">
      <c r="A71" s="22" t="s">
        <v>33</v>
      </c>
      <c r="B71" s="20">
        <f>B23/B17</f>
        <v>317567.50335147069</v>
      </c>
      <c r="C71" s="20">
        <f t="shared" ref="C71:F71" si="23">C23/C17</f>
        <v>250863.04704796293</v>
      </c>
      <c r="D71" s="20">
        <f t="shared" si="23"/>
        <v>248921.5865597032</v>
      </c>
      <c r="E71" s="20">
        <f t="shared" si="23"/>
        <v>256558.26538700491</v>
      </c>
      <c r="F71" s="20">
        <f t="shared" si="23"/>
        <v>914748.46695434931</v>
      </c>
      <c r="G71" s="20"/>
      <c r="H71" s="20"/>
    </row>
    <row r="72" spans="1:8" s="6" customFormat="1" ht="16.5" x14ac:dyDescent="0.3">
      <c r="A72" s="11"/>
      <c r="B72" s="20"/>
      <c r="C72" s="20"/>
      <c r="D72" s="20"/>
      <c r="E72" s="20"/>
      <c r="F72" s="20"/>
      <c r="G72" s="20"/>
      <c r="H72" s="20"/>
    </row>
    <row r="73" spans="1:8" s="6" customFormat="1" ht="17.25" x14ac:dyDescent="0.35">
      <c r="A73" s="12" t="s">
        <v>26</v>
      </c>
      <c r="B73" s="20"/>
      <c r="C73" s="20"/>
      <c r="D73" s="20"/>
      <c r="E73" s="20"/>
      <c r="F73" s="20"/>
      <c r="G73" s="20"/>
      <c r="H73" s="20"/>
    </row>
    <row r="74" spans="1:8" s="6" customFormat="1" ht="16.5" x14ac:dyDescent="0.3">
      <c r="A74" s="11" t="s">
        <v>27</v>
      </c>
      <c r="B74" s="20">
        <f>(B29/B28)*100</f>
        <v>93.173104910443186</v>
      </c>
      <c r="C74" s="20"/>
      <c r="D74" s="20"/>
      <c r="E74" s="20"/>
      <c r="F74" s="20"/>
      <c r="G74" s="20"/>
      <c r="H74" s="20"/>
    </row>
    <row r="75" spans="1:8" s="6" customFormat="1" ht="16.5" x14ac:dyDescent="0.3">
      <c r="A75" s="11" t="s">
        <v>28</v>
      </c>
      <c r="B75" s="20">
        <f>(B23/B29)*100</f>
        <v>108.79836506626346</v>
      </c>
      <c r="C75" s="20"/>
      <c r="D75" s="20"/>
      <c r="E75" s="20"/>
      <c r="F75" s="20"/>
      <c r="G75" s="20"/>
      <c r="H75" s="20"/>
    </row>
    <row r="76" spans="1:8" ht="17.25" thickBot="1" x14ac:dyDescent="0.35">
      <c r="A76" s="23"/>
      <c r="B76" s="23"/>
      <c r="C76" s="23"/>
      <c r="D76" s="23"/>
      <c r="E76" s="23"/>
      <c r="F76" s="23"/>
      <c r="G76" s="11"/>
      <c r="H76" s="11"/>
    </row>
    <row r="77" spans="1:8" s="6" customFormat="1" ht="17.25" thickTop="1" x14ac:dyDescent="0.25">
      <c r="A77" s="34" t="s">
        <v>77</v>
      </c>
      <c r="B77" s="34"/>
      <c r="C77" s="34"/>
      <c r="D77" s="34"/>
      <c r="E77" s="34"/>
      <c r="F77" s="34"/>
      <c r="G77" s="34"/>
      <c r="H77" s="34"/>
    </row>
    <row r="78" spans="1:8" ht="16.5" x14ac:dyDescent="0.3">
      <c r="A78" s="11"/>
      <c r="B78" s="11"/>
      <c r="C78" s="11"/>
      <c r="D78" s="11"/>
      <c r="E78" s="11"/>
      <c r="F78" s="11"/>
      <c r="G78" s="11"/>
      <c r="H78" s="11"/>
    </row>
    <row r="79" spans="1:8" ht="16.5" x14ac:dyDescent="0.3">
      <c r="A79" s="11"/>
      <c r="B79" s="11"/>
      <c r="C79" s="11"/>
      <c r="D79" s="11"/>
      <c r="E79" s="11"/>
      <c r="F79" s="11"/>
      <c r="G79" s="11"/>
      <c r="H79" s="11"/>
    </row>
    <row r="80" spans="1:8" ht="16.5" x14ac:dyDescent="0.3">
      <c r="A80" s="11"/>
      <c r="B80" s="11"/>
      <c r="C80" s="11"/>
      <c r="D80" s="11"/>
      <c r="E80" s="11"/>
      <c r="F80" s="11"/>
      <c r="G80" s="11"/>
      <c r="H80" s="11"/>
    </row>
    <row r="81" spans="1:8" ht="16.5" x14ac:dyDescent="0.3">
      <c r="A81" s="11"/>
      <c r="B81" s="11"/>
      <c r="C81" s="11"/>
      <c r="D81" s="11"/>
      <c r="E81" s="11"/>
      <c r="F81" s="11"/>
      <c r="G81" s="11"/>
      <c r="H81" s="11"/>
    </row>
    <row r="82" spans="1:8" ht="16.5" x14ac:dyDescent="0.3">
      <c r="A82" s="11"/>
      <c r="B82" s="11"/>
      <c r="C82" s="11"/>
      <c r="D82" s="11"/>
      <c r="E82" s="11"/>
      <c r="F82" s="11"/>
      <c r="G82" s="11"/>
      <c r="H82" s="11"/>
    </row>
    <row r="83" spans="1:8" ht="16.5" x14ac:dyDescent="0.3">
      <c r="A83" s="11"/>
      <c r="B83" s="11"/>
      <c r="C83" s="11"/>
      <c r="D83" s="11"/>
      <c r="E83" s="11"/>
      <c r="F83" s="11"/>
      <c r="G83" s="11"/>
      <c r="H83" s="11"/>
    </row>
    <row r="84" spans="1:8" ht="16.5" x14ac:dyDescent="0.3">
      <c r="A84" s="11"/>
      <c r="B84" s="11"/>
      <c r="C84" s="11"/>
      <c r="D84" s="11"/>
      <c r="E84" s="11"/>
      <c r="F84" s="11"/>
      <c r="G84" s="11"/>
      <c r="H84" s="11"/>
    </row>
    <row r="85" spans="1:8" ht="16.5" x14ac:dyDescent="0.3">
      <c r="A85" s="11"/>
      <c r="B85" s="11"/>
      <c r="C85" s="11"/>
      <c r="D85" s="11"/>
      <c r="E85" s="11"/>
      <c r="F85" s="11"/>
      <c r="G85" s="11"/>
      <c r="H85" s="11"/>
    </row>
    <row r="86" spans="1:8" ht="16.5" x14ac:dyDescent="0.3">
      <c r="A86" s="11"/>
      <c r="B86" s="11"/>
      <c r="C86" s="11"/>
      <c r="D86" s="11"/>
      <c r="E86" s="11"/>
      <c r="F86" s="11"/>
      <c r="G86" s="11"/>
      <c r="H86" s="11"/>
    </row>
    <row r="87" spans="1:8" ht="16.5" x14ac:dyDescent="0.3">
      <c r="A87" s="11"/>
      <c r="B87" s="11"/>
      <c r="C87" s="11"/>
      <c r="D87" s="11"/>
      <c r="E87" s="11"/>
      <c r="F87" s="11"/>
      <c r="G87" s="11"/>
      <c r="H87" s="11"/>
    </row>
    <row r="88" spans="1:8" ht="16.5" x14ac:dyDescent="0.3">
      <c r="A88" s="11"/>
      <c r="B88" s="11"/>
      <c r="C88" s="11"/>
      <c r="D88" s="11"/>
      <c r="E88" s="11"/>
      <c r="F88" s="11"/>
      <c r="G88" s="11"/>
      <c r="H88" s="11"/>
    </row>
    <row r="89" spans="1:8" ht="16.5" x14ac:dyDescent="0.3">
      <c r="A89" s="11"/>
      <c r="B89" s="11"/>
      <c r="C89" s="11"/>
      <c r="D89" s="11"/>
      <c r="E89" s="11"/>
      <c r="F89" s="11"/>
      <c r="G89" s="11"/>
      <c r="H89" s="11"/>
    </row>
    <row r="90" spans="1:8" ht="16.5" x14ac:dyDescent="0.3">
      <c r="A90" s="11"/>
      <c r="B90" s="11"/>
      <c r="C90" s="11"/>
      <c r="D90" s="11"/>
      <c r="E90" s="11"/>
      <c r="F90" s="11"/>
      <c r="G90" s="11"/>
      <c r="H90" s="11"/>
    </row>
    <row r="91" spans="1:8" ht="16.5" x14ac:dyDescent="0.3">
      <c r="A91" s="11"/>
      <c r="B91" s="11"/>
      <c r="C91" s="11"/>
      <c r="D91" s="11"/>
      <c r="E91" s="11"/>
      <c r="F91" s="11"/>
      <c r="G91" s="11"/>
      <c r="H91" s="11"/>
    </row>
    <row r="92" spans="1:8" ht="16.5" x14ac:dyDescent="0.3">
      <c r="A92" s="11"/>
      <c r="B92" s="11"/>
      <c r="C92" s="11"/>
      <c r="D92" s="11"/>
      <c r="E92" s="11"/>
      <c r="F92" s="11"/>
      <c r="G92" s="11"/>
      <c r="H92" s="11"/>
    </row>
    <row r="93" spans="1:8" ht="16.5" x14ac:dyDescent="0.3">
      <c r="A93" s="11"/>
      <c r="B93" s="11"/>
      <c r="C93" s="11"/>
      <c r="D93" s="11"/>
      <c r="E93" s="11"/>
      <c r="F93" s="11"/>
      <c r="G93" s="11"/>
      <c r="H93" s="11"/>
    </row>
    <row r="94" spans="1:8" ht="16.5" x14ac:dyDescent="0.3">
      <c r="A94" s="11"/>
      <c r="B94" s="11"/>
      <c r="C94" s="11"/>
      <c r="D94" s="11"/>
      <c r="E94" s="11"/>
      <c r="F94" s="11"/>
      <c r="G94" s="11"/>
      <c r="H94" s="11"/>
    </row>
    <row r="95" spans="1:8" ht="16.5" x14ac:dyDescent="0.3">
      <c r="A95" s="11"/>
      <c r="B95" s="11"/>
      <c r="C95" s="11"/>
      <c r="D95" s="11"/>
      <c r="E95" s="11"/>
      <c r="F95" s="11"/>
      <c r="G95" s="11"/>
      <c r="H95" s="11"/>
    </row>
    <row r="96" spans="1:8" ht="16.5" x14ac:dyDescent="0.3">
      <c r="A96" s="11"/>
      <c r="B96" s="11"/>
      <c r="C96" s="11"/>
      <c r="D96" s="11"/>
      <c r="E96" s="11"/>
      <c r="F96" s="11"/>
      <c r="G96" s="11"/>
      <c r="H96" s="11"/>
    </row>
    <row r="97" spans="1:8" ht="16.5" x14ac:dyDescent="0.3">
      <c r="A97" s="11"/>
      <c r="B97" s="11"/>
      <c r="C97" s="11"/>
      <c r="D97" s="11"/>
      <c r="E97" s="11"/>
      <c r="F97" s="11"/>
      <c r="G97" s="11"/>
      <c r="H97" s="11"/>
    </row>
    <row r="98" spans="1:8" ht="16.5" x14ac:dyDescent="0.3">
      <c r="A98" s="11"/>
      <c r="B98" s="11"/>
      <c r="C98" s="11"/>
      <c r="D98" s="11"/>
      <c r="E98" s="11"/>
      <c r="F98" s="11"/>
      <c r="G98" s="11"/>
      <c r="H98" s="11"/>
    </row>
    <row r="99" spans="1:8" ht="16.5" x14ac:dyDescent="0.3">
      <c r="A99" s="11"/>
      <c r="B99" s="11"/>
      <c r="C99" s="11"/>
      <c r="D99" s="11"/>
      <c r="E99" s="11"/>
      <c r="F99" s="11"/>
      <c r="G99" s="11"/>
      <c r="H99" s="11"/>
    </row>
    <row r="100" spans="1:8" ht="16.5" x14ac:dyDescent="0.3">
      <c r="A100" s="11"/>
      <c r="B100" s="11"/>
      <c r="C100" s="11"/>
      <c r="D100" s="11"/>
      <c r="E100" s="11"/>
      <c r="F100" s="11"/>
      <c r="G100" s="11"/>
      <c r="H100" s="11"/>
    </row>
    <row r="101" spans="1:8" ht="16.5" x14ac:dyDescent="0.3">
      <c r="A101" s="11"/>
      <c r="B101" s="11"/>
      <c r="C101" s="11"/>
      <c r="D101" s="11"/>
      <c r="E101" s="11"/>
      <c r="F101" s="11"/>
      <c r="G101" s="11"/>
      <c r="H101" s="11"/>
    </row>
    <row r="102" spans="1:8" ht="16.5" x14ac:dyDescent="0.3">
      <c r="A102" s="11"/>
      <c r="B102" s="11"/>
      <c r="C102" s="11"/>
      <c r="D102" s="11"/>
      <c r="E102" s="11"/>
      <c r="F102" s="11"/>
      <c r="G102" s="11"/>
      <c r="H102" s="11"/>
    </row>
    <row r="103" spans="1:8" ht="16.5" x14ac:dyDescent="0.3">
      <c r="A103" s="11"/>
      <c r="B103" s="11"/>
      <c r="C103" s="11"/>
      <c r="D103" s="11"/>
      <c r="E103" s="11"/>
      <c r="F103" s="11"/>
      <c r="G103" s="11"/>
      <c r="H103" s="11"/>
    </row>
    <row r="104" spans="1:8" ht="16.5" x14ac:dyDescent="0.3">
      <c r="A104" s="11"/>
      <c r="B104" s="11"/>
      <c r="C104" s="11"/>
      <c r="D104" s="11"/>
      <c r="E104" s="11"/>
      <c r="F104" s="11"/>
      <c r="G104" s="11"/>
      <c r="H104" s="11"/>
    </row>
    <row r="105" spans="1:8" ht="16.5" x14ac:dyDescent="0.3">
      <c r="A105" s="11"/>
      <c r="B105" s="11"/>
      <c r="C105" s="11"/>
      <c r="D105" s="11"/>
      <c r="E105" s="11"/>
      <c r="F105" s="11"/>
      <c r="G105" s="11"/>
      <c r="H105" s="11"/>
    </row>
    <row r="106" spans="1:8" ht="16.5" x14ac:dyDescent="0.3">
      <c r="A106" s="11"/>
      <c r="B106" s="11"/>
      <c r="C106" s="11"/>
      <c r="D106" s="11"/>
      <c r="E106" s="11"/>
      <c r="F106" s="11"/>
      <c r="G106" s="11"/>
      <c r="H106" s="11"/>
    </row>
    <row r="107" spans="1:8" ht="16.5" x14ac:dyDescent="0.3">
      <c r="A107" s="11"/>
      <c r="B107" s="11"/>
      <c r="C107" s="11"/>
      <c r="D107" s="11"/>
      <c r="E107" s="11"/>
      <c r="F107" s="11"/>
      <c r="G107" s="11"/>
      <c r="H107" s="11"/>
    </row>
    <row r="108" spans="1:8" ht="16.5" x14ac:dyDescent="0.3">
      <c r="A108" s="11"/>
      <c r="B108" s="11"/>
      <c r="C108" s="11"/>
      <c r="D108" s="11"/>
      <c r="E108" s="11"/>
      <c r="F108" s="11"/>
      <c r="G108" s="11"/>
      <c r="H108" s="11"/>
    </row>
    <row r="109" spans="1:8" ht="16.5" x14ac:dyDescent="0.3">
      <c r="A109" s="11"/>
      <c r="B109" s="11"/>
      <c r="C109" s="11"/>
      <c r="D109" s="11"/>
      <c r="E109" s="11"/>
      <c r="F109" s="11"/>
      <c r="G109" s="11"/>
      <c r="H109" s="11"/>
    </row>
    <row r="110" spans="1:8" ht="16.5" x14ac:dyDescent="0.3">
      <c r="A110" s="11"/>
      <c r="B110" s="11"/>
      <c r="C110" s="11"/>
      <c r="D110" s="11"/>
      <c r="E110" s="11"/>
      <c r="F110" s="11"/>
      <c r="G110" s="11"/>
      <c r="H110" s="11"/>
    </row>
    <row r="111" spans="1:8" ht="16.5" x14ac:dyDescent="0.3">
      <c r="A111" s="11"/>
      <c r="B111" s="11"/>
      <c r="C111" s="11"/>
      <c r="D111" s="11"/>
      <c r="E111" s="11"/>
      <c r="F111" s="11"/>
      <c r="G111" s="11"/>
      <c r="H111" s="11"/>
    </row>
    <row r="112" spans="1:8" ht="16.5" x14ac:dyDescent="0.3">
      <c r="A112" s="11"/>
      <c r="B112" s="11"/>
      <c r="C112" s="11"/>
      <c r="D112" s="11"/>
      <c r="E112" s="11"/>
      <c r="F112" s="11"/>
      <c r="G112" s="11"/>
      <c r="H112" s="11"/>
    </row>
    <row r="113" spans="1:8" ht="16.5" x14ac:dyDescent="0.3">
      <c r="A113" s="11"/>
      <c r="B113" s="11"/>
      <c r="C113" s="11"/>
      <c r="D113" s="11"/>
      <c r="E113" s="11"/>
      <c r="F113" s="11"/>
      <c r="G113" s="11"/>
      <c r="H113" s="11"/>
    </row>
    <row r="114" spans="1:8" ht="16.5" x14ac:dyDescent="0.3">
      <c r="A114" s="11"/>
      <c r="B114" s="11"/>
      <c r="C114" s="11"/>
      <c r="D114" s="11"/>
      <c r="E114" s="11"/>
      <c r="F114" s="11"/>
      <c r="G114" s="11"/>
      <c r="H114" s="11"/>
    </row>
    <row r="115" spans="1:8" ht="16.5" x14ac:dyDescent="0.3">
      <c r="A115" s="11"/>
      <c r="B115" s="11"/>
      <c r="C115" s="11"/>
      <c r="D115" s="11"/>
      <c r="E115" s="11"/>
      <c r="F115" s="11"/>
      <c r="G115" s="11"/>
      <c r="H115" s="11"/>
    </row>
    <row r="116" spans="1:8" ht="16.5" x14ac:dyDescent="0.3">
      <c r="A116" s="11"/>
      <c r="B116" s="11"/>
      <c r="C116" s="11"/>
      <c r="D116" s="11"/>
      <c r="E116" s="11"/>
      <c r="F116" s="11"/>
      <c r="G116" s="11"/>
      <c r="H116" s="11"/>
    </row>
    <row r="117" spans="1:8" ht="16.5" x14ac:dyDescent="0.3">
      <c r="A117" s="11"/>
      <c r="B117" s="11"/>
      <c r="C117" s="11"/>
      <c r="D117" s="11"/>
      <c r="E117" s="11"/>
      <c r="F117" s="11"/>
      <c r="G117" s="11"/>
      <c r="H117" s="11"/>
    </row>
    <row r="118" spans="1:8" ht="16.5" x14ac:dyDescent="0.3">
      <c r="A118" s="11"/>
      <c r="B118" s="11"/>
      <c r="C118" s="11"/>
      <c r="D118" s="11"/>
      <c r="E118" s="11"/>
      <c r="F118" s="11"/>
      <c r="G118" s="11"/>
      <c r="H118" s="11"/>
    </row>
    <row r="119" spans="1:8" ht="16.5" x14ac:dyDescent="0.3">
      <c r="A119" s="11"/>
      <c r="B119" s="11"/>
      <c r="C119" s="11"/>
      <c r="D119" s="11"/>
      <c r="E119" s="11"/>
      <c r="F119" s="11"/>
      <c r="G119" s="11"/>
      <c r="H119" s="11"/>
    </row>
    <row r="120" spans="1:8" ht="16.5" x14ac:dyDescent="0.3">
      <c r="A120" s="11"/>
      <c r="B120" s="11"/>
      <c r="C120" s="11"/>
      <c r="D120" s="11"/>
      <c r="E120" s="11"/>
      <c r="F120" s="11"/>
      <c r="G120" s="11"/>
      <c r="H120" s="11"/>
    </row>
    <row r="121" spans="1:8" ht="16.5" x14ac:dyDescent="0.3">
      <c r="A121" s="11"/>
      <c r="B121" s="11"/>
      <c r="C121" s="11"/>
      <c r="D121" s="11"/>
      <c r="E121" s="11"/>
      <c r="F121" s="11"/>
      <c r="G121" s="11"/>
      <c r="H121" s="11"/>
    </row>
    <row r="122" spans="1:8" ht="16.5" x14ac:dyDescent="0.3">
      <c r="A122" s="11"/>
      <c r="B122" s="11"/>
      <c r="C122" s="11"/>
      <c r="D122" s="11"/>
      <c r="E122" s="11"/>
      <c r="F122" s="11"/>
      <c r="G122" s="11"/>
      <c r="H122" s="11"/>
    </row>
    <row r="123" spans="1:8" ht="16.5" x14ac:dyDescent="0.3">
      <c r="A123" s="11"/>
      <c r="B123" s="11"/>
      <c r="C123" s="11"/>
      <c r="D123" s="11"/>
      <c r="E123" s="11"/>
      <c r="F123" s="11"/>
      <c r="G123" s="11"/>
      <c r="H123" s="11"/>
    </row>
    <row r="124" spans="1:8" ht="16.5" x14ac:dyDescent="0.3">
      <c r="A124" s="11"/>
      <c r="B124" s="11"/>
      <c r="C124" s="11"/>
      <c r="D124" s="11"/>
      <c r="E124" s="11"/>
      <c r="F124" s="11"/>
      <c r="G124" s="11"/>
      <c r="H124" s="11"/>
    </row>
    <row r="125" spans="1:8" ht="16.5" x14ac:dyDescent="0.3">
      <c r="A125" s="11"/>
      <c r="B125" s="11"/>
      <c r="C125" s="11"/>
      <c r="D125" s="11"/>
      <c r="E125" s="11"/>
      <c r="F125" s="11"/>
      <c r="G125" s="11"/>
      <c r="H125" s="11"/>
    </row>
    <row r="126" spans="1:8" ht="16.5" x14ac:dyDescent="0.3">
      <c r="A126" s="11"/>
      <c r="B126" s="11"/>
      <c r="C126" s="11"/>
      <c r="D126" s="11"/>
      <c r="E126" s="11"/>
      <c r="F126" s="11"/>
      <c r="G126" s="11"/>
      <c r="H126" s="11"/>
    </row>
    <row r="127" spans="1:8" ht="16.5" x14ac:dyDescent="0.3">
      <c r="A127" s="11"/>
      <c r="B127" s="11"/>
      <c r="C127" s="11"/>
      <c r="D127" s="11"/>
      <c r="E127" s="11"/>
      <c r="F127" s="11"/>
      <c r="G127" s="11"/>
      <c r="H127" s="11"/>
    </row>
    <row r="128" spans="1:8" ht="16.5" x14ac:dyDescent="0.3">
      <c r="A128" s="11"/>
      <c r="B128" s="11"/>
      <c r="C128" s="11"/>
      <c r="D128" s="11"/>
      <c r="E128" s="11"/>
      <c r="F128" s="11"/>
      <c r="G128" s="11"/>
      <c r="H128" s="11"/>
    </row>
    <row r="129" spans="1:8" ht="16.5" x14ac:dyDescent="0.3">
      <c r="A129" s="11"/>
      <c r="B129" s="11"/>
      <c r="C129" s="11"/>
      <c r="D129" s="11"/>
      <c r="E129" s="11"/>
      <c r="F129" s="11"/>
      <c r="G129" s="11"/>
      <c r="H129" s="11"/>
    </row>
  </sheetData>
  <mergeCells count="4">
    <mergeCell ref="A9:A10"/>
    <mergeCell ref="B9:B10"/>
    <mergeCell ref="C9:H9"/>
    <mergeCell ref="A77:H77"/>
  </mergeCells>
  <pageMargins left="0.7" right="0.7" top="0.75" bottom="0.75" header="0.3" footer="0.3"/>
  <pageSetup orientation="portrait" r:id="rId1"/>
  <ignoredErrors>
    <ignoredError sqref="C15:C16 C17:C18 C21:C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L8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2" customWidth="1"/>
    <col min="2" max="8" width="24" style="2" customWidth="1"/>
    <col min="9" max="10" width="13.5703125" style="2" bestFit="1" customWidth="1"/>
    <col min="11" max="12" width="11.5703125" style="2" bestFit="1" customWidth="1"/>
    <col min="13" max="16384" width="11.42578125" style="2"/>
  </cols>
  <sheetData>
    <row r="9" spans="1:8" s="5" customFormat="1" ht="17.25" x14ac:dyDescent="0.25">
      <c r="A9" s="31" t="s">
        <v>0</v>
      </c>
      <c r="B9" s="31" t="s">
        <v>34</v>
      </c>
      <c r="C9" s="33" t="s">
        <v>45</v>
      </c>
      <c r="D9" s="33"/>
      <c r="E9" s="33"/>
      <c r="F9" s="33"/>
      <c r="G9" s="33"/>
      <c r="H9" s="33"/>
    </row>
    <row r="10" spans="1:8" s="5" customFormat="1" ht="52.5" thickBot="1" x14ac:dyDescent="0.3">
      <c r="A10" s="32"/>
      <c r="B10" s="32"/>
      <c r="C10" s="10" t="s">
        <v>50</v>
      </c>
      <c r="D10" s="10" t="s">
        <v>51</v>
      </c>
      <c r="E10" s="10" t="s">
        <v>52</v>
      </c>
      <c r="F10" s="10" t="s">
        <v>42</v>
      </c>
      <c r="G10" s="10" t="s">
        <v>43</v>
      </c>
      <c r="H10" s="10" t="s">
        <v>44</v>
      </c>
    </row>
    <row r="11" spans="1:8" ht="17.25" thickTop="1" x14ac:dyDescent="0.3">
      <c r="A11" s="11"/>
      <c r="B11" s="11"/>
      <c r="C11" s="24"/>
      <c r="D11" s="11"/>
      <c r="E11" s="11"/>
      <c r="F11" s="11"/>
      <c r="G11" s="11"/>
      <c r="H11" s="11"/>
    </row>
    <row r="12" spans="1:8" ht="17.25" x14ac:dyDescent="0.35">
      <c r="A12" s="12" t="s">
        <v>1</v>
      </c>
      <c r="B12" s="11"/>
      <c r="C12" s="11"/>
      <c r="D12" s="11"/>
      <c r="E12" s="11"/>
      <c r="F12" s="11"/>
      <c r="G12" s="11"/>
      <c r="H12" s="11"/>
    </row>
    <row r="13" spans="1:8" ht="16.5" x14ac:dyDescent="0.3">
      <c r="A13" s="11"/>
      <c r="B13" s="11"/>
      <c r="C13" s="11"/>
      <c r="D13" s="11"/>
      <c r="E13" s="11"/>
      <c r="F13" s="11"/>
      <c r="G13" s="11"/>
      <c r="H13" s="11"/>
    </row>
    <row r="14" spans="1:8" ht="17.25" x14ac:dyDescent="0.35">
      <c r="A14" s="12" t="s">
        <v>41</v>
      </c>
      <c r="B14" s="11"/>
      <c r="C14" s="11"/>
      <c r="D14" s="11"/>
      <c r="E14" s="11"/>
      <c r="F14" s="11"/>
      <c r="G14" s="11"/>
      <c r="H14" s="11"/>
    </row>
    <row r="15" spans="1:8" s="6" customFormat="1" ht="16.5" x14ac:dyDescent="0.3">
      <c r="A15" s="13" t="s">
        <v>57</v>
      </c>
      <c r="B15" s="14">
        <f>+SUM(C15+F15)</f>
        <v>121810.33333333333</v>
      </c>
      <c r="C15" s="14">
        <f>+SUM(D15:E15)</f>
        <v>117550</v>
      </c>
      <c r="D15" s="14">
        <v>86765</v>
      </c>
      <c r="E15" s="14">
        <v>30785</v>
      </c>
      <c r="F15" s="14">
        <v>4260.333333333333</v>
      </c>
      <c r="G15" s="14"/>
      <c r="H15" s="14"/>
    </row>
    <row r="16" spans="1:8" s="6" customFormat="1" ht="16.5" x14ac:dyDescent="0.3">
      <c r="A16" s="13" t="s">
        <v>78</v>
      </c>
      <c r="B16" s="14">
        <f t="shared" ref="B16:B18" si="0">+SUM(C16+F16)</f>
        <v>125928.66666666667</v>
      </c>
      <c r="C16" s="14">
        <f>+SUM(D16:E16)</f>
        <v>121465</v>
      </c>
      <c r="D16" s="14">
        <v>74628</v>
      </c>
      <c r="E16" s="14">
        <v>46837</v>
      </c>
      <c r="F16" s="14">
        <v>4463.666666666667</v>
      </c>
      <c r="G16" s="14"/>
      <c r="H16" s="14"/>
    </row>
    <row r="17" spans="1:8" s="6" customFormat="1" ht="16.5" x14ac:dyDescent="0.3">
      <c r="A17" s="13" t="s">
        <v>79</v>
      </c>
      <c r="B17" s="14">
        <f t="shared" si="0"/>
        <v>128589.33333333337</v>
      </c>
      <c r="C17" s="14">
        <f t="shared" ref="C17:C18" si="1">+SUM(D17:E17)</f>
        <v>124141.6666666667</v>
      </c>
      <c r="D17" s="14">
        <v>92986.666666666701</v>
      </c>
      <c r="E17" s="14">
        <v>31155</v>
      </c>
      <c r="F17" s="14">
        <v>4447.666666666667</v>
      </c>
      <c r="G17" s="14"/>
      <c r="H17" s="14"/>
    </row>
    <row r="18" spans="1:8" s="6" customFormat="1" ht="16.5" x14ac:dyDescent="0.3">
      <c r="A18" s="13" t="s">
        <v>71</v>
      </c>
      <c r="B18" s="14">
        <f t="shared" si="0"/>
        <v>126362.91666666667</v>
      </c>
      <c r="C18" s="14">
        <f t="shared" si="1"/>
        <v>121883</v>
      </c>
      <c r="D18" s="14">
        <v>74868.25</v>
      </c>
      <c r="E18" s="14">
        <v>47014.75</v>
      </c>
      <c r="F18" s="14">
        <v>4479.916666666667</v>
      </c>
      <c r="G18" s="14"/>
      <c r="H18" s="14"/>
    </row>
    <row r="19" spans="1:8" ht="17.25" x14ac:dyDescent="0.35">
      <c r="A19" s="11"/>
      <c r="B19" s="15"/>
      <c r="C19" s="15"/>
      <c r="D19" s="15"/>
      <c r="E19" s="25"/>
      <c r="F19" s="15"/>
      <c r="G19" s="15"/>
      <c r="H19" s="15"/>
    </row>
    <row r="20" spans="1:8" ht="17.25" x14ac:dyDescent="0.35">
      <c r="A20" s="16" t="s">
        <v>2</v>
      </c>
      <c r="B20" s="15"/>
      <c r="C20" s="15"/>
      <c r="D20" s="15"/>
      <c r="E20" s="15"/>
      <c r="F20" s="15"/>
      <c r="G20" s="15"/>
      <c r="H20" s="15"/>
    </row>
    <row r="21" spans="1:8" s="6" customFormat="1" ht="16.5" x14ac:dyDescent="0.3">
      <c r="A21" s="13" t="s">
        <v>57</v>
      </c>
      <c r="B21" s="14">
        <f>+C21+F21+G21+H21</f>
        <v>37256058180</v>
      </c>
      <c r="C21" s="14">
        <f>+SUM(D21:E21)</f>
        <v>27983123000</v>
      </c>
      <c r="D21" s="14">
        <v>20707511020</v>
      </c>
      <c r="E21" s="14">
        <v>7275611980</v>
      </c>
      <c r="F21" s="19">
        <v>3715604380</v>
      </c>
      <c r="G21" s="14">
        <v>4251710700</v>
      </c>
      <c r="H21" s="14">
        <v>1305620100</v>
      </c>
    </row>
    <row r="22" spans="1:8" s="6" customFormat="1" ht="16.5" x14ac:dyDescent="0.3">
      <c r="A22" s="13" t="s">
        <v>78</v>
      </c>
      <c r="B22" s="14">
        <f t="shared" ref="B22:B25" si="2">+C22+F22+G22+H22</f>
        <v>39977700003</v>
      </c>
      <c r="C22" s="14">
        <f>+SUM(D22:E22)</f>
        <v>29880390000</v>
      </c>
      <c r="D22" s="14">
        <v>18358488000</v>
      </c>
      <c r="E22" s="14">
        <v>11521902000</v>
      </c>
      <c r="F22" s="14">
        <v>3938735003</v>
      </c>
      <c r="G22" s="14">
        <v>4664475000</v>
      </c>
      <c r="H22" s="14">
        <v>1494100000</v>
      </c>
    </row>
    <row r="23" spans="1:8" s="6" customFormat="1" ht="16.5" x14ac:dyDescent="0.3">
      <c r="A23" s="13" t="s">
        <v>79</v>
      </c>
      <c r="B23" s="14">
        <f t="shared" si="2"/>
        <v>40768887200</v>
      </c>
      <c r="C23" s="14">
        <f t="shared" ref="C23:C24" si="3">+SUM(D23:E23)</f>
        <v>30536665600</v>
      </c>
      <c r="D23" s="14">
        <v>22902499200</v>
      </c>
      <c r="E23" s="14">
        <v>7634166400</v>
      </c>
      <c r="F23" s="19">
        <v>4010585200</v>
      </c>
      <c r="G23" s="14">
        <v>4727636400</v>
      </c>
      <c r="H23" s="14">
        <v>1494000000</v>
      </c>
    </row>
    <row r="24" spans="1:8" s="6" customFormat="1" ht="16.5" x14ac:dyDescent="0.3">
      <c r="A24" s="13" t="s">
        <v>71</v>
      </c>
      <c r="B24" s="14">
        <f t="shared" si="2"/>
        <v>171687267947</v>
      </c>
      <c r="C24" s="14">
        <f t="shared" si="3"/>
        <v>129925129335.54001</v>
      </c>
      <c r="D24" s="14">
        <v>79808480167.770004</v>
      </c>
      <c r="E24" s="14">
        <v>50116649167.770004</v>
      </c>
      <c r="F24" s="14">
        <v>17127838611.459999</v>
      </c>
      <c r="G24" s="14">
        <v>18657900000</v>
      </c>
      <c r="H24" s="14">
        <v>5976399999.999999</v>
      </c>
    </row>
    <row r="25" spans="1:8" s="6" customFormat="1" ht="16.5" x14ac:dyDescent="0.3">
      <c r="A25" s="13" t="s">
        <v>80</v>
      </c>
      <c r="B25" s="14">
        <f t="shared" si="2"/>
        <v>39274887200</v>
      </c>
      <c r="C25" s="14">
        <f>+C23</f>
        <v>30536665600</v>
      </c>
      <c r="D25" s="14">
        <f>+D23</f>
        <v>22902499200</v>
      </c>
      <c r="E25" s="14">
        <f>+E23</f>
        <v>7634166400</v>
      </c>
      <c r="F25" s="14">
        <f t="shared" ref="F25:G25" si="4">F23</f>
        <v>4010585200</v>
      </c>
      <c r="G25" s="14">
        <f t="shared" si="4"/>
        <v>4727636400</v>
      </c>
      <c r="H25" s="14"/>
    </row>
    <row r="26" spans="1:8" s="6" customFormat="1" ht="16.5" x14ac:dyDescent="0.3">
      <c r="A26" s="11"/>
      <c r="B26" s="14"/>
      <c r="C26" s="14"/>
      <c r="D26" s="14"/>
      <c r="E26" s="14"/>
      <c r="F26" s="14"/>
      <c r="G26" s="14"/>
      <c r="H26" s="14"/>
    </row>
    <row r="27" spans="1:8" s="6" customFormat="1" ht="17.25" x14ac:dyDescent="0.35">
      <c r="A27" s="16" t="s">
        <v>3</v>
      </c>
      <c r="B27" s="14"/>
      <c r="C27" s="14"/>
      <c r="D27" s="14"/>
      <c r="E27" s="14"/>
      <c r="F27" s="14"/>
      <c r="G27" s="14"/>
      <c r="H27" s="14"/>
    </row>
    <row r="28" spans="1:8" s="6" customFormat="1" ht="16.5" x14ac:dyDescent="0.3">
      <c r="A28" s="13" t="s">
        <v>78</v>
      </c>
      <c r="B28" s="14">
        <f>B22</f>
        <v>39977700003</v>
      </c>
      <c r="C28" s="14"/>
      <c r="D28" s="14"/>
      <c r="E28" s="14"/>
      <c r="F28" s="14"/>
      <c r="G28" s="14"/>
      <c r="H28" s="14"/>
    </row>
    <row r="29" spans="1:8" s="6" customFormat="1" ht="16.5" x14ac:dyDescent="0.3">
      <c r="A29" s="13" t="s">
        <v>79</v>
      </c>
      <c r="B29" s="14">
        <v>37206253500</v>
      </c>
      <c r="C29" s="14"/>
      <c r="D29" s="14"/>
      <c r="E29" s="14"/>
      <c r="F29" s="14"/>
      <c r="G29" s="14"/>
      <c r="H29" s="14"/>
    </row>
    <row r="30" spans="1:8" ht="16.5" x14ac:dyDescent="0.3">
      <c r="A30" s="11"/>
      <c r="B30" s="17"/>
      <c r="C30" s="17"/>
      <c r="D30" s="17"/>
      <c r="E30" s="17"/>
      <c r="F30" s="17"/>
      <c r="G30" s="17"/>
      <c r="H30" s="17"/>
    </row>
    <row r="31" spans="1:8" ht="17.25" x14ac:dyDescent="0.35">
      <c r="A31" s="12" t="s">
        <v>4</v>
      </c>
      <c r="B31" s="17"/>
      <c r="C31" s="17"/>
      <c r="D31" s="17"/>
      <c r="E31" s="17"/>
      <c r="F31" s="17"/>
      <c r="G31" s="17"/>
      <c r="H31" s="17"/>
    </row>
    <row r="32" spans="1:8" ht="16.5" x14ac:dyDescent="0.3">
      <c r="A32" s="13" t="s">
        <v>58</v>
      </c>
      <c r="B32" s="18">
        <v>1.0552807376</v>
      </c>
      <c r="C32" s="18">
        <v>1.0552807376</v>
      </c>
      <c r="D32" s="18">
        <v>1.0552807376</v>
      </c>
      <c r="E32" s="18">
        <v>1.0552807376</v>
      </c>
      <c r="F32" s="18">
        <v>1.0552807376</v>
      </c>
      <c r="G32" s="18">
        <v>1.0552807376</v>
      </c>
      <c r="H32" s="18">
        <v>1.0552807376</v>
      </c>
    </row>
    <row r="33" spans="1:12" ht="16.5" x14ac:dyDescent="0.3">
      <c r="A33" s="13" t="s">
        <v>81</v>
      </c>
      <c r="B33" s="18">
        <v>1.0586</v>
      </c>
      <c r="C33" s="18">
        <v>1.0586</v>
      </c>
      <c r="D33" s="18">
        <v>1.0586</v>
      </c>
      <c r="E33" s="18">
        <v>1.0586</v>
      </c>
      <c r="F33" s="18">
        <v>1.0586</v>
      </c>
      <c r="G33" s="18">
        <v>1.0586</v>
      </c>
      <c r="H33" s="18">
        <v>1.0586</v>
      </c>
    </row>
    <row r="34" spans="1:12" s="6" customFormat="1" ht="16.5" x14ac:dyDescent="0.3">
      <c r="A34" s="13" t="s">
        <v>5</v>
      </c>
      <c r="B34" s="19">
        <f>+C34+F34</f>
        <v>129179</v>
      </c>
      <c r="C34" s="19">
        <v>116285</v>
      </c>
      <c r="D34" s="19"/>
      <c r="E34" s="19"/>
      <c r="F34" s="19">
        <v>12894</v>
      </c>
      <c r="G34" s="19"/>
      <c r="H34" s="14"/>
    </row>
    <row r="35" spans="1:12" ht="16.5" x14ac:dyDescent="0.3">
      <c r="A35" s="11"/>
      <c r="B35" s="15"/>
      <c r="C35" s="15"/>
      <c r="D35" s="15"/>
      <c r="E35" s="15"/>
      <c r="F35" s="15"/>
      <c r="G35" s="15"/>
      <c r="H35" s="15"/>
    </row>
    <row r="36" spans="1:12" ht="17.25" x14ac:dyDescent="0.35">
      <c r="A36" s="12" t="s">
        <v>6</v>
      </c>
      <c r="B36" s="15"/>
      <c r="C36" s="15"/>
      <c r="D36" s="15"/>
      <c r="E36" s="15"/>
      <c r="F36" s="15"/>
      <c r="G36" s="15"/>
      <c r="H36" s="15"/>
    </row>
    <row r="37" spans="1:12" ht="16.5" x14ac:dyDescent="0.3">
      <c r="A37" s="11" t="s">
        <v>59</v>
      </c>
      <c r="B37" s="14">
        <f>B21/B32</f>
        <v>35304404650.397179</v>
      </c>
      <c r="C37" s="14">
        <f t="shared" ref="C37:H37" si="5">C21/C32</f>
        <v>26517230915.861645</v>
      </c>
      <c r="D37" s="14">
        <f t="shared" si="5"/>
        <v>19622750877.737617</v>
      </c>
      <c r="E37" s="14">
        <f t="shared" si="5"/>
        <v>6894480038.1240282</v>
      </c>
      <c r="F37" s="14">
        <f t="shared" si="5"/>
        <v>3520962951.0061097</v>
      </c>
      <c r="G37" s="14">
        <f t="shared" si="5"/>
        <v>4028985414.5064421</v>
      </c>
      <c r="H37" s="14">
        <f t="shared" si="5"/>
        <v>1237225369.0229776</v>
      </c>
    </row>
    <row r="38" spans="1:12" ht="16.5" x14ac:dyDescent="0.3">
      <c r="A38" s="11" t="s">
        <v>82</v>
      </c>
      <c r="B38" s="14">
        <f>B23/B33</f>
        <v>38512079350.085022</v>
      </c>
      <c r="C38" s="14">
        <f t="shared" ref="C38:H38" si="6">C23/C33</f>
        <v>28846273946.722088</v>
      </c>
      <c r="D38" s="14">
        <f t="shared" si="6"/>
        <v>21634705460.041565</v>
      </c>
      <c r="E38" s="14">
        <f t="shared" si="6"/>
        <v>7211568486.680522</v>
      </c>
      <c r="F38" s="14">
        <f t="shared" si="6"/>
        <v>3788574721.3300586</v>
      </c>
      <c r="G38" s="14">
        <f t="shared" si="6"/>
        <v>4465932741.3565083</v>
      </c>
      <c r="H38" s="14">
        <f t="shared" si="6"/>
        <v>1411297940.6763651</v>
      </c>
    </row>
    <row r="39" spans="1:12" ht="16.5" x14ac:dyDescent="0.3">
      <c r="A39" s="11" t="s">
        <v>60</v>
      </c>
      <c r="B39" s="14">
        <f>B37/B15</f>
        <v>289830.95016895537</v>
      </c>
      <c r="C39" s="14">
        <f t="shared" ref="C39:F39" si="7">C37/C15</f>
        <v>225582.56840375709</v>
      </c>
      <c r="D39" s="14">
        <f t="shared" si="7"/>
        <v>226159.75194764728</v>
      </c>
      <c r="E39" s="14">
        <f t="shared" si="7"/>
        <v>223955.82387929279</v>
      </c>
      <c r="F39" s="14">
        <f t="shared" si="7"/>
        <v>826452.45700792817</v>
      </c>
      <c r="G39" s="14"/>
      <c r="H39" s="14"/>
    </row>
    <row r="40" spans="1:12" ht="16.5" x14ac:dyDescent="0.3">
      <c r="A40" s="11" t="s">
        <v>83</v>
      </c>
      <c r="B40" s="14">
        <f>B38/B17</f>
        <v>299496.68725828745</v>
      </c>
      <c r="C40" s="14">
        <f t="shared" ref="C40:F40" si="8">C38/C17</f>
        <v>232365.76986014968</v>
      </c>
      <c r="D40" s="14">
        <f t="shared" si="8"/>
        <v>232664.59843749882</v>
      </c>
      <c r="E40" s="14">
        <f t="shared" si="8"/>
        <v>231473.87214509779</v>
      </c>
      <c r="F40" s="14">
        <f t="shared" si="8"/>
        <v>851811.74878139666</v>
      </c>
      <c r="G40" s="14"/>
      <c r="H40" s="14"/>
    </row>
    <row r="41" spans="1:12" ht="16.5" x14ac:dyDescent="0.3">
      <c r="A41" s="11"/>
      <c r="B41" s="17"/>
      <c r="C41" s="17"/>
      <c r="D41" s="17"/>
      <c r="E41" s="17"/>
      <c r="F41" s="17"/>
      <c r="G41" s="17"/>
      <c r="H41" s="17"/>
    </row>
    <row r="42" spans="1:12" ht="17.25" x14ac:dyDescent="0.35">
      <c r="A42" s="12" t="s">
        <v>7</v>
      </c>
      <c r="B42" s="17"/>
      <c r="C42" s="17"/>
      <c r="D42" s="17"/>
      <c r="E42" s="17"/>
      <c r="F42" s="17"/>
      <c r="G42" s="17"/>
      <c r="H42" s="17"/>
    </row>
    <row r="43" spans="1:12" ht="16.5" x14ac:dyDescent="0.3">
      <c r="A43" s="11"/>
      <c r="B43" s="17"/>
      <c r="C43" s="17"/>
      <c r="D43" s="17"/>
      <c r="E43" s="17"/>
      <c r="F43" s="17"/>
      <c r="G43" s="17"/>
      <c r="H43" s="17"/>
    </row>
    <row r="44" spans="1:12" ht="17.25" x14ac:dyDescent="0.35">
      <c r="A44" s="12" t="s">
        <v>8</v>
      </c>
      <c r="B44" s="17"/>
      <c r="C44" s="17"/>
      <c r="D44" s="17"/>
      <c r="E44" s="17"/>
      <c r="F44" s="17"/>
      <c r="G44" s="17"/>
      <c r="H44" s="17"/>
    </row>
    <row r="45" spans="1:12" s="6" customFormat="1" ht="16.5" x14ac:dyDescent="0.3">
      <c r="A45" s="11" t="s">
        <v>9</v>
      </c>
      <c r="B45" s="20">
        <f>(B16/B34)*100</f>
        <v>97.483853154666519</v>
      </c>
      <c r="C45" s="20">
        <f t="shared" ref="C45:F45" si="9">(C16/C34)*100</f>
        <v>104.45457281678634</v>
      </c>
      <c r="D45" s="20"/>
      <c r="E45" s="20"/>
      <c r="F45" s="20">
        <f t="shared" si="9"/>
        <v>34.618168657256611</v>
      </c>
      <c r="G45" s="20"/>
      <c r="H45" s="20"/>
      <c r="I45" s="9"/>
      <c r="J45" s="9"/>
      <c r="K45" s="9"/>
      <c r="L45" s="9"/>
    </row>
    <row r="46" spans="1:12" s="6" customFormat="1" ht="16.5" x14ac:dyDescent="0.3">
      <c r="A46" s="11" t="s">
        <v>10</v>
      </c>
      <c r="B46" s="20">
        <f>(B17/(B17+B34))*100</f>
        <v>49.885620809383106</v>
      </c>
      <c r="C46" s="20">
        <f t="shared" ref="C46" si="10">(C17/(C17+C34))*100</f>
        <v>51.633900842945877</v>
      </c>
      <c r="D46" s="20"/>
      <c r="E46" s="20"/>
      <c r="F46" s="20">
        <f>(F17/F34)*100</f>
        <v>34.49407993381935</v>
      </c>
      <c r="G46" s="20"/>
      <c r="H46" s="20"/>
      <c r="I46" s="9"/>
      <c r="J46" s="9"/>
      <c r="K46" s="9"/>
      <c r="L46" s="9"/>
    </row>
    <row r="47" spans="1:12" ht="16.5" x14ac:dyDescent="0.3">
      <c r="A47" s="11"/>
      <c r="B47" s="21"/>
      <c r="C47" s="21"/>
      <c r="D47" s="21"/>
      <c r="E47" s="21"/>
      <c r="F47" s="21"/>
      <c r="G47" s="21"/>
      <c r="H47" s="21"/>
      <c r="I47" s="4"/>
      <c r="J47" s="4"/>
      <c r="K47" s="4"/>
      <c r="L47" s="4"/>
    </row>
    <row r="48" spans="1:12" ht="17.25" x14ac:dyDescent="0.35">
      <c r="A48" s="12" t="s">
        <v>11</v>
      </c>
      <c r="B48" s="21"/>
      <c r="C48" s="21"/>
      <c r="D48" s="21"/>
      <c r="E48" s="21"/>
      <c r="F48" s="21"/>
      <c r="G48" s="21"/>
      <c r="H48" s="21"/>
      <c r="I48" s="4"/>
      <c r="J48" s="4"/>
      <c r="K48" s="4"/>
      <c r="L48" s="4"/>
    </row>
    <row r="49" spans="1:12" ht="16.5" x14ac:dyDescent="0.3">
      <c r="A49" s="11" t="s">
        <v>12</v>
      </c>
      <c r="B49" s="20">
        <f>B17/B16*100</f>
        <v>102.11283636767909</v>
      </c>
      <c r="C49" s="20">
        <f t="shared" ref="C49:F49" si="11">C17/C16*100</f>
        <v>102.20365262970131</v>
      </c>
      <c r="D49" s="20">
        <f t="shared" si="11"/>
        <v>124.60023940969435</v>
      </c>
      <c r="E49" s="20">
        <f t="shared" si="11"/>
        <v>66.517923863612111</v>
      </c>
      <c r="F49" s="20">
        <f t="shared" si="11"/>
        <v>99.641550294974238</v>
      </c>
      <c r="G49" s="20"/>
      <c r="H49" s="20"/>
      <c r="I49" s="4"/>
      <c r="J49" s="4"/>
      <c r="K49" s="4"/>
      <c r="L49" s="4"/>
    </row>
    <row r="50" spans="1:12" ht="16.5" x14ac:dyDescent="0.3">
      <c r="A50" s="11" t="s">
        <v>13</v>
      </c>
      <c r="B50" s="20">
        <f>B23/B22*100</f>
        <v>101.97907132461503</v>
      </c>
      <c r="C50" s="20">
        <f t="shared" ref="C50:H50" si="12">C23/C22*100</f>
        <v>102.19634214948331</v>
      </c>
      <c r="D50" s="20">
        <f t="shared" si="12"/>
        <v>124.75155470319778</v>
      </c>
      <c r="E50" s="20">
        <f t="shared" si="12"/>
        <v>66.257866105787045</v>
      </c>
      <c r="F50" s="20">
        <f t="shared" si="12"/>
        <v>101.82419474641667</v>
      </c>
      <c r="G50" s="20">
        <f t="shared" si="12"/>
        <v>101.35409451224416</v>
      </c>
      <c r="H50" s="20">
        <f t="shared" si="12"/>
        <v>99.993307007563075</v>
      </c>
      <c r="I50" s="4"/>
      <c r="J50" s="4"/>
      <c r="K50" s="4"/>
      <c r="L50" s="4"/>
    </row>
    <row r="51" spans="1:12" ht="16.5" x14ac:dyDescent="0.3">
      <c r="A51" s="11" t="s">
        <v>14</v>
      </c>
      <c r="B51" s="20">
        <f>AVERAGE(B49:B50)</f>
        <v>102.04595384614706</v>
      </c>
      <c r="C51" s="20">
        <f t="shared" ref="C51:H51" si="13">AVERAGE(C49:C50)</f>
        <v>102.19999738959231</v>
      </c>
      <c r="D51" s="20">
        <f t="shared" si="13"/>
        <v>124.67589705644608</v>
      </c>
      <c r="E51" s="20">
        <f t="shared" si="13"/>
        <v>66.387894984699585</v>
      </c>
      <c r="F51" s="20">
        <f t="shared" si="13"/>
        <v>100.73287252069545</v>
      </c>
      <c r="G51" s="20">
        <f t="shared" si="13"/>
        <v>101.35409451224416</v>
      </c>
      <c r="H51" s="20">
        <f t="shared" si="13"/>
        <v>99.993307007563075</v>
      </c>
      <c r="I51" s="4"/>
      <c r="J51" s="4"/>
      <c r="K51" s="4"/>
      <c r="L51" s="4"/>
    </row>
    <row r="52" spans="1:12" ht="16.5" x14ac:dyDescent="0.3">
      <c r="A52" s="11"/>
      <c r="B52" s="20"/>
      <c r="C52" s="20"/>
      <c r="D52" s="20"/>
      <c r="E52" s="20"/>
      <c r="F52" s="20"/>
      <c r="G52" s="20"/>
      <c r="H52" s="20"/>
      <c r="I52" s="4"/>
      <c r="J52" s="4"/>
      <c r="K52" s="4"/>
      <c r="L52" s="4"/>
    </row>
    <row r="53" spans="1:12" ht="17.25" x14ac:dyDescent="0.35">
      <c r="A53" s="12" t="s">
        <v>15</v>
      </c>
      <c r="B53" s="20"/>
      <c r="C53" s="20"/>
      <c r="D53" s="20"/>
      <c r="E53" s="20"/>
      <c r="F53" s="20"/>
      <c r="G53" s="20"/>
      <c r="H53" s="20"/>
      <c r="I53" s="4"/>
      <c r="J53" s="4"/>
      <c r="K53" s="4"/>
      <c r="L53" s="4"/>
    </row>
    <row r="54" spans="1:12" ht="16.5" x14ac:dyDescent="0.3">
      <c r="A54" s="11" t="s">
        <v>16</v>
      </c>
      <c r="B54" s="20">
        <f>B17/B18*100</f>
        <v>101.76192250495436</v>
      </c>
      <c r="C54" s="20">
        <f t="shared" ref="C54:F54" si="14">C17/C18*100</f>
        <v>101.85314331503712</v>
      </c>
      <c r="D54" s="20">
        <f t="shared" si="14"/>
        <v>124.20040092651652</v>
      </c>
      <c r="E54" s="20">
        <f t="shared" si="14"/>
        <v>66.266437660521433</v>
      </c>
      <c r="F54" s="20">
        <f t="shared" si="14"/>
        <v>99.280120537956435</v>
      </c>
      <c r="G54" s="20"/>
      <c r="H54" s="20"/>
      <c r="I54" s="4"/>
      <c r="J54" s="4"/>
      <c r="K54" s="4"/>
      <c r="L54" s="4"/>
    </row>
    <row r="55" spans="1:12" ht="16.5" x14ac:dyDescent="0.3">
      <c r="A55" s="11" t="s">
        <v>17</v>
      </c>
      <c r="B55" s="20">
        <f>B23/B24*100</f>
        <v>23.746016630997584</v>
      </c>
      <c r="C55" s="20">
        <f t="shared" ref="C55:H55" si="15">C23/C24*100</f>
        <v>23.503278970103693</v>
      </c>
      <c r="D55" s="20">
        <f t="shared" si="15"/>
        <v>28.696824136802679</v>
      </c>
      <c r="E55" s="20">
        <f t="shared" si="15"/>
        <v>15.232794942941894</v>
      </c>
      <c r="F55" s="20">
        <f t="shared" si="15"/>
        <v>23.415594290552065</v>
      </c>
      <c r="G55" s="20">
        <f t="shared" si="15"/>
        <v>25.33852362806104</v>
      </c>
      <c r="H55" s="20">
        <f t="shared" si="15"/>
        <v>24.998326751890772</v>
      </c>
      <c r="I55" s="4"/>
      <c r="J55" s="4"/>
      <c r="K55" s="4"/>
      <c r="L55" s="4"/>
    </row>
    <row r="56" spans="1:12" ht="16.5" x14ac:dyDescent="0.3">
      <c r="A56" s="11" t="s">
        <v>18</v>
      </c>
      <c r="B56" s="20">
        <f>AVERAGE(B54:B55)</f>
        <v>62.753969567975972</v>
      </c>
      <c r="C56" s="20">
        <f t="shared" ref="C56:H56" si="16">AVERAGE(C54:C55)</f>
        <v>62.678211142570404</v>
      </c>
      <c r="D56" s="20">
        <f t="shared" si="16"/>
        <v>76.448612531659606</v>
      </c>
      <c r="E56" s="20">
        <f t="shared" si="16"/>
        <v>40.749616301731663</v>
      </c>
      <c r="F56" s="20">
        <f t="shared" si="16"/>
        <v>61.34785741425425</v>
      </c>
      <c r="G56" s="20">
        <f t="shared" si="16"/>
        <v>25.33852362806104</v>
      </c>
      <c r="H56" s="20">
        <f t="shared" si="16"/>
        <v>24.998326751890772</v>
      </c>
      <c r="I56" s="4"/>
      <c r="J56" s="4"/>
      <c r="K56" s="4"/>
      <c r="L56" s="4"/>
    </row>
    <row r="57" spans="1:12" ht="16.5" x14ac:dyDescent="0.3">
      <c r="A57" s="11"/>
      <c r="B57" s="20"/>
      <c r="C57" s="20"/>
      <c r="D57" s="20"/>
      <c r="E57" s="20"/>
      <c r="F57" s="20"/>
      <c r="G57" s="20"/>
      <c r="H57" s="20"/>
      <c r="I57" s="4"/>
      <c r="J57" s="4"/>
      <c r="K57" s="4"/>
      <c r="L57" s="4"/>
    </row>
    <row r="58" spans="1:12" ht="17.25" x14ac:dyDescent="0.35">
      <c r="A58" s="12" t="s">
        <v>29</v>
      </c>
      <c r="B58" s="20"/>
      <c r="C58" s="20"/>
      <c r="D58" s="20"/>
      <c r="E58" s="20"/>
      <c r="F58" s="20"/>
      <c r="G58" s="20"/>
      <c r="H58" s="20"/>
      <c r="I58" s="4"/>
      <c r="J58" s="4"/>
      <c r="K58" s="4"/>
      <c r="L58" s="4"/>
    </row>
    <row r="59" spans="1:12" ht="16.5" x14ac:dyDescent="0.3">
      <c r="A59" s="11" t="s">
        <v>19</v>
      </c>
      <c r="B59" s="20">
        <f>(B25/B23)*100</f>
        <v>96.335440816250681</v>
      </c>
      <c r="C59" s="20"/>
      <c r="D59" s="20"/>
      <c r="E59" s="20"/>
      <c r="F59" s="20"/>
      <c r="G59" s="20"/>
      <c r="H59" s="20"/>
      <c r="I59" s="4"/>
      <c r="J59" s="4"/>
      <c r="K59" s="4"/>
      <c r="L59" s="4"/>
    </row>
    <row r="60" spans="1:12" ht="16.5" x14ac:dyDescent="0.3">
      <c r="A60" s="11"/>
      <c r="B60" s="20"/>
      <c r="C60" s="20"/>
      <c r="D60" s="20"/>
      <c r="E60" s="20"/>
      <c r="F60" s="20"/>
      <c r="G60" s="20"/>
      <c r="H60" s="20"/>
      <c r="I60" s="4"/>
      <c r="J60" s="4"/>
      <c r="K60" s="4"/>
      <c r="L60" s="4"/>
    </row>
    <row r="61" spans="1:12" ht="17.25" x14ac:dyDescent="0.35">
      <c r="A61" s="12" t="s">
        <v>20</v>
      </c>
      <c r="B61" s="20"/>
      <c r="C61" s="20"/>
      <c r="D61" s="20"/>
      <c r="E61" s="20"/>
      <c r="F61" s="20"/>
      <c r="G61" s="20"/>
      <c r="H61" s="20"/>
      <c r="I61" s="4"/>
      <c r="J61" s="4"/>
      <c r="K61" s="4"/>
      <c r="L61" s="4"/>
    </row>
    <row r="62" spans="1:12" ht="16.5" x14ac:dyDescent="0.3">
      <c r="A62" s="11" t="s">
        <v>21</v>
      </c>
      <c r="B62" s="20">
        <f>((B17/B15)-1)*100</f>
        <v>5.5652093007982684</v>
      </c>
      <c r="C62" s="20">
        <f t="shared" ref="C62:F62" si="17">((C17/C15)-1)*100</f>
        <v>5.6075428895505652</v>
      </c>
      <c r="D62" s="20"/>
      <c r="E62" s="20"/>
      <c r="F62" s="20">
        <f t="shared" si="17"/>
        <v>4.397152022533457</v>
      </c>
      <c r="G62" s="20"/>
      <c r="H62" s="20"/>
      <c r="I62" s="4"/>
      <c r="J62" s="4"/>
      <c r="K62" s="4"/>
      <c r="L62" s="4"/>
    </row>
    <row r="63" spans="1:12" ht="16.5" x14ac:dyDescent="0.3">
      <c r="A63" s="11" t="s">
        <v>22</v>
      </c>
      <c r="B63" s="20">
        <f>((B38/B37)-1)*100</f>
        <v>9.0857634662074851</v>
      </c>
      <c r="C63" s="20">
        <f t="shared" ref="C63:H63" si="18">((C38/C37)-1)*100</f>
        <v>8.7831306302321934</v>
      </c>
      <c r="D63" s="20"/>
      <c r="E63" s="20"/>
      <c r="F63" s="20">
        <f t="shared" si="18"/>
        <v>7.6005278683060062</v>
      </c>
      <c r="G63" s="20">
        <f t="shared" si="18"/>
        <v>10.84509577217203</v>
      </c>
      <c r="H63" s="20">
        <f t="shared" si="18"/>
        <v>14.06959281726099</v>
      </c>
      <c r="I63" s="4"/>
      <c r="J63" s="4"/>
      <c r="K63" s="4"/>
      <c r="L63" s="4"/>
    </row>
    <row r="64" spans="1:12" ht="16.5" x14ac:dyDescent="0.3">
      <c r="A64" s="11" t="s">
        <v>23</v>
      </c>
      <c r="B64" s="20">
        <f>((B40/B39)-1)*100</f>
        <v>3.3349568373210348</v>
      </c>
      <c r="C64" s="20">
        <f t="shared" ref="C64:F64" si="19">((C40/C39)-1)*100</f>
        <v>3.0069705759585785</v>
      </c>
      <c r="D64" s="20"/>
      <c r="E64" s="20"/>
      <c r="F64" s="20">
        <f t="shared" si="19"/>
        <v>3.0684513741151775</v>
      </c>
      <c r="G64" s="20"/>
      <c r="H64" s="20"/>
      <c r="I64" s="4"/>
      <c r="J64" s="4"/>
      <c r="K64" s="4"/>
      <c r="L64" s="4"/>
    </row>
    <row r="65" spans="1:12" ht="16.5" x14ac:dyDescent="0.3">
      <c r="A65" s="11"/>
      <c r="B65" s="20"/>
      <c r="C65" s="20"/>
      <c r="D65" s="20"/>
      <c r="E65" s="20"/>
      <c r="F65" s="20"/>
      <c r="G65" s="20"/>
      <c r="H65" s="20"/>
      <c r="I65" s="4"/>
      <c r="J65" s="4"/>
      <c r="K65" s="4"/>
      <c r="L65" s="4"/>
    </row>
    <row r="66" spans="1:12" ht="17.25" x14ac:dyDescent="0.35">
      <c r="A66" s="12" t="s">
        <v>24</v>
      </c>
      <c r="B66" s="20"/>
      <c r="C66" s="20"/>
      <c r="D66" s="20"/>
      <c r="E66" s="20"/>
      <c r="F66" s="20"/>
      <c r="G66" s="20"/>
      <c r="H66" s="20"/>
      <c r="I66" s="4"/>
      <c r="J66" s="4"/>
      <c r="K66" s="4"/>
      <c r="L66" s="4"/>
    </row>
    <row r="67" spans="1:12" ht="16.5" x14ac:dyDescent="0.3">
      <c r="A67" s="11" t="s">
        <v>30</v>
      </c>
      <c r="B67" s="20">
        <f>B22/(B16*3)</f>
        <v>105821.02037396833</v>
      </c>
      <c r="C67" s="20">
        <f t="shared" ref="C67:D67" si="20">C22/(C16*3)</f>
        <v>82000</v>
      </c>
      <c r="D67" s="20">
        <f t="shared" si="20"/>
        <v>82000</v>
      </c>
      <c r="E67" s="20">
        <f t="shared" ref="E67:F67" si="21">E22/(E16*3)</f>
        <v>82000</v>
      </c>
      <c r="F67" s="20">
        <f t="shared" si="21"/>
        <v>294133</v>
      </c>
      <c r="G67" s="20"/>
      <c r="H67" s="20"/>
      <c r="I67" s="4"/>
      <c r="J67" s="4"/>
      <c r="K67" s="4"/>
      <c r="L67" s="4"/>
    </row>
    <row r="68" spans="1:12" ht="16.5" x14ac:dyDescent="0.3">
      <c r="A68" s="11" t="s">
        <v>31</v>
      </c>
      <c r="B68" s="20">
        <f>B23/(B17*3)</f>
        <v>105682.39771054102</v>
      </c>
      <c r="C68" s="20">
        <f t="shared" ref="C68:D68" si="22">C23/(C17*3)</f>
        <v>81994.134657984803</v>
      </c>
      <c r="D68" s="20">
        <f t="shared" si="22"/>
        <v>82099.581301978746</v>
      </c>
      <c r="E68" s="20">
        <f t="shared" ref="E68:F68" si="23">E23/(E17*3)</f>
        <v>81679.413684266838</v>
      </c>
      <c r="F68" s="20">
        <f t="shared" si="23"/>
        <v>300575.97241999552</v>
      </c>
      <c r="G68" s="20"/>
      <c r="H68" s="20"/>
      <c r="I68" s="4"/>
      <c r="J68" s="4"/>
      <c r="K68" s="4"/>
      <c r="L68" s="4"/>
    </row>
    <row r="69" spans="1:12" ht="16.5" x14ac:dyDescent="0.3">
      <c r="A69" s="11" t="s">
        <v>25</v>
      </c>
      <c r="B69" s="20">
        <f>(B68/B67)*B51</f>
        <v>101.91227641737022</v>
      </c>
      <c r="C69" s="20">
        <f t="shared" ref="C69:D69" si="24">(C68/C67)*C51</f>
        <v>102.19268717082839</v>
      </c>
      <c r="D69" s="20">
        <f t="shared" si="24"/>
        <v>124.82730422905888</v>
      </c>
      <c r="E69" s="20">
        <f t="shared" ref="E69:F69" si="25">(E68/E67)*E51</f>
        <v>66.128345586377336</v>
      </c>
      <c r="F69" s="20">
        <f t="shared" si="25"/>
        <v>102.93942234488303</v>
      </c>
      <c r="G69" s="20"/>
      <c r="H69" s="20"/>
      <c r="I69" s="4"/>
      <c r="J69" s="4"/>
      <c r="K69" s="4"/>
      <c r="L69" s="4"/>
    </row>
    <row r="70" spans="1:12" ht="16.5" x14ac:dyDescent="0.3">
      <c r="A70" s="22" t="s">
        <v>32</v>
      </c>
      <c r="B70" s="20">
        <f>B22/B16</f>
        <v>317463.06112190499</v>
      </c>
      <c r="C70" s="20">
        <f t="shared" ref="C70:D70" si="26">C22/C16</f>
        <v>246000</v>
      </c>
      <c r="D70" s="20">
        <f t="shared" si="26"/>
        <v>246000</v>
      </c>
      <c r="E70" s="20">
        <f t="shared" ref="E70:F70" si="27">E22/E16</f>
        <v>246000</v>
      </c>
      <c r="F70" s="20">
        <f t="shared" si="27"/>
        <v>882398.99999999988</v>
      </c>
      <c r="G70" s="20"/>
      <c r="H70" s="20"/>
      <c r="I70" s="4"/>
      <c r="J70" s="4"/>
      <c r="K70" s="4"/>
      <c r="L70" s="4"/>
    </row>
    <row r="71" spans="1:12" ht="16.5" x14ac:dyDescent="0.3">
      <c r="A71" s="22" t="s">
        <v>33</v>
      </c>
      <c r="B71" s="20">
        <f>B23/B17</f>
        <v>317047.19313162303</v>
      </c>
      <c r="C71" s="20">
        <f t="shared" ref="C71:D71" si="28">C23/C17</f>
        <v>245982.40397395441</v>
      </c>
      <c r="D71" s="20">
        <f t="shared" si="28"/>
        <v>246298.74390593625</v>
      </c>
      <c r="E71" s="20">
        <f t="shared" ref="E71:F71" si="29">E23/E17</f>
        <v>245038.24105280053</v>
      </c>
      <c r="F71" s="20">
        <f t="shared" si="29"/>
        <v>901727.9172599864</v>
      </c>
      <c r="G71" s="20"/>
      <c r="H71" s="20"/>
      <c r="I71" s="4"/>
      <c r="J71" s="4"/>
      <c r="K71" s="4"/>
      <c r="L71" s="4"/>
    </row>
    <row r="72" spans="1:12" ht="16.5" x14ac:dyDescent="0.3">
      <c r="A72" s="11"/>
      <c r="B72" s="20"/>
      <c r="C72" s="20"/>
      <c r="D72" s="20"/>
      <c r="E72" s="20"/>
      <c r="F72" s="20"/>
      <c r="G72" s="20"/>
      <c r="H72" s="20"/>
      <c r="I72" s="4"/>
      <c r="J72" s="4"/>
      <c r="K72" s="4"/>
      <c r="L72" s="4"/>
    </row>
    <row r="73" spans="1:12" ht="17.25" x14ac:dyDescent="0.35">
      <c r="A73" s="12" t="s">
        <v>26</v>
      </c>
      <c r="B73" s="20"/>
      <c r="C73" s="20"/>
      <c r="D73" s="20"/>
      <c r="E73" s="20"/>
      <c r="F73" s="20"/>
      <c r="G73" s="20"/>
      <c r="H73" s="20"/>
      <c r="I73" s="4"/>
      <c r="J73" s="4"/>
      <c r="K73" s="4"/>
      <c r="L73" s="4"/>
    </row>
    <row r="74" spans="1:12" ht="16.5" x14ac:dyDescent="0.3">
      <c r="A74" s="11" t="s">
        <v>27</v>
      </c>
      <c r="B74" s="20">
        <f>(B29/B28)*100</f>
        <v>93.067518884798204</v>
      </c>
      <c r="C74" s="20"/>
      <c r="D74" s="20"/>
      <c r="E74" s="20"/>
      <c r="F74" s="20"/>
      <c r="G74" s="20"/>
      <c r="H74" s="20"/>
      <c r="I74" s="4"/>
      <c r="J74" s="4"/>
      <c r="K74" s="4"/>
      <c r="L74" s="4"/>
    </row>
    <row r="75" spans="1:12" ht="16.5" x14ac:dyDescent="0.3">
      <c r="A75" s="11" t="s">
        <v>28</v>
      </c>
      <c r="B75" s="20">
        <f>(B23/B29)*100</f>
        <v>109.57536264703458</v>
      </c>
      <c r="C75" s="20"/>
      <c r="D75" s="20"/>
      <c r="E75" s="20"/>
      <c r="F75" s="20"/>
      <c r="G75" s="20"/>
      <c r="H75" s="20"/>
      <c r="I75" s="4"/>
      <c r="J75" s="4"/>
      <c r="K75" s="4"/>
      <c r="L75" s="4"/>
    </row>
    <row r="76" spans="1:12" ht="17.25" thickBot="1" x14ac:dyDescent="0.35">
      <c r="A76" s="23"/>
      <c r="B76" s="23"/>
      <c r="C76" s="23"/>
      <c r="D76" s="23"/>
      <c r="E76" s="23"/>
      <c r="F76" s="23"/>
      <c r="G76" s="23"/>
      <c r="H76" s="23"/>
    </row>
    <row r="77" spans="1:12" s="6" customFormat="1" ht="17.25" thickTop="1" x14ac:dyDescent="0.25">
      <c r="A77" s="34" t="s">
        <v>77</v>
      </c>
      <c r="B77" s="34"/>
      <c r="C77" s="34"/>
      <c r="D77" s="34"/>
      <c r="E77" s="34"/>
      <c r="F77" s="34"/>
      <c r="G77" s="34"/>
      <c r="H77" s="34"/>
    </row>
    <row r="78" spans="1:12" ht="16.5" x14ac:dyDescent="0.3">
      <c r="A78" s="11"/>
      <c r="B78" s="11"/>
      <c r="C78" s="11"/>
      <c r="D78" s="11"/>
      <c r="E78" s="11"/>
      <c r="F78" s="11"/>
      <c r="G78" s="11"/>
      <c r="H78" s="11"/>
    </row>
    <row r="79" spans="1:12" ht="16.5" x14ac:dyDescent="0.3">
      <c r="A79" s="11"/>
      <c r="B79" s="11"/>
      <c r="C79" s="11"/>
      <c r="D79" s="11"/>
      <c r="E79" s="11"/>
      <c r="F79" s="11"/>
      <c r="G79" s="11"/>
      <c r="H79" s="11"/>
    </row>
    <row r="80" spans="1:12" ht="16.5" x14ac:dyDescent="0.3">
      <c r="A80" s="11"/>
      <c r="B80" s="11"/>
      <c r="C80" s="11"/>
      <c r="D80" s="11"/>
      <c r="E80" s="11"/>
      <c r="F80" s="11"/>
      <c r="G80" s="11"/>
      <c r="H80" s="11"/>
    </row>
  </sheetData>
  <mergeCells count="4">
    <mergeCell ref="A9:A10"/>
    <mergeCell ref="B9:B10"/>
    <mergeCell ref="C9:H9"/>
    <mergeCell ref="A77:H77"/>
  </mergeCells>
  <pageMargins left="0.7" right="0.7" top="0.75" bottom="0.75" header="0.3" footer="0.3"/>
  <pageSetup scale="37" orientation="portrait" r:id="rId1"/>
  <ignoredErrors>
    <ignoredError sqref="C15:C18 C21:C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2" customWidth="1"/>
    <col min="2" max="8" width="24" style="2" customWidth="1"/>
    <col min="9" max="16384" width="11.42578125" style="2"/>
  </cols>
  <sheetData>
    <row r="9" spans="1:8" s="5" customFormat="1" ht="17.25" x14ac:dyDescent="0.25">
      <c r="A9" s="31" t="s">
        <v>0</v>
      </c>
      <c r="B9" s="31" t="s">
        <v>34</v>
      </c>
      <c r="C9" s="33" t="s">
        <v>45</v>
      </c>
      <c r="D9" s="33"/>
      <c r="E9" s="33"/>
      <c r="F9" s="33"/>
      <c r="G9" s="33"/>
      <c r="H9" s="33"/>
    </row>
    <row r="10" spans="1:8" s="5" customFormat="1" ht="52.5" thickBot="1" x14ac:dyDescent="0.3">
      <c r="A10" s="32"/>
      <c r="B10" s="32"/>
      <c r="C10" s="10" t="s">
        <v>50</v>
      </c>
      <c r="D10" s="10" t="s">
        <v>51</v>
      </c>
      <c r="E10" s="10" t="s">
        <v>52</v>
      </c>
      <c r="F10" s="10" t="s">
        <v>42</v>
      </c>
      <c r="G10" s="10" t="s">
        <v>43</v>
      </c>
      <c r="H10" s="10" t="s">
        <v>44</v>
      </c>
    </row>
    <row r="11" spans="1:8" ht="17.25" thickTop="1" x14ac:dyDescent="0.3">
      <c r="A11" s="11"/>
      <c r="B11" s="11"/>
      <c r="C11" s="24"/>
      <c r="D11" s="11"/>
      <c r="E11" s="11"/>
      <c r="F11" s="11"/>
      <c r="G11" s="11"/>
      <c r="H11" s="11"/>
    </row>
    <row r="12" spans="1:8" ht="17.25" x14ac:dyDescent="0.35">
      <c r="A12" s="12" t="s">
        <v>1</v>
      </c>
      <c r="B12" s="11"/>
      <c r="C12" s="11"/>
      <c r="D12" s="11"/>
      <c r="E12" s="11"/>
      <c r="F12" s="11"/>
      <c r="G12" s="11"/>
      <c r="H12" s="11"/>
    </row>
    <row r="13" spans="1:8" ht="16.5" x14ac:dyDescent="0.3">
      <c r="A13" s="11"/>
      <c r="B13" s="11"/>
      <c r="C13" s="11"/>
      <c r="D13" s="11"/>
      <c r="E13" s="11"/>
      <c r="F13" s="11"/>
      <c r="G13" s="11"/>
      <c r="H13" s="11"/>
    </row>
    <row r="14" spans="1:8" ht="17.25" x14ac:dyDescent="0.35">
      <c r="A14" s="12" t="s">
        <v>41</v>
      </c>
      <c r="B14" s="11"/>
      <c r="C14" s="11"/>
      <c r="D14" s="11"/>
      <c r="E14" s="11"/>
      <c r="F14" s="11"/>
      <c r="G14" s="11"/>
      <c r="H14" s="11"/>
    </row>
    <row r="15" spans="1:8" s="6" customFormat="1" ht="16.5" x14ac:dyDescent="0.3">
      <c r="A15" s="13" t="s">
        <v>61</v>
      </c>
      <c r="B15" s="14">
        <f>+C15+F15</f>
        <v>120815.66666666667</v>
      </c>
      <c r="C15" s="14">
        <f>+D15+E15</f>
        <v>116587.5</v>
      </c>
      <c r="D15" s="14">
        <f>(+'I Trimestre'!D15+'II Trimestre'!D15)/2</f>
        <v>85959</v>
      </c>
      <c r="E15" s="14">
        <f>(+'I Trimestre'!E15+'II Trimestre'!E15)/2</f>
        <v>30628.5</v>
      </c>
      <c r="F15" s="14">
        <f>(+'I Trimestre'!F15+'II Trimestre'!F15)/2</f>
        <v>4228.1666666666661</v>
      </c>
      <c r="G15" s="14"/>
      <c r="H15" s="14"/>
    </row>
    <row r="16" spans="1:8" s="6" customFormat="1" ht="16.5" x14ac:dyDescent="0.3">
      <c r="A16" s="13" t="s">
        <v>84</v>
      </c>
      <c r="B16" s="14">
        <f t="shared" ref="B16:B18" si="0">+C16+F16</f>
        <v>125459.66666666667</v>
      </c>
      <c r="C16" s="14">
        <f>+D16+E16</f>
        <v>121012.33333333334</v>
      </c>
      <c r="D16" s="14">
        <f>(+'I Trimestre'!D16+'II Trimestre'!D16)/2</f>
        <v>74388.333333333343</v>
      </c>
      <c r="E16" s="14">
        <f>(+'I Trimestre'!E16+'II Trimestre'!E16)/2</f>
        <v>46624</v>
      </c>
      <c r="F16" s="14">
        <f>(+'I Trimestre'!F16+'II Trimestre'!F16)/2</f>
        <v>4447.3333333333339</v>
      </c>
      <c r="G16" s="14"/>
      <c r="H16" s="14"/>
    </row>
    <row r="17" spans="1:9" s="6" customFormat="1" ht="16.5" x14ac:dyDescent="0.3">
      <c r="A17" s="13" t="s">
        <v>85</v>
      </c>
      <c r="B17" s="14">
        <f t="shared" si="0"/>
        <v>127699.66666666667</v>
      </c>
      <c r="C17" s="14">
        <f t="shared" ref="C17:C18" si="1">+D17+E17</f>
        <v>123274.33333333334</v>
      </c>
      <c r="D17" s="14">
        <f>(+'I Trimestre'!D17+'II Trimestre'!D17)/2</f>
        <v>92137.166666666686</v>
      </c>
      <c r="E17" s="14">
        <f>(+'I Trimestre'!E17+'II Trimestre'!E17)/2</f>
        <v>31137.166666666664</v>
      </c>
      <c r="F17" s="14">
        <f>(+'I Trimestre'!F17+'II Trimestre'!F17)/2</f>
        <v>4425.3333333333339</v>
      </c>
      <c r="G17" s="14"/>
      <c r="H17" s="14"/>
    </row>
    <row r="18" spans="1:9" s="6" customFormat="1" ht="16.5" x14ac:dyDescent="0.3">
      <c r="A18" s="13" t="s">
        <v>71</v>
      </c>
      <c r="B18" s="14">
        <f t="shared" si="0"/>
        <v>126362.91666666667</v>
      </c>
      <c r="C18" s="14">
        <f t="shared" si="1"/>
        <v>121883</v>
      </c>
      <c r="D18" s="14">
        <f>'II Trimestre'!D18</f>
        <v>74868.25</v>
      </c>
      <c r="E18" s="14">
        <f>'II Trimestre'!E18</f>
        <v>47014.75</v>
      </c>
      <c r="F18" s="14">
        <f>'II Trimestre'!F18</f>
        <v>4479.916666666667</v>
      </c>
      <c r="G18" s="14"/>
      <c r="H18" s="14"/>
    </row>
    <row r="19" spans="1:9" ht="16.5" x14ac:dyDescent="0.3">
      <c r="A19" s="11"/>
      <c r="B19" s="15"/>
      <c r="C19" s="15"/>
      <c r="D19" s="15"/>
      <c r="E19" s="15"/>
      <c r="F19" s="15"/>
      <c r="G19" s="15"/>
      <c r="H19" s="15"/>
      <c r="I19" s="3"/>
    </row>
    <row r="20" spans="1:9" ht="17.25" x14ac:dyDescent="0.35">
      <c r="A20" s="16" t="s">
        <v>2</v>
      </c>
      <c r="B20" s="15"/>
      <c r="C20" s="15"/>
      <c r="D20" s="15"/>
      <c r="E20" s="15"/>
      <c r="F20" s="15"/>
      <c r="G20" s="15"/>
      <c r="H20" s="15"/>
      <c r="I20" s="3"/>
    </row>
    <row r="21" spans="1:9" s="6" customFormat="1" ht="16.5" x14ac:dyDescent="0.3">
      <c r="A21" s="13" t="s">
        <v>61</v>
      </c>
      <c r="B21" s="14">
        <f>+C21+F21+G21+H21</f>
        <v>73615258780</v>
      </c>
      <c r="C21" s="14">
        <f>+SUM(D21:E21)</f>
        <v>55238137000</v>
      </c>
      <c r="D21" s="14">
        <f>+'I Trimestre'!D21+'II Trimestre'!D21</f>
        <v>40876221380</v>
      </c>
      <c r="E21" s="14">
        <f>+'I Trimestre'!E21+'II Trimestre'!E21</f>
        <v>14361915620</v>
      </c>
      <c r="F21" s="14">
        <f>+'I Trimestre'!F21+'II Trimestre'!F21</f>
        <v>7316376780</v>
      </c>
      <c r="G21" s="14">
        <f>+'I Trimestre'!G21+'II Trimestre'!G21</f>
        <v>8449583800</v>
      </c>
      <c r="H21" s="14">
        <f>+'I Trimestre'!H21+'II Trimestre'!H21</f>
        <v>2611161200</v>
      </c>
    </row>
    <row r="22" spans="1:9" s="6" customFormat="1" ht="16.5" x14ac:dyDescent="0.3">
      <c r="A22" s="13" t="s">
        <v>84</v>
      </c>
      <c r="B22" s="14">
        <f t="shared" ref="B22:B23" si="2">+C22+F22+G22+H22</f>
        <v>79703862972</v>
      </c>
      <c r="C22" s="14">
        <f>+SUM(D22:E22)</f>
        <v>59538068000</v>
      </c>
      <c r="D22" s="14">
        <f>+'I Trimestre'!D22+'II Trimestre'!D22</f>
        <v>36599060000</v>
      </c>
      <c r="E22" s="14">
        <f>+'I Trimestre'!E22+'II Trimestre'!E22</f>
        <v>22939008000</v>
      </c>
      <c r="F22" s="14">
        <f>+'I Trimestre'!F22+'II Trimestre'!F22</f>
        <v>7848644972</v>
      </c>
      <c r="G22" s="14">
        <f>+'I Trimestre'!G22+'II Trimestre'!G22</f>
        <v>9328950000</v>
      </c>
      <c r="H22" s="14">
        <f>+'I Trimestre'!H22+'II Trimestre'!H22</f>
        <v>2988200000</v>
      </c>
    </row>
    <row r="23" spans="1:9" s="6" customFormat="1" ht="16.5" x14ac:dyDescent="0.3">
      <c r="A23" s="13" t="s">
        <v>85</v>
      </c>
      <c r="B23" s="14">
        <f t="shared" si="2"/>
        <v>81039622300</v>
      </c>
      <c r="C23" s="14">
        <f t="shared" ref="C23:C24" si="3">+SUM(D23:E23)</f>
        <v>61244058600</v>
      </c>
      <c r="D23" s="14">
        <f>+'I Trimestre'!D23+'II Trimestre'!D23</f>
        <v>45625970020</v>
      </c>
      <c r="E23" s="14">
        <f>+'I Trimestre'!E23+'II Trimestre'!E23</f>
        <v>15618088580</v>
      </c>
      <c r="F23" s="14">
        <f>+'I Trimestre'!F23+'II Trimestre'!F23</f>
        <v>8038222700</v>
      </c>
      <c r="G23" s="14">
        <f>+'I Trimestre'!G23+'II Trimestre'!G23</f>
        <v>8769328200</v>
      </c>
      <c r="H23" s="14">
        <f>+'I Trimestre'!H23+'II Trimestre'!H23</f>
        <v>2988012800</v>
      </c>
    </row>
    <row r="24" spans="1:9" s="6" customFormat="1" ht="16.5" x14ac:dyDescent="0.3">
      <c r="A24" s="13" t="s">
        <v>71</v>
      </c>
      <c r="B24" s="14">
        <f>+C24+F24+G24+H24</f>
        <v>171687267947</v>
      </c>
      <c r="C24" s="14">
        <f t="shared" si="3"/>
        <v>129925129335.54001</v>
      </c>
      <c r="D24" s="14">
        <f>+'II Trimestre'!D24</f>
        <v>79808480167.770004</v>
      </c>
      <c r="E24" s="14">
        <f>+'II Trimestre'!E24</f>
        <v>50116649167.770004</v>
      </c>
      <c r="F24" s="14">
        <f>+'II Trimestre'!F24</f>
        <v>17127838611.459999</v>
      </c>
      <c r="G24" s="14">
        <f>+'II Trimestre'!G24</f>
        <v>18657900000</v>
      </c>
      <c r="H24" s="14">
        <f>+'II Trimestre'!H24</f>
        <v>5976399999.999999</v>
      </c>
    </row>
    <row r="25" spans="1:9" s="6" customFormat="1" ht="16.5" x14ac:dyDescent="0.3">
      <c r="A25" s="13" t="s">
        <v>86</v>
      </c>
      <c r="B25" s="14">
        <f>+C25+F25+G25</f>
        <v>78051609500</v>
      </c>
      <c r="C25" s="14">
        <f>+C23</f>
        <v>61244058600</v>
      </c>
      <c r="D25" s="14">
        <f t="shared" ref="D25" si="4">+D23</f>
        <v>45625970020</v>
      </c>
      <c r="E25" s="14">
        <f t="shared" ref="E25:G25" si="5">+E23</f>
        <v>15618088580</v>
      </c>
      <c r="F25" s="14">
        <f t="shared" si="5"/>
        <v>8038222700</v>
      </c>
      <c r="G25" s="14">
        <f t="shared" si="5"/>
        <v>8769328200</v>
      </c>
      <c r="H25" s="14"/>
    </row>
    <row r="26" spans="1:9" s="6" customFormat="1" ht="16.5" x14ac:dyDescent="0.3">
      <c r="A26" s="11"/>
      <c r="B26" s="14"/>
      <c r="C26" s="14"/>
      <c r="D26" s="14"/>
      <c r="E26" s="14"/>
      <c r="F26" s="14"/>
      <c r="G26" s="14"/>
      <c r="H26" s="14"/>
    </row>
    <row r="27" spans="1:9" s="6" customFormat="1" ht="17.25" x14ac:dyDescent="0.35">
      <c r="A27" s="16" t="s">
        <v>3</v>
      </c>
      <c r="B27" s="14"/>
      <c r="C27" s="14"/>
      <c r="D27" s="14"/>
      <c r="E27" s="14"/>
      <c r="F27" s="14"/>
      <c r="G27" s="14"/>
      <c r="H27" s="14"/>
    </row>
    <row r="28" spans="1:9" s="6" customFormat="1" ht="16.5" x14ac:dyDescent="0.3">
      <c r="A28" s="13" t="s">
        <v>84</v>
      </c>
      <c r="B28" s="14">
        <f>B22</f>
        <v>79703862972</v>
      </c>
      <c r="C28" s="14"/>
      <c r="D28" s="14"/>
      <c r="E28" s="14"/>
      <c r="F28" s="14"/>
      <c r="G28" s="14"/>
      <c r="H28" s="14"/>
    </row>
    <row r="29" spans="1:9" s="6" customFormat="1" ht="16.5" x14ac:dyDescent="0.3">
      <c r="A29" s="13" t="s">
        <v>85</v>
      </c>
      <c r="B29" s="14">
        <f>+'I Trimestre'!B29+'II Trimestre'!B29</f>
        <v>74220353000</v>
      </c>
      <c r="C29" s="14"/>
      <c r="D29" s="14"/>
      <c r="E29" s="14"/>
      <c r="F29" s="14"/>
      <c r="G29" s="14"/>
      <c r="H29" s="14"/>
    </row>
    <row r="30" spans="1:9" ht="16.5" x14ac:dyDescent="0.3">
      <c r="A30" s="11"/>
      <c r="B30" s="17"/>
      <c r="C30" s="17"/>
      <c r="D30" s="17"/>
      <c r="E30" s="17"/>
      <c r="F30" s="17"/>
      <c r="G30" s="17"/>
      <c r="H30" s="17"/>
      <c r="I30" s="3"/>
    </row>
    <row r="31" spans="1:9" ht="17.25" x14ac:dyDescent="0.35">
      <c r="A31" s="12" t="s">
        <v>4</v>
      </c>
      <c r="B31" s="17"/>
      <c r="C31" s="17"/>
      <c r="D31" s="17"/>
      <c r="E31" s="17"/>
      <c r="F31" s="17"/>
      <c r="G31" s="17"/>
      <c r="H31" s="17"/>
      <c r="I31" s="3"/>
    </row>
    <row r="32" spans="1:9" ht="16.5" x14ac:dyDescent="0.3">
      <c r="A32" s="13" t="s">
        <v>62</v>
      </c>
      <c r="B32" s="18">
        <v>1.0552807376</v>
      </c>
      <c r="C32" s="18">
        <v>1.0552807376</v>
      </c>
      <c r="D32" s="18">
        <v>1.0552807376</v>
      </c>
      <c r="E32" s="18">
        <v>1.0552807376</v>
      </c>
      <c r="F32" s="18">
        <v>1.0552807376</v>
      </c>
      <c r="G32" s="18">
        <v>1.0552807376</v>
      </c>
      <c r="H32" s="18">
        <v>1.0552807376</v>
      </c>
      <c r="I32" s="3"/>
    </row>
    <row r="33" spans="1:9" ht="16.5" x14ac:dyDescent="0.3">
      <c r="A33" s="13" t="s">
        <v>87</v>
      </c>
      <c r="B33" s="18">
        <v>1.0586</v>
      </c>
      <c r="C33" s="18">
        <v>1.0586</v>
      </c>
      <c r="D33" s="18">
        <v>1.0586</v>
      </c>
      <c r="E33" s="18">
        <v>1.0586</v>
      </c>
      <c r="F33" s="18">
        <v>1.0586</v>
      </c>
      <c r="G33" s="18">
        <v>1.0586</v>
      </c>
      <c r="H33" s="18">
        <v>1.0586</v>
      </c>
      <c r="I33" s="3"/>
    </row>
    <row r="34" spans="1:9" s="6" customFormat="1" ht="16.5" x14ac:dyDescent="0.3">
      <c r="A34" s="13" t="s">
        <v>5</v>
      </c>
      <c r="B34" s="19">
        <f>+C34+F34</f>
        <v>129179</v>
      </c>
      <c r="C34" s="19">
        <v>116285</v>
      </c>
      <c r="D34" s="19"/>
      <c r="E34" s="19"/>
      <c r="F34" s="19">
        <v>12894</v>
      </c>
      <c r="G34" s="14"/>
      <c r="H34" s="14"/>
    </row>
    <row r="35" spans="1:9" ht="16.5" x14ac:dyDescent="0.3">
      <c r="A35" s="11"/>
      <c r="B35" s="15"/>
      <c r="C35" s="15"/>
      <c r="D35" s="15"/>
      <c r="E35" s="15"/>
      <c r="F35" s="15"/>
      <c r="G35" s="15"/>
      <c r="H35" s="15"/>
      <c r="I35" s="3"/>
    </row>
    <row r="36" spans="1:9" ht="17.25" x14ac:dyDescent="0.35">
      <c r="A36" s="12" t="s">
        <v>6</v>
      </c>
      <c r="B36" s="15"/>
      <c r="C36" s="15"/>
      <c r="D36" s="15"/>
      <c r="E36" s="15"/>
      <c r="F36" s="15"/>
      <c r="G36" s="15"/>
      <c r="H36" s="15"/>
      <c r="I36" s="3"/>
    </row>
    <row r="37" spans="1:9" ht="16.5" x14ac:dyDescent="0.3">
      <c r="A37" s="11" t="s">
        <v>63</v>
      </c>
      <c r="B37" s="14">
        <f>B21/B32</f>
        <v>69758933482.877213</v>
      </c>
      <c r="C37" s="14">
        <f t="shared" ref="C37:H37" si="6">C21/C32</f>
        <v>52344494722.443993</v>
      </c>
      <c r="D37" s="14">
        <f t="shared" si="6"/>
        <v>38734926094.608551</v>
      </c>
      <c r="E37" s="14">
        <f t="shared" si="6"/>
        <v>13609568627.835438</v>
      </c>
      <c r="F37" s="14">
        <f t="shared" si="6"/>
        <v>6933109379.6324406</v>
      </c>
      <c r="G37" s="14">
        <f t="shared" si="6"/>
        <v>8006953504.3505945</v>
      </c>
      <c r="H37" s="14">
        <f t="shared" si="6"/>
        <v>2474375876.4501872</v>
      </c>
      <c r="I37" s="3"/>
    </row>
    <row r="38" spans="1:9" ht="16.5" x14ac:dyDescent="0.3">
      <c r="A38" s="11" t="s">
        <v>88</v>
      </c>
      <c r="B38" s="14">
        <f>B23/B33</f>
        <v>76553582372.945404</v>
      </c>
      <c r="C38" s="14">
        <f t="shared" ref="C38:H38" si="7">C23/C33</f>
        <v>57853824485.16909</v>
      </c>
      <c r="D38" s="14">
        <f t="shared" si="7"/>
        <v>43100292858.492348</v>
      </c>
      <c r="E38" s="14">
        <f t="shared" si="7"/>
        <v>14753531626.676743</v>
      </c>
      <c r="F38" s="14">
        <f t="shared" si="7"/>
        <v>7593257793.3119211</v>
      </c>
      <c r="G38" s="14">
        <f t="shared" si="7"/>
        <v>8283892121.6701307</v>
      </c>
      <c r="H38" s="14">
        <f t="shared" si="7"/>
        <v>2822607972.7942567</v>
      </c>
      <c r="I38" s="3"/>
    </row>
    <row r="39" spans="1:9" ht="16.5" x14ac:dyDescent="0.3">
      <c r="A39" s="11" t="s">
        <v>64</v>
      </c>
      <c r="B39" s="14">
        <f>B37/B15</f>
        <v>577399.73140523059</v>
      </c>
      <c r="C39" s="14">
        <f t="shared" ref="C39:F39" si="8">C37/C15</f>
        <v>448971.75702750287</v>
      </c>
      <c r="D39" s="14">
        <f t="shared" si="8"/>
        <v>450620.94829638029</v>
      </c>
      <c r="E39" s="14">
        <f t="shared" si="8"/>
        <v>444343.2955526858</v>
      </c>
      <c r="F39" s="14">
        <f t="shared" si="8"/>
        <v>1639743.635058325</v>
      </c>
      <c r="G39" s="14"/>
      <c r="H39" s="14"/>
      <c r="I39" s="3"/>
    </row>
    <row r="40" spans="1:9" ht="16.5" x14ac:dyDescent="0.3">
      <c r="A40" s="11" t="s">
        <v>89</v>
      </c>
      <c r="B40" s="14">
        <f>B38/B17</f>
        <v>599481.45810570172</v>
      </c>
      <c r="C40" s="14">
        <f t="shared" ref="C40:F40" si="9">C38/C17</f>
        <v>469309.57094476884</v>
      </c>
      <c r="D40" s="14">
        <f t="shared" si="9"/>
        <v>467784.00528008788</v>
      </c>
      <c r="E40" s="14">
        <f t="shared" si="9"/>
        <v>473823.83196962078</v>
      </c>
      <c r="F40" s="14">
        <f t="shared" si="9"/>
        <v>1715861.2066839228</v>
      </c>
      <c r="G40" s="14"/>
      <c r="H40" s="14"/>
      <c r="I40" s="3"/>
    </row>
    <row r="41" spans="1:9" ht="16.5" x14ac:dyDescent="0.3">
      <c r="A41" s="11"/>
      <c r="B41" s="17"/>
      <c r="C41" s="17"/>
      <c r="D41" s="17"/>
      <c r="E41" s="17"/>
      <c r="F41" s="17"/>
      <c r="G41" s="17"/>
      <c r="H41" s="17"/>
      <c r="I41" s="3"/>
    </row>
    <row r="42" spans="1:9" ht="17.25" x14ac:dyDescent="0.35">
      <c r="A42" s="12" t="s">
        <v>7</v>
      </c>
      <c r="B42" s="17"/>
      <c r="C42" s="17"/>
      <c r="D42" s="17"/>
      <c r="E42" s="17"/>
      <c r="F42" s="17"/>
      <c r="G42" s="17"/>
      <c r="H42" s="17"/>
      <c r="I42" s="3"/>
    </row>
    <row r="43" spans="1:9" ht="16.5" x14ac:dyDescent="0.3">
      <c r="A43" s="11"/>
      <c r="B43" s="17"/>
      <c r="C43" s="17"/>
      <c r="D43" s="17"/>
      <c r="E43" s="17"/>
      <c r="F43" s="17"/>
      <c r="G43" s="17"/>
      <c r="H43" s="17"/>
      <c r="I43" s="3"/>
    </row>
    <row r="44" spans="1:9" ht="17.25" x14ac:dyDescent="0.35">
      <c r="A44" s="12" t="s">
        <v>8</v>
      </c>
      <c r="B44" s="17"/>
      <c r="C44" s="17"/>
      <c r="D44" s="17"/>
      <c r="E44" s="17"/>
      <c r="F44" s="17"/>
      <c r="G44" s="17"/>
      <c r="H44" s="17"/>
      <c r="I44" s="3"/>
    </row>
    <row r="45" spans="1:9" s="6" customFormat="1" ht="16.5" x14ac:dyDescent="0.3">
      <c r="A45" s="11" t="s">
        <v>9</v>
      </c>
      <c r="B45" s="20">
        <f>(B16/B34)*100</f>
        <v>97.120791047048414</v>
      </c>
      <c r="C45" s="20">
        <f t="shared" ref="C45:F45" si="10">(C16/C34)*100</f>
        <v>104.06529933640051</v>
      </c>
      <c r="D45" s="20"/>
      <c r="E45" s="20"/>
      <c r="F45" s="20">
        <f t="shared" si="10"/>
        <v>34.491494752081074</v>
      </c>
      <c r="G45" s="20"/>
      <c r="H45" s="20"/>
    </row>
    <row r="46" spans="1:9" s="6" customFormat="1" ht="16.5" x14ac:dyDescent="0.3">
      <c r="A46" s="11" t="s">
        <v>10</v>
      </c>
      <c r="B46" s="20">
        <f>(B17/(B17+B34))*100</f>
        <v>49.712056016069845</v>
      </c>
      <c r="C46" s="20">
        <f t="shared" ref="C46" si="11">(C17/(C17+C34))*100</f>
        <v>51.458789610924505</v>
      </c>
      <c r="D46" s="20"/>
      <c r="E46" s="20"/>
      <c r="F46" s="20">
        <f>(F17/F34)*100</f>
        <v>34.320872757354849</v>
      </c>
      <c r="G46" s="20"/>
      <c r="H46" s="20"/>
    </row>
    <row r="47" spans="1:9" ht="16.5" x14ac:dyDescent="0.3">
      <c r="A47" s="11"/>
      <c r="B47" s="21"/>
      <c r="C47" s="21"/>
      <c r="D47" s="21"/>
      <c r="E47" s="21"/>
      <c r="F47" s="21"/>
      <c r="G47" s="21"/>
      <c r="H47" s="21"/>
      <c r="I47" s="3"/>
    </row>
    <row r="48" spans="1:9" ht="17.25" x14ac:dyDescent="0.35">
      <c r="A48" s="12" t="s">
        <v>11</v>
      </c>
      <c r="B48" s="21"/>
      <c r="C48" s="21"/>
      <c r="D48" s="21"/>
      <c r="E48" s="21"/>
      <c r="F48" s="21"/>
      <c r="G48" s="21"/>
      <c r="H48" s="21"/>
      <c r="I48" s="3"/>
    </row>
    <row r="49" spans="1:9" ht="16.5" x14ac:dyDescent="0.3">
      <c r="A49" s="11" t="s">
        <v>12</v>
      </c>
      <c r="B49" s="20">
        <f>B17/B16*100</f>
        <v>101.78543436270355</v>
      </c>
      <c r="C49" s="20">
        <f t="shared" ref="C49:F49" si="12">C17/C16*100</f>
        <v>101.86923095992969</v>
      </c>
      <c r="D49" s="20">
        <f t="shared" si="12"/>
        <v>123.85970022180899</v>
      </c>
      <c r="E49" s="20">
        <f t="shared" si="12"/>
        <v>66.783559254175245</v>
      </c>
      <c r="F49" s="20">
        <f t="shared" si="12"/>
        <v>99.505321540998352</v>
      </c>
      <c r="G49" s="20"/>
      <c r="H49" s="20"/>
      <c r="I49" s="3"/>
    </row>
    <row r="50" spans="1:9" ht="16.5" x14ac:dyDescent="0.3">
      <c r="A50" s="11" t="s">
        <v>13</v>
      </c>
      <c r="B50" s="20">
        <f>B23/B22*100</f>
        <v>101.67590287119366</v>
      </c>
      <c r="C50" s="20">
        <f t="shared" ref="C50:H50" si="13">C23/C22*100</f>
        <v>102.86537782851806</v>
      </c>
      <c r="D50" s="20">
        <f t="shared" si="13"/>
        <v>124.66432203450033</v>
      </c>
      <c r="E50" s="20">
        <f t="shared" si="13"/>
        <v>68.085283286879715</v>
      </c>
      <c r="F50" s="20">
        <f t="shared" si="13"/>
        <v>102.41541984223159</v>
      </c>
      <c r="G50" s="20">
        <f t="shared" si="13"/>
        <v>94.001234865660123</v>
      </c>
      <c r="H50" s="20">
        <f t="shared" si="13"/>
        <v>99.993735359079039</v>
      </c>
      <c r="I50" s="3"/>
    </row>
    <row r="51" spans="1:9" ht="16.5" x14ac:dyDescent="0.3">
      <c r="A51" s="11" t="s">
        <v>14</v>
      </c>
      <c r="B51" s="20">
        <f>AVERAGE(B49:B50)</f>
        <v>101.73066861694861</v>
      </c>
      <c r="C51" s="20">
        <f t="shared" ref="C51:H51" si="14">AVERAGE(C49:C50)</f>
        <v>102.36730439422388</v>
      </c>
      <c r="D51" s="20">
        <f t="shared" si="14"/>
        <v>124.26201112815465</v>
      </c>
      <c r="E51" s="20">
        <f t="shared" si="14"/>
        <v>67.43442127052748</v>
      </c>
      <c r="F51" s="20">
        <f t="shared" si="14"/>
        <v>100.96037069161497</v>
      </c>
      <c r="G51" s="20">
        <f t="shared" si="14"/>
        <v>94.001234865660123</v>
      </c>
      <c r="H51" s="20">
        <f t="shared" si="14"/>
        <v>99.993735359079039</v>
      </c>
      <c r="I51" s="3"/>
    </row>
    <row r="52" spans="1:9" ht="16.5" x14ac:dyDescent="0.3">
      <c r="A52" s="11"/>
      <c r="B52" s="20"/>
      <c r="C52" s="20"/>
      <c r="D52" s="20"/>
      <c r="E52" s="20"/>
      <c r="F52" s="20"/>
      <c r="G52" s="20"/>
      <c r="H52" s="20"/>
      <c r="I52" s="3"/>
    </row>
    <row r="53" spans="1:9" ht="17.25" x14ac:dyDescent="0.35">
      <c r="A53" s="12" t="s">
        <v>15</v>
      </c>
      <c r="B53" s="20"/>
      <c r="C53" s="20"/>
      <c r="D53" s="20"/>
      <c r="E53" s="20"/>
      <c r="F53" s="20"/>
      <c r="G53" s="20"/>
      <c r="H53" s="20"/>
      <c r="I53" s="3"/>
    </row>
    <row r="54" spans="1:9" ht="16.5" x14ac:dyDescent="0.3">
      <c r="A54" s="11" t="s">
        <v>16</v>
      </c>
      <c r="B54" s="20">
        <f>B17/B18*100</f>
        <v>101.05786573724491</v>
      </c>
      <c r="C54" s="20">
        <f t="shared" ref="C54:F54" si="15">C17/C18*100</f>
        <v>101.14153190628173</v>
      </c>
      <c r="D54" s="20">
        <f t="shared" si="15"/>
        <v>123.06574104065034</v>
      </c>
      <c r="E54" s="20">
        <f t="shared" si="15"/>
        <v>66.228506302100214</v>
      </c>
      <c r="F54" s="20">
        <f t="shared" si="15"/>
        <v>98.781599360107151</v>
      </c>
      <c r="G54" s="20"/>
      <c r="H54" s="20"/>
      <c r="I54" s="3"/>
    </row>
    <row r="55" spans="1:9" ht="16.5" x14ac:dyDescent="0.3">
      <c r="A55" s="11" t="s">
        <v>17</v>
      </c>
      <c r="B55" s="20">
        <f>B23/B24*100</f>
        <v>47.201882392943077</v>
      </c>
      <c r="C55" s="20">
        <f t="shared" ref="C55:H55" si="16">C23/C24*100</f>
        <v>47.137962388964247</v>
      </c>
      <c r="D55" s="20">
        <f t="shared" si="16"/>
        <v>57.169325771004566</v>
      </c>
      <c r="E55" s="20">
        <f t="shared" si="16"/>
        <v>31.163473295505135</v>
      </c>
      <c r="F55" s="20">
        <f t="shared" si="16"/>
        <v>46.930747552827455</v>
      </c>
      <c r="G55" s="20">
        <f t="shared" si="16"/>
        <v>47.000617432830062</v>
      </c>
      <c r="H55" s="20">
        <f t="shared" si="16"/>
        <v>49.996867679539534</v>
      </c>
      <c r="I55" s="3"/>
    </row>
    <row r="56" spans="1:9" ht="16.5" x14ac:dyDescent="0.3">
      <c r="A56" s="11" t="s">
        <v>18</v>
      </c>
      <c r="B56" s="20">
        <f>AVERAGE(B54:B55)</f>
        <v>74.129874065093986</v>
      </c>
      <c r="C56" s="20">
        <f t="shared" ref="C56:H56" si="17">AVERAGE(C54:C55)</f>
        <v>74.139747147622984</v>
      </c>
      <c r="D56" s="20">
        <f t="shared" si="17"/>
        <v>90.117533405827459</v>
      </c>
      <c r="E56" s="20">
        <f t="shared" si="17"/>
        <v>48.695989798802671</v>
      </c>
      <c r="F56" s="20">
        <f t="shared" si="17"/>
        <v>72.856173456467303</v>
      </c>
      <c r="G56" s="20">
        <f t="shared" si="17"/>
        <v>47.000617432830062</v>
      </c>
      <c r="H56" s="20">
        <f t="shared" si="17"/>
        <v>49.996867679539534</v>
      </c>
      <c r="I56" s="3"/>
    </row>
    <row r="57" spans="1:9" ht="16.5" x14ac:dyDescent="0.3">
      <c r="A57" s="11"/>
      <c r="B57" s="20"/>
      <c r="C57" s="20"/>
      <c r="D57" s="20"/>
      <c r="E57" s="20"/>
      <c r="F57" s="20"/>
      <c r="G57" s="20"/>
      <c r="H57" s="20"/>
      <c r="I57" s="3"/>
    </row>
    <row r="58" spans="1:9" ht="17.25" x14ac:dyDescent="0.35">
      <c r="A58" s="12" t="s">
        <v>29</v>
      </c>
      <c r="B58" s="20"/>
      <c r="C58" s="20"/>
      <c r="D58" s="20"/>
      <c r="E58" s="20"/>
      <c r="F58" s="20"/>
      <c r="G58" s="20"/>
      <c r="H58" s="20"/>
      <c r="I58" s="3"/>
    </row>
    <row r="59" spans="1:9" ht="16.5" x14ac:dyDescent="0.3">
      <c r="A59" s="11" t="s">
        <v>19</v>
      </c>
      <c r="B59" s="20">
        <f>(B25/B23)*100</f>
        <v>96.312898906489593</v>
      </c>
      <c r="C59" s="20"/>
      <c r="D59" s="20"/>
      <c r="E59" s="20"/>
      <c r="F59" s="20"/>
      <c r="G59" s="20"/>
      <c r="H59" s="20"/>
      <c r="I59" s="3"/>
    </row>
    <row r="60" spans="1:9" ht="16.5" x14ac:dyDescent="0.3">
      <c r="A60" s="11"/>
      <c r="B60" s="20"/>
      <c r="C60" s="20"/>
      <c r="D60" s="20"/>
      <c r="E60" s="20"/>
      <c r="F60" s="20"/>
      <c r="G60" s="20"/>
      <c r="H60" s="20"/>
      <c r="I60" s="3"/>
    </row>
    <row r="61" spans="1:9" ht="17.25" x14ac:dyDescent="0.35">
      <c r="A61" s="12" t="s">
        <v>20</v>
      </c>
      <c r="B61" s="20"/>
      <c r="C61" s="20"/>
      <c r="D61" s="20"/>
      <c r="E61" s="20"/>
      <c r="F61" s="20"/>
      <c r="G61" s="20"/>
      <c r="H61" s="20"/>
      <c r="I61" s="3"/>
    </row>
    <row r="62" spans="1:9" ht="16.5" x14ac:dyDescent="0.3">
      <c r="A62" s="11" t="s">
        <v>21</v>
      </c>
      <c r="B62" s="20">
        <f>((B17/B15)-1)*100</f>
        <v>5.6979365258920556</v>
      </c>
      <c r="C62" s="20">
        <f t="shared" ref="C62:F62" si="18">((C17/C15)-1)*100</f>
        <v>5.7354633501304431</v>
      </c>
      <c r="D62" s="20"/>
      <c r="E62" s="20"/>
      <c r="F62" s="20">
        <f t="shared" si="18"/>
        <v>4.6631715873704405</v>
      </c>
      <c r="G62" s="20"/>
      <c r="H62" s="20"/>
      <c r="I62" s="3"/>
    </row>
    <row r="63" spans="1:9" ht="16.5" x14ac:dyDescent="0.3">
      <c r="A63" s="11" t="s">
        <v>22</v>
      </c>
      <c r="B63" s="20">
        <f>((B38/B37)-1)*100</f>
        <v>9.7401845911763818</v>
      </c>
      <c r="C63" s="20">
        <f t="shared" ref="C63:H63" si="19">((C38/C37)-1)*100</f>
        <v>10.525136964141591</v>
      </c>
      <c r="D63" s="20"/>
      <c r="E63" s="20"/>
      <c r="F63" s="20">
        <f t="shared" si="19"/>
        <v>9.5216789110354139</v>
      </c>
      <c r="G63" s="20">
        <f t="shared" si="19"/>
        <v>3.4587264328319156</v>
      </c>
      <c r="H63" s="20">
        <f t="shared" si="19"/>
        <v>14.073532629313124</v>
      </c>
      <c r="I63" s="3"/>
    </row>
    <row r="64" spans="1:9" ht="16.5" x14ac:dyDescent="0.3">
      <c r="A64" s="11" t="s">
        <v>23</v>
      </c>
      <c r="B64" s="20">
        <f>((B40/B39)-1)*100</f>
        <v>3.8243396211373959</v>
      </c>
      <c r="C64" s="20">
        <f t="shared" ref="C64:F64" si="20">((C40/C39)-1)*100</f>
        <v>4.5298648743333114</v>
      </c>
      <c r="D64" s="20"/>
      <c r="E64" s="20"/>
      <c r="F64" s="20">
        <f t="shared" si="20"/>
        <v>4.6420409872723889</v>
      </c>
      <c r="G64" s="20"/>
      <c r="H64" s="20"/>
      <c r="I64" s="3"/>
    </row>
    <row r="65" spans="1:9" ht="16.5" x14ac:dyDescent="0.3">
      <c r="A65" s="11"/>
      <c r="B65" s="20"/>
      <c r="C65" s="20"/>
      <c r="D65" s="20"/>
      <c r="E65" s="20"/>
      <c r="F65" s="20"/>
      <c r="G65" s="20"/>
      <c r="H65" s="20"/>
      <c r="I65" s="3"/>
    </row>
    <row r="66" spans="1:9" ht="17.25" x14ac:dyDescent="0.35">
      <c r="A66" s="12" t="s">
        <v>24</v>
      </c>
      <c r="B66" s="20"/>
      <c r="C66" s="20"/>
      <c r="D66" s="20"/>
      <c r="E66" s="20"/>
      <c r="F66" s="20"/>
      <c r="G66" s="20"/>
      <c r="H66" s="20"/>
      <c r="I66" s="3"/>
    </row>
    <row r="67" spans="1:9" ht="16.5" x14ac:dyDescent="0.3">
      <c r="A67" s="11" t="s">
        <v>30</v>
      </c>
      <c r="B67" s="20">
        <f>B22/(B16*6)</f>
        <v>105882.45222501787</v>
      </c>
      <c r="C67" s="20">
        <f t="shared" ref="C67:F67" si="21">C22/(C16*6)</f>
        <v>82000</v>
      </c>
      <c r="D67" s="20">
        <f t="shared" si="21"/>
        <v>81999.999999999985</v>
      </c>
      <c r="E67" s="20">
        <f t="shared" si="21"/>
        <v>82000</v>
      </c>
      <c r="F67" s="20">
        <f t="shared" si="21"/>
        <v>294132.99999999994</v>
      </c>
      <c r="G67" s="20"/>
      <c r="H67" s="20"/>
      <c r="I67" s="3"/>
    </row>
    <row r="68" spans="1:9" ht="16.5" x14ac:dyDescent="0.3">
      <c r="A68" s="11" t="s">
        <v>31</v>
      </c>
      <c r="B68" s="20">
        <f>B23/(B17*6)</f>
        <v>105768.51192511596</v>
      </c>
      <c r="C68" s="20">
        <f t="shared" ref="C68:F68" si="22">C23/(C17*6)</f>
        <v>82801.851967022056</v>
      </c>
      <c r="D68" s="20">
        <f t="shared" si="22"/>
        <v>82532.691331583512</v>
      </c>
      <c r="E68" s="20">
        <f t="shared" si="22"/>
        <v>83598.318087173422</v>
      </c>
      <c r="F68" s="20">
        <f t="shared" si="22"/>
        <v>302735.11223260016</v>
      </c>
      <c r="G68" s="20"/>
      <c r="H68" s="20"/>
      <c r="I68" s="3"/>
    </row>
    <row r="69" spans="1:9" ht="16.5" x14ac:dyDescent="0.3">
      <c r="A69" s="11" t="s">
        <v>25</v>
      </c>
      <c r="B69" s="20">
        <f>(B68/B67)*B51</f>
        <v>101.62119605895757</v>
      </c>
      <c r="C69" s="20">
        <f t="shared" ref="C69:F69" si="23">(C68/C67)*C51</f>
        <v>103.36832176480016</v>
      </c>
      <c r="D69" s="20">
        <f t="shared" si="23"/>
        <v>125.06924644733884</v>
      </c>
      <c r="E69" s="20">
        <f t="shared" si="23"/>
        <v>68.748831699975725</v>
      </c>
      <c r="F69" s="20">
        <f t="shared" si="23"/>
        <v>103.91302285826812</v>
      </c>
      <c r="G69" s="20"/>
      <c r="H69" s="20"/>
      <c r="I69" s="3"/>
    </row>
    <row r="70" spans="1:9" ht="16.5" x14ac:dyDescent="0.3">
      <c r="A70" s="22" t="s">
        <v>35</v>
      </c>
      <c r="B70" s="20">
        <f>B22/B16</f>
        <v>635294.71335010719</v>
      </c>
      <c r="C70" s="20">
        <f t="shared" ref="C70:F70" si="24">C22/C16</f>
        <v>491999.99999999994</v>
      </c>
      <c r="D70" s="20">
        <f t="shared" si="24"/>
        <v>491999.99999999994</v>
      </c>
      <c r="E70" s="20">
        <f t="shared" si="24"/>
        <v>492000</v>
      </c>
      <c r="F70" s="20">
        <f t="shared" si="24"/>
        <v>1764797.9999999998</v>
      </c>
      <c r="G70" s="20"/>
      <c r="H70" s="20"/>
      <c r="I70" s="3"/>
    </row>
    <row r="71" spans="1:9" ht="16.5" x14ac:dyDescent="0.3">
      <c r="A71" s="22" t="s">
        <v>36</v>
      </c>
      <c r="B71" s="20">
        <f>B23/B17</f>
        <v>634611.07155069569</v>
      </c>
      <c r="C71" s="20">
        <f t="shared" ref="C71:F71" si="25">C23/C17</f>
        <v>496811.11180213233</v>
      </c>
      <c r="D71" s="20">
        <f t="shared" si="25"/>
        <v>495196.14798950107</v>
      </c>
      <c r="E71" s="20">
        <f t="shared" si="25"/>
        <v>501589.90852304059</v>
      </c>
      <c r="F71" s="20">
        <f t="shared" si="25"/>
        <v>1816410.6733956009</v>
      </c>
      <c r="G71" s="20"/>
      <c r="H71" s="20"/>
      <c r="I71" s="3"/>
    </row>
    <row r="72" spans="1:9" ht="16.5" x14ac:dyDescent="0.3">
      <c r="A72" s="11"/>
      <c r="B72" s="20"/>
      <c r="C72" s="20"/>
      <c r="D72" s="20"/>
      <c r="E72" s="20"/>
      <c r="F72" s="20"/>
      <c r="G72" s="20"/>
      <c r="H72" s="20"/>
      <c r="I72" s="3"/>
    </row>
    <row r="73" spans="1:9" ht="17.25" x14ac:dyDescent="0.35">
      <c r="A73" s="12" t="s">
        <v>26</v>
      </c>
      <c r="B73" s="20"/>
      <c r="C73" s="20"/>
      <c r="D73" s="20"/>
      <c r="E73" s="20"/>
      <c r="F73" s="20"/>
      <c r="G73" s="20"/>
      <c r="H73" s="20"/>
      <c r="I73" s="3"/>
    </row>
    <row r="74" spans="1:9" ht="16.5" x14ac:dyDescent="0.3">
      <c r="A74" s="11" t="s">
        <v>27</v>
      </c>
      <c r="B74" s="20">
        <f>(B29/B28)*100</f>
        <v>93.120145288407969</v>
      </c>
      <c r="C74" s="20"/>
      <c r="D74" s="20"/>
      <c r="E74" s="20"/>
      <c r="F74" s="20"/>
      <c r="G74" s="20"/>
      <c r="H74" s="20"/>
      <c r="I74" s="3"/>
    </row>
    <row r="75" spans="1:9" ht="16.5" x14ac:dyDescent="0.3">
      <c r="A75" s="11" t="s">
        <v>28</v>
      </c>
      <c r="B75" s="20">
        <f>(B23/B29)*100</f>
        <v>109.18786966696319</v>
      </c>
      <c r="C75" s="20"/>
      <c r="D75" s="20"/>
      <c r="E75" s="20"/>
      <c r="F75" s="20"/>
      <c r="G75" s="20"/>
      <c r="H75" s="20"/>
      <c r="I75" s="3"/>
    </row>
    <row r="76" spans="1:9" ht="17.25" thickBot="1" x14ac:dyDescent="0.35">
      <c r="A76" s="23"/>
      <c r="B76" s="23"/>
      <c r="C76" s="23"/>
      <c r="D76" s="23"/>
      <c r="E76" s="23"/>
      <c r="F76" s="23"/>
      <c r="G76" s="23"/>
      <c r="H76" s="23"/>
    </row>
    <row r="77" spans="1:9" s="6" customFormat="1" ht="17.25" thickTop="1" x14ac:dyDescent="0.25">
      <c r="A77" s="34" t="s">
        <v>77</v>
      </c>
      <c r="B77" s="34"/>
      <c r="C77" s="34"/>
      <c r="D77" s="34"/>
      <c r="E77" s="34"/>
      <c r="F77" s="34"/>
      <c r="G77" s="34"/>
      <c r="H77" s="34"/>
    </row>
  </sheetData>
  <mergeCells count="4">
    <mergeCell ref="A9:A10"/>
    <mergeCell ref="B9:B10"/>
    <mergeCell ref="C9:H9"/>
    <mergeCell ref="A77:H77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7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2" customWidth="1"/>
    <col min="2" max="8" width="24" style="2" customWidth="1"/>
    <col min="9" max="16384" width="11.42578125" style="2"/>
  </cols>
  <sheetData>
    <row r="9" spans="1:8" s="5" customFormat="1" ht="17.25" x14ac:dyDescent="0.25">
      <c r="A9" s="31" t="s">
        <v>0</v>
      </c>
      <c r="B9" s="31" t="s">
        <v>34</v>
      </c>
      <c r="C9" s="33" t="s">
        <v>45</v>
      </c>
      <c r="D9" s="33"/>
      <c r="E9" s="33"/>
      <c r="F9" s="33"/>
      <c r="G9" s="33"/>
      <c r="H9" s="33"/>
    </row>
    <row r="10" spans="1:8" s="5" customFormat="1" ht="52.5" thickBot="1" x14ac:dyDescent="0.3">
      <c r="A10" s="32"/>
      <c r="B10" s="32"/>
      <c r="C10" s="10" t="s">
        <v>50</v>
      </c>
      <c r="D10" s="10" t="s">
        <v>51</v>
      </c>
      <c r="E10" s="10" t="s">
        <v>52</v>
      </c>
      <c r="F10" s="10" t="s">
        <v>42</v>
      </c>
      <c r="G10" s="10" t="s">
        <v>43</v>
      </c>
      <c r="H10" s="10" t="s">
        <v>44</v>
      </c>
    </row>
    <row r="11" spans="1:8" ht="17.25" thickTop="1" x14ac:dyDescent="0.3">
      <c r="A11" s="11"/>
      <c r="B11" s="11"/>
      <c r="C11" s="26"/>
      <c r="D11" s="11"/>
      <c r="E11" s="11"/>
      <c r="F11" s="11"/>
      <c r="G11" s="11"/>
      <c r="H11" s="11"/>
    </row>
    <row r="12" spans="1:8" ht="17.25" x14ac:dyDescent="0.35">
      <c r="A12" s="12" t="s">
        <v>1</v>
      </c>
      <c r="B12" s="11"/>
      <c r="C12" s="11"/>
      <c r="D12" s="11"/>
      <c r="E12" s="11"/>
      <c r="F12" s="11"/>
      <c r="G12" s="11"/>
      <c r="H12" s="11"/>
    </row>
    <row r="13" spans="1:8" ht="16.5" x14ac:dyDescent="0.3">
      <c r="A13" s="11"/>
      <c r="B13" s="11"/>
      <c r="C13" s="11"/>
      <c r="D13" s="11"/>
      <c r="E13" s="11"/>
      <c r="F13" s="11"/>
      <c r="G13" s="11"/>
      <c r="H13" s="11"/>
    </row>
    <row r="14" spans="1:8" ht="17.25" x14ac:dyDescent="0.35">
      <c r="A14" s="12" t="s">
        <v>41</v>
      </c>
      <c r="B14" s="11"/>
      <c r="C14" s="11"/>
      <c r="D14" s="11"/>
      <c r="E14" s="11"/>
      <c r="F14" s="11"/>
      <c r="G14" s="11"/>
      <c r="H14" s="11"/>
    </row>
    <row r="15" spans="1:8" s="6" customFormat="1" ht="16.5" x14ac:dyDescent="0.3">
      <c r="A15" s="13" t="s">
        <v>65</v>
      </c>
      <c r="B15" s="14">
        <f>+C15+F15</f>
        <v>124594.33333333333</v>
      </c>
      <c r="C15" s="14">
        <f>+D15+E15</f>
        <v>120298.66666666666</v>
      </c>
      <c r="D15" s="14">
        <v>89204.333333333328</v>
      </c>
      <c r="E15" s="14">
        <v>31094.333333333332</v>
      </c>
      <c r="F15" s="14">
        <v>4295.6666666666697</v>
      </c>
      <c r="G15" s="14"/>
      <c r="H15" s="14"/>
    </row>
    <row r="16" spans="1:8" s="6" customFormat="1" ht="16.5" x14ac:dyDescent="0.3">
      <c r="A16" s="13" t="s">
        <v>90</v>
      </c>
      <c r="B16" s="14">
        <f t="shared" ref="B16:B18" si="0">+C16+F16</f>
        <v>126868.33333333333</v>
      </c>
      <c r="C16" s="14">
        <f>+D16+E16</f>
        <v>122372.33333333333</v>
      </c>
      <c r="D16" s="14">
        <v>75109.333333333328</v>
      </c>
      <c r="E16" s="14">
        <v>47263</v>
      </c>
      <c r="F16" s="14">
        <v>4496</v>
      </c>
      <c r="G16" s="14"/>
      <c r="H16" s="14"/>
    </row>
    <row r="17" spans="1:8" s="6" customFormat="1" ht="16.5" x14ac:dyDescent="0.3">
      <c r="A17" s="13" t="s">
        <v>91</v>
      </c>
      <c r="B17" s="14">
        <f t="shared" si="0"/>
        <v>128466.99999999999</v>
      </c>
      <c r="C17" s="14">
        <f t="shared" ref="C17:C18" si="1">+D17+E17</f>
        <v>124002.66666666666</v>
      </c>
      <c r="D17" s="14">
        <v>92922.333333333328</v>
      </c>
      <c r="E17" s="14">
        <v>31080.333333333332</v>
      </c>
      <c r="F17" s="14">
        <v>4464.333333333333</v>
      </c>
      <c r="G17" s="14"/>
      <c r="H17" s="14"/>
    </row>
    <row r="18" spans="1:8" s="6" customFormat="1" ht="16.5" x14ac:dyDescent="0.3">
      <c r="A18" s="13" t="s">
        <v>71</v>
      </c>
      <c r="B18" s="14">
        <f t="shared" si="0"/>
        <v>126362.91666666667</v>
      </c>
      <c r="C18" s="14">
        <f t="shared" si="1"/>
        <v>121883</v>
      </c>
      <c r="D18" s="14">
        <v>74868.25</v>
      </c>
      <c r="E18" s="14">
        <v>47014.75</v>
      </c>
      <c r="F18" s="14">
        <v>4479.916666666667</v>
      </c>
      <c r="G18" s="14"/>
      <c r="H18" s="14"/>
    </row>
    <row r="19" spans="1:8" ht="16.5" x14ac:dyDescent="0.3">
      <c r="A19" s="11"/>
      <c r="B19" s="15"/>
      <c r="C19" s="15"/>
      <c r="D19" s="15"/>
      <c r="E19" s="15"/>
      <c r="F19" s="15"/>
      <c r="G19" s="15"/>
      <c r="H19" s="15"/>
    </row>
    <row r="20" spans="1:8" ht="17.25" x14ac:dyDescent="0.35">
      <c r="A20" s="16" t="s">
        <v>2</v>
      </c>
      <c r="B20" s="15"/>
      <c r="C20" s="15"/>
      <c r="D20" s="15"/>
      <c r="E20" s="15"/>
      <c r="F20" s="15"/>
      <c r="G20" s="15"/>
      <c r="H20" s="15"/>
    </row>
    <row r="21" spans="1:8" s="6" customFormat="1" ht="16.5" x14ac:dyDescent="0.3">
      <c r="A21" s="13" t="s">
        <v>65</v>
      </c>
      <c r="B21" s="14">
        <f>+C21+F21+G21+H21</f>
        <v>39272838400</v>
      </c>
      <c r="C21" s="14">
        <f>+D21+E21</f>
        <v>30261246700</v>
      </c>
      <c r="D21" s="14">
        <v>22393322558</v>
      </c>
      <c r="E21" s="14">
        <v>7867924142.000001</v>
      </c>
      <c r="F21" s="19">
        <v>3684414500</v>
      </c>
      <c r="G21" s="14">
        <v>4489662100</v>
      </c>
      <c r="H21" s="14">
        <v>837515100.00000012</v>
      </c>
    </row>
    <row r="22" spans="1:8" s="6" customFormat="1" ht="16.5" x14ac:dyDescent="0.3">
      <c r="A22" s="13" t="s">
        <v>90</v>
      </c>
      <c r="B22" s="14">
        <f t="shared" ref="B22:B24" si="2">+C22+F22+G22+H22</f>
        <v>40229434904</v>
      </c>
      <c r="C22" s="14">
        <f>+D22+E22</f>
        <v>30103594000</v>
      </c>
      <c r="D22" s="14">
        <v>18476896000</v>
      </c>
      <c r="E22" s="14">
        <v>11626698000</v>
      </c>
      <c r="F22" s="14">
        <v>3967265904</v>
      </c>
      <c r="G22" s="14">
        <v>4664475000</v>
      </c>
      <c r="H22" s="14">
        <v>1494100000</v>
      </c>
    </row>
    <row r="23" spans="1:8" s="6" customFormat="1" ht="16.5" x14ac:dyDescent="0.3">
      <c r="A23" s="13" t="s">
        <v>91</v>
      </c>
      <c r="B23" s="14">
        <f t="shared" si="2"/>
        <v>40828264500</v>
      </c>
      <c r="C23" s="14">
        <f t="shared" ref="C23:C24" si="3">+D23+E23</f>
        <v>30522511490</v>
      </c>
      <c r="D23" s="14">
        <v>22891883617.5</v>
      </c>
      <c r="E23" s="14">
        <v>7630627872.500001</v>
      </c>
      <c r="F23" s="19">
        <v>4046090610.0000005</v>
      </c>
      <c r="G23" s="14">
        <v>4765662400</v>
      </c>
      <c r="H23" s="14">
        <v>1494000000</v>
      </c>
    </row>
    <row r="24" spans="1:8" s="6" customFormat="1" ht="13.5" customHeight="1" x14ac:dyDescent="0.3">
      <c r="A24" s="13" t="s">
        <v>71</v>
      </c>
      <c r="B24" s="14">
        <f t="shared" si="2"/>
        <v>171687267947</v>
      </c>
      <c r="C24" s="14">
        <f t="shared" si="3"/>
        <v>129925129335.54001</v>
      </c>
      <c r="D24" s="14">
        <v>79808480167.770004</v>
      </c>
      <c r="E24" s="14">
        <v>50116649167.770004</v>
      </c>
      <c r="F24" s="14">
        <v>17127838611.459999</v>
      </c>
      <c r="G24" s="14">
        <v>18657900000</v>
      </c>
      <c r="H24" s="14">
        <v>5976399999.999999</v>
      </c>
    </row>
    <row r="25" spans="1:8" s="6" customFormat="1" ht="16.5" x14ac:dyDescent="0.3">
      <c r="A25" s="13" t="s">
        <v>92</v>
      </c>
      <c r="B25" s="14">
        <f>+C25+F25+G25</f>
        <v>39334264500</v>
      </c>
      <c r="C25" s="14">
        <f>+C23</f>
        <v>30522511490</v>
      </c>
      <c r="D25" s="14">
        <f>+D23</f>
        <v>22891883617.5</v>
      </c>
      <c r="E25" s="14">
        <f>+E23</f>
        <v>7630627872.500001</v>
      </c>
      <c r="F25" s="14">
        <f t="shared" ref="F25:G25" si="4">F23</f>
        <v>4046090610.0000005</v>
      </c>
      <c r="G25" s="14">
        <f t="shared" si="4"/>
        <v>4765662400</v>
      </c>
      <c r="H25" s="14"/>
    </row>
    <row r="26" spans="1:8" s="6" customFormat="1" ht="16.5" x14ac:dyDescent="0.3">
      <c r="A26" s="11"/>
      <c r="B26" s="14"/>
      <c r="C26" s="14"/>
      <c r="D26" s="14"/>
      <c r="E26" s="14"/>
      <c r="F26" s="14"/>
      <c r="G26" s="14"/>
      <c r="H26" s="14"/>
    </row>
    <row r="27" spans="1:8" s="6" customFormat="1" ht="17.25" x14ac:dyDescent="0.35">
      <c r="A27" s="16" t="s">
        <v>3</v>
      </c>
      <c r="B27" s="14"/>
      <c r="C27" s="14"/>
      <c r="D27" s="14"/>
      <c r="E27" s="14"/>
      <c r="F27" s="14"/>
      <c r="G27" s="14"/>
      <c r="H27" s="14"/>
    </row>
    <row r="28" spans="1:8" s="6" customFormat="1" ht="16.5" x14ac:dyDescent="0.3">
      <c r="A28" s="13" t="s">
        <v>90</v>
      </c>
      <c r="B28" s="14">
        <f>B22</f>
        <v>40229434904</v>
      </c>
      <c r="C28" s="14"/>
      <c r="D28" s="14"/>
      <c r="E28" s="14"/>
      <c r="F28" s="14"/>
      <c r="G28" s="14"/>
      <c r="H28" s="14"/>
    </row>
    <row r="29" spans="1:8" s="6" customFormat="1" ht="16.5" x14ac:dyDescent="0.3">
      <c r="A29" s="13" t="s">
        <v>91</v>
      </c>
      <c r="B29" s="14">
        <v>38518379900</v>
      </c>
      <c r="C29" s="14"/>
      <c r="D29" s="14"/>
      <c r="E29" s="14"/>
      <c r="F29" s="14"/>
      <c r="G29" s="14"/>
      <c r="H29" s="14"/>
    </row>
    <row r="30" spans="1:8" ht="16.5" x14ac:dyDescent="0.3">
      <c r="A30" s="11"/>
      <c r="B30" s="17"/>
      <c r="C30" s="17"/>
      <c r="D30" s="17"/>
      <c r="E30" s="17"/>
      <c r="F30" s="17"/>
      <c r="G30" s="17"/>
      <c r="H30" s="17"/>
    </row>
    <row r="31" spans="1:8" ht="17.25" x14ac:dyDescent="0.35">
      <c r="A31" s="12" t="s">
        <v>4</v>
      </c>
      <c r="B31" s="17"/>
      <c r="C31" s="17"/>
      <c r="D31" s="17"/>
      <c r="E31" s="17"/>
      <c r="F31" s="17"/>
      <c r="G31" s="17"/>
      <c r="H31" s="17"/>
    </row>
    <row r="32" spans="1:8" ht="16.5" x14ac:dyDescent="0.3">
      <c r="A32" s="13" t="s">
        <v>66</v>
      </c>
      <c r="B32" s="18">
        <v>1.060947463</v>
      </c>
      <c r="C32" s="18">
        <v>1.060947463</v>
      </c>
      <c r="D32" s="18">
        <v>1.060947463</v>
      </c>
      <c r="E32" s="18">
        <v>1.060947463</v>
      </c>
      <c r="F32" s="18">
        <v>1.060947463</v>
      </c>
      <c r="G32" s="18">
        <v>1.060947463</v>
      </c>
      <c r="H32" s="18">
        <v>1.060947463</v>
      </c>
    </row>
    <row r="33" spans="1:8" ht="16.5" x14ac:dyDescent="0.3">
      <c r="A33" s="13" t="s">
        <v>93</v>
      </c>
      <c r="B33" s="18">
        <v>1.0641</v>
      </c>
      <c r="C33" s="18">
        <v>1.0641</v>
      </c>
      <c r="D33" s="18">
        <v>1.0641</v>
      </c>
      <c r="E33" s="18">
        <v>1.0641</v>
      </c>
      <c r="F33" s="18">
        <v>1.0641</v>
      </c>
      <c r="G33" s="18">
        <v>1.0641</v>
      </c>
      <c r="H33" s="18">
        <v>1.0641</v>
      </c>
    </row>
    <row r="34" spans="1:8" s="6" customFormat="1" ht="16.5" x14ac:dyDescent="0.3">
      <c r="A34" s="13" t="s">
        <v>5</v>
      </c>
      <c r="B34" s="19">
        <f>+C34+F34</f>
        <v>129179</v>
      </c>
      <c r="C34" s="19">
        <v>116285</v>
      </c>
      <c r="D34" s="19"/>
      <c r="E34" s="19"/>
      <c r="F34" s="19">
        <v>12894</v>
      </c>
      <c r="G34" s="14"/>
      <c r="H34" s="14"/>
    </row>
    <row r="35" spans="1:8" ht="16.5" x14ac:dyDescent="0.3">
      <c r="A35" s="11"/>
      <c r="B35" s="15"/>
      <c r="C35" s="15"/>
      <c r="D35" s="15"/>
      <c r="E35" s="15"/>
      <c r="F35" s="15"/>
      <c r="G35" s="15"/>
      <c r="H35" s="15"/>
    </row>
    <row r="36" spans="1:8" ht="17.25" x14ac:dyDescent="0.35">
      <c r="A36" s="12" t="s">
        <v>6</v>
      </c>
      <c r="B36" s="15"/>
      <c r="C36" s="15"/>
      <c r="D36" s="15"/>
      <c r="E36" s="15"/>
      <c r="F36" s="15"/>
      <c r="G36" s="15"/>
      <c r="H36" s="15"/>
    </row>
    <row r="37" spans="1:8" s="6" customFormat="1" ht="16.5" x14ac:dyDescent="0.3">
      <c r="A37" s="11" t="s">
        <v>67</v>
      </c>
      <c r="B37" s="14">
        <f>B21/B32</f>
        <v>37016760744.165146</v>
      </c>
      <c r="C37" s="14">
        <f t="shared" ref="C37:H37" si="5">C21/C32</f>
        <v>28522851277.132465</v>
      </c>
      <c r="D37" s="14">
        <f t="shared" si="5"/>
        <v>21106909945.078026</v>
      </c>
      <c r="E37" s="14">
        <f t="shared" si="5"/>
        <v>7415941332.0544424</v>
      </c>
      <c r="F37" s="14">
        <f t="shared" si="5"/>
        <v>3472758669.4837122</v>
      </c>
      <c r="G37" s="14">
        <f t="shared" si="5"/>
        <v>4231747807.1013589</v>
      </c>
      <c r="H37" s="14">
        <f t="shared" si="5"/>
        <v>789402990.44760537</v>
      </c>
    </row>
    <row r="38" spans="1:8" s="6" customFormat="1" ht="16.5" x14ac:dyDescent="0.3">
      <c r="A38" s="11" t="s">
        <v>94</v>
      </c>
      <c r="B38" s="14">
        <f>B23/B33</f>
        <v>38368822948.970963</v>
      </c>
      <c r="C38" s="14">
        <f t="shared" ref="C38:H38" si="6">C23/C33</f>
        <v>28683875096.325531</v>
      </c>
      <c r="D38" s="14">
        <f t="shared" si="6"/>
        <v>21512906322.244148</v>
      </c>
      <c r="E38" s="14">
        <f t="shared" si="6"/>
        <v>7170968774.0813837</v>
      </c>
      <c r="F38" s="14">
        <f t="shared" si="6"/>
        <v>3802359374.1189742</v>
      </c>
      <c r="G38" s="14">
        <f t="shared" si="6"/>
        <v>4478585095.3857718</v>
      </c>
      <c r="H38" s="14">
        <f t="shared" si="6"/>
        <v>1404003383.1406822</v>
      </c>
    </row>
    <row r="39" spans="1:8" s="6" customFormat="1" ht="16.5" x14ac:dyDescent="0.3">
      <c r="A39" s="11" t="s">
        <v>68</v>
      </c>
      <c r="B39" s="14">
        <f>B37/B15</f>
        <v>297098.26886855596</v>
      </c>
      <c r="C39" s="14">
        <f t="shared" ref="C39:F39" si="7">C37/C15</f>
        <v>237100.31097988729</v>
      </c>
      <c r="D39" s="14">
        <f t="shared" si="7"/>
        <v>236613.0562985882</v>
      </c>
      <c r="E39" s="14">
        <f t="shared" si="7"/>
        <v>238498.16146739843</v>
      </c>
      <c r="F39" s="14">
        <f t="shared" si="7"/>
        <v>808432.99514635908</v>
      </c>
      <c r="G39" s="14"/>
      <c r="H39" s="14"/>
    </row>
    <row r="40" spans="1:8" s="6" customFormat="1" ht="16.5" x14ac:dyDescent="0.3">
      <c r="A40" s="11" t="s">
        <v>95</v>
      </c>
      <c r="B40" s="14">
        <f>B38/B17</f>
        <v>298666.76227335399</v>
      </c>
      <c r="C40" s="14">
        <f t="shared" ref="C40:F40" si="8">C38/C17</f>
        <v>231316.59880695201</v>
      </c>
      <c r="D40" s="14">
        <f t="shared" si="8"/>
        <v>231514.91735654668</v>
      </c>
      <c r="E40" s="14">
        <f t="shared" si="8"/>
        <v>230723.6765183144</v>
      </c>
      <c r="F40" s="14">
        <f t="shared" si="8"/>
        <v>851719.41479555913</v>
      </c>
      <c r="G40" s="14"/>
      <c r="H40" s="14"/>
    </row>
    <row r="41" spans="1:8" ht="16.5" x14ac:dyDescent="0.3">
      <c r="A41" s="11"/>
      <c r="B41" s="17"/>
      <c r="C41" s="17"/>
      <c r="D41" s="17"/>
      <c r="E41" s="17"/>
      <c r="F41" s="17"/>
      <c r="G41" s="17"/>
      <c r="H41" s="17"/>
    </row>
    <row r="42" spans="1:8" ht="17.25" x14ac:dyDescent="0.35">
      <c r="A42" s="12" t="s">
        <v>7</v>
      </c>
      <c r="B42" s="17"/>
      <c r="C42" s="17"/>
      <c r="D42" s="17"/>
      <c r="E42" s="17"/>
      <c r="F42" s="17"/>
      <c r="G42" s="17"/>
      <c r="H42" s="17"/>
    </row>
    <row r="43" spans="1:8" ht="16.5" x14ac:dyDescent="0.3">
      <c r="A43" s="11"/>
      <c r="B43" s="17"/>
      <c r="C43" s="17"/>
      <c r="D43" s="17"/>
      <c r="E43" s="17"/>
      <c r="F43" s="17"/>
      <c r="G43" s="17"/>
      <c r="H43" s="17"/>
    </row>
    <row r="44" spans="1:8" ht="16.5" x14ac:dyDescent="0.3">
      <c r="A44" s="11" t="s">
        <v>8</v>
      </c>
      <c r="B44" s="17"/>
      <c r="C44" s="17"/>
      <c r="D44" s="17"/>
      <c r="E44" s="17"/>
      <c r="F44" s="17"/>
      <c r="G44" s="17"/>
      <c r="H44" s="17"/>
    </row>
    <row r="45" spans="1:8" s="6" customFormat="1" ht="16.5" x14ac:dyDescent="0.3">
      <c r="A45" s="11" t="s">
        <v>9</v>
      </c>
      <c r="B45" s="20">
        <f>(B16/B34)*100</f>
        <v>98.211267569290158</v>
      </c>
      <c r="C45" s="20">
        <f t="shared" ref="C45:F45" si="9">(C16/C34)*100</f>
        <v>105.23483968984249</v>
      </c>
      <c r="D45" s="20"/>
      <c r="E45" s="20"/>
      <c r="F45" s="20">
        <f t="shared" si="9"/>
        <v>34.868931285869401</v>
      </c>
      <c r="G45" s="20"/>
      <c r="H45" s="20"/>
    </row>
    <row r="46" spans="1:8" s="6" customFormat="1" ht="16.5" x14ac:dyDescent="0.3">
      <c r="A46" s="11" t="s">
        <v>10</v>
      </c>
      <c r="B46" s="20">
        <f>(B17/(B17+B34))*100</f>
        <v>49.861825916179555</v>
      </c>
      <c r="C46" s="20">
        <f t="shared" ref="C46" si="10">(C17/(C17+C34))*100</f>
        <v>51.605922345854893</v>
      </c>
      <c r="D46" s="20"/>
      <c r="E46" s="20"/>
      <c r="F46" s="20">
        <f>(F17/F34)*100</f>
        <v>34.623339020733155</v>
      </c>
      <c r="G46" s="20"/>
      <c r="H46" s="20"/>
    </row>
    <row r="47" spans="1:8" ht="16.5" x14ac:dyDescent="0.3">
      <c r="A47" s="11"/>
      <c r="B47" s="21"/>
      <c r="C47" s="21"/>
      <c r="D47" s="21"/>
      <c r="E47" s="21"/>
      <c r="F47" s="21"/>
      <c r="G47" s="21"/>
      <c r="H47" s="21"/>
    </row>
    <row r="48" spans="1:8" ht="16.5" x14ac:dyDescent="0.3">
      <c r="A48" s="11" t="s">
        <v>11</v>
      </c>
      <c r="B48" s="21"/>
      <c r="C48" s="21"/>
      <c r="D48" s="21"/>
      <c r="E48" s="21"/>
      <c r="F48" s="21"/>
      <c r="G48" s="21"/>
      <c r="H48" s="21"/>
    </row>
    <row r="49" spans="1:8" s="6" customFormat="1" ht="16.5" x14ac:dyDescent="0.3">
      <c r="A49" s="11" t="s">
        <v>12</v>
      </c>
      <c r="B49" s="20">
        <f>B17/B16*100</f>
        <v>101.26009905282378</v>
      </c>
      <c r="C49" s="20">
        <f t="shared" ref="C49:F49" si="11">C17/C16*100</f>
        <v>101.33227281765758</v>
      </c>
      <c r="D49" s="20">
        <f t="shared" si="11"/>
        <v>123.71609387204433</v>
      </c>
      <c r="E49" s="20">
        <f t="shared" si="11"/>
        <v>65.760390439314747</v>
      </c>
      <c r="F49" s="20">
        <f t="shared" si="11"/>
        <v>99.295670225385521</v>
      </c>
      <c r="G49" s="20"/>
      <c r="H49" s="20"/>
    </row>
    <row r="50" spans="1:8" s="6" customFormat="1" ht="16.5" x14ac:dyDescent="0.3">
      <c r="A50" s="11" t="s">
        <v>13</v>
      </c>
      <c r="B50" s="20">
        <f>B23/B22*100</f>
        <v>101.48853593750198</v>
      </c>
      <c r="C50" s="20">
        <f t="shared" ref="C50:H50" si="12">C23/C22*100</f>
        <v>101.3915863002936</v>
      </c>
      <c r="D50" s="20">
        <f t="shared" si="12"/>
        <v>123.89463910767262</v>
      </c>
      <c r="E50" s="20">
        <f t="shared" si="12"/>
        <v>65.630223409088302</v>
      </c>
      <c r="F50" s="20">
        <f t="shared" si="12"/>
        <v>101.9868773081362</v>
      </c>
      <c r="G50" s="20">
        <f t="shared" si="12"/>
        <v>102.16932023432432</v>
      </c>
      <c r="H50" s="20">
        <f t="shared" si="12"/>
        <v>99.993307007563075</v>
      </c>
    </row>
    <row r="51" spans="1:8" s="6" customFormat="1" ht="16.5" x14ac:dyDescent="0.3">
      <c r="A51" s="11" t="s">
        <v>14</v>
      </c>
      <c r="B51" s="20">
        <f>AVERAGE(B49:B50)</f>
        <v>101.37431749516287</v>
      </c>
      <c r="C51" s="20">
        <f t="shared" ref="C51:H51" si="13">AVERAGE(C49:C50)</f>
        <v>101.36192955897559</v>
      </c>
      <c r="D51" s="20">
        <f t="shared" si="13"/>
        <v>123.80536648985847</v>
      </c>
      <c r="E51" s="20">
        <f t="shared" si="13"/>
        <v>65.695306924201532</v>
      </c>
      <c r="F51" s="20">
        <f t="shared" si="13"/>
        <v>100.64127376676086</v>
      </c>
      <c r="G51" s="20">
        <f t="shared" si="13"/>
        <v>102.16932023432432</v>
      </c>
      <c r="H51" s="20">
        <f t="shared" si="13"/>
        <v>99.993307007563075</v>
      </c>
    </row>
    <row r="52" spans="1:8" s="6" customFormat="1" ht="16.5" x14ac:dyDescent="0.3">
      <c r="A52" s="11"/>
      <c r="B52" s="20"/>
      <c r="C52" s="20"/>
      <c r="D52" s="20"/>
      <c r="E52" s="20"/>
      <c r="F52" s="20"/>
      <c r="G52" s="20"/>
      <c r="H52" s="20"/>
    </row>
    <row r="53" spans="1:8" s="6" customFormat="1" ht="16.5" x14ac:dyDescent="0.3">
      <c r="A53" s="11" t="s">
        <v>15</v>
      </c>
      <c r="B53" s="20"/>
      <c r="C53" s="20"/>
      <c r="D53" s="20"/>
      <c r="E53" s="20"/>
      <c r="F53" s="20"/>
      <c r="G53" s="20"/>
      <c r="H53" s="20"/>
    </row>
    <row r="54" spans="1:8" s="6" customFormat="1" ht="16.5" x14ac:dyDescent="0.3">
      <c r="A54" s="11" t="s">
        <v>16</v>
      </c>
      <c r="B54" s="20">
        <f>B17/B18*100</f>
        <v>101.66511140201338</v>
      </c>
      <c r="C54" s="20">
        <f t="shared" ref="C54:F54" si="14">C17/C18*100</f>
        <v>101.73909951893756</v>
      </c>
      <c r="D54" s="20">
        <f t="shared" si="14"/>
        <v>124.11447220061018</v>
      </c>
      <c r="E54" s="20">
        <f t="shared" si="14"/>
        <v>66.107622253299937</v>
      </c>
      <c r="F54" s="20">
        <f t="shared" si="14"/>
        <v>99.652151267694705</v>
      </c>
      <c r="G54" s="20"/>
      <c r="H54" s="20"/>
    </row>
    <row r="55" spans="1:8" s="6" customFormat="1" ht="16.5" x14ac:dyDescent="0.3">
      <c r="A55" s="11" t="s">
        <v>17</v>
      </c>
      <c r="B55" s="20">
        <f>B23/B24*100</f>
        <v>23.780601199038077</v>
      </c>
      <c r="C55" s="20">
        <f t="shared" ref="C55:H55" si="15">C23/C24*100</f>
        <v>23.492384918989497</v>
      </c>
      <c r="D55" s="20">
        <f t="shared" si="15"/>
        <v>28.683522815341995</v>
      </c>
      <c r="E55" s="20">
        <f t="shared" si="15"/>
        <v>15.225734360163996</v>
      </c>
      <c r="F55" s="20">
        <f t="shared" si="15"/>
        <v>23.622890790743543</v>
      </c>
      <c r="G55" s="20">
        <f t="shared" si="15"/>
        <v>25.542330058581079</v>
      </c>
      <c r="H55" s="20">
        <f t="shared" si="15"/>
        <v>24.998326751890772</v>
      </c>
    </row>
    <row r="56" spans="1:8" s="6" customFormat="1" ht="16.5" x14ac:dyDescent="0.3">
      <c r="A56" s="11" t="s">
        <v>18</v>
      </c>
      <c r="B56" s="20">
        <f>AVERAGE(B54:B55)</f>
        <v>62.722856300525727</v>
      </c>
      <c r="C56" s="20">
        <f t="shared" ref="C56:H56" si="16">AVERAGE(C54:C55)</f>
        <v>62.615742218963533</v>
      </c>
      <c r="D56" s="20">
        <f t="shared" si="16"/>
        <v>76.398997507976091</v>
      </c>
      <c r="E56" s="20">
        <f t="shared" si="16"/>
        <v>40.666678306731967</v>
      </c>
      <c r="F56" s="20">
        <f t="shared" si="16"/>
        <v>61.637521029219123</v>
      </c>
      <c r="G56" s="20">
        <f t="shared" si="16"/>
        <v>25.542330058581079</v>
      </c>
      <c r="H56" s="20">
        <f t="shared" si="16"/>
        <v>24.998326751890772</v>
      </c>
    </row>
    <row r="57" spans="1:8" s="6" customFormat="1" ht="16.5" x14ac:dyDescent="0.3">
      <c r="A57" s="11"/>
      <c r="B57" s="20"/>
      <c r="C57" s="20"/>
      <c r="D57" s="20"/>
      <c r="E57" s="20"/>
      <c r="F57" s="20"/>
      <c r="G57" s="20"/>
      <c r="H57" s="20"/>
    </row>
    <row r="58" spans="1:8" s="6" customFormat="1" ht="16.5" x14ac:dyDescent="0.3">
      <c r="A58" s="11" t="s">
        <v>29</v>
      </c>
      <c r="B58" s="20"/>
      <c r="C58" s="20"/>
      <c r="D58" s="20"/>
      <c r="E58" s="20"/>
      <c r="F58" s="20"/>
      <c r="G58" s="20"/>
      <c r="H58" s="20"/>
    </row>
    <row r="59" spans="1:8" s="6" customFormat="1" ht="16.5" x14ac:dyDescent="0.3">
      <c r="A59" s="11" t="s">
        <v>19</v>
      </c>
      <c r="B59" s="20">
        <f>(B25/B23)*100</f>
        <v>96.340770252431369</v>
      </c>
      <c r="C59" s="20"/>
      <c r="D59" s="20"/>
      <c r="E59" s="20"/>
      <c r="F59" s="20"/>
      <c r="G59" s="20"/>
      <c r="H59" s="20"/>
    </row>
    <row r="60" spans="1:8" s="6" customFormat="1" ht="16.5" x14ac:dyDescent="0.3">
      <c r="A60" s="11"/>
      <c r="B60" s="20"/>
      <c r="C60" s="20"/>
      <c r="D60" s="20"/>
      <c r="E60" s="20"/>
      <c r="F60" s="20"/>
      <c r="G60" s="20"/>
      <c r="H60" s="20"/>
    </row>
    <row r="61" spans="1:8" s="6" customFormat="1" ht="16.5" x14ac:dyDescent="0.3">
      <c r="A61" s="11" t="s">
        <v>20</v>
      </c>
      <c r="B61" s="20"/>
      <c r="C61" s="20"/>
      <c r="D61" s="20"/>
      <c r="E61" s="20"/>
      <c r="F61" s="20"/>
      <c r="G61" s="20"/>
      <c r="H61" s="20"/>
    </row>
    <row r="62" spans="1:8" s="6" customFormat="1" ht="16.5" x14ac:dyDescent="0.3">
      <c r="A62" s="11" t="s">
        <v>21</v>
      </c>
      <c r="B62" s="20">
        <f>((B17/B15)-1)*100</f>
        <v>3.1082205450756017</v>
      </c>
      <c r="C62" s="20">
        <f t="shared" ref="C62:F62" si="17">((C17/C15)-1)*100</f>
        <v>3.0790033693917307</v>
      </c>
      <c r="D62" s="20"/>
      <c r="E62" s="20"/>
      <c r="F62" s="20">
        <f t="shared" si="17"/>
        <v>3.9264374951500702</v>
      </c>
      <c r="G62" s="20"/>
      <c r="H62" s="20"/>
    </row>
    <row r="63" spans="1:8" s="6" customFormat="1" ht="16.5" x14ac:dyDescent="0.3">
      <c r="A63" s="11" t="s">
        <v>22</v>
      </c>
      <c r="B63" s="20">
        <f>((B38/B37)-1)*100</f>
        <v>3.6525675872893348</v>
      </c>
      <c r="C63" s="20">
        <f t="shared" ref="C63:H63" si="18">((C38/C37)-1)*100</f>
        <v>0.56454320652774559</v>
      </c>
      <c r="D63" s="20"/>
      <c r="E63" s="20"/>
      <c r="F63" s="20">
        <f t="shared" si="18"/>
        <v>9.4910339590128512</v>
      </c>
      <c r="G63" s="20">
        <f t="shared" si="18"/>
        <v>5.8329867358870358</v>
      </c>
      <c r="H63" s="20">
        <f t="shared" si="18"/>
        <v>77.85635475545736</v>
      </c>
    </row>
    <row r="64" spans="1:8" s="6" customFormat="1" ht="16.5" x14ac:dyDescent="0.3">
      <c r="A64" s="11" t="s">
        <v>23</v>
      </c>
      <c r="B64" s="20">
        <f>((B40/B39)-1)*100</f>
        <v>0.52793757795066565</v>
      </c>
      <c r="C64" s="20">
        <f t="shared" ref="C64:F64" si="19">((C40/C39)-1)*100</f>
        <v>-2.4393524196709704</v>
      </c>
      <c r="D64" s="20"/>
      <c r="E64" s="20"/>
      <c r="F64" s="20">
        <f t="shared" si="19"/>
        <v>5.354360832509486</v>
      </c>
      <c r="G64" s="20"/>
      <c r="H64" s="20"/>
    </row>
    <row r="65" spans="1:8" s="6" customFormat="1" ht="16.5" x14ac:dyDescent="0.3">
      <c r="A65" s="11"/>
      <c r="B65" s="20"/>
      <c r="C65" s="20"/>
      <c r="D65" s="20"/>
      <c r="E65" s="20"/>
      <c r="F65" s="20"/>
      <c r="G65" s="20"/>
      <c r="H65" s="20"/>
    </row>
    <row r="66" spans="1:8" s="6" customFormat="1" ht="16.5" x14ac:dyDescent="0.3">
      <c r="A66" s="11" t="s">
        <v>24</v>
      </c>
      <c r="B66" s="20"/>
      <c r="C66" s="20"/>
      <c r="D66" s="20"/>
      <c r="E66" s="20"/>
      <c r="F66" s="20"/>
      <c r="G66" s="20"/>
      <c r="H66" s="20"/>
    </row>
    <row r="67" spans="1:8" s="6" customFormat="1" ht="16.5" x14ac:dyDescent="0.3">
      <c r="A67" s="11" t="s">
        <v>30</v>
      </c>
      <c r="B67" s="20">
        <f t="shared" ref="B67:B68" si="20">B22/(B16*3)</f>
        <v>105698.65057999763</v>
      </c>
      <c r="C67" s="20">
        <f t="shared" ref="C67:F67" si="21">C22/(C16*3)</f>
        <v>82000</v>
      </c>
      <c r="D67" s="20">
        <f t="shared" si="21"/>
        <v>82000</v>
      </c>
      <c r="E67" s="20">
        <f t="shared" si="21"/>
        <v>82000</v>
      </c>
      <c r="F67" s="20">
        <f t="shared" si="21"/>
        <v>294133</v>
      </c>
      <c r="G67" s="20"/>
      <c r="H67" s="20"/>
    </row>
    <row r="68" spans="1:8" s="6" customFormat="1" ht="16.5" x14ac:dyDescent="0.3">
      <c r="A68" s="11" t="s">
        <v>31</v>
      </c>
      <c r="B68" s="20">
        <f t="shared" si="20"/>
        <v>105937.10057835866</v>
      </c>
      <c r="C68" s="20">
        <f t="shared" ref="C68:F68" si="22">C23/(C17*3)</f>
        <v>82047.99759682588</v>
      </c>
      <c r="D68" s="20">
        <f t="shared" si="22"/>
        <v>82118.341186367106</v>
      </c>
      <c r="E68" s="20">
        <f t="shared" si="22"/>
        <v>81837.688061046123</v>
      </c>
      <c r="F68" s="20">
        <f t="shared" si="22"/>
        <v>302104.8764279848</v>
      </c>
      <c r="G68" s="20"/>
      <c r="H68" s="20"/>
    </row>
    <row r="69" spans="1:8" s="6" customFormat="1" ht="16.5" x14ac:dyDescent="0.3">
      <c r="A69" s="11" t="s">
        <v>25</v>
      </c>
      <c r="B69" s="20">
        <f>(B68/B67)*B51</f>
        <v>101.60301204999332</v>
      </c>
      <c r="C69" s="20">
        <f t="shared" ref="C69:F69" si="23">(C68/C67)*C51</f>
        <v>101.42126040078614</v>
      </c>
      <c r="D69" s="20">
        <f t="shared" si="23"/>
        <v>123.98404056240754</v>
      </c>
      <c r="E69" s="20">
        <f t="shared" si="23"/>
        <v>65.565268721188886</v>
      </c>
      <c r="F69" s="20">
        <f t="shared" si="23"/>
        <v>103.36895069530546</v>
      </c>
      <c r="G69" s="20"/>
      <c r="H69" s="20"/>
    </row>
    <row r="70" spans="1:8" s="6" customFormat="1" ht="16.5" x14ac:dyDescent="0.3">
      <c r="A70" s="22" t="s">
        <v>32</v>
      </c>
      <c r="B70" s="20">
        <f t="shared" ref="B70:B71" si="24">B22/B16</f>
        <v>317095.95173999295</v>
      </c>
      <c r="C70" s="20">
        <f t="shared" ref="C70:F70" si="25">C22/C16</f>
        <v>246000</v>
      </c>
      <c r="D70" s="20">
        <f t="shared" si="25"/>
        <v>246000.00000000003</v>
      </c>
      <c r="E70" s="20">
        <f t="shared" si="25"/>
        <v>246000</v>
      </c>
      <c r="F70" s="20">
        <f t="shared" si="25"/>
        <v>882399</v>
      </c>
      <c r="G70" s="20"/>
      <c r="H70" s="20"/>
    </row>
    <row r="71" spans="1:8" s="6" customFormat="1" ht="16.5" x14ac:dyDescent="0.3">
      <c r="A71" s="22" t="s">
        <v>33</v>
      </c>
      <c r="B71" s="20">
        <f t="shared" si="24"/>
        <v>317811.30173507595</v>
      </c>
      <c r="C71" s="20">
        <f t="shared" ref="C71:F71" si="26">C23/C17</f>
        <v>246143.99279047764</v>
      </c>
      <c r="D71" s="20">
        <f t="shared" si="26"/>
        <v>246355.02355910133</v>
      </c>
      <c r="E71" s="20">
        <f t="shared" si="26"/>
        <v>245513.06418313837</v>
      </c>
      <c r="F71" s="20">
        <f t="shared" si="26"/>
        <v>906314.62928395451</v>
      </c>
      <c r="G71" s="20"/>
      <c r="H71" s="20"/>
    </row>
    <row r="72" spans="1:8" s="6" customFormat="1" ht="16.5" x14ac:dyDescent="0.3">
      <c r="A72" s="11"/>
      <c r="B72" s="20"/>
      <c r="C72" s="20"/>
      <c r="D72" s="20"/>
      <c r="E72" s="20"/>
      <c r="F72" s="20"/>
      <c r="G72" s="20"/>
      <c r="H72" s="20"/>
    </row>
    <row r="73" spans="1:8" s="6" customFormat="1" ht="16.5" x14ac:dyDescent="0.3">
      <c r="A73" s="11" t="s">
        <v>26</v>
      </c>
      <c r="B73" s="20"/>
      <c r="C73" s="20"/>
      <c r="D73" s="20"/>
      <c r="E73" s="20"/>
      <c r="F73" s="20"/>
      <c r="G73" s="20"/>
      <c r="H73" s="20"/>
    </row>
    <row r="74" spans="1:8" s="6" customFormat="1" ht="16.5" x14ac:dyDescent="0.3">
      <c r="A74" s="11" t="s">
        <v>27</v>
      </c>
      <c r="B74" s="20">
        <f>(B29/B28)*100</f>
        <v>95.746758541145027</v>
      </c>
      <c r="C74" s="20"/>
      <c r="D74" s="20"/>
      <c r="E74" s="20"/>
      <c r="F74" s="20"/>
      <c r="G74" s="20"/>
      <c r="H74" s="20"/>
    </row>
    <row r="75" spans="1:8" s="6" customFormat="1" ht="16.5" x14ac:dyDescent="0.3">
      <c r="A75" s="11" t="s">
        <v>28</v>
      </c>
      <c r="B75" s="20">
        <f>(B23/B29)*100</f>
        <v>105.99683736958004</v>
      </c>
      <c r="C75" s="20"/>
      <c r="D75" s="20"/>
      <c r="E75" s="20"/>
      <c r="F75" s="20"/>
      <c r="G75" s="20"/>
      <c r="H75" s="20"/>
    </row>
    <row r="76" spans="1:8" ht="17.25" thickBot="1" x14ac:dyDescent="0.35">
      <c r="A76" s="23"/>
      <c r="B76" s="23"/>
      <c r="C76" s="23"/>
      <c r="D76" s="23"/>
      <c r="E76" s="23"/>
      <c r="F76" s="23"/>
      <c r="G76" s="23"/>
      <c r="H76" s="23"/>
    </row>
    <row r="77" spans="1:8" s="6" customFormat="1" ht="17.25" thickTop="1" x14ac:dyDescent="0.25">
      <c r="A77" s="34" t="s">
        <v>77</v>
      </c>
      <c r="B77" s="34"/>
      <c r="C77" s="34"/>
      <c r="D77" s="34"/>
      <c r="E77" s="34"/>
      <c r="F77" s="34"/>
      <c r="G77" s="34"/>
      <c r="H77" s="34"/>
    </row>
    <row r="78" spans="1:8" ht="16.5" x14ac:dyDescent="0.3">
      <c r="A78" s="11"/>
      <c r="B78" s="11"/>
      <c r="C78" s="11"/>
      <c r="D78" s="11"/>
      <c r="E78" s="11"/>
      <c r="F78" s="11"/>
      <c r="G78" s="11"/>
      <c r="H78" s="11"/>
    </row>
    <row r="79" spans="1:8" ht="16.5" x14ac:dyDescent="0.3">
      <c r="A79" s="11"/>
      <c r="B79" s="11"/>
      <c r="C79" s="11"/>
      <c r="D79" s="11"/>
      <c r="E79" s="11"/>
      <c r="F79" s="11"/>
      <c r="G79" s="11"/>
      <c r="H79" s="11"/>
    </row>
  </sheetData>
  <mergeCells count="4">
    <mergeCell ref="A9:A10"/>
    <mergeCell ref="B9:B10"/>
    <mergeCell ref="C9:H9"/>
    <mergeCell ref="A77:H77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7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2" customWidth="1"/>
    <col min="2" max="8" width="24" style="2" customWidth="1"/>
    <col min="9" max="16384" width="11.42578125" style="2"/>
  </cols>
  <sheetData>
    <row r="9" spans="1:9" s="5" customFormat="1" ht="17.25" x14ac:dyDescent="0.25">
      <c r="A9" s="31" t="s">
        <v>0</v>
      </c>
      <c r="B9" s="31" t="s">
        <v>34</v>
      </c>
      <c r="C9" s="33" t="s">
        <v>45</v>
      </c>
      <c r="D9" s="33"/>
      <c r="E9" s="33"/>
      <c r="F9" s="33"/>
      <c r="G9" s="33"/>
      <c r="H9" s="33"/>
    </row>
    <row r="10" spans="1:9" s="5" customFormat="1" ht="52.5" thickBot="1" x14ac:dyDescent="0.3">
      <c r="A10" s="32"/>
      <c r="B10" s="32"/>
      <c r="C10" s="10" t="s">
        <v>50</v>
      </c>
      <c r="D10" s="10" t="s">
        <v>51</v>
      </c>
      <c r="E10" s="10" t="s">
        <v>52</v>
      </c>
      <c r="F10" s="10" t="s">
        <v>42</v>
      </c>
      <c r="G10" s="10" t="s">
        <v>43</v>
      </c>
      <c r="H10" s="10" t="s">
        <v>44</v>
      </c>
    </row>
    <row r="11" spans="1:9" ht="17.25" thickTop="1" x14ac:dyDescent="0.3">
      <c r="A11" s="11"/>
      <c r="B11" s="11"/>
      <c r="C11" s="24"/>
      <c r="D11" s="11"/>
      <c r="E11" s="11"/>
      <c r="F11" s="11"/>
      <c r="G11" s="11"/>
      <c r="H11" s="11"/>
    </row>
    <row r="12" spans="1:9" ht="17.25" x14ac:dyDescent="0.35">
      <c r="A12" s="12" t="s">
        <v>1</v>
      </c>
      <c r="B12" s="11"/>
      <c r="C12" s="11"/>
      <c r="D12" s="11"/>
      <c r="E12" s="11"/>
      <c r="F12" s="11"/>
      <c r="G12" s="11"/>
      <c r="H12" s="11"/>
    </row>
    <row r="13" spans="1:9" ht="16.5" x14ac:dyDescent="0.3">
      <c r="A13" s="11"/>
      <c r="B13" s="27"/>
      <c r="C13" s="27"/>
      <c r="D13" s="27"/>
      <c r="E13" s="27"/>
      <c r="F13" s="27"/>
      <c r="G13" s="27"/>
      <c r="H13" s="27"/>
      <c r="I13" s="3"/>
    </row>
    <row r="14" spans="1:9" ht="17.25" x14ac:dyDescent="0.35">
      <c r="A14" s="12" t="s">
        <v>41</v>
      </c>
      <c r="B14" s="27"/>
      <c r="C14" s="27"/>
      <c r="D14" s="27"/>
      <c r="E14" s="27"/>
      <c r="F14" s="27"/>
      <c r="G14" s="27"/>
      <c r="H14" s="27"/>
      <c r="I14" s="3"/>
    </row>
    <row r="15" spans="1:9" s="6" customFormat="1" ht="16.5" x14ac:dyDescent="0.3">
      <c r="A15" s="13" t="s">
        <v>102</v>
      </c>
      <c r="B15" s="14">
        <f>+C15+F15</f>
        <v>122075.22222222222</v>
      </c>
      <c r="C15" s="14">
        <f>+SUM(D15:E15)</f>
        <v>117824.55555555555</v>
      </c>
      <c r="D15" s="14">
        <f>(+'I Trimestre'!D15+'II Trimestre'!D15+'III Trimestre'!D15)/3</f>
        <v>87040.777777777766</v>
      </c>
      <c r="E15" s="14">
        <f>(+'I Trimestre'!E15+'II Trimestre'!E15+'III Trimestre'!E15)/3</f>
        <v>30783.777777777777</v>
      </c>
      <c r="F15" s="14">
        <f>(+'I Trimestre'!F15+'II Trimestre'!F15+'III Trimestre'!F15)/3</f>
        <v>4250.666666666667</v>
      </c>
      <c r="G15" s="14"/>
      <c r="H15" s="14"/>
    </row>
    <row r="16" spans="1:9" s="6" customFormat="1" ht="16.5" x14ac:dyDescent="0.3">
      <c r="A16" s="13" t="s">
        <v>103</v>
      </c>
      <c r="B16" s="14">
        <f t="shared" ref="B16:B18" si="0">+C16+F16</f>
        <v>125929.22222222223</v>
      </c>
      <c r="C16" s="14">
        <f t="shared" ref="C16:C18" si="1">+SUM(D16:E16)</f>
        <v>121465.66666666667</v>
      </c>
      <c r="D16" s="14">
        <f>(+'I Trimestre'!D16+'II Trimestre'!D16+'III Trimestre'!D16)/3</f>
        <v>74628.666666666672</v>
      </c>
      <c r="E16" s="14">
        <f>(+'I Trimestre'!E16+'II Trimestre'!E16+'III Trimestre'!E16)/3</f>
        <v>46837</v>
      </c>
      <c r="F16" s="14">
        <f>(+'I Trimestre'!F16+'II Trimestre'!F16+'III Trimestre'!F16)/3</f>
        <v>4463.5555555555557</v>
      </c>
      <c r="G16" s="14"/>
      <c r="H16" s="14"/>
    </row>
    <row r="17" spans="1:9" s="6" customFormat="1" ht="16.5" x14ac:dyDescent="0.3">
      <c r="A17" s="13" t="s">
        <v>104</v>
      </c>
      <c r="B17" s="14">
        <f t="shared" si="0"/>
        <v>127955.44444444444</v>
      </c>
      <c r="C17" s="14">
        <f t="shared" si="1"/>
        <v>123517.11111111111</v>
      </c>
      <c r="D17" s="14">
        <f>(+'I Trimestre'!D17+'II Trimestre'!D17+'III Trimestre'!D17)/3</f>
        <v>92398.888888888891</v>
      </c>
      <c r="E17" s="14">
        <f>(+'I Trimestre'!E17+'II Trimestre'!E17+'III Trimestre'!E17)/3</f>
        <v>31118.222222222219</v>
      </c>
      <c r="F17" s="14">
        <f>(+'I Trimestre'!F17+'II Trimestre'!F17+'III Trimestre'!F17)/3</f>
        <v>4438.333333333333</v>
      </c>
      <c r="G17" s="14"/>
      <c r="H17" s="14"/>
    </row>
    <row r="18" spans="1:9" s="6" customFormat="1" ht="16.5" x14ac:dyDescent="0.3">
      <c r="A18" s="13" t="s">
        <v>71</v>
      </c>
      <c r="B18" s="14">
        <f t="shared" si="0"/>
        <v>126362.91666666667</v>
      </c>
      <c r="C18" s="14">
        <f t="shared" si="1"/>
        <v>121883</v>
      </c>
      <c r="D18" s="14">
        <f>(+'I Trimestre'!D18+'II Trimestre'!D18+'III Trimestre'!D18)/3</f>
        <v>74868.25</v>
      </c>
      <c r="E18" s="14">
        <f>(+'I Trimestre'!E18+'II Trimestre'!E18+'III Trimestre'!E18)/3</f>
        <v>47014.75</v>
      </c>
      <c r="F18" s="14">
        <f>(+'I Trimestre'!F18+'II Trimestre'!F18+'III Trimestre'!F18)/3</f>
        <v>4479.916666666667</v>
      </c>
      <c r="G18" s="14"/>
      <c r="H18" s="14"/>
    </row>
    <row r="19" spans="1:9" ht="16.5" x14ac:dyDescent="0.3">
      <c r="A19" s="11"/>
      <c r="B19" s="15"/>
      <c r="C19" s="15"/>
      <c r="D19" s="15"/>
      <c r="E19" s="15"/>
      <c r="F19" s="15"/>
      <c r="G19" s="15"/>
      <c r="H19" s="15"/>
      <c r="I19" s="3"/>
    </row>
    <row r="20" spans="1:9" ht="17.25" x14ac:dyDescent="0.35">
      <c r="A20" s="16" t="s">
        <v>2</v>
      </c>
      <c r="B20" s="15"/>
      <c r="C20" s="15"/>
      <c r="D20" s="15"/>
      <c r="E20" s="15"/>
      <c r="F20" s="15"/>
      <c r="G20" s="15"/>
      <c r="H20" s="15"/>
      <c r="I20" s="3"/>
    </row>
    <row r="21" spans="1:9" s="6" customFormat="1" ht="16.5" x14ac:dyDescent="0.3">
      <c r="A21" s="13" t="s">
        <v>102</v>
      </c>
      <c r="B21" s="14">
        <f>+C21+F21+G21+H21</f>
        <v>112888097180</v>
      </c>
      <c r="C21" s="14">
        <f>+SUM(D21:E21)</f>
        <v>85499383700</v>
      </c>
      <c r="D21" s="14">
        <f>+'I Trimestre'!D21+'II Trimestre'!D21+'III Trimestre'!D21</f>
        <v>63269543938</v>
      </c>
      <c r="E21" s="14">
        <f>+'I Trimestre'!E21+'II Trimestre'!E21+'III Trimestre'!E21</f>
        <v>22229839762</v>
      </c>
      <c r="F21" s="14">
        <f>+'I Trimestre'!F21+'II Trimestre'!F21+'III Trimestre'!F21</f>
        <v>11000791280</v>
      </c>
      <c r="G21" s="14">
        <f>+'I Trimestre'!G21+'II Trimestre'!G21+'III Trimestre'!G21</f>
        <v>12939245900</v>
      </c>
      <c r="H21" s="14">
        <f>+'I Trimestre'!H21+'II Trimestre'!H21+'III Trimestre'!H21</f>
        <v>3448676300</v>
      </c>
    </row>
    <row r="22" spans="1:9" s="6" customFormat="1" ht="16.5" x14ac:dyDescent="0.3">
      <c r="A22" s="13" t="s">
        <v>103</v>
      </c>
      <c r="B22" s="14">
        <f t="shared" ref="B22:B24" si="2">+C22+F22+G22+H22</f>
        <v>119933297876</v>
      </c>
      <c r="C22" s="14">
        <f t="shared" ref="C22:C24" si="3">+SUM(D22:E22)</f>
        <v>89641662000</v>
      </c>
      <c r="D22" s="14">
        <f>+'I Trimestre'!D22+'II Trimestre'!D22+'III Trimestre'!D22</f>
        <v>55075956000</v>
      </c>
      <c r="E22" s="14">
        <f>+'I Trimestre'!E22+'II Trimestre'!E22+'III Trimestre'!E22</f>
        <v>34565706000</v>
      </c>
      <c r="F22" s="14">
        <f>+'I Trimestre'!F22+'II Trimestre'!F22+'III Trimestre'!F22</f>
        <v>11815910876</v>
      </c>
      <c r="G22" s="14">
        <f>+'I Trimestre'!G22+'II Trimestre'!G22+'III Trimestre'!G22</f>
        <v>13993425000</v>
      </c>
      <c r="H22" s="14">
        <f>+'I Trimestre'!H22+'II Trimestre'!H22+'III Trimestre'!H22</f>
        <v>4482300000</v>
      </c>
    </row>
    <row r="23" spans="1:9" s="6" customFormat="1" ht="16.5" x14ac:dyDescent="0.3">
      <c r="A23" s="13" t="s">
        <v>104</v>
      </c>
      <c r="B23" s="14">
        <f t="shared" si="2"/>
        <v>121867886800</v>
      </c>
      <c r="C23" s="14">
        <f t="shared" si="3"/>
        <v>91766570090</v>
      </c>
      <c r="D23" s="14">
        <f>+'I Trimestre'!D23+'II Trimestre'!D23+'III Trimestre'!D23</f>
        <v>68517853637.5</v>
      </c>
      <c r="E23" s="14">
        <f>+'I Trimestre'!E23+'II Trimestre'!E23+'III Trimestre'!E23</f>
        <v>23248716452.5</v>
      </c>
      <c r="F23" s="14">
        <f>+'I Trimestre'!F23+'II Trimestre'!F23+'III Trimestre'!F23</f>
        <v>12084313310</v>
      </c>
      <c r="G23" s="14">
        <f>+'I Trimestre'!G23+'II Trimestre'!G23+'III Trimestre'!G23</f>
        <v>13534990600</v>
      </c>
      <c r="H23" s="14">
        <f>+'I Trimestre'!H23+'II Trimestre'!H23+'III Trimestre'!H23</f>
        <v>4482012800</v>
      </c>
    </row>
    <row r="24" spans="1:9" s="6" customFormat="1" ht="16.5" x14ac:dyDescent="0.3">
      <c r="A24" s="13" t="s">
        <v>71</v>
      </c>
      <c r="B24" s="14">
        <f t="shared" si="2"/>
        <v>171687267947</v>
      </c>
      <c r="C24" s="14">
        <f t="shared" si="3"/>
        <v>129925129335.54001</v>
      </c>
      <c r="D24" s="14">
        <f>+'III Trimestre'!D24</f>
        <v>79808480167.770004</v>
      </c>
      <c r="E24" s="14">
        <f>+'III Trimestre'!E24</f>
        <v>50116649167.770004</v>
      </c>
      <c r="F24" s="14">
        <f>+'III Trimestre'!F24</f>
        <v>17127838611.459999</v>
      </c>
      <c r="G24" s="14">
        <f>+'III Trimestre'!G24</f>
        <v>18657900000</v>
      </c>
      <c r="H24" s="14">
        <f>+'III Trimestre'!H24</f>
        <v>5976399999.999999</v>
      </c>
    </row>
    <row r="25" spans="1:9" s="6" customFormat="1" ht="16.5" x14ac:dyDescent="0.3">
      <c r="A25" s="13" t="s">
        <v>105</v>
      </c>
      <c r="B25" s="14">
        <f>+C25+F25+G25</f>
        <v>117385874000</v>
      </c>
      <c r="C25" s="14">
        <f>+C23</f>
        <v>91766570090</v>
      </c>
      <c r="D25" s="14">
        <f>+D23</f>
        <v>68517853637.5</v>
      </c>
      <c r="E25" s="14">
        <f>+E23</f>
        <v>23248716452.5</v>
      </c>
      <c r="F25" s="14">
        <f t="shared" ref="F25:G25" si="4">F23</f>
        <v>12084313310</v>
      </c>
      <c r="G25" s="14">
        <f t="shared" si="4"/>
        <v>13534990600</v>
      </c>
      <c r="H25" s="14"/>
    </row>
    <row r="26" spans="1:9" s="6" customFormat="1" ht="16.5" x14ac:dyDescent="0.3">
      <c r="A26" s="11"/>
      <c r="B26" s="14"/>
      <c r="C26" s="14"/>
      <c r="D26" s="14"/>
      <c r="E26" s="14"/>
      <c r="F26" s="14"/>
      <c r="G26" s="14"/>
      <c r="H26" s="14"/>
    </row>
    <row r="27" spans="1:9" s="6" customFormat="1" ht="17.25" x14ac:dyDescent="0.35">
      <c r="A27" s="16" t="s">
        <v>3</v>
      </c>
      <c r="B27" s="14"/>
      <c r="C27" s="14"/>
      <c r="D27" s="14"/>
      <c r="E27" s="14"/>
      <c r="F27" s="14"/>
      <c r="G27" s="14"/>
      <c r="H27" s="14"/>
    </row>
    <row r="28" spans="1:9" s="6" customFormat="1" ht="16.5" x14ac:dyDescent="0.3">
      <c r="A28" s="13" t="s">
        <v>103</v>
      </c>
      <c r="B28" s="14">
        <f>B22</f>
        <v>119933297876</v>
      </c>
      <c r="C28" s="14"/>
      <c r="D28" s="14"/>
      <c r="E28" s="14"/>
      <c r="F28" s="14"/>
      <c r="G28" s="14"/>
      <c r="H28" s="14"/>
    </row>
    <row r="29" spans="1:9" s="6" customFormat="1" ht="16.5" x14ac:dyDescent="0.3">
      <c r="A29" s="13" t="s">
        <v>104</v>
      </c>
      <c r="B29" s="14">
        <f>+'I Trimestre'!B29+'II Trimestre'!B29+'III Trimestre'!B29</f>
        <v>112738732900</v>
      </c>
      <c r="C29" s="14"/>
      <c r="D29" s="14"/>
      <c r="E29" s="14"/>
      <c r="F29" s="14"/>
      <c r="G29" s="14"/>
      <c r="H29" s="14"/>
    </row>
    <row r="30" spans="1:9" ht="16.5" x14ac:dyDescent="0.3">
      <c r="A30" s="11"/>
      <c r="B30" s="17"/>
      <c r="C30" s="17"/>
      <c r="D30" s="17"/>
      <c r="E30" s="17"/>
      <c r="F30" s="17"/>
      <c r="G30" s="17"/>
      <c r="H30" s="17"/>
      <c r="I30" s="3"/>
    </row>
    <row r="31" spans="1:9" ht="17.25" x14ac:dyDescent="0.35">
      <c r="A31" s="12" t="s">
        <v>4</v>
      </c>
      <c r="B31" s="17"/>
      <c r="C31" s="17"/>
      <c r="D31" s="17"/>
      <c r="E31" s="17"/>
      <c r="F31" s="17"/>
      <c r="G31" s="17"/>
      <c r="H31" s="17"/>
      <c r="I31" s="3"/>
    </row>
    <row r="32" spans="1:9" ht="16.5" x14ac:dyDescent="0.3">
      <c r="A32" s="13" t="s">
        <v>106</v>
      </c>
      <c r="B32" s="28">
        <v>1.060947463</v>
      </c>
      <c r="C32" s="28">
        <v>1.060947463</v>
      </c>
      <c r="D32" s="28">
        <v>1.060947463</v>
      </c>
      <c r="E32" s="28">
        <v>1.060947463</v>
      </c>
      <c r="F32" s="28">
        <v>1.060947463</v>
      </c>
      <c r="G32" s="28">
        <v>1.060947463</v>
      </c>
      <c r="H32" s="28">
        <v>1.060947463</v>
      </c>
      <c r="I32" s="3"/>
    </row>
    <row r="33" spans="1:9" ht="16.5" x14ac:dyDescent="0.3">
      <c r="A33" s="13" t="s">
        <v>107</v>
      </c>
      <c r="B33" s="28">
        <v>1.0641</v>
      </c>
      <c r="C33" s="28">
        <v>1.0641</v>
      </c>
      <c r="D33" s="28">
        <v>1.0641</v>
      </c>
      <c r="E33" s="28">
        <v>1.0641</v>
      </c>
      <c r="F33" s="28">
        <v>1.0641</v>
      </c>
      <c r="G33" s="28">
        <v>1.0641</v>
      </c>
      <c r="H33" s="28">
        <v>1.0641</v>
      </c>
      <c r="I33" s="3"/>
    </row>
    <row r="34" spans="1:9" s="6" customFormat="1" ht="16.5" x14ac:dyDescent="0.3">
      <c r="A34" s="13" t="s">
        <v>5</v>
      </c>
      <c r="B34" s="19">
        <f>+C34+F34</f>
        <v>129179</v>
      </c>
      <c r="C34" s="19">
        <v>116285</v>
      </c>
      <c r="D34" s="19"/>
      <c r="E34" s="19"/>
      <c r="F34" s="19">
        <v>12894</v>
      </c>
      <c r="G34" s="14"/>
      <c r="H34" s="14"/>
    </row>
    <row r="35" spans="1:9" ht="16.5" x14ac:dyDescent="0.3">
      <c r="A35" s="11"/>
      <c r="B35" s="15"/>
      <c r="C35" s="15"/>
      <c r="D35" s="15"/>
      <c r="E35" s="15"/>
      <c r="F35" s="15"/>
      <c r="G35" s="15"/>
      <c r="H35" s="15"/>
      <c r="I35" s="3"/>
    </row>
    <row r="36" spans="1:9" ht="17.25" x14ac:dyDescent="0.35">
      <c r="A36" s="12" t="s">
        <v>6</v>
      </c>
      <c r="B36" s="15"/>
      <c r="C36" s="15"/>
      <c r="D36" s="15"/>
      <c r="E36" s="15"/>
      <c r="F36" s="15"/>
      <c r="G36" s="15"/>
      <c r="H36" s="15"/>
      <c r="I36" s="3"/>
    </row>
    <row r="37" spans="1:9" s="6" customFormat="1" ht="16.5" x14ac:dyDescent="0.3">
      <c r="A37" s="11" t="s">
        <v>108</v>
      </c>
      <c r="B37" s="14">
        <f>B21/B32</f>
        <v>106403098284.23616</v>
      </c>
      <c r="C37" s="14">
        <f t="shared" ref="C37:H37" si="5">C21/C32</f>
        <v>80587763939.070755</v>
      </c>
      <c r="D37" s="14">
        <f t="shared" si="5"/>
        <v>59634945314.912354</v>
      </c>
      <c r="E37" s="14">
        <f t="shared" si="5"/>
        <v>20952818624.158394</v>
      </c>
      <c r="F37" s="14">
        <f t="shared" si="5"/>
        <v>10368836972.278994</v>
      </c>
      <c r="G37" s="14">
        <f t="shared" si="5"/>
        <v>12195934625.652618</v>
      </c>
      <c r="H37" s="14">
        <f t="shared" si="5"/>
        <v>3250562747.2337904</v>
      </c>
    </row>
    <row r="38" spans="1:9" s="6" customFormat="1" ht="16.5" x14ac:dyDescent="0.3">
      <c r="A38" s="11" t="s">
        <v>109</v>
      </c>
      <c r="B38" s="14">
        <f>B23/B33</f>
        <v>114526723804.15375</v>
      </c>
      <c r="C38" s="14">
        <f t="shared" ref="C38:H38" si="6">C23/C33</f>
        <v>86238671262.099426</v>
      </c>
      <c r="D38" s="14">
        <f t="shared" si="6"/>
        <v>64390427250.72831</v>
      </c>
      <c r="E38" s="14">
        <f t="shared" si="6"/>
        <v>21848244011.371109</v>
      </c>
      <c r="F38" s="14">
        <f t="shared" si="6"/>
        <v>11356369993.421671</v>
      </c>
      <c r="G38" s="14">
        <f t="shared" si="6"/>
        <v>12719660370.265951</v>
      </c>
      <c r="H38" s="14">
        <f t="shared" si="6"/>
        <v>4212022178.3666945</v>
      </c>
    </row>
    <row r="39" spans="1:9" s="6" customFormat="1" ht="16.5" x14ac:dyDescent="0.3">
      <c r="A39" s="11" t="s">
        <v>110</v>
      </c>
      <c r="B39" s="14">
        <f>B37/B15</f>
        <v>871619.12423589965</v>
      </c>
      <c r="C39" s="14">
        <f t="shared" ref="C39:F39" si="7">C37/C15</f>
        <v>683964.08167287975</v>
      </c>
      <c r="D39" s="14">
        <f t="shared" si="7"/>
        <v>685138.01045258646</v>
      </c>
      <c r="E39" s="14">
        <f t="shared" si="7"/>
        <v>680644.81154369016</v>
      </c>
      <c r="F39" s="14">
        <f t="shared" si="7"/>
        <v>2439343.7042688974</v>
      </c>
      <c r="G39" s="14"/>
      <c r="H39" s="14"/>
    </row>
    <row r="40" spans="1:9" s="6" customFormat="1" ht="16.5" x14ac:dyDescent="0.3">
      <c r="A40" s="11" t="s">
        <v>111</v>
      </c>
      <c r="B40" s="14">
        <f>B38/B17</f>
        <v>895051.5884760092</v>
      </c>
      <c r="C40" s="14">
        <f t="shared" ref="C40:F40" si="8">C38/C17</f>
        <v>698192.10056267038</v>
      </c>
      <c r="D40" s="14">
        <f t="shared" si="8"/>
        <v>696874.47571105324</v>
      </c>
      <c r="E40" s="14">
        <f t="shared" si="8"/>
        <v>702104.50505005999</v>
      </c>
      <c r="F40" s="14">
        <f t="shared" si="8"/>
        <v>2558701.4630315444</v>
      </c>
      <c r="G40" s="14"/>
      <c r="H40" s="14"/>
    </row>
    <row r="41" spans="1:9" ht="16.5" x14ac:dyDescent="0.3">
      <c r="A41" s="11"/>
      <c r="B41" s="17"/>
      <c r="C41" s="17"/>
      <c r="D41" s="17"/>
      <c r="E41" s="17"/>
      <c r="F41" s="17"/>
      <c r="G41" s="17"/>
      <c r="H41" s="17"/>
      <c r="I41" s="3"/>
    </row>
    <row r="42" spans="1:9" ht="17.25" x14ac:dyDescent="0.35">
      <c r="A42" s="12" t="s">
        <v>7</v>
      </c>
      <c r="B42" s="17"/>
      <c r="C42" s="17"/>
      <c r="D42" s="17"/>
      <c r="E42" s="17"/>
      <c r="F42" s="17"/>
      <c r="G42" s="17"/>
      <c r="H42" s="17"/>
      <c r="I42" s="3"/>
    </row>
    <row r="43" spans="1:9" ht="16.5" x14ac:dyDescent="0.3">
      <c r="A43" s="11"/>
      <c r="B43" s="17"/>
      <c r="C43" s="17"/>
      <c r="D43" s="17"/>
      <c r="E43" s="17"/>
      <c r="F43" s="17"/>
      <c r="G43" s="17"/>
      <c r="H43" s="17"/>
      <c r="I43" s="3"/>
    </row>
    <row r="44" spans="1:9" ht="17.25" x14ac:dyDescent="0.35">
      <c r="A44" s="12" t="s">
        <v>8</v>
      </c>
      <c r="B44" s="17"/>
      <c r="C44" s="17"/>
      <c r="D44" s="17"/>
      <c r="E44" s="17"/>
      <c r="F44" s="17"/>
      <c r="G44" s="17"/>
      <c r="H44" s="17"/>
      <c r="I44" s="3"/>
    </row>
    <row r="45" spans="1:9" s="6" customFormat="1" ht="16.5" x14ac:dyDescent="0.3">
      <c r="A45" s="11" t="s">
        <v>9</v>
      </c>
      <c r="B45" s="20">
        <f>(B16/B34)*100</f>
        <v>97.484283221129004</v>
      </c>
      <c r="C45" s="20">
        <f t="shared" ref="C45:F45" si="9">(C16/C34)*100</f>
        <v>104.45514612088118</v>
      </c>
      <c r="D45" s="20"/>
      <c r="E45" s="20"/>
      <c r="F45" s="20">
        <f t="shared" si="9"/>
        <v>34.617306930010514</v>
      </c>
      <c r="G45" s="20"/>
      <c r="H45" s="20"/>
    </row>
    <row r="46" spans="1:9" s="6" customFormat="1" ht="16.5" x14ac:dyDescent="0.3">
      <c r="A46" s="11" t="s">
        <v>10</v>
      </c>
      <c r="B46" s="20">
        <f>(B17/(B17+B34))*100</f>
        <v>49.762078635905986</v>
      </c>
      <c r="C46" s="20">
        <f t="shared" ref="C46" si="10">(C17/(C17+C34))*100</f>
        <v>51.507933161555883</v>
      </c>
      <c r="D46" s="20"/>
      <c r="E46" s="20"/>
      <c r="F46" s="20">
        <f>(F17/F34)*100</f>
        <v>34.421694845147613</v>
      </c>
      <c r="G46" s="20"/>
      <c r="H46" s="20"/>
    </row>
    <row r="47" spans="1:9" ht="16.5" x14ac:dyDescent="0.3">
      <c r="A47" s="11"/>
      <c r="B47" s="21"/>
      <c r="C47" s="21"/>
      <c r="D47" s="21"/>
      <c r="E47" s="21"/>
      <c r="F47" s="21"/>
      <c r="G47" s="21"/>
      <c r="H47" s="21"/>
      <c r="I47" s="3"/>
    </row>
    <row r="48" spans="1:9" ht="17.25" x14ac:dyDescent="0.35">
      <c r="A48" s="12" t="s">
        <v>11</v>
      </c>
      <c r="B48" s="21"/>
      <c r="C48" s="21"/>
      <c r="D48" s="21"/>
      <c r="E48" s="21"/>
      <c r="F48" s="21"/>
      <c r="G48" s="21"/>
      <c r="H48" s="21"/>
      <c r="I48" s="3"/>
    </row>
    <row r="49" spans="1:8" s="6" customFormat="1" ht="16.5" x14ac:dyDescent="0.3">
      <c r="A49" s="11" t="s">
        <v>12</v>
      </c>
      <c r="B49" s="20">
        <f>B17/B16*100</f>
        <v>101.60901670515095</v>
      </c>
      <c r="C49" s="20">
        <f t="shared" ref="C49:F49" si="11">C17/C16*100</f>
        <v>101.68890889149289</v>
      </c>
      <c r="D49" s="20">
        <f t="shared" si="11"/>
        <v>123.81152312635299</v>
      </c>
      <c r="E49" s="20">
        <f t="shared" si="11"/>
        <v>66.439400948442938</v>
      </c>
      <c r="F49" s="20">
        <f t="shared" si="11"/>
        <v>99.434929801852022</v>
      </c>
      <c r="G49" s="20"/>
      <c r="H49" s="20"/>
    </row>
    <row r="50" spans="1:8" s="6" customFormat="1" ht="16.5" x14ac:dyDescent="0.3">
      <c r="A50" s="11" t="s">
        <v>13</v>
      </c>
      <c r="B50" s="20">
        <f>B23/B22*100</f>
        <v>101.61305405442964</v>
      </c>
      <c r="C50" s="20">
        <f t="shared" ref="C50:H50" si="12">C23/C22*100</f>
        <v>102.37044700264481</v>
      </c>
      <c r="D50" s="20">
        <f t="shared" si="12"/>
        <v>124.40610860663045</v>
      </c>
      <c r="E50" s="20">
        <f t="shared" si="12"/>
        <v>67.259486765582039</v>
      </c>
      <c r="F50" s="20">
        <f t="shared" si="12"/>
        <v>102.27153400881829</v>
      </c>
      <c r="G50" s="20">
        <f t="shared" si="12"/>
        <v>96.723929988548193</v>
      </c>
      <c r="H50" s="20">
        <f t="shared" si="12"/>
        <v>99.993592575240385</v>
      </c>
    </row>
    <row r="51" spans="1:8" s="6" customFormat="1" ht="16.5" x14ac:dyDescent="0.3">
      <c r="A51" s="11" t="s">
        <v>14</v>
      </c>
      <c r="B51" s="20">
        <f>AVERAGE(B49:B50)</f>
        <v>101.61103537979029</v>
      </c>
      <c r="C51" s="20">
        <f t="shared" ref="C51:H51" si="13">AVERAGE(C49:C50)</f>
        <v>102.02967794706885</v>
      </c>
      <c r="D51" s="20">
        <f t="shared" si="13"/>
        <v>124.10881586649172</v>
      </c>
      <c r="E51" s="20">
        <f t="shared" si="13"/>
        <v>66.849443857012488</v>
      </c>
      <c r="F51" s="20">
        <f t="shared" si="13"/>
        <v>100.85323190533515</v>
      </c>
      <c r="G51" s="20">
        <f t="shared" si="13"/>
        <v>96.723929988548193</v>
      </c>
      <c r="H51" s="20">
        <f t="shared" si="13"/>
        <v>99.993592575240385</v>
      </c>
    </row>
    <row r="52" spans="1:8" s="6" customFormat="1" ht="16.5" x14ac:dyDescent="0.3">
      <c r="A52" s="11"/>
      <c r="B52" s="20"/>
      <c r="C52" s="20"/>
      <c r="D52" s="20"/>
      <c r="E52" s="20"/>
      <c r="F52" s="20"/>
      <c r="G52" s="20"/>
      <c r="H52" s="20"/>
    </row>
    <row r="53" spans="1:8" s="6" customFormat="1" ht="17.25" x14ac:dyDescent="0.35">
      <c r="A53" s="12" t="s">
        <v>15</v>
      </c>
      <c r="B53" s="20"/>
      <c r="C53" s="20"/>
      <c r="D53" s="20"/>
      <c r="E53" s="20"/>
      <c r="F53" s="20"/>
      <c r="G53" s="20"/>
      <c r="H53" s="20"/>
    </row>
    <row r="54" spans="1:8" s="6" customFormat="1" ht="16.5" x14ac:dyDescent="0.3">
      <c r="A54" s="11" t="s">
        <v>16</v>
      </c>
      <c r="B54" s="20">
        <f>B17/B18*100</f>
        <v>101.26028095883439</v>
      </c>
      <c r="C54" s="20">
        <f t="shared" ref="C54:F54" si="14">C17/C18*100</f>
        <v>101.34072111050033</v>
      </c>
      <c r="D54" s="20">
        <f t="shared" si="14"/>
        <v>123.41531809397026</v>
      </c>
      <c r="E54" s="20">
        <f t="shared" si="14"/>
        <v>66.188211619166793</v>
      </c>
      <c r="F54" s="20">
        <f t="shared" si="14"/>
        <v>99.071783329302988</v>
      </c>
      <c r="G54" s="20"/>
      <c r="H54" s="20"/>
    </row>
    <row r="55" spans="1:8" s="6" customFormat="1" ht="16.5" x14ac:dyDescent="0.3">
      <c r="A55" s="11" t="s">
        <v>17</v>
      </c>
      <c r="B55" s="20">
        <f>B23/B24*100</f>
        <v>70.982483591981165</v>
      </c>
      <c r="C55" s="20">
        <f t="shared" ref="C55:H55" si="15">C23/C24*100</f>
        <v>70.630347307953741</v>
      </c>
      <c r="D55" s="20">
        <f t="shared" si="15"/>
        <v>85.852848586346553</v>
      </c>
      <c r="E55" s="20">
        <f t="shared" si="15"/>
        <v>46.389207655669125</v>
      </c>
      <c r="F55" s="20">
        <f t="shared" si="15"/>
        <v>70.553638343570995</v>
      </c>
      <c r="G55" s="20">
        <f t="shared" si="15"/>
        <v>72.542947491411141</v>
      </c>
      <c r="H55" s="20">
        <f t="shared" si="15"/>
        <v>74.995194431430306</v>
      </c>
    </row>
    <row r="56" spans="1:8" s="6" customFormat="1" ht="16.5" x14ac:dyDescent="0.3">
      <c r="A56" s="11" t="s">
        <v>18</v>
      </c>
      <c r="B56" s="20">
        <f>AVERAGE(B54:B55)</f>
        <v>86.121382275407768</v>
      </c>
      <c r="C56" s="20">
        <f t="shared" ref="C56:H56" si="16">AVERAGE(C54:C55)</f>
        <v>85.98553420922704</v>
      </c>
      <c r="D56" s="20">
        <f t="shared" si="16"/>
        <v>104.63408334015841</v>
      </c>
      <c r="E56" s="20">
        <f t="shared" si="16"/>
        <v>56.288709637417959</v>
      </c>
      <c r="F56" s="20">
        <f t="shared" si="16"/>
        <v>84.812710836436992</v>
      </c>
      <c r="G56" s="20">
        <f t="shared" si="16"/>
        <v>72.542947491411141</v>
      </c>
      <c r="H56" s="20">
        <f t="shared" si="16"/>
        <v>74.995194431430306</v>
      </c>
    </row>
    <row r="57" spans="1:8" s="6" customFormat="1" ht="16.5" x14ac:dyDescent="0.3">
      <c r="A57" s="11"/>
      <c r="B57" s="20"/>
      <c r="C57" s="20"/>
      <c r="D57" s="20"/>
      <c r="E57" s="20"/>
      <c r="F57" s="20"/>
      <c r="G57" s="20"/>
      <c r="H57" s="20"/>
    </row>
    <row r="58" spans="1:8" s="6" customFormat="1" ht="17.25" x14ac:dyDescent="0.35">
      <c r="A58" s="12" t="s">
        <v>29</v>
      </c>
      <c r="B58" s="20"/>
      <c r="C58" s="20"/>
      <c r="D58" s="20"/>
      <c r="E58" s="20"/>
      <c r="F58" s="20"/>
      <c r="G58" s="20"/>
      <c r="H58" s="20"/>
    </row>
    <row r="59" spans="1:8" s="6" customFormat="1" ht="16.5" x14ac:dyDescent="0.3">
      <c r="A59" s="11" t="s">
        <v>19</v>
      </c>
      <c r="B59" s="20">
        <f>(B25/B23)*100</f>
        <v>96.322236384261316</v>
      </c>
      <c r="C59" s="20"/>
      <c r="D59" s="20"/>
      <c r="E59" s="20"/>
      <c r="F59" s="20"/>
      <c r="G59" s="20"/>
      <c r="H59" s="20"/>
    </row>
    <row r="60" spans="1:8" s="6" customFormat="1" ht="16.5" x14ac:dyDescent="0.3">
      <c r="A60" s="11"/>
      <c r="B60" s="20"/>
      <c r="C60" s="20"/>
      <c r="D60" s="20"/>
      <c r="E60" s="20"/>
      <c r="F60" s="20"/>
      <c r="G60" s="20"/>
      <c r="H60" s="20"/>
    </row>
    <row r="61" spans="1:8" s="6" customFormat="1" ht="17.25" x14ac:dyDescent="0.35">
      <c r="A61" s="12" t="s">
        <v>20</v>
      </c>
      <c r="B61" s="20"/>
      <c r="C61" s="20"/>
      <c r="D61" s="20"/>
      <c r="E61" s="20"/>
      <c r="F61" s="20"/>
      <c r="G61" s="20"/>
      <c r="H61" s="20"/>
    </row>
    <row r="62" spans="1:8" s="6" customFormat="1" ht="16.5" x14ac:dyDescent="0.3">
      <c r="A62" s="11" t="s">
        <v>21</v>
      </c>
      <c r="B62" s="20">
        <f>((B17/B15)-1)*100</f>
        <v>4.8168843072167622</v>
      </c>
      <c r="C62" s="20">
        <f t="shared" ref="C62:F62" si="17">((C17/C15)-1)*100</f>
        <v>4.8313830073150266</v>
      </c>
      <c r="D62" s="20"/>
      <c r="E62" s="20"/>
      <c r="F62" s="20">
        <f t="shared" si="17"/>
        <v>4.41499372647427</v>
      </c>
      <c r="G62" s="20"/>
      <c r="H62" s="20"/>
    </row>
    <row r="63" spans="1:8" s="6" customFormat="1" ht="16.5" x14ac:dyDescent="0.3">
      <c r="A63" s="11" t="s">
        <v>22</v>
      </c>
      <c r="B63" s="20">
        <f>((B38/B37)-1)*100</f>
        <v>7.634764072580702</v>
      </c>
      <c r="C63" s="20">
        <f t="shared" ref="C63:H63" si="18">((C38/C37)-1)*100</f>
        <v>7.0121157937836465</v>
      </c>
      <c r="D63" s="20"/>
      <c r="E63" s="20"/>
      <c r="F63" s="20">
        <f t="shared" si="18"/>
        <v>9.5240481047473189</v>
      </c>
      <c r="G63" s="20">
        <f t="shared" si="18"/>
        <v>4.2942649390046883</v>
      </c>
      <c r="H63" s="20">
        <f t="shared" si="18"/>
        <v>29.578245549977478</v>
      </c>
    </row>
    <row r="64" spans="1:8" s="6" customFormat="1" ht="16.5" x14ac:dyDescent="0.3">
      <c r="A64" s="11" t="s">
        <v>23</v>
      </c>
      <c r="B64" s="20">
        <f>((B40/B39)-1)*100</f>
        <v>2.6883834450800448</v>
      </c>
      <c r="C64" s="20">
        <f t="shared" ref="C64:F64" si="19">((C40/C39)-1)*100</f>
        <v>2.0802289580749589</v>
      </c>
      <c r="D64" s="20"/>
      <c r="E64" s="20"/>
      <c r="F64" s="20">
        <f t="shared" si="19"/>
        <v>4.8930275202206497</v>
      </c>
      <c r="G64" s="20"/>
      <c r="H64" s="20"/>
    </row>
    <row r="65" spans="1:8" s="6" customFormat="1" ht="16.5" x14ac:dyDescent="0.3">
      <c r="A65" s="11"/>
      <c r="B65" s="20"/>
      <c r="C65" s="20"/>
      <c r="D65" s="20"/>
      <c r="E65" s="20"/>
      <c r="F65" s="20"/>
      <c r="G65" s="20"/>
      <c r="H65" s="20"/>
    </row>
    <row r="66" spans="1:8" s="6" customFormat="1" ht="17.25" x14ac:dyDescent="0.35">
      <c r="A66" s="12" t="s">
        <v>24</v>
      </c>
      <c r="B66" s="20"/>
      <c r="C66" s="20"/>
      <c r="D66" s="20"/>
      <c r="E66" s="20"/>
      <c r="F66" s="20"/>
      <c r="G66" s="20"/>
      <c r="H66" s="20"/>
    </row>
    <row r="67" spans="1:8" s="6" customFormat="1" ht="16.5" x14ac:dyDescent="0.3">
      <c r="A67" s="11" t="s">
        <v>30</v>
      </c>
      <c r="B67" s="20">
        <f>B22/(B16*9)</f>
        <v>105820.72811270528</v>
      </c>
      <c r="C67" s="20">
        <f t="shared" ref="C67:F67" si="20">C22/(C16*9)</f>
        <v>82000</v>
      </c>
      <c r="D67" s="20">
        <f t="shared" si="20"/>
        <v>82000</v>
      </c>
      <c r="E67" s="20">
        <f t="shared" si="20"/>
        <v>82000</v>
      </c>
      <c r="F67" s="20">
        <f t="shared" si="20"/>
        <v>294133</v>
      </c>
      <c r="G67" s="20"/>
      <c r="H67" s="20"/>
    </row>
    <row r="68" spans="1:8" s="6" customFormat="1" ht="16.5" x14ac:dyDescent="0.3">
      <c r="A68" s="11" t="s">
        <v>31</v>
      </c>
      <c r="B68" s="20">
        <f>B23/(B17*9)</f>
        <v>105824.93281081348</v>
      </c>
      <c r="C68" s="20">
        <f t="shared" ref="C68:F68" si="21">C23/(C17*9)</f>
        <v>82549.579356526403</v>
      </c>
      <c r="D68" s="20">
        <f t="shared" si="21"/>
        <v>82393.792178236865</v>
      </c>
      <c r="E68" s="20">
        <f t="shared" si="21"/>
        <v>83012.155980418756</v>
      </c>
      <c r="F68" s="20">
        <f t="shared" si="21"/>
        <v>302523.80297909625</v>
      </c>
      <c r="G68" s="20"/>
      <c r="H68" s="20"/>
    </row>
    <row r="69" spans="1:8" s="6" customFormat="1" ht="16.5" x14ac:dyDescent="0.3">
      <c r="A69" s="11" t="s">
        <v>25</v>
      </c>
      <c r="B69" s="20">
        <f>(B68/B67)*B51</f>
        <v>101.61507280927931</v>
      </c>
      <c r="C69" s="20">
        <f t="shared" ref="C69:F69" si="22">(C68/C67)*C51</f>
        <v>102.71349995624867</v>
      </c>
      <c r="D69" s="20">
        <f t="shared" si="22"/>
        <v>124.70482904866812</v>
      </c>
      <c r="E69" s="20">
        <f t="shared" si="22"/>
        <v>67.674590983689839</v>
      </c>
      <c r="F69" s="20">
        <f t="shared" si="22"/>
        <v>103.73029635822812</v>
      </c>
      <c r="G69" s="20"/>
      <c r="H69" s="20"/>
    </row>
    <row r="70" spans="1:8" s="6" customFormat="1" ht="16.5" x14ac:dyDescent="0.3">
      <c r="A70" s="22" t="s">
        <v>37</v>
      </c>
      <c r="B70" s="20">
        <f>B22/B16</f>
        <v>952386.55301434745</v>
      </c>
      <c r="C70" s="20">
        <f t="shared" ref="C70:F70" si="23">C22/C16</f>
        <v>738000</v>
      </c>
      <c r="D70" s="20">
        <f t="shared" si="23"/>
        <v>738000</v>
      </c>
      <c r="E70" s="20">
        <f t="shared" si="23"/>
        <v>738000</v>
      </c>
      <c r="F70" s="20">
        <f t="shared" si="23"/>
        <v>2647197</v>
      </c>
      <c r="G70" s="20"/>
      <c r="H70" s="20"/>
    </row>
    <row r="71" spans="1:8" s="6" customFormat="1" ht="16.5" x14ac:dyDescent="0.3">
      <c r="A71" s="22" t="s">
        <v>38</v>
      </c>
      <c r="B71" s="20">
        <f>B23/B17</f>
        <v>952424.39529732137</v>
      </c>
      <c r="C71" s="20">
        <f t="shared" ref="C71:F71" si="24">C23/C17</f>
        <v>742946.2142087376</v>
      </c>
      <c r="D71" s="20">
        <f t="shared" si="24"/>
        <v>741544.1296041318</v>
      </c>
      <c r="E71" s="20">
        <f t="shared" si="24"/>
        <v>747109.40382376895</v>
      </c>
      <c r="F71" s="20">
        <f t="shared" si="24"/>
        <v>2722714.2268118663</v>
      </c>
      <c r="G71" s="20"/>
      <c r="H71" s="20"/>
    </row>
    <row r="72" spans="1:8" s="6" customFormat="1" ht="16.5" x14ac:dyDescent="0.3">
      <c r="A72" s="11"/>
      <c r="B72" s="20"/>
      <c r="C72" s="20"/>
      <c r="D72" s="20"/>
      <c r="E72" s="20"/>
      <c r="F72" s="20"/>
      <c r="G72" s="20"/>
      <c r="H72" s="20"/>
    </row>
    <row r="73" spans="1:8" s="6" customFormat="1" ht="17.25" x14ac:dyDescent="0.35">
      <c r="A73" s="12" t="s">
        <v>26</v>
      </c>
      <c r="B73" s="20"/>
      <c r="C73" s="20"/>
      <c r="D73" s="20"/>
      <c r="E73" s="20"/>
      <c r="F73" s="20"/>
      <c r="G73" s="20"/>
      <c r="H73" s="20"/>
    </row>
    <row r="74" spans="1:8" s="6" customFormat="1" ht="16.5" x14ac:dyDescent="0.3">
      <c r="A74" s="11" t="s">
        <v>27</v>
      </c>
      <c r="B74" s="20">
        <f>(B29/B28)*100</f>
        <v>94.001194744566675</v>
      </c>
      <c r="C74" s="20"/>
      <c r="D74" s="20"/>
      <c r="E74" s="20"/>
      <c r="F74" s="20"/>
      <c r="G74" s="20"/>
      <c r="H74" s="20"/>
    </row>
    <row r="75" spans="1:8" s="6" customFormat="1" ht="16.5" x14ac:dyDescent="0.3">
      <c r="A75" s="11" t="s">
        <v>28</v>
      </c>
      <c r="B75" s="20">
        <f>(B23/B29)*100</f>
        <v>108.0976197489266</v>
      </c>
      <c r="C75" s="20"/>
      <c r="D75" s="20"/>
      <c r="E75" s="20"/>
      <c r="F75" s="20"/>
      <c r="G75" s="20"/>
      <c r="H75" s="20"/>
    </row>
    <row r="76" spans="1:8" ht="17.25" thickBot="1" x14ac:dyDescent="0.35">
      <c r="A76" s="23"/>
      <c r="B76" s="23"/>
      <c r="C76" s="23"/>
      <c r="D76" s="23"/>
      <c r="E76" s="23"/>
      <c r="F76" s="23"/>
      <c r="G76" s="23"/>
      <c r="H76" s="23"/>
    </row>
    <row r="77" spans="1:8" s="6" customFormat="1" ht="17.25" thickTop="1" x14ac:dyDescent="0.25">
      <c r="A77" s="34" t="s">
        <v>77</v>
      </c>
      <c r="B77" s="34"/>
      <c r="C77" s="34"/>
      <c r="D77" s="34"/>
      <c r="E77" s="34"/>
      <c r="F77" s="34"/>
      <c r="G77" s="34"/>
      <c r="H77" s="34"/>
    </row>
    <row r="78" spans="1:8" ht="16.5" x14ac:dyDescent="0.3">
      <c r="A78" s="11"/>
      <c r="B78" s="11"/>
      <c r="C78" s="11"/>
      <c r="D78" s="11"/>
      <c r="E78" s="11"/>
      <c r="F78" s="11"/>
      <c r="G78" s="11"/>
      <c r="H78" s="11"/>
    </row>
    <row r="79" spans="1:8" ht="16.5" x14ac:dyDescent="0.3">
      <c r="A79" s="11"/>
      <c r="B79" s="11"/>
      <c r="C79" s="11"/>
      <c r="D79" s="11"/>
      <c r="E79" s="11"/>
      <c r="F79" s="11"/>
      <c r="G79" s="11"/>
      <c r="H79" s="11"/>
    </row>
  </sheetData>
  <mergeCells count="4">
    <mergeCell ref="A9:A10"/>
    <mergeCell ref="B9:B10"/>
    <mergeCell ref="C9:H9"/>
    <mergeCell ref="A77:H7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83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6" customWidth="1"/>
    <col min="2" max="8" width="24" style="6" customWidth="1"/>
    <col min="9" max="16384" width="11.42578125" style="6"/>
  </cols>
  <sheetData>
    <row r="9" spans="1:8" s="5" customFormat="1" ht="17.25" x14ac:dyDescent="0.25">
      <c r="A9" s="31" t="s">
        <v>0</v>
      </c>
      <c r="B9" s="31" t="s">
        <v>34</v>
      </c>
      <c r="C9" s="33" t="s">
        <v>45</v>
      </c>
      <c r="D9" s="33"/>
      <c r="E9" s="33"/>
      <c r="F9" s="33"/>
      <c r="G9" s="33"/>
      <c r="H9" s="33"/>
    </row>
    <row r="10" spans="1:8" s="5" customFormat="1" ht="52.5" thickBot="1" x14ac:dyDescent="0.3">
      <c r="A10" s="32"/>
      <c r="B10" s="32"/>
      <c r="C10" s="10" t="s">
        <v>50</v>
      </c>
      <c r="D10" s="10" t="s">
        <v>51</v>
      </c>
      <c r="E10" s="10" t="s">
        <v>52</v>
      </c>
      <c r="F10" s="10" t="s">
        <v>42</v>
      </c>
      <c r="G10" s="10" t="s">
        <v>43</v>
      </c>
      <c r="H10" s="10" t="s">
        <v>44</v>
      </c>
    </row>
    <row r="11" spans="1:8" ht="17.25" thickTop="1" x14ac:dyDescent="0.3">
      <c r="A11" s="11"/>
      <c r="B11" s="11"/>
      <c r="C11" s="24"/>
      <c r="D11" s="11"/>
      <c r="E11" s="11"/>
      <c r="F11" s="11"/>
      <c r="G11" s="11"/>
      <c r="H11" s="11"/>
    </row>
    <row r="12" spans="1:8" ht="17.25" x14ac:dyDescent="0.35">
      <c r="A12" s="12" t="s">
        <v>1</v>
      </c>
      <c r="B12" s="11"/>
      <c r="C12" s="11"/>
      <c r="D12" s="11"/>
      <c r="E12" s="11"/>
      <c r="F12" s="11"/>
      <c r="G12" s="11"/>
      <c r="H12" s="11"/>
    </row>
    <row r="13" spans="1:8" ht="16.5" x14ac:dyDescent="0.3">
      <c r="A13" s="11"/>
      <c r="B13" s="11"/>
      <c r="C13" s="11"/>
      <c r="D13" s="11"/>
      <c r="E13" s="11"/>
      <c r="F13" s="11"/>
      <c r="G13" s="11"/>
      <c r="H13" s="11"/>
    </row>
    <row r="14" spans="1:8" ht="17.25" x14ac:dyDescent="0.35">
      <c r="A14" s="12" t="s">
        <v>41</v>
      </c>
      <c r="B14" s="11"/>
      <c r="C14" s="11"/>
      <c r="D14" s="11"/>
      <c r="E14" s="11"/>
      <c r="F14" s="11"/>
      <c r="G14" s="11"/>
      <c r="H14" s="11"/>
    </row>
    <row r="15" spans="1:8" ht="16.5" x14ac:dyDescent="0.3">
      <c r="A15" s="13" t="s">
        <v>46</v>
      </c>
      <c r="B15" s="14">
        <f>+C15+F15</f>
        <v>125537</v>
      </c>
      <c r="C15" s="14">
        <f>+SUM(D15:E15)</f>
        <v>121193.66666666667</v>
      </c>
      <c r="D15" s="8">
        <v>90116</v>
      </c>
      <c r="E15" s="8">
        <v>31077.666666666668</v>
      </c>
      <c r="F15" s="8">
        <v>4343.333333333333</v>
      </c>
      <c r="G15" s="14"/>
      <c r="H15" s="14"/>
    </row>
    <row r="16" spans="1:8" ht="16.5" x14ac:dyDescent="0.3">
      <c r="A16" s="13" t="s">
        <v>96</v>
      </c>
      <c r="B16" s="14">
        <f t="shared" ref="B16:B18" si="0">+C16+F16</f>
        <v>129195.33333333334</v>
      </c>
      <c r="C16" s="14">
        <f t="shared" ref="C16:C18" si="1">+SUM(D16:E16)</f>
        <v>124672.33333333334</v>
      </c>
      <c r="D16" s="14">
        <v>77840</v>
      </c>
      <c r="E16" s="14">
        <v>46832.333333333336</v>
      </c>
      <c r="F16" s="14">
        <v>4523</v>
      </c>
      <c r="G16" s="14"/>
      <c r="H16" s="14"/>
    </row>
    <row r="17" spans="1:8" ht="16.5" x14ac:dyDescent="0.3">
      <c r="A17" s="13" t="s">
        <v>97</v>
      </c>
      <c r="B17" s="14">
        <f t="shared" si="0"/>
        <v>129195.33333333333</v>
      </c>
      <c r="C17" s="14">
        <f t="shared" si="1"/>
        <v>124672.33333333333</v>
      </c>
      <c r="D17" s="14">
        <v>93455.333333333328</v>
      </c>
      <c r="E17" s="14">
        <v>31217</v>
      </c>
      <c r="F17" s="14">
        <v>4523</v>
      </c>
      <c r="G17" s="14"/>
      <c r="H17" s="14"/>
    </row>
    <row r="18" spans="1:8" ht="16.5" x14ac:dyDescent="0.3">
      <c r="A18" s="13" t="s">
        <v>71</v>
      </c>
      <c r="B18" s="14">
        <f t="shared" si="0"/>
        <v>126745.75000000001</v>
      </c>
      <c r="C18" s="14">
        <f t="shared" si="1"/>
        <v>122267.33333333334</v>
      </c>
      <c r="D18" s="14">
        <v>75431.5</v>
      </c>
      <c r="E18" s="14">
        <v>46835.833333333336</v>
      </c>
      <c r="F18" s="14">
        <v>4478.416666666667</v>
      </c>
      <c r="G18" s="14"/>
      <c r="H18" s="14"/>
    </row>
    <row r="19" spans="1:8" ht="16.5" x14ac:dyDescent="0.3">
      <c r="A19" s="11"/>
      <c r="B19" s="14"/>
      <c r="C19" s="14"/>
      <c r="D19" s="14"/>
      <c r="E19" s="14"/>
      <c r="F19" s="14"/>
      <c r="G19" s="14"/>
      <c r="H19" s="14"/>
    </row>
    <row r="20" spans="1:8" ht="17.25" x14ac:dyDescent="0.35">
      <c r="A20" s="16" t="s">
        <v>2</v>
      </c>
      <c r="B20" s="14"/>
      <c r="C20" s="14"/>
      <c r="D20" s="14"/>
      <c r="E20" s="14"/>
      <c r="F20" s="14"/>
      <c r="G20" s="14"/>
      <c r="H20" s="14"/>
    </row>
    <row r="21" spans="1:8" ht="16.5" x14ac:dyDescent="0.3">
      <c r="A21" s="13" t="s">
        <v>46</v>
      </c>
      <c r="B21" s="14">
        <f>+C21+F21+G21+H21</f>
        <v>50272372599.999992</v>
      </c>
      <c r="C21" s="14">
        <f>+SUM(D21:E21)</f>
        <v>38863113619.999992</v>
      </c>
      <c r="D21" s="8">
        <v>27920590130.199993</v>
      </c>
      <c r="E21" s="8">
        <v>10942523489.800001</v>
      </c>
      <c r="F21" s="7">
        <v>4905016580</v>
      </c>
      <c r="G21" s="8">
        <v>5198667300.000001</v>
      </c>
      <c r="H21" s="8">
        <v>1305575100</v>
      </c>
    </row>
    <row r="22" spans="1:8" ht="16.5" x14ac:dyDescent="0.3">
      <c r="A22" s="13" t="s">
        <v>96</v>
      </c>
      <c r="B22" s="14">
        <f t="shared" ref="B22:B24" si="2">+C22+F22+G22+H22</f>
        <v>51939267711.266563</v>
      </c>
      <c r="C22" s="14">
        <f>+SUM(D22:E22)</f>
        <v>40553578042.508163</v>
      </c>
      <c r="D22" s="14">
        <v>25310696281.858879</v>
      </c>
      <c r="E22" s="14">
        <v>15242881760.649281</v>
      </c>
      <c r="F22" s="19">
        <v>5484699192.3227768</v>
      </c>
      <c r="G22" s="14">
        <v>4776094897.6881256</v>
      </c>
      <c r="H22" s="14">
        <v>1124895578.7474999</v>
      </c>
    </row>
    <row r="23" spans="1:8" ht="16.5" x14ac:dyDescent="0.3">
      <c r="A23" s="13" t="s">
        <v>97</v>
      </c>
      <c r="B23" s="14">
        <f t="shared" si="2"/>
        <v>52755310590</v>
      </c>
      <c r="C23" s="14">
        <f>+SUM(D23:E23)</f>
        <v>40429209680</v>
      </c>
      <c r="D23" s="14">
        <v>29446868272.5</v>
      </c>
      <c r="E23" s="14">
        <v>10982341407.5</v>
      </c>
      <c r="F23" s="19">
        <v>5416501609.999999</v>
      </c>
      <c r="G23" s="14">
        <v>5415599300</v>
      </c>
      <c r="H23" s="14">
        <v>1494000000</v>
      </c>
    </row>
    <row r="24" spans="1:8" ht="16.5" x14ac:dyDescent="0.3">
      <c r="A24" s="13" t="s">
        <v>71</v>
      </c>
      <c r="B24" s="14">
        <f t="shared" si="2"/>
        <v>171872565587.26654</v>
      </c>
      <c r="C24" s="14">
        <f>+SUM(D24:E24)</f>
        <v>130195240042.50815</v>
      </c>
      <c r="D24" s="14">
        <v>80386652281.858871</v>
      </c>
      <c r="E24" s="14">
        <v>49808587760.649277</v>
      </c>
      <c r="F24" s="14">
        <v>17300610068.322777</v>
      </c>
      <c r="G24" s="14">
        <v>18769519897.688126</v>
      </c>
      <c r="H24" s="14">
        <v>5607195578.7475004</v>
      </c>
    </row>
    <row r="25" spans="1:8" ht="16.5" x14ac:dyDescent="0.3">
      <c r="A25" s="13" t="s">
        <v>98</v>
      </c>
      <c r="B25" s="14">
        <f>+C25+F25+G25</f>
        <v>51261310590</v>
      </c>
      <c r="C25" s="14">
        <f>+C23</f>
        <v>40429209680</v>
      </c>
      <c r="D25" s="14">
        <f t="shared" ref="D25:G25" si="3">+D23</f>
        <v>29446868272.5</v>
      </c>
      <c r="E25" s="14">
        <f t="shared" si="3"/>
        <v>10982341407.5</v>
      </c>
      <c r="F25" s="14">
        <f t="shared" si="3"/>
        <v>5416501609.999999</v>
      </c>
      <c r="G25" s="14">
        <f t="shared" si="3"/>
        <v>5415599300</v>
      </c>
      <c r="H25" s="14"/>
    </row>
    <row r="26" spans="1:8" ht="16.5" x14ac:dyDescent="0.3">
      <c r="A26" s="11"/>
      <c r="B26" s="14"/>
      <c r="C26" s="14"/>
      <c r="D26" s="14"/>
      <c r="E26" s="14"/>
      <c r="F26" s="14"/>
      <c r="G26" s="14"/>
      <c r="H26" s="14"/>
    </row>
    <row r="27" spans="1:8" ht="17.25" x14ac:dyDescent="0.35">
      <c r="A27" s="16" t="s">
        <v>3</v>
      </c>
      <c r="B27" s="14"/>
      <c r="C27" s="14"/>
      <c r="D27" s="14"/>
      <c r="E27" s="14"/>
      <c r="F27" s="14"/>
      <c r="G27" s="14"/>
      <c r="H27" s="14"/>
    </row>
    <row r="28" spans="1:8" ht="16.5" x14ac:dyDescent="0.3">
      <c r="A28" s="13" t="s">
        <v>96</v>
      </c>
      <c r="B28" s="14">
        <f>B22</f>
        <v>51939267711.266563</v>
      </c>
      <c r="C28" s="14"/>
      <c r="D28" s="14"/>
      <c r="E28" s="14"/>
      <c r="F28" s="14"/>
      <c r="G28" s="14"/>
      <c r="H28" s="14"/>
    </row>
    <row r="29" spans="1:8" ht="16.5" x14ac:dyDescent="0.3">
      <c r="A29" s="13" t="s">
        <v>97</v>
      </c>
      <c r="B29" s="14">
        <v>43784601900</v>
      </c>
      <c r="C29" s="14"/>
      <c r="D29" s="14"/>
      <c r="E29" s="14"/>
      <c r="F29" s="14"/>
      <c r="G29" s="14"/>
      <c r="H29" s="14"/>
    </row>
    <row r="30" spans="1:8" ht="16.5" x14ac:dyDescent="0.3">
      <c r="A30" s="11"/>
      <c r="B30" s="30"/>
      <c r="C30" s="30"/>
      <c r="D30" s="30"/>
      <c r="E30" s="30"/>
      <c r="F30" s="30"/>
      <c r="G30" s="30"/>
      <c r="H30" s="30"/>
    </row>
    <row r="31" spans="1:8" ht="17.25" x14ac:dyDescent="0.35">
      <c r="A31" s="12" t="s">
        <v>4</v>
      </c>
      <c r="B31" s="30"/>
      <c r="C31" s="30"/>
      <c r="D31" s="30"/>
      <c r="E31" s="30"/>
      <c r="F31" s="30"/>
      <c r="G31" s="30"/>
      <c r="H31" s="30"/>
    </row>
    <row r="32" spans="1:8" ht="16.5" x14ac:dyDescent="0.3">
      <c r="A32" s="13" t="s">
        <v>47</v>
      </c>
      <c r="B32" s="18">
        <v>1.0610999999999999</v>
      </c>
      <c r="C32" s="18">
        <v>1.0610999999999999</v>
      </c>
      <c r="D32" s="18">
        <v>1.0610999999999999</v>
      </c>
      <c r="E32" s="18">
        <v>1.0610999999999999</v>
      </c>
      <c r="F32" s="18">
        <v>1.0610999999999999</v>
      </c>
      <c r="G32" s="18">
        <v>1.0610999999999999</v>
      </c>
      <c r="H32" s="18">
        <v>1.0610999999999999</v>
      </c>
    </row>
    <row r="33" spans="1:8" ht="16.5" x14ac:dyDescent="0.3">
      <c r="A33" s="13" t="s">
        <v>99</v>
      </c>
      <c r="B33" s="18">
        <v>1.0706</v>
      </c>
      <c r="C33" s="18">
        <v>1.0706</v>
      </c>
      <c r="D33" s="18">
        <v>1.0706</v>
      </c>
      <c r="E33" s="18">
        <v>1.0706</v>
      </c>
      <c r="F33" s="18">
        <v>1.0706</v>
      </c>
      <c r="G33" s="18">
        <v>1.0706</v>
      </c>
      <c r="H33" s="18">
        <v>1.0706</v>
      </c>
    </row>
    <row r="34" spans="1:8" ht="16.5" x14ac:dyDescent="0.3">
      <c r="A34" s="13" t="s">
        <v>5</v>
      </c>
      <c r="B34" s="19">
        <f>+C34+F34</f>
        <v>129179</v>
      </c>
      <c r="C34" s="19">
        <v>116285</v>
      </c>
      <c r="D34" s="19"/>
      <c r="E34" s="19"/>
      <c r="F34" s="19">
        <v>12894</v>
      </c>
      <c r="G34" s="14"/>
      <c r="H34" s="14"/>
    </row>
    <row r="35" spans="1:8" ht="16.5" x14ac:dyDescent="0.3">
      <c r="A35" s="11"/>
      <c r="B35" s="14"/>
      <c r="C35" s="14"/>
      <c r="D35" s="14"/>
      <c r="E35" s="14"/>
      <c r="F35" s="14"/>
      <c r="G35" s="14"/>
      <c r="H35" s="14"/>
    </row>
    <row r="36" spans="1:8" ht="17.25" x14ac:dyDescent="0.35">
      <c r="A36" s="12" t="s">
        <v>6</v>
      </c>
      <c r="B36" s="14"/>
      <c r="C36" s="14"/>
      <c r="D36" s="14"/>
      <c r="E36" s="14"/>
      <c r="F36" s="14"/>
      <c r="G36" s="14"/>
      <c r="H36" s="14"/>
    </row>
    <row r="37" spans="1:8" ht="16.5" x14ac:dyDescent="0.3">
      <c r="A37" s="11" t="s">
        <v>48</v>
      </c>
      <c r="B37" s="14">
        <f>B21/B32</f>
        <v>47377601168.598618</v>
      </c>
      <c r="C37" s="14">
        <f t="shared" ref="C37:H37" si="4">C21/C32</f>
        <v>36625307341.438126</v>
      </c>
      <c r="D37" s="14">
        <f t="shared" si="4"/>
        <v>26312873555.932518</v>
      </c>
      <c r="E37" s="14">
        <f t="shared" si="4"/>
        <v>10312433785.50561</v>
      </c>
      <c r="F37" s="14">
        <f t="shared" si="4"/>
        <v>4622577118.0850067</v>
      </c>
      <c r="G37" s="14">
        <f t="shared" si="4"/>
        <v>4899318914.3341827</v>
      </c>
      <c r="H37" s="14">
        <f t="shared" si="4"/>
        <v>1230397794.7413063</v>
      </c>
    </row>
    <row r="38" spans="1:8" ht="16.5" x14ac:dyDescent="0.3">
      <c r="A38" s="11" t="s">
        <v>100</v>
      </c>
      <c r="B38" s="14">
        <f>B23/B33</f>
        <v>49276396964.319077</v>
      </c>
      <c r="C38" s="14">
        <f t="shared" ref="C38:H38" si="5">C23/C33</f>
        <v>37763132523.81842</v>
      </c>
      <c r="D38" s="14">
        <f t="shared" si="5"/>
        <v>27505014265.365215</v>
      </c>
      <c r="E38" s="14">
        <f t="shared" si="5"/>
        <v>10258118258.453203</v>
      </c>
      <c r="F38" s="14">
        <f t="shared" si="5"/>
        <v>5059314038.8567152</v>
      </c>
      <c r="G38" s="14">
        <f t="shared" si="5"/>
        <v>5058471231.0853729</v>
      </c>
      <c r="H38" s="14">
        <f t="shared" si="5"/>
        <v>1395479170.5585654</v>
      </c>
    </row>
    <row r="39" spans="1:8" ht="16.5" x14ac:dyDescent="0.3">
      <c r="A39" s="11" t="s">
        <v>49</v>
      </c>
      <c r="B39" s="14">
        <f>B37/B15</f>
        <v>377399.50109209731</v>
      </c>
      <c r="C39" s="14">
        <f t="shared" ref="C39:F39" si="6">C37/C15</f>
        <v>302204.79624709312</v>
      </c>
      <c r="D39" s="14">
        <f t="shared" si="6"/>
        <v>291988.92045732745</v>
      </c>
      <c r="E39" s="14">
        <f t="shared" si="6"/>
        <v>331827.80084859254</v>
      </c>
      <c r="F39" s="14">
        <f t="shared" si="6"/>
        <v>1064292.5060825036</v>
      </c>
      <c r="G39" s="14"/>
      <c r="H39" s="14"/>
    </row>
    <row r="40" spans="1:8" ht="16.5" x14ac:dyDescent="0.3">
      <c r="A40" s="11" t="s">
        <v>101</v>
      </c>
      <c r="B40" s="14">
        <f>B38/B17</f>
        <v>381410.03775409132</v>
      </c>
      <c r="C40" s="14">
        <f t="shared" ref="C40:F40" si="7">C38/C17</f>
        <v>302899.05959209142</v>
      </c>
      <c r="D40" s="14">
        <f t="shared" si="7"/>
        <v>294311.87375108129</v>
      </c>
      <c r="E40" s="14">
        <f t="shared" si="7"/>
        <v>328606.79304395692</v>
      </c>
      <c r="F40" s="14">
        <f t="shared" si="7"/>
        <v>1118574.8482990747</v>
      </c>
      <c r="G40" s="14"/>
      <c r="H40" s="14"/>
    </row>
    <row r="41" spans="1:8" ht="16.5" x14ac:dyDescent="0.3">
      <c r="A41" s="11"/>
      <c r="B41" s="30"/>
      <c r="C41" s="30"/>
      <c r="D41" s="30"/>
      <c r="E41" s="30"/>
      <c r="F41" s="30"/>
      <c r="G41" s="30"/>
      <c r="H41" s="30"/>
    </row>
    <row r="42" spans="1:8" ht="17.25" x14ac:dyDescent="0.35">
      <c r="A42" s="12" t="s">
        <v>7</v>
      </c>
      <c r="B42" s="30"/>
      <c r="C42" s="30"/>
      <c r="D42" s="30"/>
      <c r="E42" s="30"/>
      <c r="F42" s="30"/>
      <c r="G42" s="30"/>
      <c r="H42" s="30"/>
    </row>
    <row r="43" spans="1:8" ht="16.5" x14ac:dyDescent="0.3">
      <c r="A43" s="11"/>
      <c r="B43" s="30"/>
      <c r="C43" s="30"/>
      <c r="D43" s="30"/>
      <c r="E43" s="30"/>
      <c r="F43" s="30"/>
      <c r="G43" s="30"/>
      <c r="H43" s="30"/>
    </row>
    <row r="44" spans="1:8" ht="17.25" x14ac:dyDescent="0.35">
      <c r="A44" s="12" t="s">
        <v>8</v>
      </c>
      <c r="B44" s="30"/>
      <c r="C44" s="30"/>
      <c r="D44" s="30"/>
      <c r="E44" s="30"/>
      <c r="F44" s="30"/>
      <c r="G44" s="30"/>
      <c r="H44" s="30"/>
    </row>
    <row r="45" spans="1:8" ht="16.5" x14ac:dyDescent="0.3">
      <c r="A45" s="11" t="s">
        <v>9</v>
      </c>
      <c r="B45" s="20">
        <f>(B16/B34)*100</f>
        <v>100.01264395399664</v>
      </c>
      <c r="C45" s="20">
        <f t="shared" ref="C45:F45" si="8">(C16/C34)*100</f>
        <v>107.21273881698701</v>
      </c>
      <c r="D45" s="20"/>
      <c r="E45" s="20"/>
      <c r="F45" s="20">
        <f t="shared" si="8"/>
        <v>35.078331006669764</v>
      </c>
      <c r="G45" s="20"/>
      <c r="H45" s="20"/>
    </row>
    <row r="46" spans="1:8" ht="16.5" x14ac:dyDescent="0.3">
      <c r="A46" s="11" t="s">
        <v>10</v>
      </c>
      <c r="B46" s="20">
        <f>(B17/(B17+B34))*100</f>
        <v>50.003160788674826</v>
      </c>
      <c r="C46" s="20">
        <f t="shared" ref="C46" si="9">(C17/(C17+C34))*100</f>
        <v>51.740418774001483</v>
      </c>
      <c r="D46" s="20"/>
      <c r="E46" s="20"/>
      <c r="F46" s="20">
        <f>(F17/F34)*100</f>
        <v>35.078331006669764</v>
      </c>
      <c r="G46" s="20"/>
      <c r="H46" s="20"/>
    </row>
    <row r="47" spans="1:8" ht="16.5" x14ac:dyDescent="0.3">
      <c r="A47" s="11"/>
      <c r="B47" s="20"/>
      <c r="C47" s="20"/>
      <c r="D47" s="20"/>
      <c r="E47" s="20"/>
      <c r="F47" s="20"/>
      <c r="G47" s="20"/>
      <c r="H47" s="20"/>
    </row>
    <row r="48" spans="1:8" ht="17.25" x14ac:dyDescent="0.35">
      <c r="A48" s="12" t="s">
        <v>11</v>
      </c>
      <c r="B48" s="20"/>
      <c r="C48" s="20"/>
      <c r="D48" s="20"/>
      <c r="E48" s="20"/>
      <c r="F48" s="20"/>
      <c r="G48" s="20"/>
      <c r="H48" s="20"/>
    </row>
    <row r="49" spans="1:8" ht="16.5" x14ac:dyDescent="0.3">
      <c r="A49" s="11" t="s">
        <v>12</v>
      </c>
      <c r="B49" s="20">
        <f>B17/B16*100</f>
        <v>99.999999999999986</v>
      </c>
      <c r="C49" s="20">
        <f t="shared" ref="C49:F49" si="10">C17/C16*100</f>
        <v>99.999999999999986</v>
      </c>
      <c r="D49" s="20">
        <f t="shared" si="10"/>
        <v>120.06080849606029</v>
      </c>
      <c r="E49" s="20">
        <f t="shared" si="10"/>
        <v>66.656939294077461</v>
      </c>
      <c r="F49" s="20">
        <f t="shared" si="10"/>
        <v>100</v>
      </c>
      <c r="G49" s="20"/>
      <c r="H49" s="20"/>
    </row>
    <row r="50" spans="1:8" ht="16.5" x14ac:dyDescent="0.3">
      <c r="A50" s="11" t="s">
        <v>13</v>
      </c>
      <c r="B50" s="20">
        <f>B23/B22*100</f>
        <v>101.5711482173177</v>
      </c>
      <c r="C50" s="20">
        <f t="shared" ref="C50:H50" si="11">C23/C22*100</f>
        <v>99.693323330489363</v>
      </c>
      <c r="D50" s="20">
        <f t="shared" si="11"/>
        <v>116.34159702515048</v>
      </c>
      <c r="E50" s="20">
        <f t="shared" si="11"/>
        <v>72.048983781083933</v>
      </c>
      <c r="F50" s="20">
        <f t="shared" si="11"/>
        <v>98.756584820216986</v>
      </c>
      <c r="G50" s="20">
        <f t="shared" si="11"/>
        <v>113.38969212319101</v>
      </c>
      <c r="H50" s="20">
        <f t="shared" si="11"/>
        <v>132.81232749296379</v>
      </c>
    </row>
    <row r="51" spans="1:8" ht="16.5" x14ac:dyDescent="0.3">
      <c r="A51" s="11" t="s">
        <v>14</v>
      </c>
      <c r="B51" s="20">
        <f>AVERAGE(B49:B50)</f>
        <v>100.78557410865884</v>
      </c>
      <c r="C51" s="20">
        <f t="shared" ref="C51:H51" si="12">AVERAGE(C49:C50)</f>
        <v>99.846661665244682</v>
      </c>
      <c r="D51" s="20">
        <f t="shared" si="12"/>
        <v>118.20120276060538</v>
      </c>
      <c r="E51" s="20">
        <f t="shared" si="12"/>
        <v>69.352961537580697</v>
      </c>
      <c r="F51" s="20">
        <f t="shared" si="12"/>
        <v>99.378292410108486</v>
      </c>
      <c r="G51" s="20">
        <f t="shared" si="12"/>
        <v>113.38969212319101</v>
      </c>
      <c r="H51" s="20">
        <f t="shared" si="12"/>
        <v>132.81232749296379</v>
      </c>
    </row>
    <row r="52" spans="1:8" ht="16.5" x14ac:dyDescent="0.3">
      <c r="A52" s="11"/>
      <c r="B52" s="20"/>
      <c r="C52" s="20"/>
      <c r="D52" s="20"/>
      <c r="E52" s="20"/>
      <c r="F52" s="20"/>
      <c r="G52" s="20"/>
      <c r="H52" s="20"/>
    </row>
    <row r="53" spans="1:8" ht="17.25" x14ac:dyDescent="0.35">
      <c r="A53" s="12" t="s">
        <v>15</v>
      </c>
      <c r="B53" s="20"/>
      <c r="C53" s="20"/>
      <c r="D53" s="20"/>
      <c r="E53" s="20"/>
      <c r="F53" s="20"/>
      <c r="G53" s="20"/>
      <c r="H53" s="20"/>
    </row>
    <row r="54" spans="1:8" ht="16.5" x14ac:dyDescent="0.3">
      <c r="A54" s="11" t="s">
        <v>16</v>
      </c>
      <c r="B54" s="20">
        <f>B17/B18*100</f>
        <v>101.93267492861364</v>
      </c>
      <c r="C54" s="20">
        <f t="shared" ref="C54:F54" si="13">C17/C18*100</f>
        <v>101.96700127044016</v>
      </c>
      <c r="D54" s="20">
        <f t="shared" si="13"/>
        <v>123.89430587133137</v>
      </c>
      <c r="E54" s="20">
        <f t="shared" si="13"/>
        <v>66.651958080529511</v>
      </c>
      <c r="F54" s="20">
        <f t="shared" si="13"/>
        <v>100.99551552818144</v>
      </c>
      <c r="G54" s="20"/>
      <c r="H54" s="20"/>
    </row>
    <row r="55" spans="1:8" ht="16.5" x14ac:dyDescent="0.3">
      <c r="A55" s="11" t="s">
        <v>17</v>
      </c>
      <c r="B55" s="20">
        <f>B23/B24*100</f>
        <v>30.694433640262403</v>
      </c>
      <c r="C55" s="20">
        <f t="shared" ref="C55:H55" si="14">C23/C24*100</f>
        <v>31.052755589835733</v>
      </c>
      <c r="D55" s="20">
        <f t="shared" si="14"/>
        <v>36.631539486494297</v>
      </c>
      <c r="E55" s="20">
        <f t="shared" si="14"/>
        <v>22.049092137031995</v>
      </c>
      <c r="F55" s="20">
        <f t="shared" si="14"/>
        <v>31.308153808503857</v>
      </c>
      <c r="G55" s="20">
        <f t="shared" si="14"/>
        <v>28.853158362708303</v>
      </c>
      <c r="H55" s="20">
        <f t="shared" si="14"/>
        <v>26.644335461787485</v>
      </c>
    </row>
    <row r="56" spans="1:8" ht="16.5" x14ac:dyDescent="0.3">
      <c r="A56" s="11" t="s">
        <v>18</v>
      </c>
      <c r="B56" s="20">
        <f>AVERAGE(B54:B55)</f>
        <v>66.313554284438027</v>
      </c>
      <c r="C56" s="20">
        <f t="shared" ref="C56:H56" si="15">AVERAGE(C54:C55)</f>
        <v>66.509878430137945</v>
      </c>
      <c r="D56" s="20">
        <f t="shared" si="15"/>
        <v>80.26292267891283</v>
      </c>
      <c r="E56" s="20">
        <f t="shared" si="15"/>
        <v>44.350525108780751</v>
      </c>
      <c r="F56" s="20">
        <f t="shared" si="15"/>
        <v>66.151834668342644</v>
      </c>
      <c r="G56" s="20">
        <f t="shared" si="15"/>
        <v>28.853158362708303</v>
      </c>
      <c r="H56" s="20">
        <f t="shared" si="15"/>
        <v>26.644335461787485</v>
      </c>
    </row>
    <row r="57" spans="1:8" ht="16.5" x14ac:dyDescent="0.3">
      <c r="A57" s="11"/>
      <c r="B57" s="20"/>
      <c r="C57" s="20"/>
      <c r="D57" s="20"/>
      <c r="E57" s="20"/>
      <c r="F57" s="20"/>
      <c r="G57" s="20"/>
      <c r="H57" s="20"/>
    </row>
    <row r="58" spans="1:8" ht="17.25" x14ac:dyDescent="0.35">
      <c r="A58" s="12" t="s">
        <v>29</v>
      </c>
      <c r="B58" s="20"/>
      <c r="C58" s="20"/>
      <c r="D58" s="20"/>
      <c r="E58" s="20"/>
      <c r="F58" s="20"/>
      <c r="G58" s="20"/>
      <c r="H58" s="20"/>
    </row>
    <row r="59" spans="1:8" ht="16.5" x14ac:dyDescent="0.3">
      <c r="A59" s="11" t="s">
        <v>19</v>
      </c>
      <c r="B59" s="20">
        <f>(B25/B23)*100</f>
        <v>97.168057616775371</v>
      </c>
      <c r="C59" s="20"/>
      <c r="D59" s="20"/>
      <c r="E59" s="20"/>
      <c r="F59" s="20"/>
      <c r="G59" s="20"/>
      <c r="H59" s="20"/>
    </row>
    <row r="60" spans="1:8" ht="16.5" x14ac:dyDescent="0.3">
      <c r="A60" s="11"/>
      <c r="B60" s="20"/>
      <c r="C60" s="20"/>
      <c r="D60" s="20"/>
      <c r="E60" s="20"/>
      <c r="F60" s="20"/>
      <c r="G60" s="20"/>
      <c r="H60" s="20"/>
    </row>
    <row r="61" spans="1:8" ht="17.25" x14ac:dyDescent="0.35">
      <c r="A61" s="12" t="s">
        <v>20</v>
      </c>
      <c r="B61" s="20"/>
      <c r="C61" s="20"/>
      <c r="D61" s="20"/>
      <c r="E61" s="20"/>
      <c r="F61" s="20"/>
      <c r="G61" s="20"/>
      <c r="H61" s="20"/>
    </row>
    <row r="62" spans="1:8" ht="16.5" x14ac:dyDescent="0.3">
      <c r="A62" s="11" t="s">
        <v>21</v>
      </c>
      <c r="B62" s="20">
        <f>((B17/B15)-1)*100</f>
        <v>2.9141474890536978</v>
      </c>
      <c r="C62" s="20">
        <f t="shared" ref="C62:F62" si="16">((C17/C15)-1)*100</f>
        <v>2.870337008809587</v>
      </c>
      <c r="D62" s="20"/>
      <c r="E62" s="20"/>
      <c r="F62" s="20">
        <f t="shared" si="16"/>
        <v>4.1366078280890228</v>
      </c>
      <c r="G62" s="20"/>
      <c r="H62" s="20"/>
    </row>
    <row r="63" spans="1:8" ht="16.5" x14ac:dyDescent="0.3">
      <c r="A63" s="11" t="s">
        <v>22</v>
      </c>
      <c r="B63" s="20">
        <f>((B38/B37)-1)*100</f>
        <v>4.0077921821397799</v>
      </c>
      <c r="C63" s="20">
        <f t="shared" ref="C63:H63" si="17">((C38/C37)-1)*100</f>
        <v>3.1066638479589015</v>
      </c>
      <c r="D63" s="20"/>
      <c r="E63" s="20"/>
      <c r="F63" s="20">
        <f t="shared" si="17"/>
        <v>9.447909891282368</v>
      </c>
      <c r="G63" s="20">
        <f t="shared" si="17"/>
        <v>3.2484579904678235</v>
      </c>
      <c r="H63" s="20">
        <f t="shared" si="17"/>
        <v>13.416910898476363</v>
      </c>
    </row>
    <row r="64" spans="1:8" ht="16.5" x14ac:dyDescent="0.3">
      <c r="A64" s="11" t="s">
        <v>23</v>
      </c>
      <c r="B64" s="20">
        <f>((B40/B39)-1)*100</f>
        <v>1.0626767259597658</v>
      </c>
      <c r="C64" s="20">
        <f t="shared" ref="C64:F64" si="18">((C40/C39)-1)*100</f>
        <v>0.22973273542310491</v>
      </c>
      <c r="D64" s="20"/>
      <c r="E64" s="20"/>
      <c r="F64" s="20">
        <f t="shared" si="18"/>
        <v>5.100321754249304</v>
      </c>
      <c r="G64" s="20"/>
      <c r="H64" s="20"/>
    </row>
    <row r="65" spans="1:8" ht="16.5" x14ac:dyDescent="0.3">
      <c r="A65" s="11"/>
      <c r="B65" s="20"/>
      <c r="C65" s="20"/>
      <c r="D65" s="20"/>
      <c r="E65" s="20"/>
      <c r="F65" s="20"/>
      <c r="G65" s="20"/>
      <c r="H65" s="20"/>
    </row>
    <row r="66" spans="1:8" ht="17.25" x14ac:dyDescent="0.35">
      <c r="A66" s="12" t="s">
        <v>24</v>
      </c>
      <c r="B66" s="20"/>
      <c r="C66" s="20"/>
      <c r="D66" s="20"/>
      <c r="E66" s="20"/>
      <c r="F66" s="20"/>
      <c r="G66" s="20"/>
      <c r="H66" s="20"/>
    </row>
    <row r="67" spans="1:8" ht="16.5" x14ac:dyDescent="0.3">
      <c r="A67" s="11" t="s">
        <v>30</v>
      </c>
      <c r="B67" s="20">
        <f>B22/(B16*3)</f>
        <v>134007.0789741285</v>
      </c>
      <c r="C67" s="20">
        <f t="shared" ref="C67:F67" si="19">C22/(C16*3)</f>
        <v>108427.09834715578</v>
      </c>
      <c r="D67" s="20">
        <f t="shared" si="19"/>
        <v>108387.70247455841</v>
      </c>
      <c r="E67" s="20">
        <f t="shared" si="19"/>
        <v>108492.57820913814</v>
      </c>
      <c r="F67" s="20">
        <f t="shared" si="19"/>
        <v>404208.06192960253</v>
      </c>
      <c r="G67" s="20"/>
      <c r="H67" s="20"/>
    </row>
    <row r="68" spans="1:8" ht="16.5" x14ac:dyDescent="0.3">
      <c r="A68" s="11" t="s">
        <v>31</v>
      </c>
      <c r="B68" s="20">
        <f>B23/(B17*3)</f>
        <v>136112.52880651003</v>
      </c>
      <c r="C68" s="20">
        <f t="shared" ref="C68:F68" si="20">C23/(C17*3)</f>
        <v>108094.5777330977</v>
      </c>
      <c r="D68" s="20">
        <f t="shared" si="20"/>
        <v>105030.0973459692</v>
      </c>
      <c r="E68" s="20">
        <f t="shared" si="20"/>
        <v>117268.8108776201</v>
      </c>
      <c r="F68" s="20">
        <f t="shared" si="20"/>
        <v>399182.0775296631</v>
      </c>
      <c r="G68" s="20"/>
      <c r="H68" s="20"/>
    </row>
    <row r="69" spans="1:8" ht="16.5" x14ac:dyDescent="0.3">
      <c r="A69" s="11" t="s">
        <v>25</v>
      </c>
      <c r="B69" s="20">
        <f>(B68/B67)*B51</f>
        <v>102.36906485958043</v>
      </c>
      <c r="C69" s="20">
        <f t="shared" ref="C69:F69" si="21">(C68/C67)*C51</f>
        <v>99.540455248632156</v>
      </c>
      <c r="D69" s="20">
        <f t="shared" si="21"/>
        <v>114.53959765658006</v>
      </c>
      <c r="E69" s="20">
        <f t="shared" si="21"/>
        <v>74.963093924044927</v>
      </c>
      <c r="F69" s="20">
        <f t="shared" si="21"/>
        <v>98.142607636872043</v>
      </c>
      <c r="G69" s="20"/>
      <c r="H69" s="20"/>
    </row>
    <row r="70" spans="1:8" ht="16.5" x14ac:dyDescent="0.3">
      <c r="A70" s="22" t="s">
        <v>32</v>
      </c>
      <c r="B70" s="20">
        <f>B22/B16</f>
        <v>402021.2369223854</v>
      </c>
      <c r="C70" s="20">
        <f t="shared" ref="C70:F70" si="22">C22/C16</f>
        <v>325281.2950414673</v>
      </c>
      <c r="D70" s="20">
        <f t="shared" si="22"/>
        <v>325163.10742367525</v>
      </c>
      <c r="E70" s="20">
        <f t="shared" si="22"/>
        <v>325477.73462741438</v>
      </c>
      <c r="F70" s="20">
        <f t="shared" si="22"/>
        <v>1212624.1857888077</v>
      </c>
      <c r="G70" s="20"/>
      <c r="H70" s="20"/>
    </row>
    <row r="71" spans="1:8" ht="16.5" x14ac:dyDescent="0.3">
      <c r="A71" s="22" t="s">
        <v>33</v>
      </c>
      <c r="B71" s="20">
        <f>B23/B17</f>
        <v>408337.58641953015</v>
      </c>
      <c r="C71" s="20">
        <f t="shared" ref="C71:F71" si="23">C23/C17</f>
        <v>324283.73319929308</v>
      </c>
      <c r="D71" s="20">
        <f t="shared" si="23"/>
        <v>315090.29203790758</v>
      </c>
      <c r="E71" s="20">
        <f t="shared" si="23"/>
        <v>351806.43263286032</v>
      </c>
      <c r="F71" s="20">
        <f t="shared" si="23"/>
        <v>1197546.2325889894</v>
      </c>
      <c r="G71" s="20"/>
      <c r="H71" s="20"/>
    </row>
    <row r="72" spans="1:8" ht="16.5" x14ac:dyDescent="0.3">
      <c r="A72" s="11"/>
      <c r="B72" s="20"/>
      <c r="C72" s="20"/>
      <c r="D72" s="20"/>
      <c r="E72" s="20"/>
      <c r="F72" s="20"/>
      <c r="G72" s="20"/>
      <c r="H72" s="20"/>
    </row>
    <row r="73" spans="1:8" ht="17.25" x14ac:dyDescent="0.35">
      <c r="A73" s="12" t="s">
        <v>26</v>
      </c>
      <c r="B73" s="20"/>
      <c r="C73" s="20"/>
      <c r="D73" s="20"/>
      <c r="E73" s="20"/>
      <c r="F73" s="20"/>
      <c r="G73" s="20"/>
      <c r="H73" s="20"/>
    </row>
    <row r="74" spans="1:8" ht="16.5" x14ac:dyDescent="0.3">
      <c r="A74" s="11" t="s">
        <v>27</v>
      </c>
      <c r="B74" s="20">
        <f>(B29/B28)*100</f>
        <v>84.299613431982081</v>
      </c>
      <c r="C74" s="20"/>
      <c r="D74" s="20"/>
      <c r="E74" s="20"/>
      <c r="F74" s="20"/>
      <c r="G74" s="20"/>
      <c r="H74" s="20"/>
    </row>
    <row r="75" spans="1:8" ht="16.5" x14ac:dyDescent="0.3">
      <c r="A75" s="11" t="s">
        <v>28</v>
      </c>
      <c r="B75" s="20">
        <f>(B23/B29)*100</f>
        <v>120.48827281903414</v>
      </c>
      <c r="C75" s="20"/>
      <c r="D75" s="20"/>
      <c r="E75" s="20"/>
      <c r="F75" s="20"/>
      <c r="G75" s="20"/>
      <c r="H75" s="20"/>
    </row>
    <row r="76" spans="1:8" ht="17.25" thickBot="1" x14ac:dyDescent="0.35">
      <c r="A76" s="23"/>
      <c r="B76" s="29"/>
      <c r="C76" s="29"/>
      <c r="D76" s="29"/>
      <c r="E76" s="29"/>
      <c r="F76" s="29"/>
      <c r="G76" s="29"/>
      <c r="H76" s="29"/>
    </row>
    <row r="77" spans="1:8" ht="17.25" thickTop="1" x14ac:dyDescent="0.25">
      <c r="A77" s="34" t="s">
        <v>77</v>
      </c>
      <c r="B77" s="34"/>
      <c r="C77" s="34"/>
      <c r="D77" s="34"/>
      <c r="E77" s="34"/>
      <c r="F77" s="34"/>
      <c r="G77" s="34"/>
      <c r="H77" s="34"/>
    </row>
    <row r="78" spans="1:8" ht="16.5" x14ac:dyDescent="0.3">
      <c r="A78" s="11"/>
      <c r="B78" s="11"/>
      <c r="C78" s="11"/>
      <c r="D78" s="11"/>
      <c r="E78" s="11"/>
      <c r="F78" s="11"/>
      <c r="G78" s="11"/>
      <c r="H78" s="11"/>
    </row>
    <row r="79" spans="1:8" ht="16.5" x14ac:dyDescent="0.3">
      <c r="A79" s="11"/>
      <c r="B79" s="11"/>
      <c r="C79" s="11"/>
      <c r="D79" s="11"/>
      <c r="E79" s="11"/>
      <c r="F79" s="11"/>
      <c r="G79" s="11"/>
      <c r="H79" s="11"/>
    </row>
    <row r="80" spans="1:8" ht="16.5" x14ac:dyDescent="0.3">
      <c r="A80" s="11"/>
      <c r="B80" s="11"/>
      <c r="C80" s="11"/>
      <c r="D80" s="11"/>
      <c r="E80" s="11"/>
      <c r="F80" s="11"/>
      <c r="G80" s="11"/>
      <c r="H80" s="11"/>
    </row>
    <row r="81" spans="1:8" ht="16.5" x14ac:dyDescent="0.3">
      <c r="A81" s="11"/>
      <c r="B81" s="11"/>
      <c r="C81" s="11"/>
      <c r="D81" s="11"/>
      <c r="E81" s="11"/>
      <c r="F81" s="11"/>
      <c r="G81" s="11"/>
      <c r="H81" s="11"/>
    </row>
    <row r="82" spans="1:8" ht="16.5" x14ac:dyDescent="0.3">
      <c r="A82" s="11"/>
      <c r="B82" s="11"/>
      <c r="C82" s="11"/>
      <c r="D82" s="11"/>
      <c r="E82" s="11"/>
      <c r="F82" s="11"/>
      <c r="G82" s="11"/>
      <c r="H82" s="11"/>
    </row>
    <row r="83" spans="1:8" ht="16.5" x14ac:dyDescent="0.3">
      <c r="A83" s="11"/>
      <c r="B83" s="11"/>
      <c r="C83" s="11"/>
      <c r="D83" s="11"/>
      <c r="E83" s="11"/>
      <c r="F83" s="11"/>
      <c r="G83" s="11"/>
      <c r="H83" s="11"/>
    </row>
  </sheetData>
  <mergeCells count="4">
    <mergeCell ref="A9:A10"/>
    <mergeCell ref="B9:B10"/>
    <mergeCell ref="C9:H9"/>
    <mergeCell ref="A77:H77"/>
  </mergeCells>
  <pageMargins left="0.7" right="0.7" top="0.75" bottom="0.75" header="0.3" footer="0.3"/>
  <pageSetup orientation="portrait" horizontalDpi="300" verticalDpi="300" r:id="rId1"/>
  <ignoredErrors>
    <ignoredError sqref="C15:C18 C21 C22:C2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8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6" customWidth="1"/>
    <col min="2" max="8" width="24" style="6" customWidth="1"/>
    <col min="9" max="16384" width="11.42578125" style="6"/>
  </cols>
  <sheetData>
    <row r="9" spans="1:8" s="5" customFormat="1" ht="17.25" x14ac:dyDescent="0.25">
      <c r="A9" s="31" t="s">
        <v>0</v>
      </c>
      <c r="B9" s="31" t="s">
        <v>34</v>
      </c>
      <c r="C9" s="33" t="s">
        <v>45</v>
      </c>
      <c r="D9" s="33"/>
      <c r="E9" s="33"/>
      <c r="F9" s="33"/>
      <c r="G9" s="33"/>
      <c r="H9" s="33"/>
    </row>
    <row r="10" spans="1:8" s="5" customFormat="1" ht="52.5" thickBot="1" x14ac:dyDescent="0.3">
      <c r="A10" s="32"/>
      <c r="B10" s="32"/>
      <c r="C10" s="10" t="s">
        <v>50</v>
      </c>
      <c r="D10" s="10" t="s">
        <v>51</v>
      </c>
      <c r="E10" s="10" t="s">
        <v>52</v>
      </c>
      <c r="F10" s="10" t="s">
        <v>42</v>
      </c>
      <c r="G10" s="10" t="s">
        <v>43</v>
      </c>
      <c r="H10" s="10" t="s">
        <v>44</v>
      </c>
    </row>
    <row r="11" spans="1:8" ht="17.25" thickTop="1" x14ac:dyDescent="0.3">
      <c r="A11" s="11"/>
      <c r="B11" s="11"/>
      <c r="C11" s="24"/>
      <c r="D11" s="11"/>
      <c r="E11" s="11"/>
      <c r="F11" s="11"/>
      <c r="G11" s="11"/>
      <c r="H11" s="11"/>
    </row>
    <row r="12" spans="1:8" ht="17.25" x14ac:dyDescent="0.35">
      <c r="A12" s="12" t="s">
        <v>1</v>
      </c>
      <c r="B12" s="11"/>
      <c r="C12" s="11"/>
      <c r="D12" s="11"/>
      <c r="E12" s="11"/>
      <c r="F12" s="11"/>
      <c r="G12" s="11"/>
      <c r="H12" s="11"/>
    </row>
    <row r="13" spans="1:8" ht="16.5" x14ac:dyDescent="0.3">
      <c r="A13" s="11"/>
      <c r="B13" s="11"/>
      <c r="C13" s="11"/>
      <c r="D13" s="11"/>
      <c r="E13" s="11"/>
      <c r="F13" s="11"/>
      <c r="G13" s="11"/>
      <c r="H13" s="11"/>
    </row>
    <row r="14" spans="1:8" ht="17.25" x14ac:dyDescent="0.35">
      <c r="A14" s="12" t="s">
        <v>41</v>
      </c>
      <c r="B14" s="11"/>
      <c r="C14" s="11"/>
      <c r="D14" s="11"/>
      <c r="E14" s="11"/>
      <c r="F14" s="11"/>
      <c r="G14" s="11"/>
      <c r="H14" s="11"/>
    </row>
    <row r="15" spans="1:8" ht="16.5" x14ac:dyDescent="0.3">
      <c r="A15" s="13" t="s">
        <v>112</v>
      </c>
      <c r="B15" s="14">
        <f>+C15+F15</f>
        <v>122940.66666666666</v>
      </c>
      <c r="C15" s="14">
        <f>+SUM(D15:E15)</f>
        <v>118666.83333333333</v>
      </c>
      <c r="D15" s="14">
        <f>(+'I Trimestre'!D15+'II Trimestre'!D15+'III Trimestre'!D15+'IV Trimestre'!D15)/4</f>
        <v>87809.583333333328</v>
      </c>
      <c r="E15" s="14">
        <f>(+'I Trimestre'!E15+'II Trimestre'!E15+'III Trimestre'!E15+'IV Trimestre'!E15)/4</f>
        <v>30857.25</v>
      </c>
      <c r="F15" s="14">
        <f>(+'I Trimestre'!F15+'II Trimestre'!F15+'III Trimestre'!F15+'IV Trimestre'!F15)/4</f>
        <v>4273.8333333333339</v>
      </c>
      <c r="G15" s="14"/>
      <c r="H15" s="14"/>
    </row>
    <row r="16" spans="1:8" ht="16.5" x14ac:dyDescent="0.3">
      <c r="A16" s="13" t="s">
        <v>113</v>
      </c>
      <c r="B16" s="14">
        <f t="shared" ref="B16:B18" si="0">+C16+F16</f>
        <v>126745.75000000001</v>
      </c>
      <c r="C16" s="14">
        <f>+SUM(D16:E16)</f>
        <v>122267.33333333334</v>
      </c>
      <c r="D16" s="14">
        <f>(+'I Trimestre'!D16+'II Trimestre'!D16+'III Trimestre'!D16+'IV Trimestre'!D16)/4</f>
        <v>75431.5</v>
      </c>
      <c r="E16" s="14">
        <f>(+'I Trimestre'!E16+'II Trimestre'!E16+'III Trimestre'!E16+'IV Trimestre'!E16)/4</f>
        <v>46835.833333333336</v>
      </c>
      <c r="F16" s="14">
        <f>(+'I Trimestre'!F16+'II Trimestre'!F16+'III Trimestre'!F16+'IV Trimestre'!F16)/4</f>
        <v>4478.416666666667</v>
      </c>
      <c r="G16" s="14"/>
      <c r="H16" s="14"/>
    </row>
    <row r="17" spans="1:8" ht="16.5" x14ac:dyDescent="0.3">
      <c r="A17" s="13" t="s">
        <v>114</v>
      </c>
      <c r="B17" s="14">
        <f t="shared" si="0"/>
        <v>128265.41666666666</v>
      </c>
      <c r="C17" s="14">
        <f>+SUM(D17:E17)</f>
        <v>123805.91666666666</v>
      </c>
      <c r="D17" s="14">
        <f>(+'I Trimestre'!D17+'II Trimestre'!D17+'III Trimestre'!D17+'IV Trimestre'!D17)/4</f>
        <v>92663</v>
      </c>
      <c r="E17" s="14">
        <f>(+'I Trimestre'!E17+'II Trimestre'!E17+'III Trimestre'!E17+'IV Trimestre'!E17)/4</f>
        <v>31142.916666666664</v>
      </c>
      <c r="F17" s="14">
        <f>(+'I Trimestre'!F17+'II Trimestre'!F17+'III Trimestre'!F17+'IV Trimestre'!F17)/4</f>
        <v>4459.5</v>
      </c>
      <c r="G17" s="14"/>
      <c r="H17" s="14"/>
    </row>
    <row r="18" spans="1:8" ht="16.5" x14ac:dyDescent="0.3">
      <c r="A18" s="13" t="s">
        <v>71</v>
      </c>
      <c r="B18" s="14">
        <f t="shared" si="0"/>
        <v>126745.75000000001</v>
      </c>
      <c r="C18" s="14">
        <f>+SUM(D18:E18)</f>
        <v>122267.33333333334</v>
      </c>
      <c r="D18" s="14">
        <f>'IV Trimestre'!D18</f>
        <v>75431.5</v>
      </c>
      <c r="E18" s="14">
        <f>'IV Trimestre'!E18</f>
        <v>46835.833333333336</v>
      </c>
      <c r="F18" s="14">
        <f>'IV Trimestre'!F18</f>
        <v>4478.416666666667</v>
      </c>
      <c r="G18" s="14"/>
      <c r="H18" s="14"/>
    </row>
    <row r="19" spans="1:8" ht="16.5" x14ac:dyDescent="0.3">
      <c r="A19" s="11"/>
      <c r="B19" s="14"/>
      <c r="C19" s="14"/>
      <c r="D19" s="14"/>
      <c r="E19" s="14"/>
      <c r="F19" s="14"/>
      <c r="G19" s="14"/>
      <c r="H19" s="14"/>
    </row>
    <row r="20" spans="1:8" ht="17.25" x14ac:dyDescent="0.35">
      <c r="A20" s="16" t="s">
        <v>2</v>
      </c>
      <c r="B20" s="14"/>
      <c r="C20" s="14"/>
      <c r="D20" s="14"/>
      <c r="E20" s="14"/>
      <c r="F20" s="14"/>
      <c r="G20" s="14"/>
      <c r="H20" s="14"/>
    </row>
    <row r="21" spans="1:8" ht="16.5" x14ac:dyDescent="0.3">
      <c r="A21" s="13" t="s">
        <v>115</v>
      </c>
      <c r="B21" s="14">
        <f>+C21+F21+G21+H21</f>
        <v>163160469780</v>
      </c>
      <c r="C21" s="14">
        <f>+SUM(D21:E21)</f>
        <v>124362497320</v>
      </c>
      <c r="D21" s="14">
        <f>+'I Trimestre'!D21+'II Trimestre'!D21+'III Trimestre'!D21+'IV Trimestre'!D21</f>
        <v>91190134068.199997</v>
      </c>
      <c r="E21" s="14">
        <f>+'I Trimestre'!E21+'II Trimestre'!E21+'III Trimestre'!E21+'IV Trimestre'!E21</f>
        <v>33172363251.800003</v>
      </c>
      <c r="F21" s="14">
        <f>+'I Trimestre'!F21+'II Trimestre'!F21+'III Trimestre'!F21+'IV Trimestre'!F21</f>
        <v>15905807860</v>
      </c>
      <c r="G21" s="14">
        <f>+'I Trimestre'!G21+'II Trimestre'!G21+'III Trimestre'!G21+'IV Trimestre'!G21</f>
        <v>18137913200</v>
      </c>
      <c r="H21" s="14">
        <f>+'I Trimestre'!H21+'II Trimestre'!H21+'III Trimestre'!H21+'IV Trimestre'!H21</f>
        <v>4754251400</v>
      </c>
    </row>
    <row r="22" spans="1:8" ht="16.5" x14ac:dyDescent="0.3">
      <c r="A22" s="13" t="s">
        <v>113</v>
      </c>
      <c r="B22" s="14">
        <f t="shared" ref="B22:B24" si="1">+C22+F22+G22+H22</f>
        <v>171872565587.26654</v>
      </c>
      <c r="C22" s="14">
        <f>+SUM(D22:E22)</f>
        <v>130195240042.50816</v>
      </c>
      <c r="D22" s="14">
        <f>+'I Trimestre'!D22+'II Trimestre'!D22+'III Trimestre'!D22+'IV Trimestre'!D22</f>
        <v>80386652281.858887</v>
      </c>
      <c r="E22" s="14">
        <f>+'I Trimestre'!E22+'II Trimestre'!E22+'III Trimestre'!E22+'IV Trimestre'!E22</f>
        <v>49808587760.649277</v>
      </c>
      <c r="F22" s="14">
        <f>+'I Trimestre'!F22+'II Trimestre'!F22+'III Trimestre'!F22+'IV Trimestre'!F22</f>
        <v>17300610068.322777</v>
      </c>
      <c r="G22" s="14">
        <f>+'I Trimestre'!G22+'II Trimestre'!G22+'III Trimestre'!G22+'IV Trimestre'!G22</f>
        <v>18769519897.688126</v>
      </c>
      <c r="H22" s="14">
        <f>+'I Trimestre'!H22+'II Trimestre'!H22+'III Trimestre'!H22+'IV Trimestre'!H22</f>
        <v>5607195578.7474995</v>
      </c>
    </row>
    <row r="23" spans="1:8" ht="16.5" x14ac:dyDescent="0.3">
      <c r="A23" s="13" t="s">
        <v>114</v>
      </c>
      <c r="B23" s="14">
        <f t="shared" si="1"/>
        <v>174623197390</v>
      </c>
      <c r="C23" s="14">
        <f>+SUM(D23:E23)</f>
        <v>132195779770</v>
      </c>
      <c r="D23" s="14">
        <f>+'I Trimestre'!D23+'II Trimestre'!D23+'III Trimestre'!D23+'IV Trimestre'!D23</f>
        <v>97964721910</v>
      </c>
      <c r="E23" s="14">
        <f>+'I Trimestre'!E23+'II Trimestre'!E23+'III Trimestre'!E23+'IV Trimestre'!E23</f>
        <v>34231057860</v>
      </c>
      <c r="F23" s="14">
        <f>+'I Trimestre'!F23+'II Trimestre'!F23+'III Trimestre'!F23+'IV Trimestre'!F23</f>
        <v>17500814920</v>
      </c>
      <c r="G23" s="14">
        <f>+'I Trimestre'!G23+'II Trimestre'!G23+'III Trimestre'!G23+'IV Trimestre'!G23</f>
        <v>18950589900</v>
      </c>
      <c r="H23" s="14">
        <f>+'I Trimestre'!H23+'II Trimestre'!H23+'III Trimestre'!H23+'IV Trimestre'!H23</f>
        <v>5976012800</v>
      </c>
    </row>
    <row r="24" spans="1:8" ht="16.5" x14ac:dyDescent="0.3">
      <c r="A24" s="13" t="s">
        <v>71</v>
      </c>
      <c r="B24" s="14">
        <f t="shared" si="1"/>
        <v>171872565587.26654</v>
      </c>
      <c r="C24" s="14">
        <f>+SUM(D24:E24)</f>
        <v>130195240042.50815</v>
      </c>
      <c r="D24" s="14">
        <f>+'IV Trimestre'!D24</f>
        <v>80386652281.858871</v>
      </c>
      <c r="E24" s="14">
        <f>+'IV Trimestre'!E24</f>
        <v>49808587760.649277</v>
      </c>
      <c r="F24" s="14">
        <f>+'IV Trimestre'!F24</f>
        <v>17300610068.322777</v>
      </c>
      <c r="G24" s="14">
        <f>+'IV Trimestre'!G24</f>
        <v>18769519897.688126</v>
      </c>
      <c r="H24" s="14">
        <f>+'IV Trimestre'!H24</f>
        <v>5607195578.7475004</v>
      </c>
    </row>
    <row r="25" spans="1:8" ht="16.5" x14ac:dyDescent="0.3">
      <c r="A25" s="13" t="s">
        <v>116</v>
      </c>
      <c r="B25" s="14">
        <f>+C25+F25+G25</f>
        <v>168647184590</v>
      </c>
      <c r="C25" s="14">
        <f>+SUM(D25:E25)</f>
        <v>132195779770</v>
      </c>
      <c r="D25" s="14">
        <f t="shared" ref="D25" si="2">+D23</f>
        <v>97964721910</v>
      </c>
      <c r="E25" s="14">
        <f t="shared" ref="E25" si="3">+E23</f>
        <v>34231057860</v>
      </c>
      <c r="F25" s="14">
        <f t="shared" ref="F25:G25" si="4">+F23</f>
        <v>17500814920</v>
      </c>
      <c r="G25" s="14">
        <f t="shared" si="4"/>
        <v>18950589900</v>
      </c>
      <c r="H25" s="14"/>
    </row>
    <row r="26" spans="1:8" ht="16.5" x14ac:dyDescent="0.3">
      <c r="A26" s="11"/>
      <c r="B26" s="14"/>
      <c r="C26" s="14"/>
      <c r="D26" s="14"/>
      <c r="E26" s="14"/>
      <c r="F26" s="14"/>
      <c r="G26" s="14"/>
      <c r="H26" s="14"/>
    </row>
    <row r="27" spans="1:8" ht="17.25" x14ac:dyDescent="0.35">
      <c r="A27" s="16" t="s">
        <v>3</v>
      </c>
      <c r="B27" s="14"/>
      <c r="C27" s="14"/>
      <c r="D27" s="14"/>
      <c r="E27" s="14"/>
      <c r="F27" s="14"/>
      <c r="G27" s="14"/>
      <c r="H27" s="14"/>
    </row>
    <row r="28" spans="1:8" ht="16.5" x14ac:dyDescent="0.3">
      <c r="A28" s="13" t="s">
        <v>113</v>
      </c>
      <c r="B28" s="14">
        <f>B22</f>
        <v>171872565587.26654</v>
      </c>
      <c r="C28" s="14"/>
      <c r="D28" s="14"/>
      <c r="E28" s="14"/>
      <c r="F28" s="14"/>
      <c r="G28" s="14"/>
      <c r="H28" s="14"/>
    </row>
    <row r="29" spans="1:8" ht="16.5" x14ac:dyDescent="0.3">
      <c r="A29" s="13" t="s">
        <v>114</v>
      </c>
      <c r="B29" s="14">
        <f>+'I Trimestre'!B29+'II Trimestre'!B29+'III Trimestre'!B29+'IV Trimestre'!B29</f>
        <v>156523334800</v>
      </c>
      <c r="C29" s="14"/>
      <c r="D29" s="14"/>
      <c r="E29" s="14"/>
      <c r="F29" s="14"/>
      <c r="G29" s="14"/>
      <c r="H29" s="14"/>
    </row>
    <row r="30" spans="1:8" ht="16.5" x14ac:dyDescent="0.3">
      <c r="A30" s="11"/>
      <c r="B30" s="30"/>
      <c r="C30" s="30"/>
      <c r="D30" s="30"/>
      <c r="E30" s="30"/>
      <c r="F30" s="30"/>
      <c r="G30" s="30"/>
      <c r="H30" s="30"/>
    </row>
    <row r="31" spans="1:8" ht="17.25" x14ac:dyDescent="0.35">
      <c r="A31" s="12" t="s">
        <v>4</v>
      </c>
      <c r="B31" s="30"/>
      <c r="C31" s="30"/>
      <c r="D31" s="30"/>
      <c r="E31" s="30"/>
      <c r="F31" s="30"/>
      <c r="G31" s="30"/>
      <c r="H31" s="30"/>
    </row>
    <row r="32" spans="1:8" ht="16.5" x14ac:dyDescent="0.3">
      <c r="A32" s="13" t="s">
        <v>117</v>
      </c>
      <c r="B32" s="18">
        <v>1.0610999999999999</v>
      </c>
      <c r="C32" s="18">
        <v>1.0610999999999999</v>
      </c>
      <c r="D32" s="18">
        <v>1.0610999999999999</v>
      </c>
      <c r="E32" s="18">
        <v>1.0610999999999999</v>
      </c>
      <c r="F32" s="18">
        <v>1.0610999999999999</v>
      </c>
      <c r="G32" s="18">
        <v>1.0610999999999999</v>
      </c>
      <c r="H32" s="18">
        <v>1.0610999999999999</v>
      </c>
    </row>
    <row r="33" spans="1:8" ht="16.5" x14ac:dyDescent="0.3">
      <c r="A33" s="13" t="s">
        <v>118</v>
      </c>
      <c r="B33" s="18">
        <v>1.0706</v>
      </c>
      <c r="C33" s="18">
        <v>1.0706</v>
      </c>
      <c r="D33" s="18">
        <v>1.0706</v>
      </c>
      <c r="E33" s="18">
        <v>1.0706</v>
      </c>
      <c r="F33" s="18">
        <v>1.0706</v>
      </c>
      <c r="G33" s="18">
        <v>1.0706</v>
      </c>
      <c r="H33" s="18">
        <v>1.0706</v>
      </c>
    </row>
    <row r="34" spans="1:8" ht="16.5" x14ac:dyDescent="0.3">
      <c r="A34" s="13" t="s">
        <v>5</v>
      </c>
      <c r="B34" s="19">
        <f>+C34+F34</f>
        <v>129179</v>
      </c>
      <c r="C34" s="19">
        <v>116285</v>
      </c>
      <c r="D34" s="19"/>
      <c r="E34" s="19"/>
      <c r="F34" s="19">
        <v>12894</v>
      </c>
      <c r="G34" s="14"/>
      <c r="H34" s="14"/>
    </row>
    <row r="35" spans="1:8" ht="16.5" x14ac:dyDescent="0.3">
      <c r="A35" s="11"/>
      <c r="B35" s="14"/>
      <c r="C35" s="14"/>
      <c r="D35" s="14"/>
      <c r="E35" s="14"/>
      <c r="F35" s="14"/>
      <c r="G35" s="14"/>
      <c r="H35" s="14"/>
    </row>
    <row r="36" spans="1:8" ht="17.25" x14ac:dyDescent="0.35">
      <c r="A36" s="12" t="s">
        <v>6</v>
      </c>
      <c r="B36" s="14"/>
      <c r="C36" s="14"/>
      <c r="D36" s="14"/>
      <c r="E36" s="14"/>
      <c r="F36" s="14"/>
      <c r="G36" s="14"/>
      <c r="H36" s="14"/>
    </row>
    <row r="37" spans="1:8" ht="16.5" x14ac:dyDescent="0.3">
      <c r="A37" s="11" t="s">
        <v>119</v>
      </c>
      <c r="B37" s="14">
        <f>B21/B32</f>
        <v>153765403618.88608</v>
      </c>
      <c r="C37" s="14">
        <f t="shared" ref="C37:H37" si="5">C21/C32</f>
        <v>117201486495.14656</v>
      </c>
      <c r="D37" s="14">
        <f t="shared" si="5"/>
        <v>85939246129.676758</v>
      </c>
      <c r="E37" s="14">
        <f t="shared" si="5"/>
        <v>31262240365.469799</v>
      </c>
      <c r="F37" s="14">
        <f t="shared" si="5"/>
        <v>14989923532.183584</v>
      </c>
      <c r="G37" s="14">
        <f t="shared" si="5"/>
        <v>17093500329.846388</v>
      </c>
      <c r="H37" s="14">
        <f t="shared" si="5"/>
        <v>4480493261.709547</v>
      </c>
    </row>
    <row r="38" spans="1:8" ht="16.5" x14ac:dyDescent="0.3">
      <c r="A38" s="11" t="s">
        <v>120</v>
      </c>
      <c r="B38" s="14">
        <f>B23/B33</f>
        <v>163107787586.40015</v>
      </c>
      <c r="C38" s="14">
        <f t="shared" ref="C38:H38" si="6">C23/C33</f>
        <v>123478217606.94937</v>
      </c>
      <c r="D38" s="14">
        <f t="shared" si="6"/>
        <v>91504503932.374374</v>
      </c>
      <c r="E38" s="14">
        <f t="shared" si="6"/>
        <v>31973713674.575005</v>
      </c>
      <c r="F38" s="14">
        <f t="shared" si="6"/>
        <v>16346735400.709883</v>
      </c>
      <c r="G38" s="14">
        <f t="shared" si="6"/>
        <v>17700905940.594059</v>
      </c>
      <c r="H38" s="14">
        <f t="shared" si="6"/>
        <v>5581928638.1468334</v>
      </c>
    </row>
    <row r="39" spans="1:8" ht="16.5" x14ac:dyDescent="0.3">
      <c r="A39" s="11" t="s">
        <v>121</v>
      </c>
      <c r="B39" s="14">
        <f>B37/B15</f>
        <v>1250728.5651524537</v>
      </c>
      <c r="C39" s="14">
        <f t="shared" ref="C39:F39" si="7">C37/C15</f>
        <v>987651.58893158776</v>
      </c>
      <c r="D39" s="14">
        <f t="shared" si="7"/>
        <v>978700.07882218738</v>
      </c>
      <c r="E39" s="14">
        <f t="shared" si="7"/>
        <v>1013124.6421981803</v>
      </c>
      <c r="F39" s="14">
        <f t="shared" si="7"/>
        <v>3507372.0388839641</v>
      </c>
      <c r="G39" s="14"/>
      <c r="H39" s="14"/>
    </row>
    <row r="40" spans="1:8" ht="16.5" x14ac:dyDescent="0.3">
      <c r="A40" s="11" t="s">
        <v>122</v>
      </c>
      <c r="B40" s="14">
        <f>B38/B17</f>
        <v>1271642.7531692435</v>
      </c>
      <c r="C40" s="14">
        <f t="shared" ref="C40:F40" si="8">C38/C17</f>
        <v>997353.1227865339</v>
      </c>
      <c r="D40" s="14">
        <f t="shared" si="8"/>
        <v>987497.74918116594</v>
      </c>
      <c r="E40" s="14">
        <f t="shared" si="8"/>
        <v>1026676.9171558543</v>
      </c>
      <c r="F40" s="14">
        <f t="shared" si="8"/>
        <v>3665598.2510841759</v>
      </c>
      <c r="G40" s="14"/>
      <c r="H40" s="14"/>
    </row>
    <row r="41" spans="1:8" ht="16.5" x14ac:dyDescent="0.3">
      <c r="A41" s="11"/>
      <c r="B41" s="30"/>
      <c r="C41" s="30"/>
      <c r="D41" s="30"/>
      <c r="E41" s="30"/>
      <c r="F41" s="30"/>
      <c r="G41" s="30"/>
      <c r="H41" s="30"/>
    </row>
    <row r="42" spans="1:8" ht="17.25" x14ac:dyDescent="0.35">
      <c r="A42" s="12" t="s">
        <v>7</v>
      </c>
      <c r="B42" s="30"/>
      <c r="C42" s="30"/>
      <c r="D42" s="30"/>
      <c r="E42" s="30"/>
      <c r="F42" s="30"/>
      <c r="G42" s="30"/>
      <c r="H42" s="30"/>
    </row>
    <row r="43" spans="1:8" ht="16.5" x14ac:dyDescent="0.3">
      <c r="A43" s="11"/>
      <c r="B43" s="30"/>
      <c r="C43" s="30"/>
      <c r="D43" s="30"/>
      <c r="E43" s="30"/>
      <c r="F43" s="30"/>
      <c r="G43" s="30"/>
      <c r="H43" s="30"/>
    </row>
    <row r="44" spans="1:8" ht="17.25" x14ac:dyDescent="0.35">
      <c r="A44" s="12" t="s">
        <v>8</v>
      </c>
      <c r="B44" s="30"/>
      <c r="C44" s="30"/>
      <c r="D44" s="30"/>
      <c r="E44" s="30"/>
      <c r="F44" s="30"/>
      <c r="G44" s="30"/>
      <c r="H44" s="30"/>
    </row>
    <row r="45" spans="1:8" ht="16.5" x14ac:dyDescent="0.3">
      <c r="A45" s="11" t="s">
        <v>9</v>
      </c>
      <c r="B45" s="20">
        <f>(B16/B34)*100</f>
        <v>98.116373404345907</v>
      </c>
      <c r="C45" s="20">
        <f t="shared" ref="C45:F45" si="9">(C16/C34)*100</f>
        <v>105.14454429490763</v>
      </c>
      <c r="D45" s="20"/>
      <c r="E45" s="20"/>
      <c r="F45" s="20">
        <f t="shared" si="9"/>
        <v>34.732562949175325</v>
      </c>
      <c r="G45" s="20"/>
      <c r="H45" s="20"/>
    </row>
    <row r="46" spans="1:8" ht="16.5" x14ac:dyDescent="0.3">
      <c r="A46" s="11" t="s">
        <v>10</v>
      </c>
      <c r="B46" s="20">
        <f>(B17/(B17+B34))*100</f>
        <v>49.822566877704666</v>
      </c>
      <c r="C46" s="20">
        <f t="shared" ref="C46" si="10">(C17/(C17+C34))*100</f>
        <v>51.566264307514068</v>
      </c>
      <c r="D46" s="20"/>
      <c r="E46" s="20"/>
      <c r="F46" s="20">
        <f>(F17/F34)*100</f>
        <v>34.585853885528152</v>
      </c>
      <c r="G46" s="20"/>
      <c r="H46" s="20"/>
    </row>
    <row r="47" spans="1:8" ht="16.5" x14ac:dyDescent="0.3">
      <c r="A47" s="11"/>
      <c r="B47" s="20"/>
      <c r="C47" s="20"/>
      <c r="D47" s="20"/>
      <c r="E47" s="20"/>
      <c r="F47" s="20"/>
      <c r="G47" s="20"/>
      <c r="H47" s="20"/>
    </row>
    <row r="48" spans="1:8" ht="17.25" x14ac:dyDescent="0.35">
      <c r="A48" s="12" t="s">
        <v>11</v>
      </c>
      <c r="B48" s="20"/>
      <c r="C48" s="20"/>
      <c r="D48" s="20"/>
      <c r="E48" s="20"/>
      <c r="F48" s="20"/>
      <c r="G48" s="20"/>
      <c r="H48" s="20"/>
    </row>
    <row r="49" spans="1:8" ht="16.5" x14ac:dyDescent="0.3">
      <c r="A49" s="11" t="s">
        <v>12</v>
      </c>
      <c r="B49" s="20">
        <f>B17/B16*100</f>
        <v>101.19898826324878</v>
      </c>
      <c r="C49" s="20">
        <f t="shared" ref="C49:F49" si="11">C17/C16*100</f>
        <v>101.25837645378159</v>
      </c>
      <c r="D49" s="20">
        <f t="shared" si="11"/>
        <v>122.84390473475935</v>
      </c>
      <c r="E49" s="20">
        <f t="shared" si="11"/>
        <v>66.493781470739989</v>
      </c>
      <c r="F49" s="20">
        <f t="shared" si="11"/>
        <v>99.577603691780951</v>
      </c>
      <c r="G49" s="20"/>
      <c r="H49" s="20"/>
    </row>
    <row r="50" spans="1:8" ht="16.5" x14ac:dyDescent="0.3">
      <c r="A50" s="11" t="s">
        <v>13</v>
      </c>
      <c r="B50" s="20">
        <f>B23/B22*100</f>
        <v>101.60039026201471</v>
      </c>
      <c r="C50" s="20">
        <f t="shared" ref="C50:H50" si="12">C23/C22*100</f>
        <v>101.53656902267601</v>
      </c>
      <c r="D50" s="20">
        <f t="shared" si="12"/>
        <v>121.86690094582782</v>
      </c>
      <c r="E50" s="20">
        <f t="shared" si="12"/>
        <v>68.725212657090978</v>
      </c>
      <c r="F50" s="20">
        <f t="shared" si="12"/>
        <v>101.15721266988034</v>
      </c>
      <c r="G50" s="20">
        <f t="shared" si="12"/>
        <v>100.96470236478545</v>
      </c>
      <c r="H50" s="20">
        <f t="shared" si="12"/>
        <v>106.5775701252583</v>
      </c>
    </row>
    <row r="51" spans="1:8" ht="16.5" x14ac:dyDescent="0.3">
      <c r="A51" s="11" t="s">
        <v>14</v>
      </c>
      <c r="B51" s="20">
        <f>AVERAGE(B49:B50)</f>
        <v>101.39968926263174</v>
      </c>
      <c r="C51" s="20">
        <f t="shared" ref="C51:F51" si="13">AVERAGE(C49:C50)</f>
        <v>101.3974727382288</v>
      </c>
      <c r="D51" s="20">
        <f t="shared" si="13"/>
        <v>122.35540284029358</v>
      </c>
      <c r="E51" s="20">
        <f t="shared" si="13"/>
        <v>67.609497063915484</v>
      </c>
      <c r="F51" s="20">
        <f t="shared" si="13"/>
        <v>100.36740818083064</v>
      </c>
      <c r="G51" s="20">
        <f t="shared" ref="G51" si="14">AVERAGE(G49:G50)</f>
        <v>100.96470236478545</v>
      </c>
      <c r="H51" s="20">
        <f t="shared" ref="H51" si="15">AVERAGE(H49:H50)</f>
        <v>106.5775701252583</v>
      </c>
    </row>
    <row r="52" spans="1:8" ht="16.5" x14ac:dyDescent="0.3">
      <c r="A52" s="11"/>
      <c r="B52" s="20"/>
      <c r="C52" s="20"/>
      <c r="D52" s="20"/>
      <c r="E52" s="20"/>
      <c r="F52" s="20"/>
      <c r="G52" s="20"/>
      <c r="H52" s="20"/>
    </row>
    <row r="53" spans="1:8" ht="17.25" x14ac:dyDescent="0.35">
      <c r="A53" s="12" t="s">
        <v>15</v>
      </c>
      <c r="B53" s="20"/>
      <c r="C53" s="20"/>
      <c r="D53" s="20"/>
      <c r="E53" s="20"/>
      <c r="F53" s="20"/>
      <c r="G53" s="20"/>
      <c r="H53" s="20"/>
    </row>
    <row r="54" spans="1:8" ht="16.5" x14ac:dyDescent="0.3">
      <c r="A54" s="11" t="s">
        <v>16</v>
      </c>
      <c r="B54" s="20">
        <f>B17/B18*100</f>
        <v>101.19898826324878</v>
      </c>
      <c r="C54" s="20">
        <f t="shared" ref="C54:F54" si="16">C17/C18*100</f>
        <v>101.25837645378159</v>
      </c>
      <c r="D54" s="20">
        <f t="shared" si="16"/>
        <v>122.84390473475935</v>
      </c>
      <c r="E54" s="20">
        <f t="shared" si="16"/>
        <v>66.493781470739989</v>
      </c>
      <c r="F54" s="20">
        <f t="shared" si="16"/>
        <v>99.577603691780951</v>
      </c>
      <c r="G54" s="20"/>
      <c r="H54" s="20"/>
    </row>
    <row r="55" spans="1:8" ht="16.5" x14ac:dyDescent="0.3">
      <c r="A55" s="11" t="s">
        <v>17</v>
      </c>
      <c r="B55" s="20">
        <f>B23/B24*100</f>
        <v>101.60039026201471</v>
      </c>
      <c r="C55" s="20">
        <f t="shared" ref="C55:H55" si="17">C23/C24*100</f>
        <v>101.53656902267601</v>
      </c>
      <c r="D55" s="20">
        <f t="shared" si="17"/>
        <v>121.86690094582784</v>
      </c>
      <c r="E55" s="20">
        <f t="shared" si="17"/>
        <v>68.725212657090978</v>
      </c>
      <c r="F55" s="20">
        <f t="shared" si="17"/>
        <v>101.15721266988034</v>
      </c>
      <c r="G55" s="20">
        <f t="shared" si="17"/>
        <v>100.96470236478545</v>
      </c>
      <c r="H55" s="20">
        <f t="shared" si="17"/>
        <v>106.5775701252583</v>
      </c>
    </row>
    <row r="56" spans="1:8" ht="16.5" x14ac:dyDescent="0.3">
      <c r="A56" s="11" t="s">
        <v>18</v>
      </c>
      <c r="B56" s="20">
        <f>AVERAGE(B54:B55)</f>
        <v>101.39968926263174</v>
      </c>
      <c r="C56" s="20">
        <f t="shared" ref="C56:F56" si="18">AVERAGE(C54:C55)</f>
        <v>101.3974727382288</v>
      </c>
      <c r="D56" s="20">
        <f t="shared" si="18"/>
        <v>122.35540284029359</v>
      </c>
      <c r="E56" s="20">
        <f t="shared" si="18"/>
        <v>67.609497063915484</v>
      </c>
      <c r="F56" s="20">
        <f t="shared" si="18"/>
        <v>100.36740818083064</v>
      </c>
      <c r="G56" s="20">
        <f t="shared" ref="G56" si="19">AVERAGE(G54:G55)</f>
        <v>100.96470236478545</v>
      </c>
      <c r="H56" s="20">
        <f t="shared" ref="H56" si="20">AVERAGE(H54:H55)</f>
        <v>106.5775701252583</v>
      </c>
    </row>
    <row r="57" spans="1:8" ht="16.5" x14ac:dyDescent="0.3">
      <c r="A57" s="11"/>
      <c r="B57" s="20"/>
      <c r="C57" s="20"/>
      <c r="D57" s="20"/>
      <c r="E57" s="20"/>
      <c r="F57" s="20"/>
      <c r="G57" s="20"/>
      <c r="H57" s="20"/>
    </row>
    <row r="58" spans="1:8" ht="17.25" x14ac:dyDescent="0.35">
      <c r="A58" s="12" t="s">
        <v>29</v>
      </c>
      <c r="B58" s="20"/>
      <c r="C58" s="20"/>
      <c r="D58" s="20"/>
      <c r="E58" s="20"/>
      <c r="F58" s="20"/>
      <c r="G58" s="20"/>
      <c r="H58" s="20"/>
    </row>
    <row r="59" spans="1:8" ht="16.5" x14ac:dyDescent="0.3">
      <c r="A59" s="11" t="s">
        <v>19</v>
      </c>
      <c r="B59" s="20">
        <f>(B25/B23)*100</f>
        <v>96.577766935137902</v>
      </c>
      <c r="C59" s="20"/>
      <c r="D59" s="20"/>
      <c r="E59" s="20"/>
      <c r="F59" s="20"/>
      <c r="G59" s="20"/>
      <c r="H59" s="20"/>
    </row>
    <row r="60" spans="1:8" ht="16.5" x14ac:dyDescent="0.3">
      <c r="A60" s="11"/>
      <c r="B60" s="20"/>
      <c r="C60" s="20"/>
      <c r="D60" s="20"/>
      <c r="E60" s="20"/>
      <c r="F60" s="20"/>
      <c r="G60" s="20"/>
      <c r="H60" s="20"/>
    </row>
    <row r="61" spans="1:8" ht="17.25" x14ac:dyDescent="0.35">
      <c r="A61" s="12" t="s">
        <v>20</v>
      </c>
      <c r="B61" s="20"/>
      <c r="C61" s="20"/>
      <c r="D61" s="20"/>
      <c r="E61" s="20"/>
      <c r="F61" s="20"/>
      <c r="G61" s="20"/>
      <c r="H61" s="20"/>
    </row>
    <row r="62" spans="1:8" ht="16.5" x14ac:dyDescent="0.3">
      <c r="A62" s="11" t="s">
        <v>21</v>
      </c>
      <c r="B62" s="20">
        <f>((B17/B15)-1)*100</f>
        <v>4.33115432376594</v>
      </c>
      <c r="C62" s="20">
        <f t="shared" ref="C62:F62" si="21">((C17/C15)-1)*100</f>
        <v>4.3306821198284773</v>
      </c>
      <c r="D62" s="20"/>
      <c r="E62" s="20"/>
      <c r="F62" s="20">
        <f t="shared" si="21"/>
        <v>4.344265491557131</v>
      </c>
      <c r="G62" s="20"/>
      <c r="H62" s="20"/>
    </row>
    <row r="63" spans="1:8" ht="16.5" x14ac:dyDescent="0.3">
      <c r="A63" s="11" t="s">
        <v>22</v>
      </c>
      <c r="B63" s="20">
        <f>((B38/B37)-1)*100</f>
        <v>6.075738591152513</v>
      </c>
      <c r="C63" s="20">
        <f t="shared" ref="C63:H63" si="22">((C38/C37)-1)*100</f>
        <v>5.3555046949534502</v>
      </c>
      <c r="D63" s="20"/>
      <c r="E63" s="20"/>
      <c r="F63" s="20">
        <f t="shared" si="22"/>
        <v>9.0514929286543921</v>
      </c>
      <c r="G63" s="20">
        <f t="shared" si="22"/>
        <v>3.5534302455717759</v>
      </c>
      <c r="H63" s="20">
        <f t="shared" si="22"/>
        <v>24.582904428184094</v>
      </c>
    </row>
    <row r="64" spans="1:8" ht="16.5" x14ac:dyDescent="0.3">
      <c r="A64" s="11" t="s">
        <v>23</v>
      </c>
      <c r="B64" s="20">
        <f>((B40/B39)-1)*100</f>
        <v>1.6721604190946371</v>
      </c>
      <c r="C64" s="20">
        <f>((C40/C39)-1)*100</f>
        <v>0.98228302001124312</v>
      </c>
      <c r="D64" s="20"/>
      <c r="E64" s="20"/>
      <c r="F64" s="20">
        <f t="shared" ref="F64" si="23">((F40/F39)-1)*100</f>
        <v>4.5112468949988882</v>
      </c>
      <c r="G64" s="20"/>
      <c r="H64" s="20"/>
    </row>
    <row r="65" spans="1:8" ht="16.5" x14ac:dyDescent="0.3">
      <c r="A65" s="11"/>
      <c r="B65" s="20"/>
      <c r="C65" s="20"/>
      <c r="D65" s="20"/>
      <c r="E65" s="20"/>
      <c r="F65" s="20"/>
      <c r="G65" s="20"/>
      <c r="H65" s="20"/>
    </row>
    <row r="66" spans="1:8" ht="17.25" x14ac:dyDescent="0.35">
      <c r="A66" s="12" t="s">
        <v>24</v>
      </c>
      <c r="B66" s="20"/>
      <c r="C66" s="20"/>
      <c r="D66" s="20"/>
      <c r="E66" s="20"/>
      <c r="F66" s="20"/>
      <c r="G66" s="20"/>
      <c r="H66" s="20"/>
    </row>
    <row r="67" spans="1:8" ht="16.5" x14ac:dyDescent="0.3">
      <c r="A67" s="11" t="s">
        <v>30</v>
      </c>
      <c r="B67" s="20">
        <f>B22/(B16*12)</f>
        <v>113003.50346215851</v>
      </c>
      <c r="C67" s="20">
        <f t="shared" ref="C67:F67" si="24">C22/(C16*12)</f>
        <v>88736.729926846208</v>
      </c>
      <c r="D67" s="20">
        <f t="shared" si="24"/>
        <v>88807.563022807546</v>
      </c>
      <c r="E67" s="20">
        <f t="shared" si="24"/>
        <v>88622.649610606692</v>
      </c>
      <c r="F67" s="20">
        <f t="shared" si="24"/>
        <v>321925.71906594175</v>
      </c>
      <c r="G67" s="20"/>
      <c r="H67" s="20"/>
    </row>
    <row r="68" spans="1:8" ht="16.5" x14ac:dyDescent="0.3">
      <c r="A68" s="11" t="s">
        <v>31</v>
      </c>
      <c r="B68" s="20">
        <f>B23/(B17*12)</f>
        <v>113451.72762858265</v>
      </c>
      <c r="C68" s="20">
        <f t="shared" ref="C68:F68" si="25">C23/(C17*12)</f>
        <v>88980.521104605257</v>
      </c>
      <c r="D68" s="20">
        <f t="shared" si="25"/>
        <v>88101.257522779677</v>
      </c>
      <c r="E68" s="20">
        <f t="shared" si="25"/>
        <v>91596.692292254796</v>
      </c>
      <c r="F68" s="20">
        <f t="shared" si="25"/>
        <v>327032.45730089321</v>
      </c>
      <c r="G68" s="20"/>
      <c r="H68" s="20"/>
    </row>
    <row r="69" spans="1:8" ht="16.5" x14ac:dyDescent="0.3">
      <c r="A69" s="11" t="s">
        <v>25</v>
      </c>
      <c r="B69" s="20">
        <f>(B68/B67)*B51</f>
        <v>101.80188733439888</v>
      </c>
      <c r="C69" s="20">
        <f t="shared" ref="C69:F69" si="26">(C68/C67)*C51</f>
        <v>101.67604745380625</v>
      </c>
      <c r="D69" s="20">
        <f t="shared" si="26"/>
        <v>121.38228421117377</v>
      </c>
      <c r="E69" s="20">
        <f t="shared" si="26"/>
        <v>69.878369985638443</v>
      </c>
      <c r="F69" s="20">
        <f t="shared" si="26"/>
        <v>101.95954590249879</v>
      </c>
      <c r="G69" s="20"/>
      <c r="H69" s="20"/>
    </row>
    <row r="70" spans="1:8" ht="16.5" x14ac:dyDescent="0.3">
      <c r="A70" s="22" t="s">
        <v>39</v>
      </c>
      <c r="B70" s="20">
        <f>B22/B16</f>
        <v>1356042.0415459021</v>
      </c>
      <c r="C70" s="20">
        <f t="shared" ref="C70:F70" si="27">C22/C16</f>
        <v>1064840.7591221544</v>
      </c>
      <c r="D70" s="20">
        <f t="shared" si="27"/>
        <v>1065690.7562736906</v>
      </c>
      <c r="E70" s="20">
        <f t="shared" si="27"/>
        <v>1063471.7953272802</v>
      </c>
      <c r="F70" s="20">
        <f t="shared" si="27"/>
        <v>3863108.628791301</v>
      </c>
      <c r="G70" s="20"/>
      <c r="H70" s="20"/>
    </row>
    <row r="71" spans="1:8" ht="16.5" x14ac:dyDescent="0.3">
      <c r="A71" s="22" t="s">
        <v>40</v>
      </c>
      <c r="B71" s="20">
        <f>B23/B17</f>
        <v>1361420.7315429919</v>
      </c>
      <c r="C71" s="20">
        <f t="shared" ref="C71:F71" si="28">C23/C17</f>
        <v>1067766.2532552632</v>
      </c>
      <c r="D71" s="20">
        <f t="shared" si="28"/>
        <v>1057215.0902733561</v>
      </c>
      <c r="E71" s="20">
        <f t="shared" si="28"/>
        <v>1099160.3075070577</v>
      </c>
      <c r="F71" s="20">
        <f t="shared" si="28"/>
        <v>3924389.4876107187</v>
      </c>
      <c r="G71" s="20"/>
      <c r="H71" s="20"/>
    </row>
    <row r="72" spans="1:8" ht="16.5" x14ac:dyDescent="0.3">
      <c r="A72" s="11"/>
      <c r="B72" s="20"/>
      <c r="C72" s="20"/>
      <c r="D72" s="20"/>
      <c r="E72" s="20"/>
      <c r="F72" s="20"/>
      <c r="G72" s="20"/>
      <c r="H72" s="20"/>
    </row>
    <row r="73" spans="1:8" ht="17.25" x14ac:dyDescent="0.35">
      <c r="A73" s="12" t="s">
        <v>26</v>
      </c>
      <c r="B73" s="20"/>
      <c r="C73" s="20"/>
      <c r="D73" s="20"/>
      <c r="E73" s="20"/>
      <c r="F73" s="20"/>
      <c r="G73" s="20"/>
      <c r="H73" s="20"/>
    </row>
    <row r="74" spans="1:8" ht="16.5" x14ac:dyDescent="0.3">
      <c r="A74" s="11" t="s">
        <v>27</v>
      </c>
      <c r="B74" s="20">
        <f>(B29/B28)*100</f>
        <v>91.069411959482778</v>
      </c>
      <c r="C74" s="20"/>
      <c r="D74" s="20"/>
      <c r="E74" s="20"/>
      <c r="F74" s="20"/>
      <c r="G74" s="20"/>
      <c r="H74" s="20"/>
    </row>
    <row r="75" spans="1:8" ht="16.5" x14ac:dyDescent="0.3">
      <c r="A75" s="11" t="s">
        <v>28</v>
      </c>
      <c r="B75" s="20">
        <f>(B23/B29)*100</f>
        <v>111.56368321255572</v>
      </c>
      <c r="C75" s="20"/>
      <c r="D75" s="20"/>
      <c r="E75" s="20"/>
      <c r="F75" s="20"/>
      <c r="G75" s="20"/>
      <c r="H75" s="20"/>
    </row>
    <row r="76" spans="1:8" ht="17.25" thickBot="1" x14ac:dyDescent="0.35">
      <c r="A76" s="23"/>
      <c r="B76" s="23"/>
      <c r="C76" s="23"/>
      <c r="D76" s="23"/>
      <c r="E76" s="23"/>
      <c r="F76" s="23"/>
      <c r="G76" s="23"/>
      <c r="H76" s="23"/>
    </row>
    <row r="77" spans="1:8" ht="17.25" thickTop="1" x14ac:dyDescent="0.25">
      <c r="A77" s="34" t="s">
        <v>77</v>
      </c>
      <c r="B77" s="34"/>
      <c r="C77" s="34"/>
      <c r="D77" s="34"/>
      <c r="E77" s="34"/>
      <c r="F77" s="34"/>
      <c r="G77" s="34"/>
      <c r="H77" s="34"/>
    </row>
    <row r="78" spans="1:8" ht="16.5" x14ac:dyDescent="0.3">
      <c r="A78" s="11"/>
      <c r="B78" s="11"/>
      <c r="C78" s="11"/>
      <c r="D78" s="11"/>
      <c r="E78" s="11"/>
      <c r="F78" s="11"/>
      <c r="G78" s="11"/>
      <c r="H78" s="11"/>
    </row>
    <row r="79" spans="1:8" ht="16.5" x14ac:dyDescent="0.3">
      <c r="A79" s="11"/>
      <c r="B79" s="11"/>
      <c r="C79" s="11"/>
      <c r="D79" s="11"/>
      <c r="E79" s="11"/>
      <c r="F79" s="11"/>
      <c r="G79" s="11"/>
      <c r="H79" s="11"/>
    </row>
    <row r="80" spans="1:8" ht="16.5" x14ac:dyDescent="0.3">
      <c r="A80" s="11"/>
      <c r="B80" s="11"/>
      <c r="C80" s="11"/>
      <c r="D80" s="11"/>
      <c r="E80" s="11"/>
      <c r="F80" s="11"/>
      <c r="G80" s="11"/>
      <c r="H80" s="11"/>
    </row>
  </sheetData>
  <mergeCells count="4">
    <mergeCell ref="A9:A10"/>
    <mergeCell ref="B9:B10"/>
    <mergeCell ref="C9:H9"/>
    <mergeCell ref="A77:H77"/>
  </mergeCells>
  <pageMargins left="0.7" right="0.7" top="0.75" bottom="0.75" header="0.3" footer="0.3"/>
  <pageSetup orientation="portrait" r:id="rId1"/>
  <ignoredErrors>
    <ignoredError sqref="D17:F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2012-04-23T14:39:07Z</dcterms:created>
  <dcterms:modified xsi:type="dcterms:W3CDTF">2021-02-15T15:33:42Z</dcterms:modified>
</cp:coreProperties>
</file>