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INDICADORES 2020\IV Trimestre - Anual 2020\CCSS - PFT\"/>
    </mc:Choice>
  </mc:AlternateContent>
  <bookViews>
    <workbookView xWindow="0" yWindow="0" windowWidth="20490" windowHeight="8460" tabRatio="661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calcPr calcId="162913"/>
</workbook>
</file>

<file path=xl/calcChain.xml><?xml version="1.0" encoding="utf-8"?>
<calcChain xmlns="http://schemas.openxmlformats.org/spreadsheetml/2006/main">
  <c r="B20" i="4" l="1"/>
  <c r="B19" i="4"/>
  <c r="B72" i="7" l="1"/>
  <c r="C72" i="7"/>
  <c r="C71" i="7"/>
  <c r="E72" i="7" l="1"/>
  <c r="E71" i="7"/>
  <c r="D72" i="7"/>
  <c r="D71" i="7"/>
  <c r="B71" i="7"/>
  <c r="B80" i="7"/>
  <c r="B79" i="7"/>
  <c r="E76" i="7"/>
  <c r="D76" i="7"/>
  <c r="C76" i="7"/>
  <c r="B76" i="7"/>
  <c r="E75" i="7"/>
  <c r="D75" i="7"/>
  <c r="C75" i="7"/>
  <c r="B75" i="7"/>
  <c r="E73" i="7"/>
  <c r="D73" i="7"/>
  <c r="C73" i="7"/>
  <c r="E74" i="7"/>
  <c r="C74" i="7"/>
  <c r="B66" i="7"/>
  <c r="B63" i="7"/>
  <c r="D60" i="7"/>
  <c r="B60" i="7"/>
  <c r="F59" i="7"/>
  <c r="E59" i="7"/>
  <c r="D59" i="7"/>
  <c r="C59" i="7"/>
  <c r="B59" i="7"/>
  <c r="E58" i="7"/>
  <c r="E60" i="7" s="1"/>
  <c r="D58" i="7"/>
  <c r="C58" i="7"/>
  <c r="C60" i="7" s="1"/>
  <c r="B58" i="7"/>
  <c r="E55" i="7"/>
  <c r="C55" i="7"/>
  <c r="F54" i="7"/>
  <c r="E54" i="7"/>
  <c r="D54" i="7"/>
  <c r="C54" i="7"/>
  <c r="B54" i="7"/>
  <c r="E53" i="7"/>
  <c r="D53" i="7"/>
  <c r="D55" i="7" s="1"/>
  <c r="D74" i="7" s="1"/>
  <c r="C53" i="7"/>
  <c r="B53" i="7"/>
  <c r="B55" i="7" s="1"/>
  <c r="B74" i="7" s="1"/>
  <c r="B50" i="7"/>
  <c r="B49" i="7"/>
  <c r="F42" i="7"/>
  <c r="F67" i="7" s="1"/>
  <c r="E42" i="7"/>
  <c r="D42" i="7"/>
  <c r="C42" i="7"/>
  <c r="B42" i="7"/>
  <c r="B67" i="7" s="1"/>
  <c r="F41" i="7"/>
  <c r="F43" i="7" s="1"/>
  <c r="E41" i="7"/>
  <c r="E43" i="7" s="1"/>
  <c r="D41" i="7"/>
  <c r="D43" i="7" s="1"/>
  <c r="C41" i="7"/>
  <c r="C43" i="7" s="1"/>
  <c r="B41" i="7"/>
  <c r="B43" i="7" s="1"/>
  <c r="B80" i="4"/>
  <c r="B79" i="4"/>
  <c r="E76" i="4"/>
  <c r="D76" i="4"/>
  <c r="C76" i="4"/>
  <c r="B76" i="4"/>
  <c r="E75" i="4"/>
  <c r="D75" i="4"/>
  <c r="C75" i="4"/>
  <c r="B75" i="4"/>
  <c r="E73" i="4"/>
  <c r="D73" i="4"/>
  <c r="C73" i="4"/>
  <c r="E72" i="4"/>
  <c r="E74" i="4" s="1"/>
  <c r="D72" i="4"/>
  <c r="C72" i="4"/>
  <c r="C74" i="4" s="1"/>
  <c r="B72" i="4"/>
  <c r="E71" i="4"/>
  <c r="D71" i="4"/>
  <c r="C71" i="4"/>
  <c r="B71" i="4"/>
  <c r="B66" i="4"/>
  <c r="B63" i="4"/>
  <c r="D60" i="4"/>
  <c r="B60" i="4"/>
  <c r="F59" i="4"/>
  <c r="E59" i="4"/>
  <c r="D59" i="4"/>
  <c r="C59" i="4"/>
  <c r="B59" i="4"/>
  <c r="E58" i="4"/>
  <c r="E60" i="4" s="1"/>
  <c r="D58" i="4"/>
  <c r="C58" i="4"/>
  <c r="C60" i="4" s="1"/>
  <c r="B58" i="4"/>
  <c r="E55" i="4"/>
  <c r="C55" i="4"/>
  <c r="F54" i="4"/>
  <c r="E54" i="4"/>
  <c r="D54" i="4"/>
  <c r="C54" i="4"/>
  <c r="B54" i="4"/>
  <c r="E53" i="4"/>
  <c r="D53" i="4"/>
  <c r="D55" i="4" s="1"/>
  <c r="D74" i="4" s="1"/>
  <c r="C53" i="4"/>
  <c r="B53" i="4"/>
  <c r="B55" i="4" s="1"/>
  <c r="B74" i="4" s="1"/>
  <c r="B50" i="4"/>
  <c r="B49" i="4"/>
  <c r="F42" i="4"/>
  <c r="F67" i="4" s="1"/>
  <c r="E42" i="4"/>
  <c r="D42" i="4"/>
  <c r="C42" i="4"/>
  <c r="B42" i="4"/>
  <c r="B67" i="4" s="1"/>
  <c r="F41" i="4"/>
  <c r="F43" i="4" s="1"/>
  <c r="E41" i="4"/>
  <c r="E43" i="4" s="1"/>
  <c r="D41" i="4"/>
  <c r="D43" i="4" s="1"/>
  <c r="C41" i="4"/>
  <c r="C43" i="4" s="1"/>
  <c r="B41" i="4"/>
  <c r="B43" i="4" s="1"/>
  <c r="F43" i="6"/>
  <c r="E43" i="6"/>
  <c r="D43" i="6"/>
  <c r="C43" i="6"/>
  <c r="B80" i="1"/>
  <c r="B79" i="1"/>
  <c r="E76" i="1"/>
  <c r="D76" i="1"/>
  <c r="C76" i="1"/>
  <c r="B76" i="1"/>
  <c r="E75" i="1"/>
  <c r="D75" i="1"/>
  <c r="C75" i="1"/>
  <c r="B75" i="1"/>
  <c r="E73" i="1"/>
  <c r="D73" i="1"/>
  <c r="C73" i="1"/>
  <c r="E72" i="1"/>
  <c r="E74" i="1" s="1"/>
  <c r="D72" i="1"/>
  <c r="C72" i="1"/>
  <c r="C74" i="1" s="1"/>
  <c r="B72" i="1"/>
  <c r="E71" i="1"/>
  <c r="D71" i="1"/>
  <c r="C71" i="1"/>
  <c r="B71" i="1"/>
  <c r="B66" i="1"/>
  <c r="B63" i="1"/>
  <c r="D60" i="1"/>
  <c r="B60" i="1"/>
  <c r="F59" i="1"/>
  <c r="E59" i="1"/>
  <c r="D59" i="1"/>
  <c r="C59" i="1"/>
  <c r="B59" i="1"/>
  <c r="E58" i="1"/>
  <c r="E60" i="1" s="1"/>
  <c r="D58" i="1"/>
  <c r="C58" i="1"/>
  <c r="C60" i="1" s="1"/>
  <c r="B58" i="1"/>
  <c r="E55" i="1"/>
  <c r="C55" i="1"/>
  <c r="F54" i="1"/>
  <c r="E54" i="1"/>
  <c r="D54" i="1"/>
  <c r="C54" i="1"/>
  <c r="B54" i="1"/>
  <c r="E53" i="1"/>
  <c r="D53" i="1"/>
  <c r="D55" i="1" s="1"/>
  <c r="D74" i="1" s="1"/>
  <c r="C53" i="1"/>
  <c r="B53" i="1"/>
  <c r="B55" i="1" s="1"/>
  <c r="B74" i="1" s="1"/>
  <c r="B50" i="1"/>
  <c r="B49" i="1"/>
  <c r="F42" i="1"/>
  <c r="F67" i="1" s="1"/>
  <c r="E42" i="1"/>
  <c r="D42" i="1"/>
  <c r="C42" i="1"/>
  <c r="B42" i="1"/>
  <c r="B67" i="1" s="1"/>
  <c r="F41" i="1"/>
  <c r="F43" i="1" s="1"/>
  <c r="E41" i="1"/>
  <c r="E43" i="1" s="1"/>
  <c r="D41" i="1"/>
  <c r="D43" i="1" s="1"/>
  <c r="C41" i="1"/>
  <c r="C43" i="1" s="1"/>
  <c r="B41" i="1"/>
  <c r="B43" i="1" s="1"/>
  <c r="F67" i="5"/>
  <c r="F68" i="5"/>
  <c r="F43" i="5"/>
  <c r="E43" i="5"/>
  <c r="D43" i="5"/>
  <c r="C43" i="5"/>
  <c r="B80" i="3"/>
  <c r="B79" i="3"/>
  <c r="E76" i="3"/>
  <c r="D76" i="3"/>
  <c r="C76" i="3"/>
  <c r="B76" i="3"/>
  <c r="E75" i="3"/>
  <c r="D75" i="3"/>
  <c r="C75" i="3"/>
  <c r="B75" i="3"/>
  <c r="E73" i="3"/>
  <c r="D73" i="3"/>
  <c r="C73" i="3"/>
  <c r="E72" i="3"/>
  <c r="D72" i="3"/>
  <c r="D74" i="3" s="1"/>
  <c r="C72" i="3"/>
  <c r="B72" i="3"/>
  <c r="B74" i="3" s="1"/>
  <c r="E71" i="3"/>
  <c r="D71" i="3"/>
  <c r="C71" i="3"/>
  <c r="B71" i="3"/>
  <c r="B66" i="3"/>
  <c r="B63" i="3"/>
  <c r="E60" i="3"/>
  <c r="C60" i="3"/>
  <c r="F59" i="3"/>
  <c r="E59" i="3"/>
  <c r="D59" i="3"/>
  <c r="C59" i="3"/>
  <c r="B59" i="3"/>
  <c r="E58" i="3"/>
  <c r="D58" i="3"/>
  <c r="D60" i="3" s="1"/>
  <c r="C58" i="3"/>
  <c r="B58" i="3"/>
  <c r="B60" i="3" s="1"/>
  <c r="D55" i="3"/>
  <c r="B55" i="3"/>
  <c r="F54" i="3"/>
  <c r="E54" i="3"/>
  <c r="D54" i="3"/>
  <c r="C54" i="3"/>
  <c r="B54" i="3"/>
  <c r="E53" i="3"/>
  <c r="E55" i="3" s="1"/>
  <c r="E74" i="3" s="1"/>
  <c r="D53" i="3"/>
  <c r="C53" i="3"/>
  <c r="C55" i="3" s="1"/>
  <c r="C74" i="3" s="1"/>
  <c r="B53" i="3"/>
  <c r="B50" i="3"/>
  <c r="B49" i="3"/>
  <c r="F42" i="3"/>
  <c r="F67" i="3" s="1"/>
  <c r="E42" i="3"/>
  <c r="D42" i="3"/>
  <c r="C42" i="3"/>
  <c r="B42" i="3"/>
  <c r="B67" i="3" s="1"/>
  <c r="F41" i="3"/>
  <c r="F43" i="3" s="1"/>
  <c r="E41" i="3"/>
  <c r="E43" i="3" s="1"/>
  <c r="D41" i="3"/>
  <c r="D43" i="3" s="1"/>
  <c r="C41" i="3"/>
  <c r="C43" i="3" s="1"/>
  <c r="B41" i="3"/>
  <c r="B43" i="3" s="1"/>
  <c r="D71" i="2"/>
  <c r="E71" i="2"/>
  <c r="D72" i="2"/>
  <c r="E72" i="2"/>
  <c r="D73" i="2"/>
  <c r="E73" i="2"/>
  <c r="D74" i="2"/>
  <c r="E74" i="2"/>
  <c r="D75" i="2"/>
  <c r="E75" i="2"/>
  <c r="D76" i="2"/>
  <c r="E76" i="2"/>
  <c r="C71" i="2"/>
  <c r="C72" i="2"/>
  <c r="C73" i="2"/>
  <c r="C74" i="2"/>
  <c r="C75" i="2"/>
  <c r="C76" i="2"/>
  <c r="F67" i="2"/>
  <c r="F68" i="2"/>
  <c r="C58" i="2"/>
  <c r="D58" i="2"/>
  <c r="E58" i="2"/>
  <c r="C59" i="2"/>
  <c r="D59" i="2"/>
  <c r="E59" i="2"/>
  <c r="F59" i="2"/>
  <c r="C60" i="2"/>
  <c r="D60" i="2"/>
  <c r="E60" i="2"/>
  <c r="C53" i="2"/>
  <c r="D53" i="2"/>
  <c r="E53" i="2"/>
  <c r="C54" i="2"/>
  <c r="D54" i="2"/>
  <c r="E54" i="2"/>
  <c r="F54" i="2"/>
  <c r="C55" i="2"/>
  <c r="D55" i="2"/>
  <c r="E55" i="2"/>
  <c r="B50" i="2"/>
  <c r="B49" i="2"/>
  <c r="C41" i="2"/>
  <c r="D41" i="2"/>
  <c r="E41" i="2"/>
  <c r="F41" i="2"/>
  <c r="C42" i="2"/>
  <c r="D42" i="2"/>
  <c r="E42" i="2"/>
  <c r="F42" i="2"/>
  <c r="C44" i="7" l="1"/>
  <c r="E44" i="7"/>
  <c r="B44" i="7"/>
  <c r="B68" i="7" s="1"/>
  <c r="D44" i="7"/>
  <c r="F44" i="7"/>
  <c r="F68" i="7" s="1"/>
  <c r="C44" i="4"/>
  <c r="E44" i="4"/>
  <c r="B44" i="4"/>
  <c r="B68" i="4" s="1"/>
  <c r="D44" i="4"/>
  <c r="F44" i="4"/>
  <c r="F68" i="4" s="1"/>
  <c r="C44" i="1"/>
  <c r="E44" i="1"/>
  <c r="B44" i="1"/>
  <c r="B68" i="1" s="1"/>
  <c r="D44" i="1"/>
  <c r="F44" i="1"/>
  <c r="F68" i="1" s="1"/>
  <c r="B44" i="3"/>
  <c r="B68" i="3" s="1"/>
  <c r="D44" i="3"/>
  <c r="F44" i="3"/>
  <c r="F68" i="3" s="1"/>
  <c r="C44" i="3"/>
  <c r="E44" i="3"/>
  <c r="D17" i="6"/>
  <c r="E17" i="6"/>
  <c r="D18" i="6"/>
  <c r="E18" i="6"/>
  <c r="D19" i="6"/>
  <c r="E19" i="6"/>
  <c r="D20" i="6"/>
  <c r="E20" i="6"/>
  <c r="D21" i="6"/>
  <c r="E21" i="6"/>
  <c r="D22" i="6"/>
  <c r="E22" i="6"/>
  <c r="B22" i="7"/>
  <c r="B21" i="7"/>
  <c r="D21" i="7"/>
  <c r="E21" i="7"/>
  <c r="D22" i="7"/>
  <c r="E22" i="7"/>
  <c r="B20" i="7"/>
  <c r="B19" i="7"/>
  <c r="B18" i="7"/>
  <c r="B17" i="7"/>
  <c r="D17" i="7"/>
  <c r="E17" i="7"/>
  <c r="D18" i="7"/>
  <c r="E18" i="7"/>
  <c r="C18" i="7"/>
  <c r="C17" i="7"/>
  <c r="B25" i="7"/>
  <c r="D25" i="7"/>
  <c r="E25" i="7"/>
  <c r="F25" i="7"/>
  <c r="B25" i="4"/>
  <c r="D29" i="3" l="1"/>
  <c r="E29" i="3"/>
  <c r="C29" i="3"/>
  <c r="B33" i="7"/>
  <c r="B29" i="7"/>
  <c r="D29" i="7"/>
  <c r="E29" i="7"/>
  <c r="C29" i="7"/>
  <c r="B28" i="7"/>
  <c r="D28" i="7"/>
  <c r="E28" i="7"/>
  <c r="F28" i="7"/>
  <c r="B26" i="7"/>
  <c r="D26" i="7"/>
  <c r="E26" i="7"/>
  <c r="F26" i="7"/>
  <c r="B29" i="4"/>
  <c r="D29" i="4"/>
  <c r="E29" i="4"/>
  <c r="B28" i="4"/>
  <c r="B26" i="4"/>
  <c r="B22" i="4"/>
  <c r="B21" i="4"/>
  <c r="B18" i="4"/>
  <c r="B17" i="4"/>
  <c r="B20" i="1"/>
  <c r="D29" i="2"/>
  <c r="E29" i="2"/>
  <c r="C29" i="2"/>
  <c r="B27" i="7" l="1"/>
  <c r="D27" i="7"/>
  <c r="E27" i="7"/>
  <c r="F27" i="7"/>
  <c r="D19" i="7"/>
  <c r="E19" i="7"/>
  <c r="D20" i="7"/>
  <c r="E20" i="7"/>
  <c r="C19" i="7"/>
  <c r="B27" i="4"/>
  <c r="B80" i="6" l="1"/>
  <c r="B79" i="6"/>
  <c r="D76" i="6"/>
  <c r="C75" i="6"/>
  <c r="D72" i="6"/>
  <c r="B63" i="6"/>
  <c r="F59" i="6"/>
  <c r="D58" i="6"/>
  <c r="F54" i="6"/>
  <c r="E54" i="6"/>
  <c r="D54" i="6"/>
  <c r="C54" i="6"/>
  <c r="B54" i="6"/>
  <c r="D53" i="6"/>
  <c r="D55" i="6" s="1"/>
  <c r="D44" i="6"/>
  <c r="F42" i="6"/>
  <c r="E42" i="6"/>
  <c r="D42" i="6"/>
  <c r="C42" i="6"/>
  <c r="B42" i="6"/>
  <c r="B67" i="6" s="1"/>
  <c r="F41" i="6"/>
  <c r="E41" i="6"/>
  <c r="D41" i="6"/>
  <c r="C41" i="6"/>
  <c r="B41" i="6"/>
  <c r="B43" i="6" s="1"/>
  <c r="B29" i="6"/>
  <c r="B27" i="6"/>
  <c r="B26" i="6"/>
  <c r="B25" i="6"/>
  <c r="D25" i="6"/>
  <c r="E25" i="6"/>
  <c r="F25" i="6"/>
  <c r="D26" i="6"/>
  <c r="E26" i="6"/>
  <c r="F26" i="6"/>
  <c r="D27" i="6"/>
  <c r="E27" i="6"/>
  <c r="F27" i="6"/>
  <c r="D28" i="6"/>
  <c r="D59" i="6" s="1"/>
  <c r="E28" i="6"/>
  <c r="E59" i="6" s="1"/>
  <c r="F28" i="6"/>
  <c r="D29" i="6"/>
  <c r="E29" i="6"/>
  <c r="D15" i="6"/>
  <c r="E15" i="6"/>
  <c r="D16" i="6"/>
  <c r="E16" i="6"/>
  <c r="D75" i="6"/>
  <c r="E71" i="6"/>
  <c r="E58" i="6"/>
  <c r="D73" i="6"/>
  <c r="E73" i="6"/>
  <c r="B22" i="6"/>
  <c r="C22" i="6"/>
  <c r="C21" i="6"/>
  <c r="C16" i="6"/>
  <c r="C17" i="6"/>
  <c r="B17" i="6" s="1"/>
  <c r="B75" i="6" s="1"/>
  <c r="C18" i="6"/>
  <c r="C19" i="6"/>
  <c r="B19" i="6" s="1"/>
  <c r="B72" i="6" s="1"/>
  <c r="C20" i="6"/>
  <c r="C73" i="6" s="1"/>
  <c r="B21" i="6"/>
  <c r="C15" i="6"/>
  <c r="B20" i="6"/>
  <c r="B29" i="1"/>
  <c r="B28" i="1"/>
  <c r="B27" i="1"/>
  <c r="E60" i="6" l="1"/>
  <c r="D60" i="6"/>
  <c r="E75" i="6"/>
  <c r="B18" i="6"/>
  <c r="B71" i="6"/>
  <c r="D71" i="6"/>
  <c r="D74" i="6" s="1"/>
  <c r="B49" i="6"/>
  <c r="C71" i="6"/>
  <c r="C44" i="6"/>
  <c r="C53" i="6"/>
  <c r="C55" i="6" s="1"/>
  <c r="C72" i="6"/>
  <c r="E53" i="6"/>
  <c r="E55" i="6" s="1"/>
  <c r="E72" i="6"/>
  <c r="B76" i="6"/>
  <c r="E76" i="6"/>
  <c r="E44" i="6"/>
  <c r="B44" i="6"/>
  <c r="F44" i="6"/>
  <c r="B50" i="6"/>
  <c r="B58" i="6"/>
  <c r="B66" i="6"/>
  <c r="B53" i="6"/>
  <c r="B55" i="6" s="1"/>
  <c r="C58" i="6"/>
  <c r="C76" i="6"/>
  <c r="B68" i="6"/>
  <c r="F68" i="6"/>
  <c r="F67" i="6"/>
  <c r="E74" i="6" l="1"/>
  <c r="B74" i="6"/>
  <c r="C74" i="6"/>
  <c r="B26" i="1"/>
  <c r="B25" i="1"/>
  <c r="E29" i="1"/>
  <c r="D29" i="1"/>
  <c r="C29" i="1"/>
  <c r="B18" i="1"/>
  <c r="B19" i="1"/>
  <c r="B21" i="1"/>
  <c r="B22" i="1"/>
  <c r="B17" i="1"/>
  <c r="B80" i="5"/>
  <c r="B79" i="5"/>
  <c r="D76" i="5"/>
  <c r="D72" i="5"/>
  <c r="B63" i="5"/>
  <c r="F59" i="5"/>
  <c r="D58" i="5"/>
  <c r="F54" i="5"/>
  <c r="E54" i="5"/>
  <c r="D54" i="5"/>
  <c r="C54" i="5"/>
  <c r="B54" i="5"/>
  <c r="D44" i="5"/>
  <c r="F42" i="5"/>
  <c r="E42" i="5"/>
  <c r="D42" i="5"/>
  <c r="C42" i="5"/>
  <c r="B42" i="5"/>
  <c r="B67" i="5" s="1"/>
  <c r="F41" i="5"/>
  <c r="E41" i="5"/>
  <c r="D41" i="5"/>
  <c r="C41" i="5"/>
  <c r="B41" i="5"/>
  <c r="B43" i="5" s="1"/>
  <c r="B27" i="5"/>
  <c r="B26" i="5"/>
  <c r="B25" i="5"/>
  <c r="B21" i="5"/>
  <c r="B22" i="5"/>
  <c r="D17" i="5"/>
  <c r="D71" i="5" s="1"/>
  <c r="E17" i="5"/>
  <c r="E75" i="5" s="1"/>
  <c r="D18" i="5"/>
  <c r="B18" i="5" s="1"/>
  <c r="E18" i="5"/>
  <c r="D19" i="5"/>
  <c r="E19" i="5"/>
  <c r="E72" i="5" s="1"/>
  <c r="D20" i="5"/>
  <c r="D73" i="5" s="1"/>
  <c r="E20" i="5"/>
  <c r="E73" i="5" s="1"/>
  <c r="D21" i="5"/>
  <c r="E21" i="5"/>
  <c r="D22" i="5"/>
  <c r="E22" i="5"/>
  <c r="C19" i="5"/>
  <c r="C72" i="5" s="1"/>
  <c r="B29" i="5"/>
  <c r="D25" i="5"/>
  <c r="E25" i="5"/>
  <c r="F25" i="5"/>
  <c r="D26" i="5"/>
  <c r="E26" i="5"/>
  <c r="F26" i="5"/>
  <c r="D27" i="5"/>
  <c r="E27" i="5"/>
  <c r="F27" i="5"/>
  <c r="D28" i="5"/>
  <c r="D59" i="5" s="1"/>
  <c r="E28" i="5"/>
  <c r="E59" i="5" s="1"/>
  <c r="F28" i="5"/>
  <c r="D29" i="5"/>
  <c r="E29" i="5"/>
  <c r="C28" i="5"/>
  <c r="C59" i="5" s="1"/>
  <c r="C26" i="5"/>
  <c r="C27" i="5"/>
  <c r="B29" i="3"/>
  <c r="B27" i="3"/>
  <c r="B28" i="3"/>
  <c r="B26" i="3"/>
  <c r="B25" i="3"/>
  <c r="B18" i="3"/>
  <c r="B19" i="3"/>
  <c r="B20" i="3"/>
  <c r="B21" i="3"/>
  <c r="B22" i="3"/>
  <c r="B17" i="3"/>
  <c r="D44" i="2"/>
  <c r="F43" i="2"/>
  <c r="D43" i="2"/>
  <c r="C43" i="2"/>
  <c r="E43" i="2"/>
  <c r="C44" i="2"/>
  <c r="E44" i="2"/>
  <c r="B29" i="2"/>
  <c r="B27" i="2"/>
  <c r="B28" i="2"/>
  <c r="B26" i="2"/>
  <c r="B25" i="2"/>
  <c r="B18" i="2"/>
  <c r="B19" i="2"/>
  <c r="F44" i="2" s="1"/>
  <c r="B20" i="2"/>
  <c r="B21" i="2"/>
  <c r="B22" i="2"/>
  <c r="B17" i="2"/>
  <c r="D60" i="5" l="1"/>
  <c r="E71" i="5"/>
  <c r="D75" i="5"/>
  <c r="D53" i="5"/>
  <c r="D55" i="5" s="1"/>
  <c r="D74" i="5" s="1"/>
  <c r="C58" i="5"/>
  <c r="C60" i="5" s="1"/>
  <c r="C76" i="5"/>
  <c r="E44" i="5"/>
  <c r="E58" i="5"/>
  <c r="E60" i="5" s="1"/>
  <c r="E76" i="5"/>
  <c r="B19" i="5"/>
  <c r="B76" i="5" s="1"/>
  <c r="E53" i="5"/>
  <c r="E55" i="5" s="1"/>
  <c r="E74" i="5" s="1"/>
  <c r="C44" i="5"/>
  <c r="F44" i="5"/>
  <c r="B66" i="5"/>
  <c r="B58" i="5" l="1"/>
  <c r="B50" i="5"/>
  <c r="B44" i="5"/>
  <c r="B68" i="5" s="1"/>
  <c r="B72" i="5"/>
  <c r="C20" i="7"/>
  <c r="C16" i="7"/>
  <c r="C26" i="7" l="1"/>
  <c r="C21" i="7"/>
  <c r="C25" i="6" l="1"/>
  <c r="C25" i="5"/>
  <c r="C29" i="4" l="1"/>
  <c r="C27" i="6"/>
  <c r="C26" i="6"/>
  <c r="C17" i="5"/>
  <c r="B32" i="1"/>
  <c r="B32" i="3"/>
  <c r="B32" i="2"/>
  <c r="B79" i="2" s="1"/>
  <c r="C22" i="7"/>
  <c r="B41" i="2"/>
  <c r="C21" i="5"/>
  <c r="C22" i="5"/>
  <c r="C20" i="5"/>
  <c r="B28" i="5"/>
  <c r="B59" i="5" s="1"/>
  <c r="B60" i="5" s="1"/>
  <c r="C28" i="7"/>
  <c r="C28" i="6"/>
  <c r="C27" i="7"/>
  <c r="C25" i="7"/>
  <c r="B63" i="2"/>
  <c r="B33" i="5"/>
  <c r="B33" i="6"/>
  <c r="C59" i="6" l="1"/>
  <c r="C60" i="6" s="1"/>
  <c r="B28" i="6"/>
  <c r="B59" i="6" s="1"/>
  <c r="B60" i="6" s="1"/>
  <c r="C71" i="5"/>
  <c r="B17" i="5"/>
  <c r="C75" i="5"/>
  <c r="C53" i="5"/>
  <c r="C55" i="5" s="1"/>
  <c r="C74" i="5" s="1"/>
  <c r="C73" i="5"/>
  <c r="B20" i="5"/>
  <c r="B72" i="2"/>
  <c r="C29" i="6"/>
  <c r="B54" i="2"/>
  <c r="B58" i="2"/>
  <c r="B66" i="2"/>
  <c r="B53" i="2"/>
  <c r="B32" i="7"/>
  <c r="B42" i="2"/>
  <c r="B32" i="4"/>
  <c r="B80" i="2"/>
  <c r="B76" i="2"/>
  <c r="B59" i="2"/>
  <c r="B32" i="5"/>
  <c r="B32" i="6"/>
  <c r="B43" i="2"/>
  <c r="C29" i="5"/>
  <c r="B71" i="2"/>
  <c r="B75" i="2"/>
  <c r="C18" i="5"/>
  <c r="B75" i="5" l="1"/>
  <c r="B49" i="5"/>
  <c r="B71" i="5"/>
  <c r="B53" i="5"/>
  <c r="B55" i="5" s="1"/>
  <c r="B60" i="2"/>
  <c r="B55" i="2"/>
  <c r="B74" i="2" s="1"/>
  <c r="B67" i="2"/>
  <c r="B44" i="2"/>
  <c r="B68" i="2" s="1"/>
  <c r="B74" i="5" l="1"/>
</calcChain>
</file>

<file path=xl/sharedStrings.xml><?xml version="1.0" encoding="utf-8"?>
<sst xmlns="http://schemas.openxmlformats.org/spreadsheetml/2006/main" count="520" uniqueCount="162">
  <si>
    <t>Indicador</t>
  </si>
  <si>
    <t>Productos</t>
  </si>
  <si>
    <t>Subsidios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</si>
  <si>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</si>
  <si>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</si>
  <si>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</si>
  <si>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</si>
  <si>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</si>
  <si>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</si>
  <si>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</si>
  <si>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</si>
  <si>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</si>
  <si>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</si>
  <si>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</si>
  <si>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</si>
  <si>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</si>
  <si>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</si>
  <si>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</si>
  <si>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</si>
  <si>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</si>
  <si>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</si>
  <si>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</si>
  <si>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</si>
  <si>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</si>
  <si>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</si>
  <si>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</si>
  <si>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</si>
  <si>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</si>
  <si>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</si>
  <si>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</si>
  <si>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</si>
  <si>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</si>
  <si>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</si>
  <si>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</si>
  <si>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</si>
  <si>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</si>
  <si>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</si>
  <si>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anual por beneficiario (GPB) </t>
  </si>
  <si>
    <t xml:space="preserve">Gasto efectivo anual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</si>
  <si>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</si>
  <si>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</si>
  <si>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</si>
  <si>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</si>
  <si>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Gasto mensual efectivo por subsidio</t>
  </si>
  <si>
    <t>Total programa</t>
  </si>
  <si>
    <t>Efectivos 1T 2019 (personas)</t>
  </si>
  <si>
    <t xml:space="preserve">Gastos FODESAF </t>
  </si>
  <si>
    <t>Efectivo 1T 2019</t>
  </si>
  <si>
    <t>IPC (1T 2019)</t>
  </si>
  <si>
    <t>Gasto efectivo real 1T 2019</t>
  </si>
  <si>
    <t>Gasto efectivo real por beneficiario 1T 2019</t>
  </si>
  <si>
    <t>Efectivos 2T 2019 (personas)</t>
  </si>
  <si>
    <t>Efectivo 2T 2019</t>
  </si>
  <si>
    <t>IPC (2T 2019)</t>
  </si>
  <si>
    <t>Gasto efectivo real 2T 2019</t>
  </si>
  <si>
    <t>Gasto efectivo real por beneficiario 2T 2019</t>
  </si>
  <si>
    <t>Efectivos 1S 2019 (personas)</t>
  </si>
  <si>
    <t>Efectivo 1S 2019</t>
  </si>
  <si>
    <t>IPC (1S 2019)</t>
  </si>
  <si>
    <t>Gasto efectivo real 1S 2019</t>
  </si>
  <si>
    <t>Gasto efectivo real por beneficiario 1S 2019</t>
  </si>
  <si>
    <t>Efectivos 3T 2019 (personas)</t>
  </si>
  <si>
    <t>Efectivo 3T 2019</t>
  </si>
  <si>
    <t>IPC (3T 2019)</t>
  </si>
  <si>
    <t>Gasto efectivo real 3T 2019</t>
  </si>
  <si>
    <t>Gasto efectivo real por beneficiario 3T 2019</t>
  </si>
  <si>
    <t>Efectivos 3TA 2019 (personas)</t>
  </si>
  <si>
    <t>Efectivo 3TA 2019</t>
  </si>
  <si>
    <t>IPC (3TA 2019)</t>
  </si>
  <si>
    <t>Gasto efectivo real 3TA 2019</t>
  </si>
  <si>
    <t>Gasto efectivo real por beneficiario 3TA 2019</t>
  </si>
  <si>
    <t>Efectivos 4T 2019 (personas)</t>
  </si>
  <si>
    <t>Efectivo 4T 2019</t>
  </si>
  <si>
    <t>IPC (4T 2019)</t>
  </si>
  <si>
    <t>Gasto efectivo real 4T 2019</t>
  </si>
  <si>
    <t>Gasto efectivo real por beneficiario 4T 2019</t>
  </si>
  <si>
    <t>Subsidio para Beneficiarios Responsables de PFT</t>
  </si>
  <si>
    <t>Subsidio para Beneficiarios Responsables de  PMEGE</t>
  </si>
  <si>
    <t>Subsidio para Beneficiarios Responsables de  PGE (Extraordinarias)</t>
  </si>
  <si>
    <t>Gasto por la Admistración del Programa Atención de PFT</t>
  </si>
  <si>
    <t>Programados 1T 2020 (personas)</t>
  </si>
  <si>
    <t>Efectivos 1T 2020 (personas)</t>
  </si>
  <si>
    <t>Programados año 2020 (personas)</t>
  </si>
  <si>
    <t>Programado 1T 2020</t>
  </si>
  <si>
    <t>Efectivo 1T 2020</t>
  </si>
  <si>
    <t>Programados año 2020</t>
  </si>
  <si>
    <t>En transferencias 1T 2020</t>
  </si>
  <si>
    <t>Programados 1T 2020</t>
  </si>
  <si>
    <t>Efectivos 1T 2020</t>
  </si>
  <si>
    <t>IPC (1T 2020)</t>
  </si>
  <si>
    <t>Gasto efectivo real 1T 2020</t>
  </si>
  <si>
    <t>Gasto efectivo real por beneficiario 1T 2020</t>
  </si>
  <si>
    <t>Programados 2T 2020 (personas)</t>
  </si>
  <si>
    <t>Efectivos 2T 2020 (personas)</t>
  </si>
  <si>
    <t>Programado 2T 2020</t>
  </si>
  <si>
    <t>Efectivo 2T 2020</t>
  </si>
  <si>
    <t>En transferencias 2T 2020</t>
  </si>
  <si>
    <t>Programados 2T 2020</t>
  </si>
  <si>
    <t>Efectivos 2T 2020</t>
  </si>
  <si>
    <t>IPC (2T 2020)</t>
  </si>
  <si>
    <t>Gasto efectivo real 2T 2020</t>
  </si>
  <si>
    <t>Gasto efectivo real por beneficiario 2T 2020</t>
  </si>
  <si>
    <t>n.d.</t>
  </si>
  <si>
    <t>Programados 1S 2020 (personas)</t>
  </si>
  <si>
    <t>Efectivos 1S 2020 (personas)</t>
  </si>
  <si>
    <t>Programado 1S 2020</t>
  </si>
  <si>
    <t>Efectivo 1S 2020</t>
  </si>
  <si>
    <t>En transferencias 1S 2020</t>
  </si>
  <si>
    <t>Programados 1S 2020</t>
  </si>
  <si>
    <t>Efectivos 1S 2020</t>
  </si>
  <si>
    <t>IPC (1S 2020)</t>
  </si>
  <si>
    <t>Gasto efectivo real 1S 2020</t>
  </si>
  <si>
    <t>Gasto efectivo real por beneficiario 1S 2020</t>
  </si>
  <si>
    <t>Programados 3T 2020 (personas)</t>
  </si>
  <si>
    <t>Efectivos 3T 2020 (personas)</t>
  </si>
  <si>
    <t>Programado 3T 2020</t>
  </si>
  <si>
    <t>Efectivo 3T 2020</t>
  </si>
  <si>
    <t>En transferencias 3T 2020</t>
  </si>
  <si>
    <t>Programados 3T 2020</t>
  </si>
  <si>
    <t>Efectivos 3T 2020</t>
  </si>
  <si>
    <t>IPC (3T 2020)</t>
  </si>
  <si>
    <t>Gasto efectivo real 3T 2020</t>
  </si>
  <si>
    <t>Gasto efectivo real por beneficiario 3T 2020</t>
  </si>
  <si>
    <t>Programados 3TA 2020 (personas)</t>
  </si>
  <si>
    <t>Efectivos 3TA 2020 (personas)</t>
  </si>
  <si>
    <t>Programado 3TA 2020</t>
  </si>
  <si>
    <t>Efectivo 3TA 2020</t>
  </si>
  <si>
    <t>En transferencias 3TA 2020</t>
  </si>
  <si>
    <t>Programados 3TA 2020</t>
  </si>
  <si>
    <t>Efectivos 3TA 2020</t>
  </si>
  <si>
    <t>IPC (3TA 2020)</t>
  </si>
  <si>
    <t>Gasto efectivo real 3TA 2020</t>
  </si>
  <si>
    <t>Gasto efectivo real por beneficiario 3TA 2020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</si>
  <si>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CCSS - PFT 2019 y 2020 - Cronogramas de Metas e Inversión - Modificaciones 2020 - IPC, INEC 2019 y 2020</t>
    </r>
  </si>
  <si>
    <r>
      <t xml:space="preserve">Notas: 
</t>
    </r>
    <r>
      <rPr>
        <sz val="11"/>
        <color theme="1"/>
        <rFont val="Palatino Linotype"/>
        <family val="1"/>
      </rPr>
      <t xml:space="preserve">* En este caso, para el año 2020 los subsidios se "dividieron", por ende la información del año 2019 solamente se puede considerar en la celda del total del programa. </t>
    </r>
  </si>
  <si>
    <t>Programados 4T 2020 (personas)</t>
  </si>
  <si>
    <t>Efectivos 4T 2020 (personas)</t>
  </si>
  <si>
    <t>Programado 4T 2020</t>
  </si>
  <si>
    <t>Efectivo 4T 2020</t>
  </si>
  <si>
    <t>En transferencias 4T 2020</t>
  </si>
  <si>
    <t>Programados 4T 2020</t>
  </si>
  <si>
    <t>Efectivos 4T 2020</t>
  </si>
  <si>
    <t>IPC (4T 2020)</t>
  </si>
  <si>
    <t>Gasto efectivo real 4T 2020</t>
  </si>
  <si>
    <t>Gasto efectivo real por beneficiario 4T 2020</t>
  </si>
  <si>
    <t>Efectivos 2019 (personas)</t>
  </si>
  <si>
    <t>Programados 2020 (personas)</t>
  </si>
  <si>
    <t>Efectivos anual 2020 (personas)</t>
  </si>
  <si>
    <t>Efectivo 2019</t>
  </si>
  <si>
    <t>Programado 2020</t>
  </si>
  <si>
    <t>Efectivo 2020</t>
  </si>
  <si>
    <t>En transferencias  2020</t>
  </si>
  <si>
    <t>Programados 2020</t>
  </si>
  <si>
    <t>Efectivos 2020</t>
  </si>
  <si>
    <t>IPC (2019)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</si>
  <si>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</si>
  <si>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</si>
  <si>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</si>
  <si>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</si>
  <si>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</si>
  <si>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t xml:space="preserve">*Anteriormente, en el gasto mensual programado y efectivo la fórmula se multiplicaba por 3 en los compilados (I S, III T ACUM. Y Anual), para este año se tomó la desición de ajustar el cálculo de manera correcta.   </t>
  </si>
  <si>
    <t xml:space="preserve">* Los indicadores de expansión están disponibles únicamente para el total del programa, esto debdido a que en el año 2019 no se contaba con la misma subdivisión de productos. 
- Tener "cuidado" al referirse a estos indicadores.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</si>
</sst>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sz val="10"/>
      <color theme="1"/>
      <name val="Palatino Linotype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2" fillId="0" borderId="0" xfId="0" applyFont="1" applyFill="1"/>
    <xf numFmtId="167" fontId="0" fillId="0" borderId="0" xfId="1" applyNumberFormat="1" applyFont="1" applyFill="1" applyAlignment="1"/>
    <xf numFmtId="164" fontId="0" fillId="0" borderId="0" xfId="1" applyFont="1" applyFill="1"/>
    <xf numFmtId="0" fontId="0" fillId="0" borderId="0" xfId="0" applyFont="1" applyFill="1"/>
    <xf numFmtId="3" fontId="0" fillId="0" borderId="0" xfId="0" applyNumberFormat="1" applyFont="1" applyFill="1"/>
    <xf numFmtId="165" fontId="0" fillId="0" borderId="0" xfId="0" applyNumberFormat="1" applyFont="1" applyFill="1"/>
    <xf numFmtId="1" fontId="0" fillId="0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168" fontId="0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left" indent="1"/>
    </xf>
    <xf numFmtId="3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left" indent="4"/>
    </xf>
    <xf numFmtId="0" fontId="4" fillId="0" borderId="0" xfId="0" applyFont="1" applyFill="1" applyAlignment="1">
      <alignment horizontal="left"/>
    </xf>
    <xf numFmtId="3" fontId="5" fillId="0" borderId="0" xfId="1" applyNumberFormat="1" applyFont="1" applyFill="1" applyAlignment="1">
      <alignment horizontal="right"/>
    </xf>
    <xf numFmtId="3" fontId="5" fillId="0" borderId="0" xfId="0" applyNumberFormat="1" applyFont="1" applyFill="1"/>
    <xf numFmtId="0" fontId="5" fillId="0" borderId="0" xfId="0" applyFont="1" applyFill="1" applyAlignment="1">
      <alignment horizontal="right"/>
    </xf>
    <xf numFmtId="2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5" fillId="0" borderId="0" xfId="0" applyNumberFormat="1" applyFont="1" applyFill="1"/>
    <xf numFmtId="166" fontId="5" fillId="0" borderId="0" xfId="0" applyNumberFormat="1" applyFont="1" applyFill="1"/>
    <xf numFmtId="0" fontId="5" fillId="0" borderId="3" xfId="0" applyFont="1" applyFill="1" applyBorder="1"/>
    <xf numFmtId="0" fontId="5" fillId="0" borderId="0" xfId="0" applyFont="1" applyFill="1" applyBorder="1"/>
    <xf numFmtId="165" fontId="5" fillId="0" borderId="0" xfId="0" applyNumberFormat="1" applyFont="1" applyFill="1"/>
    <xf numFmtId="167" fontId="5" fillId="0" borderId="0" xfId="1" applyNumberFormat="1" applyFont="1" applyFill="1" applyAlignment="1"/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3" fontId="0" fillId="0" borderId="0" xfId="0" applyNumberFormat="1" applyFont="1" applyFill="1" applyAlignment="1">
      <alignment horizontal="right"/>
    </xf>
    <xf numFmtId="4" fontId="5" fillId="0" borderId="3" xfId="0" applyNumberFormat="1" applyFont="1" applyFill="1" applyBorder="1"/>
    <xf numFmtId="14" fontId="0" fillId="0" borderId="0" xfId="0" applyNumberFormat="1" applyFont="1" applyFill="1"/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top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cobertura potencial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672-480C-BED9-72944B46468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191-4D73-828C-8EC2CF87D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Anual!$A$49:$A$50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Anual!$B$49:$B$50</c:f>
              <c:numCache>
                <c:formatCode>#,##0.00</c:formatCode>
                <c:ptCount val="2"/>
                <c:pt idx="0">
                  <c:v>582.41758241758237</c:v>
                </c:pt>
                <c:pt idx="1">
                  <c:v>433.91941391941407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91-4D73-828C-8EC2CF87D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5491184"/>
        <c:axId val="1235477872"/>
      </c:barChart>
      <c:valAx>
        <c:axId val="12354778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235491184"/>
        <c:crosses val="autoZero"/>
        <c:crossBetween val="between"/>
      </c:valAx>
      <c:catAx>
        <c:axId val="12354911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35477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resultado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5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6.1011279812291638E-2"/>
          <c:y val="0.17251241347828922"/>
          <c:w val="0.91546455428525431"/>
          <c:h val="0.5671459439257662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Anual!$B$53:$E$53</c:f>
              <c:numCache>
                <c:formatCode>#,##0.00</c:formatCode>
                <c:ptCount val="4"/>
                <c:pt idx="0">
                  <c:v>74.503144654088075</c:v>
                </c:pt>
                <c:pt idx="1">
                  <c:v>71.172376873661719</c:v>
                </c:pt>
                <c:pt idx="2">
                  <c:v>81.952662721893489</c:v>
                </c:pt>
                <c:pt idx="3">
                  <c:v>75.3319357092942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1-4F20-8CB5-77AAB239B56D}"/>
            </c:ext>
          </c:extLst>
        </c:ser>
        <c:ser>
          <c:idx val="1"/>
          <c:order val="1"/>
          <c:tx>
            <c:strRef>
              <c:f>Anual!$A$54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Anual!$B$54:$E$54</c:f>
              <c:numCache>
                <c:formatCode>#,##0.00</c:formatCode>
                <c:ptCount val="4"/>
                <c:pt idx="0">
                  <c:v>85.345618558095381</c:v>
                </c:pt>
                <c:pt idx="1">
                  <c:v>103.76902425857466</c:v>
                </c:pt>
                <c:pt idx="2">
                  <c:v>88.451540744171965</c:v>
                </c:pt>
                <c:pt idx="3">
                  <c:v>62.156830774116422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1-4F20-8CB5-77AAB239B56D}"/>
            </c:ext>
          </c:extLst>
        </c:ser>
        <c:ser>
          <c:idx val="2"/>
          <c:order val="2"/>
          <c:tx>
            <c:strRef>
              <c:f>Anual!$A$55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Anual!$B$55:$E$55</c:f>
              <c:numCache>
                <c:formatCode>#,##0.00</c:formatCode>
                <c:ptCount val="4"/>
                <c:pt idx="0">
                  <c:v>79.924381606091728</c:v>
                </c:pt>
                <c:pt idx="1">
                  <c:v>87.470700566118182</c:v>
                </c:pt>
                <c:pt idx="2">
                  <c:v>85.20210173303272</c:v>
                </c:pt>
                <c:pt idx="3">
                  <c:v>68.744383241705307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1-4F20-8CB5-77AAB239B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58688"/>
        <c:axId val="55860224"/>
        <c:axId val="0"/>
      </c:bar3DChart>
      <c:catAx>
        <c:axId val="558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5860224"/>
        <c:crosses val="autoZero"/>
        <c:auto val="1"/>
        <c:lblAlgn val="ctr"/>
        <c:lblOffset val="100"/>
        <c:noMultiLvlLbl val="0"/>
      </c:catAx>
      <c:valAx>
        <c:axId val="55860224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5585868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6.7607174343847387E-2"/>
          <c:y val="0.92989350794676329"/>
          <c:w val="0.8947324647291488"/>
          <c:h val="4.996955882489939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 b="1"/>
              <a:t>Indicadores de avance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Anual!$A$58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Anual!$B$58:$E$58</c:f>
              <c:numCache>
                <c:formatCode>#,##0.00</c:formatCode>
                <c:ptCount val="4"/>
                <c:pt idx="0">
                  <c:v>74.50314465408816</c:v>
                </c:pt>
                <c:pt idx="1">
                  <c:v>71.172376873661904</c:v>
                </c:pt>
                <c:pt idx="2">
                  <c:v>81.952662721893489</c:v>
                </c:pt>
                <c:pt idx="3">
                  <c:v>75.3319357092942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0-4D07-AD97-317B7EB9B6D6}"/>
            </c:ext>
          </c:extLst>
        </c:ser>
        <c:ser>
          <c:idx val="1"/>
          <c:order val="1"/>
          <c:tx>
            <c:strRef>
              <c:f>Anual!$A$59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Anual!$B$59:$E$59</c:f>
              <c:numCache>
                <c:formatCode>#,##0.00</c:formatCode>
                <c:ptCount val="4"/>
                <c:pt idx="0">
                  <c:v>85.345618558095381</c:v>
                </c:pt>
                <c:pt idx="1">
                  <c:v>103.76902425857466</c:v>
                </c:pt>
                <c:pt idx="2">
                  <c:v>88.451540744171965</c:v>
                </c:pt>
                <c:pt idx="3">
                  <c:v>62.156830774116422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0-4D07-AD97-317B7EB9B6D6}"/>
            </c:ext>
          </c:extLst>
        </c:ser>
        <c:ser>
          <c:idx val="2"/>
          <c:order val="2"/>
          <c:tx>
            <c:strRef>
              <c:f>Anual!$A$60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Anual!$B$60:$E$60</c:f>
              <c:numCache>
                <c:formatCode>#,##0.00</c:formatCode>
                <c:ptCount val="4"/>
                <c:pt idx="0">
                  <c:v>79.924381606091771</c:v>
                </c:pt>
                <c:pt idx="1">
                  <c:v>87.470700566118282</c:v>
                </c:pt>
                <c:pt idx="2">
                  <c:v>85.20210173303272</c:v>
                </c:pt>
                <c:pt idx="3">
                  <c:v>68.744383241705307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0-4D07-AD97-317B7EB9B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75072"/>
        <c:axId val="55876608"/>
        <c:axId val="0"/>
      </c:bar3DChart>
      <c:catAx>
        <c:axId val="55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6608"/>
        <c:crosses val="autoZero"/>
        <c:auto val="1"/>
        <c:lblAlgn val="ctr"/>
        <c:lblOffset val="100"/>
        <c:noMultiLvlLbl val="0"/>
      </c:catAx>
      <c:valAx>
        <c:axId val="5587660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50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expansión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Anual!$B$66</c:f>
              <c:numCache>
                <c:formatCode>#,##0.00</c:formatCode>
                <c:ptCount val="1"/>
                <c:pt idx="0">
                  <c:v>-47.01198783324385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C-49C5-9481-44A9ECB85E3D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Anual!$B$67</c:f>
              <c:numCache>
                <c:formatCode>#,##0.00</c:formatCode>
                <c:ptCount val="1"/>
                <c:pt idx="0">
                  <c:v>-21.476632756040427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9C-49C5-9481-44A9ECB85E3D}"/>
            </c:ext>
          </c:extLst>
        </c:ser>
        <c:ser>
          <c:idx val="2"/>
          <c:order val="2"/>
          <c:tx>
            <c:strRef>
              <c:f>Anual!$A$68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Anual!$B$68</c:f>
              <c:numCache>
                <c:formatCode>#,##0.00</c:formatCode>
                <c:ptCount val="1"/>
                <c:pt idx="0">
                  <c:v>48.190815305247312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9C-49C5-9481-44A9ECB8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67872"/>
        <c:axId val="57577856"/>
      </c:barChart>
      <c:catAx>
        <c:axId val="5756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77856"/>
        <c:crosses val="autoZero"/>
        <c:auto val="1"/>
        <c:lblAlgn val="ctr"/>
        <c:lblOffset val="100"/>
        <c:noMultiLvlLbl val="0"/>
      </c:catAx>
      <c:valAx>
        <c:axId val="5757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56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238677732362811E-3"/>
          <c:y val="0.91290828778356004"/>
          <c:w val="0.98638482604615874"/>
          <c:h val="7.320300302409479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Indicadores de gasto medio 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Anual!$B$75:$E$75</c:f>
              <c:numCache>
                <c:formatCode>#,##0.00</c:formatCode>
                <c:ptCount val="4"/>
                <c:pt idx="0">
                  <c:v>1271693.1764</c:v>
                </c:pt>
                <c:pt idx="1">
                  <c:v>1233954.2653185227</c:v>
                </c:pt>
                <c:pt idx="2">
                  <c:v>1234007.0740162723</c:v>
                </c:pt>
                <c:pt idx="3">
                  <c:v>1233937.8242767297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362-B4DD-B1A97FEE8F35}"/>
            </c:ext>
          </c:extLst>
        </c:ser>
        <c:ser>
          <c:idx val="1"/>
          <c:order val="1"/>
          <c:tx>
            <c:strRef>
              <c:f>Anual!$A$76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Anual!$B$76:$E$76</c:f>
              <c:numCache>
                <c:formatCode>#,##0.00</c:formatCode>
                <c:ptCount val="4"/>
                <c:pt idx="0">
                  <c:v>1456763.2179806486</c:v>
                </c:pt>
                <c:pt idx="1">
                  <c:v>1799100.0963632932</c:v>
                </c:pt>
                <c:pt idx="2">
                  <c:v>1331864.3148465704</c:v>
                </c:pt>
                <c:pt idx="3">
                  <c:v>1018129.4799768088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4-4362-B4DD-B1A97FEE8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603584"/>
        <c:axId val="57605120"/>
        <c:axId val="0"/>
      </c:bar3DChart>
      <c:catAx>
        <c:axId val="57603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605120"/>
        <c:crosses val="autoZero"/>
        <c:auto val="1"/>
        <c:lblAlgn val="ctr"/>
        <c:lblOffset val="100"/>
        <c:noMultiLvlLbl val="0"/>
      </c:catAx>
      <c:valAx>
        <c:axId val="576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6035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Indicadores de giro de recursos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9523-44ED-899B-66E70E246447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5F3-49A4-A7D5-3C8A4F591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Anual!$A$79:$A$80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Anual!$B$79:$B$80</c:f>
              <c:numCache>
                <c:formatCode>#,##0.00</c:formatCode>
                <c:ptCount val="2"/>
                <c:pt idx="0">
                  <c:v>92.207692844756679</c:v>
                </c:pt>
                <c:pt idx="1">
                  <c:v>92.55802409218235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3-49A4-A7D5-3C8A4F591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115242816"/>
        <c:axId val="1115240320"/>
      </c:barChart>
      <c:valAx>
        <c:axId val="1115240320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115242816"/>
        <c:crosses val="autoZero"/>
        <c:crossBetween val="between"/>
      </c:valAx>
      <c:catAx>
        <c:axId val="1115242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1524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Índice de transferencia efectiva del gasto (ITG)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  <a:sp3d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1B1-469E-B869-BD1DF117373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1B1-469E-B869-BD1DF1173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Anual!$B$63</c:f>
              <c:numCache>
                <c:formatCode>#,##0.00</c:formatCode>
                <c:ptCount val="1"/>
                <c:pt idx="0">
                  <c:v>97.985624308565917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1-469E-B869-BD1DF1173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261170192"/>
        <c:axId val="1261161872"/>
        <c:axId val="0"/>
      </c:bar3DChart>
      <c:valAx>
        <c:axId val="1261161872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1261170192"/>
        <c:crosses val="autoZero"/>
        <c:crossBetween val="between"/>
        <c:majorUnit val="30"/>
      </c:valAx>
      <c:catAx>
        <c:axId val="126117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161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 b="1">
                <a:solidFill>
                  <a:schemeClr val="tx1"/>
                </a:solidFill>
              </a:rPr>
              <a:t>Índice</a:t>
            </a:r>
            <a:r>
              <a:rPr lang="es-CR" b="1" baseline="0">
                <a:solidFill>
                  <a:schemeClr val="tx1"/>
                </a:solidFill>
              </a:rPr>
              <a:t> de eficiencia </a:t>
            </a:r>
            <a:r>
              <a:rPr lang="es-CR" b="1">
                <a:solidFill>
                  <a:schemeClr val="tx1"/>
                </a:solidFill>
              </a:rPr>
              <a:t>2020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2"/>
          <c:order val="0"/>
          <c:tx>
            <c:strRef>
              <c:f>Anual!$A$74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(Anual!$B$9,Anual!$C$10,Anual!$D$10,Anual!$E$10)</c:f>
              <c:strCache>
                <c:ptCount val="4"/>
                <c:pt idx="0">
                  <c:v>Total programa</c:v>
                </c:pt>
                <c:pt idx="1">
                  <c:v>Subsidio para Beneficiarios Responsables de PFT</c:v>
                </c:pt>
                <c:pt idx="2">
                  <c:v>Subsidio para Beneficiarios Responsables de  PMEGE</c:v>
                </c:pt>
                <c:pt idx="3">
                  <c:v>Subsidio para Beneficiarios Responsables de  PGE (Extraordinarias)</c:v>
                </c:pt>
              </c:strCache>
            </c:strRef>
          </c:cat>
          <c:val>
            <c:numRef>
              <c:f>Anual!$B$74:$E$74</c:f>
              <c:numCache>
                <c:formatCode>#,##0.00</c:formatCode>
                <c:ptCount val="4"/>
                <c:pt idx="0">
                  <c:v>91.555810398546342</c:v>
                </c:pt>
                <c:pt idx="1">
                  <c:v>127.53191122269529</c:v>
                </c:pt>
                <c:pt idx="2">
                  <c:v>91.958661532484058</c:v>
                </c:pt>
                <c:pt idx="3">
                  <c:v>56.72140182770454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2-4FC2-9319-70732ECA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5875072"/>
        <c:axId val="55876608"/>
        <c:axId val="0"/>
      </c:bar3DChart>
      <c:catAx>
        <c:axId val="55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6608"/>
        <c:crosses val="autoZero"/>
        <c:auto val="1"/>
        <c:lblAlgn val="ctr"/>
        <c:lblOffset val="100"/>
        <c:noMultiLvlLbl val="0"/>
      </c:catAx>
      <c:valAx>
        <c:axId val="55876608"/>
        <c:scaling>
          <c:orientation val="minMax"/>
          <c:max val="1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87507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8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7390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7390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11910</xdr:rowOff>
    </xdr:from>
    <xdr:to>
      <xdr:col>5</xdr:col>
      <xdr:colOff>1547812</xdr:colOff>
      <xdr:row>7</xdr:row>
      <xdr:rowOff>333375</xdr:rowOff>
    </xdr:to>
    <xdr:sp macro="" textlink="">
      <xdr:nvSpPr>
        <xdr:cNvPr id="7" name="CuadroTexto 6"/>
        <xdr:cNvSpPr txBox="1"/>
      </xdr:nvSpPr>
      <xdr:spPr>
        <a:xfrm>
          <a:off x="0" y="1154910"/>
          <a:ext cx="11953875" cy="702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30-06-2020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7144</xdr:colOff>
      <xdr:row>6</xdr:row>
      <xdr:rowOff>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91975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97718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9771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47628</xdr:rowOff>
    </xdr:from>
    <xdr:to>
      <xdr:col>5</xdr:col>
      <xdr:colOff>1535906</xdr:colOff>
      <xdr:row>8</xdr:row>
      <xdr:rowOff>-1</xdr:rowOff>
    </xdr:to>
    <xdr:sp macro="" textlink="">
      <xdr:nvSpPr>
        <xdr:cNvPr id="7" name="CuadroTexto 6"/>
        <xdr:cNvSpPr txBox="1"/>
      </xdr:nvSpPr>
      <xdr:spPr>
        <a:xfrm>
          <a:off x="0" y="1190628"/>
          <a:ext cx="11941969" cy="595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02-12-2020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2380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3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7390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7390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5</xdr:col>
      <xdr:colOff>1571623</xdr:colOff>
      <xdr:row>7</xdr:row>
      <xdr:rowOff>357188</xdr:rowOff>
    </xdr:to>
    <xdr:sp macro="" textlink="">
      <xdr:nvSpPr>
        <xdr:cNvPr id="7" name="CuadroTexto 6"/>
        <xdr:cNvSpPr txBox="1"/>
      </xdr:nvSpPr>
      <xdr:spPr>
        <a:xfrm>
          <a:off x="0" y="1178720"/>
          <a:ext cx="11977686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03-09-2020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2380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9593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73905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73905"/>
        </a:xfrm>
        <a:prstGeom prst="rect">
          <a:avLst/>
        </a:prstGeom>
      </xdr:spPr>
    </xdr:pic>
    <xdr:clientData/>
  </xdr:oneCellAnchor>
  <xdr:twoCellAnchor>
    <xdr:from>
      <xdr:col>0</xdr:col>
      <xdr:colOff>11907</xdr:colOff>
      <xdr:row>6</xdr:row>
      <xdr:rowOff>59535</xdr:rowOff>
    </xdr:from>
    <xdr:to>
      <xdr:col>5</xdr:col>
      <xdr:colOff>1524000</xdr:colOff>
      <xdr:row>7</xdr:row>
      <xdr:rowOff>345281</xdr:rowOff>
    </xdr:to>
    <xdr:sp macro="" textlink="">
      <xdr:nvSpPr>
        <xdr:cNvPr id="7" name="CuadroTexto 6"/>
        <xdr:cNvSpPr txBox="1"/>
      </xdr:nvSpPr>
      <xdr:spPr>
        <a:xfrm>
          <a:off x="11907" y="1202535"/>
          <a:ext cx="11918156" cy="666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1581148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483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61999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6199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23812</xdr:rowOff>
    </xdr:from>
    <xdr:to>
      <xdr:col>5</xdr:col>
      <xdr:colOff>1559717</xdr:colOff>
      <xdr:row>7</xdr:row>
      <xdr:rowOff>369094</xdr:rowOff>
    </xdr:to>
    <xdr:sp macro="" textlink="">
      <xdr:nvSpPr>
        <xdr:cNvPr id="7" name="CuadroTexto 6"/>
        <xdr:cNvSpPr txBox="1"/>
      </xdr:nvSpPr>
      <xdr:spPr>
        <a:xfrm>
          <a:off x="0" y="1166812"/>
          <a:ext cx="11965780" cy="72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Acumulado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15-12-2020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1578766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2448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297657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</xdr:rowOff>
    </xdr:from>
    <xdr:ext cx="12013406" cy="761999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1"/>
          <a:ext cx="12013406" cy="76199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23812</xdr:rowOff>
    </xdr:from>
    <xdr:to>
      <xdr:col>5</xdr:col>
      <xdr:colOff>1559717</xdr:colOff>
      <xdr:row>7</xdr:row>
      <xdr:rowOff>369094</xdr:rowOff>
    </xdr:to>
    <xdr:sp macro="" textlink="">
      <xdr:nvSpPr>
        <xdr:cNvPr id="7" name="CuadroTexto 6"/>
        <xdr:cNvSpPr txBox="1"/>
      </xdr:nvSpPr>
      <xdr:spPr>
        <a:xfrm>
          <a:off x="0" y="1166812"/>
          <a:ext cx="11961017" cy="72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Período: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IV Trimestre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12-04-2021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2378</xdr:colOff>
      <xdr:row>6</xdr:row>
      <xdr:rowOff>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980066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307182</xdr:colOff>
      <xdr:row>5</xdr:row>
      <xdr:rowOff>119063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459048</xdr:colOff>
      <xdr:row>13</xdr:row>
      <xdr:rowOff>205315</xdr:rowOff>
    </xdr:from>
    <xdr:to>
      <xdr:col>19</xdr:col>
      <xdr:colOff>357187</xdr:colOff>
      <xdr:row>31</xdr:row>
      <xdr:rowOff>11906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431268</xdr:colOff>
      <xdr:row>13</xdr:row>
      <xdr:rowOff>207964</xdr:rowOff>
    </xdr:from>
    <xdr:to>
      <xdr:col>30</xdr:col>
      <xdr:colOff>321467</xdr:colOff>
      <xdr:row>31</xdr:row>
      <xdr:rowOff>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473603</xdr:colOff>
      <xdr:row>31</xdr:row>
      <xdr:rowOff>83605</xdr:rowOff>
    </xdr:from>
    <xdr:to>
      <xdr:col>19</xdr:col>
      <xdr:colOff>345280</xdr:colOff>
      <xdr:row>49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498737</xdr:colOff>
      <xdr:row>49</xdr:row>
      <xdr:rowOff>153720</xdr:rowOff>
    </xdr:from>
    <xdr:to>
      <xdr:col>20</xdr:col>
      <xdr:colOff>428625</xdr:colOff>
      <xdr:row>67</xdr:row>
      <xdr:rowOff>83344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459052</xdr:colOff>
      <xdr:row>31</xdr:row>
      <xdr:rowOff>92869</xdr:rowOff>
    </xdr:from>
    <xdr:to>
      <xdr:col>30</xdr:col>
      <xdr:colOff>333375</xdr:colOff>
      <xdr:row>49</xdr:row>
      <xdr:rowOff>11906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494769</xdr:colOff>
      <xdr:row>49</xdr:row>
      <xdr:rowOff>159014</xdr:rowOff>
    </xdr:from>
    <xdr:to>
      <xdr:col>30</xdr:col>
      <xdr:colOff>726281</xdr:colOff>
      <xdr:row>67</xdr:row>
      <xdr:rowOff>83344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71437</xdr:colOff>
      <xdr:row>69</xdr:row>
      <xdr:rowOff>11905</xdr:rowOff>
    </xdr:from>
    <xdr:to>
      <xdr:col>27</xdr:col>
      <xdr:colOff>261936</xdr:colOff>
      <xdr:row>84</xdr:row>
      <xdr:rowOff>154781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1</xdr:rowOff>
    </xdr:from>
    <xdr:ext cx="12013406" cy="76199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3001"/>
          <a:ext cx="12013406" cy="76199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23812</xdr:rowOff>
    </xdr:from>
    <xdr:to>
      <xdr:col>5</xdr:col>
      <xdr:colOff>1559717</xdr:colOff>
      <xdr:row>7</xdr:row>
      <xdr:rowOff>369094</xdr:rowOff>
    </xdr:to>
    <xdr:sp macro="" textlink="">
      <xdr:nvSpPr>
        <xdr:cNvPr id="20" name="CuadroTexto 19"/>
        <xdr:cNvSpPr txBox="1"/>
      </xdr:nvSpPr>
      <xdr:spPr>
        <a:xfrm>
          <a:off x="0" y="1166812"/>
          <a:ext cx="11951492" cy="726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Caja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Costarricense del Seguro Social       Programa Pacientes en Fase Terminal y Personas Menores de Edad Gravemente Enferma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12-04-2021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1581146</xdr:colOff>
      <xdr:row>6</xdr:row>
      <xdr:rowOff>0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975303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224519</xdr:colOff>
      <xdr:row>0</xdr:row>
      <xdr:rowOff>178594</xdr:rowOff>
    </xdr:from>
    <xdr:to>
      <xdr:col>1</xdr:col>
      <xdr:colOff>307182</xdr:colOff>
      <xdr:row>5</xdr:row>
      <xdr:rowOff>119063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24519" y="178594"/>
          <a:ext cx="4149838" cy="892969"/>
        </a:xfrm>
        <a:prstGeom prst="rect">
          <a:avLst/>
        </a:prstGeom>
      </xdr:spPr>
    </xdr:pic>
    <xdr:clientData/>
  </xdr:twoCellAnchor>
  <xdr:twoCellAnchor>
    <xdr:from>
      <xdr:col>8</xdr:col>
      <xdr:colOff>654844</xdr:colOff>
      <xdr:row>69</xdr:row>
      <xdr:rowOff>11906</xdr:rowOff>
    </xdr:from>
    <xdr:to>
      <xdr:col>19</xdr:col>
      <xdr:colOff>526521</xdr:colOff>
      <xdr:row>84</xdr:row>
      <xdr:rowOff>166425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55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4" customWidth="1"/>
    <col min="2" max="6" width="23.7109375" style="4" customWidth="1"/>
    <col min="7" max="7" width="15.140625" style="4" bestFit="1" customWidth="1"/>
    <col min="8" max="16384" width="11.42578125" style="4"/>
  </cols>
  <sheetData>
    <row r="7" spans="1:7" ht="30" customHeight="1" x14ac:dyDescent="0.25"/>
    <row r="8" spans="1:7" ht="30" customHeight="1" x14ac:dyDescent="0.25"/>
    <row r="9" spans="1:7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7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7" ht="17.25" thickTop="1" x14ac:dyDescent="0.3">
      <c r="A11" s="12"/>
      <c r="B11" s="12"/>
      <c r="C11" s="12"/>
      <c r="D11" s="12"/>
      <c r="E11" s="12"/>
      <c r="F11" s="12"/>
    </row>
    <row r="12" spans="1:7" ht="17.25" x14ac:dyDescent="0.35">
      <c r="A12" s="13" t="s">
        <v>3</v>
      </c>
      <c r="B12" s="12"/>
      <c r="C12" s="12"/>
      <c r="D12" s="12"/>
      <c r="E12" s="12"/>
      <c r="F12" s="12"/>
    </row>
    <row r="13" spans="1:7" ht="16.5" x14ac:dyDescent="0.3">
      <c r="A13" s="12"/>
      <c r="B13" s="12"/>
      <c r="C13" s="12"/>
      <c r="D13" s="12"/>
      <c r="E13" s="12"/>
      <c r="F13" s="12"/>
    </row>
    <row r="14" spans="1:7" ht="17.25" x14ac:dyDescent="0.35">
      <c r="A14" s="13" t="s">
        <v>4</v>
      </c>
      <c r="B14" s="12"/>
      <c r="C14" s="12"/>
      <c r="D14" s="12"/>
      <c r="E14" s="12"/>
      <c r="F14" s="12"/>
      <c r="G14" s="3"/>
    </row>
    <row r="15" spans="1:7" ht="16.5" x14ac:dyDescent="0.3">
      <c r="A15" s="14" t="s">
        <v>45</v>
      </c>
      <c r="B15" s="15">
        <v>987</v>
      </c>
      <c r="C15" s="15">
        <v>0</v>
      </c>
      <c r="D15" s="15">
        <v>0</v>
      </c>
      <c r="E15" s="15">
        <v>0</v>
      </c>
      <c r="F15" s="19"/>
      <c r="G15" s="5"/>
    </row>
    <row r="16" spans="1:7" ht="17.25" x14ac:dyDescent="0.35">
      <c r="A16" s="16" t="s">
        <v>2</v>
      </c>
      <c r="B16" s="15">
        <v>1602</v>
      </c>
      <c r="C16" s="15">
        <v>0</v>
      </c>
      <c r="D16" s="15">
        <v>0</v>
      </c>
      <c r="E16" s="15">
        <v>0</v>
      </c>
      <c r="F16" s="19"/>
      <c r="G16" s="5"/>
    </row>
    <row r="17" spans="1:7" ht="16.5" x14ac:dyDescent="0.3">
      <c r="A17" s="14" t="s">
        <v>80</v>
      </c>
      <c r="B17" s="15">
        <f>+C17+D17+E17</f>
        <v>550.33333333333337</v>
      </c>
      <c r="C17" s="15">
        <v>258.66666666666669</v>
      </c>
      <c r="D17" s="15">
        <v>93.666666666666671</v>
      </c>
      <c r="E17" s="15">
        <v>198</v>
      </c>
      <c r="F17" s="19"/>
      <c r="G17" s="5"/>
    </row>
    <row r="18" spans="1:7" ht="17.25" x14ac:dyDescent="0.35">
      <c r="A18" s="16" t="s">
        <v>2</v>
      </c>
      <c r="B18" s="15">
        <f t="shared" ref="B18:B22" si="0">+C18+D18+E18</f>
        <v>1651.0000000000011</v>
      </c>
      <c r="C18" s="15">
        <v>776.00000000000114</v>
      </c>
      <c r="D18" s="15">
        <v>281</v>
      </c>
      <c r="E18" s="15">
        <v>594</v>
      </c>
      <c r="F18" s="19"/>
      <c r="G18" s="5"/>
    </row>
    <row r="19" spans="1:7" ht="16.5" x14ac:dyDescent="0.3">
      <c r="A19" s="14" t="s">
        <v>81</v>
      </c>
      <c r="B19" s="15">
        <f t="shared" si="0"/>
        <v>579</v>
      </c>
      <c r="C19" s="15">
        <v>240</v>
      </c>
      <c r="D19" s="15">
        <v>100</v>
      </c>
      <c r="E19" s="15">
        <v>239</v>
      </c>
      <c r="F19" s="19"/>
      <c r="G19" s="5"/>
    </row>
    <row r="20" spans="1:7" ht="17.25" x14ac:dyDescent="0.35">
      <c r="A20" s="16" t="s">
        <v>2</v>
      </c>
      <c r="B20" s="15">
        <f t="shared" si="0"/>
        <v>2391</v>
      </c>
      <c r="C20" s="15">
        <v>1120</v>
      </c>
      <c r="D20" s="15">
        <v>406</v>
      </c>
      <c r="E20" s="15">
        <v>865</v>
      </c>
      <c r="F20" s="19"/>
      <c r="G20" s="5"/>
    </row>
    <row r="21" spans="1:7" ht="16.5" x14ac:dyDescent="0.3">
      <c r="A21" s="14" t="s">
        <v>82</v>
      </c>
      <c r="B21" s="15">
        <f t="shared" si="0"/>
        <v>2649.9999999999968</v>
      </c>
      <c r="C21" s="15">
        <v>1245.3333333333301</v>
      </c>
      <c r="D21" s="15">
        <v>450.66666666666669</v>
      </c>
      <c r="E21" s="15">
        <v>954</v>
      </c>
      <c r="F21" s="19"/>
      <c r="G21" s="5"/>
    </row>
    <row r="22" spans="1:7" ht="17.25" x14ac:dyDescent="0.35">
      <c r="A22" s="16" t="s">
        <v>2</v>
      </c>
      <c r="B22" s="15">
        <f t="shared" si="0"/>
        <v>7950</v>
      </c>
      <c r="C22" s="15">
        <v>3736</v>
      </c>
      <c r="D22" s="15">
        <v>1352</v>
      </c>
      <c r="E22" s="15">
        <v>2862</v>
      </c>
      <c r="F22" s="19"/>
      <c r="G22" s="5"/>
    </row>
    <row r="23" spans="1:7" ht="16.5" x14ac:dyDescent="0.3">
      <c r="A23" s="12"/>
      <c r="B23" s="15"/>
      <c r="C23" s="15"/>
      <c r="D23" s="15"/>
      <c r="E23" s="19"/>
      <c r="F23" s="19"/>
      <c r="G23" s="5"/>
    </row>
    <row r="24" spans="1:7" ht="17.25" x14ac:dyDescent="0.35">
      <c r="A24" s="17" t="s">
        <v>46</v>
      </c>
      <c r="B24" s="15"/>
      <c r="C24" s="15"/>
      <c r="D24" s="15"/>
      <c r="E24" s="19"/>
      <c r="F24" s="19"/>
      <c r="G24" s="5"/>
    </row>
    <row r="25" spans="1:7" ht="16.5" x14ac:dyDescent="0.3">
      <c r="A25" s="14" t="s">
        <v>47</v>
      </c>
      <c r="B25" s="15">
        <f>+F25+816810684.5</f>
        <v>867177833.01999998</v>
      </c>
      <c r="C25" s="15">
        <v>0</v>
      </c>
      <c r="D25" s="15">
        <v>0</v>
      </c>
      <c r="E25" s="15">
        <v>0</v>
      </c>
      <c r="F25" s="15">
        <v>50367148.520000003</v>
      </c>
      <c r="G25" s="5"/>
    </row>
    <row r="26" spans="1:7" ht="16.5" x14ac:dyDescent="0.3">
      <c r="A26" s="14" t="s">
        <v>83</v>
      </c>
      <c r="B26" s="15">
        <f>+C26+D26+E26+F26</f>
        <v>679117251.58000004</v>
      </c>
      <c r="C26" s="18">
        <v>307446994.08000004</v>
      </c>
      <c r="D26" s="15">
        <v>111330676.97999999</v>
      </c>
      <c r="E26" s="15">
        <v>235339580.52000001</v>
      </c>
      <c r="F26" s="15">
        <v>25000000</v>
      </c>
      <c r="G26" s="5"/>
    </row>
    <row r="27" spans="1:7" ht="16.5" x14ac:dyDescent="0.3">
      <c r="A27" s="14" t="s">
        <v>84</v>
      </c>
      <c r="B27" s="15">
        <f t="shared" ref="B27:B28" si="1">+C27+D27+E27+F27</f>
        <v>822252749.97000003</v>
      </c>
      <c r="C27" s="15">
        <v>459766791.89000005</v>
      </c>
      <c r="D27" s="15">
        <v>115599213.94999999</v>
      </c>
      <c r="E27" s="15">
        <v>233185010.23000002</v>
      </c>
      <c r="F27" s="15">
        <v>13701733.9</v>
      </c>
      <c r="G27" s="5"/>
    </row>
    <row r="28" spans="1:7" ht="16.5" x14ac:dyDescent="0.3">
      <c r="A28" s="14" t="s">
        <v>85</v>
      </c>
      <c r="B28" s="15">
        <f t="shared" si="1"/>
        <v>3369986917.46</v>
      </c>
      <c r="C28" s="18">
        <v>1536684378.4100001</v>
      </c>
      <c r="D28" s="15">
        <v>556125854.69000006</v>
      </c>
      <c r="E28" s="15">
        <v>1177176684.3600001</v>
      </c>
      <c r="F28" s="15">
        <v>99999999.999999985</v>
      </c>
      <c r="G28" s="5"/>
    </row>
    <row r="29" spans="1:7" ht="16.5" x14ac:dyDescent="0.3">
      <c r="A29" s="14" t="s">
        <v>86</v>
      </c>
      <c r="B29" s="15">
        <f>+C29+D29+E29</f>
        <v>808551016.07000005</v>
      </c>
      <c r="C29" s="15">
        <f>+C27</f>
        <v>459766791.89000005</v>
      </c>
      <c r="D29" s="15">
        <f t="shared" ref="D29:E29" si="2">+D27</f>
        <v>115599213.94999999</v>
      </c>
      <c r="E29" s="15">
        <f t="shared" si="2"/>
        <v>233185010.23000002</v>
      </c>
      <c r="F29" s="15"/>
      <c r="G29" s="5"/>
    </row>
    <row r="30" spans="1:7" ht="16.5" x14ac:dyDescent="0.3">
      <c r="A30" s="12"/>
      <c r="B30" s="15"/>
      <c r="C30" s="15"/>
      <c r="D30" s="15"/>
      <c r="E30" s="19"/>
      <c r="F30" s="19"/>
      <c r="G30" s="5"/>
    </row>
    <row r="31" spans="1:7" ht="17.25" x14ac:dyDescent="0.35">
      <c r="A31" s="17" t="s">
        <v>6</v>
      </c>
      <c r="B31" s="15"/>
      <c r="C31" s="15"/>
      <c r="D31" s="15"/>
      <c r="E31" s="19"/>
      <c r="F31" s="19"/>
      <c r="G31" s="5"/>
    </row>
    <row r="32" spans="1:7" ht="16.5" x14ac:dyDescent="0.3">
      <c r="A32" s="14" t="s">
        <v>87</v>
      </c>
      <c r="B32" s="15">
        <f>B26</f>
        <v>679117251.58000004</v>
      </c>
      <c r="C32" s="15"/>
      <c r="D32" s="15"/>
      <c r="E32" s="19"/>
      <c r="F32" s="19"/>
      <c r="G32" s="5"/>
    </row>
    <row r="33" spans="1:7" ht="16.5" x14ac:dyDescent="0.3">
      <c r="A33" s="14" t="s">
        <v>88</v>
      </c>
      <c r="B33" s="15">
        <v>757001872.88</v>
      </c>
      <c r="C33" s="15"/>
      <c r="D33" s="15"/>
      <c r="E33" s="19"/>
      <c r="F33" s="19"/>
      <c r="G33" s="5"/>
    </row>
    <row r="34" spans="1:7" ht="16.5" x14ac:dyDescent="0.3">
      <c r="A34" s="12"/>
      <c r="B34" s="20"/>
      <c r="C34" s="20"/>
      <c r="D34" s="20"/>
      <c r="E34" s="12"/>
      <c r="F34" s="12"/>
    </row>
    <row r="35" spans="1:7" ht="17.25" x14ac:dyDescent="0.35">
      <c r="A35" s="13" t="s">
        <v>7</v>
      </c>
      <c r="B35" s="20"/>
      <c r="C35" s="20"/>
      <c r="D35" s="20"/>
      <c r="E35" s="12"/>
      <c r="F35" s="12"/>
    </row>
    <row r="36" spans="1:7" ht="16.5" x14ac:dyDescent="0.3">
      <c r="A36" s="14" t="s">
        <v>48</v>
      </c>
      <c r="B36" s="21">
        <v>1.0451016243</v>
      </c>
      <c r="C36" s="21">
        <v>1.0451016243</v>
      </c>
      <c r="D36" s="21">
        <v>1.0451016243</v>
      </c>
      <c r="E36" s="21">
        <v>1.0451016243</v>
      </c>
      <c r="F36" s="21">
        <v>1.0451016243</v>
      </c>
    </row>
    <row r="37" spans="1:7" ht="16.5" x14ac:dyDescent="0.3">
      <c r="A37" s="14" t="s">
        <v>89</v>
      </c>
      <c r="B37" s="21">
        <v>1.0649999999999999</v>
      </c>
      <c r="C37" s="21">
        <v>1.0649999999999999</v>
      </c>
      <c r="D37" s="21">
        <v>1.0649999999999999</v>
      </c>
      <c r="E37" s="21">
        <v>1.0649999999999999</v>
      </c>
      <c r="F37" s="21">
        <v>1.0649999999999999</v>
      </c>
    </row>
    <row r="38" spans="1:7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7" ht="16.5" x14ac:dyDescent="0.3">
      <c r="A39" s="12"/>
      <c r="B39" s="15"/>
      <c r="C39" s="15"/>
      <c r="D39" s="15"/>
      <c r="E39" s="19"/>
      <c r="F39" s="19"/>
    </row>
    <row r="40" spans="1:7" ht="17.25" x14ac:dyDescent="0.35">
      <c r="A40" s="13" t="s">
        <v>9</v>
      </c>
      <c r="B40" s="15"/>
      <c r="C40" s="15"/>
      <c r="D40" s="15"/>
      <c r="E40" s="19"/>
      <c r="F40" s="19"/>
    </row>
    <row r="41" spans="1:7" ht="16.5" x14ac:dyDescent="0.3">
      <c r="A41" s="12" t="s">
        <v>49</v>
      </c>
      <c r="B41" s="15">
        <f>B25/B36</f>
        <v>829754554.82697976</v>
      </c>
      <c r="C41" s="15">
        <f t="shared" ref="C41:F41" si="3">C25/C36</f>
        <v>0</v>
      </c>
      <c r="D41" s="15">
        <f t="shared" si="3"/>
        <v>0</v>
      </c>
      <c r="E41" s="15">
        <f t="shared" si="3"/>
        <v>0</v>
      </c>
      <c r="F41" s="15">
        <f t="shared" si="3"/>
        <v>48193541.516821854</v>
      </c>
    </row>
    <row r="42" spans="1:7" ht="16.5" x14ac:dyDescent="0.3">
      <c r="A42" s="12" t="s">
        <v>90</v>
      </c>
      <c r="B42" s="15">
        <f>B27/B37</f>
        <v>772068309.83098602</v>
      </c>
      <c r="C42" s="15">
        <f t="shared" ref="C42:F42" si="4">C27/C37</f>
        <v>431705907.87793434</v>
      </c>
      <c r="D42" s="15">
        <f t="shared" si="4"/>
        <v>108543862.86384976</v>
      </c>
      <c r="E42" s="15">
        <f t="shared" si="4"/>
        <v>218953061.24882632</v>
      </c>
      <c r="F42" s="15">
        <f t="shared" si="4"/>
        <v>12865477.840375587</v>
      </c>
    </row>
    <row r="43" spans="1:7" ht="16.5" x14ac:dyDescent="0.3">
      <c r="A43" s="12" t="s">
        <v>50</v>
      </c>
      <c r="B43" s="15">
        <f>B41/B15</f>
        <v>840683.43954101298</v>
      </c>
      <c r="C43" s="15">
        <f>C41/B15</f>
        <v>0</v>
      </c>
      <c r="D43" s="15">
        <f>D41/B15</f>
        <v>0</v>
      </c>
      <c r="E43" s="15">
        <f>E41/B15</f>
        <v>0</v>
      </c>
      <c r="F43" s="15">
        <f>F41/B15</f>
        <v>48828.309540852941</v>
      </c>
    </row>
    <row r="44" spans="1:7" ht="16.5" x14ac:dyDescent="0.3">
      <c r="A44" s="12" t="s">
        <v>91</v>
      </c>
      <c r="B44" s="15">
        <f>B42/B19</f>
        <v>1333451.3123160379</v>
      </c>
      <c r="C44" s="15">
        <f t="shared" ref="C44:E44" si="5">C42/C19</f>
        <v>1798774.6161580598</v>
      </c>
      <c r="D44" s="15">
        <f t="shared" si="5"/>
        <v>1085438.6286384976</v>
      </c>
      <c r="E44" s="15">
        <f t="shared" si="5"/>
        <v>916121.59518337378</v>
      </c>
      <c r="F44" s="15">
        <f>F42/B19</f>
        <v>22220.168981650411</v>
      </c>
    </row>
    <row r="45" spans="1:7" ht="16.5" x14ac:dyDescent="0.3">
      <c r="A45" s="12"/>
      <c r="B45" s="15"/>
      <c r="C45" s="15"/>
      <c r="D45" s="15"/>
      <c r="E45" s="12"/>
      <c r="F45" s="12"/>
    </row>
    <row r="46" spans="1:7" ht="17.25" x14ac:dyDescent="0.35">
      <c r="A46" s="13" t="s">
        <v>10</v>
      </c>
      <c r="B46" s="20"/>
      <c r="C46" s="20"/>
      <c r="D46" s="20"/>
      <c r="E46" s="12"/>
      <c r="F46" s="12"/>
    </row>
    <row r="47" spans="1:7" ht="16.5" x14ac:dyDescent="0.3">
      <c r="A47" s="12"/>
      <c r="B47" s="20"/>
      <c r="C47" s="20"/>
      <c r="D47" s="20"/>
      <c r="E47" s="12"/>
      <c r="F47" s="12"/>
    </row>
    <row r="48" spans="1:7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120.95238095238096</v>
      </c>
      <c r="C49" s="22"/>
      <c r="D49" s="22"/>
      <c r="E49" s="23"/>
      <c r="F49" s="23"/>
    </row>
    <row r="50" spans="1:6" ht="16.5" x14ac:dyDescent="0.3">
      <c r="A50" s="12" t="s">
        <v>13</v>
      </c>
      <c r="B50" s="22">
        <f>(B19/B38)*100</f>
        <v>127.25274725274724</v>
      </c>
      <c r="C50" s="22"/>
      <c r="D50" s="22"/>
      <c r="E50" s="23"/>
      <c r="F50" s="23"/>
    </row>
    <row r="51" spans="1:6" ht="16.5" x14ac:dyDescent="0.3">
      <c r="A51" s="12"/>
      <c r="B51" s="22"/>
      <c r="C51" s="22"/>
      <c r="D51" s="22"/>
      <c r="E51" s="23"/>
      <c r="F51" s="23"/>
    </row>
    <row r="52" spans="1:6" ht="17.25" x14ac:dyDescent="0.35">
      <c r="A52" s="13" t="s">
        <v>14</v>
      </c>
      <c r="B52" s="22"/>
      <c r="C52" s="22"/>
      <c r="D52" s="22"/>
      <c r="E52" s="23"/>
      <c r="F52" s="23"/>
    </row>
    <row r="53" spans="1:6" ht="16.5" x14ac:dyDescent="0.3">
      <c r="A53" s="12" t="s">
        <v>15</v>
      </c>
      <c r="B53" s="22">
        <f>(B19/B17)*100</f>
        <v>105.20896426408237</v>
      </c>
      <c r="C53" s="22">
        <f t="shared" ref="C53:F53" si="6">(C19/C17)*100</f>
        <v>92.783505154639172</v>
      </c>
      <c r="D53" s="22">
        <f t="shared" si="6"/>
        <v>106.76156583629893</v>
      </c>
      <c r="E53" s="22">
        <f t="shared" si="6"/>
        <v>120.7070707070707</v>
      </c>
      <c r="F53" s="22"/>
    </row>
    <row r="54" spans="1:6" ht="16.5" x14ac:dyDescent="0.3">
      <c r="A54" s="12" t="s">
        <v>16</v>
      </c>
      <c r="B54" s="22">
        <f>B27/B26*100</f>
        <v>121.07669891421374</v>
      </c>
      <c r="C54" s="22">
        <f t="shared" ref="C54:F54" si="7">C27/C26*100</f>
        <v>149.54343374401807</v>
      </c>
      <c r="D54" s="22">
        <f t="shared" si="7"/>
        <v>103.83410672223508</v>
      </c>
      <c r="E54" s="22">
        <f t="shared" si="7"/>
        <v>99.084484520096737</v>
      </c>
      <c r="F54" s="22">
        <f t="shared" si="7"/>
        <v>54.806935600000003</v>
      </c>
    </row>
    <row r="55" spans="1:6" ht="16.5" x14ac:dyDescent="0.3">
      <c r="A55" s="12" t="s">
        <v>17</v>
      </c>
      <c r="B55" s="22">
        <f>AVERAGE(B53:B54)</f>
        <v>113.14283158914805</v>
      </c>
      <c r="C55" s="22">
        <f t="shared" ref="C55:F55" si="8">AVERAGE(C53:C54)</f>
        <v>121.16346944932863</v>
      </c>
      <c r="D55" s="22">
        <f t="shared" si="8"/>
        <v>105.297836279267</v>
      </c>
      <c r="E55" s="22">
        <f t="shared" si="8"/>
        <v>109.89577761358372</v>
      </c>
      <c r="F55" s="22"/>
    </row>
    <row r="56" spans="1:6" ht="16.5" x14ac:dyDescent="0.3">
      <c r="A56" s="12"/>
      <c r="B56" s="22"/>
      <c r="C56" s="22"/>
      <c r="D56" s="22"/>
      <c r="E56" s="23"/>
      <c r="F56" s="23"/>
    </row>
    <row r="57" spans="1:6" ht="17.25" x14ac:dyDescent="0.35">
      <c r="A57" s="13" t="s">
        <v>18</v>
      </c>
      <c r="B57" s="22"/>
      <c r="C57" s="22"/>
      <c r="D57" s="22"/>
      <c r="E57" s="23"/>
      <c r="F57" s="23"/>
    </row>
    <row r="58" spans="1:6" ht="16.5" x14ac:dyDescent="0.3">
      <c r="A58" s="12" t="s">
        <v>19</v>
      </c>
      <c r="B58" s="22">
        <f>(B19/B21)*100</f>
        <v>21.849056603773612</v>
      </c>
      <c r="C58" s="22">
        <f t="shared" ref="C58:F58" si="9">(C19/C21)*100</f>
        <v>19.271948608137095</v>
      </c>
      <c r="D58" s="22">
        <f t="shared" si="9"/>
        <v>22.189349112426036</v>
      </c>
      <c r="E58" s="22">
        <f t="shared" si="9"/>
        <v>25.052410901467503</v>
      </c>
      <c r="F58" s="22"/>
    </row>
    <row r="59" spans="1:6" ht="16.5" x14ac:dyDescent="0.3">
      <c r="A59" s="12" t="s">
        <v>20</v>
      </c>
      <c r="B59" s="22">
        <f>B27/B28*100</f>
        <v>24.399286113245267</v>
      </c>
      <c r="C59" s="22">
        <f t="shared" ref="C59:F59" si="10">C27/C28*100</f>
        <v>29.919402991896</v>
      </c>
      <c r="D59" s="22">
        <f t="shared" si="10"/>
        <v>20.786520348786553</v>
      </c>
      <c r="E59" s="22">
        <f t="shared" si="10"/>
        <v>19.808836967984679</v>
      </c>
      <c r="F59" s="22">
        <f t="shared" si="10"/>
        <v>13.701733900000001</v>
      </c>
    </row>
    <row r="60" spans="1:6" ht="16.5" x14ac:dyDescent="0.3">
      <c r="A60" s="12" t="s">
        <v>21</v>
      </c>
      <c r="B60" s="22">
        <f>(B58+B59)/2</f>
        <v>23.12417135850944</v>
      </c>
      <c r="C60" s="22">
        <f t="shared" ref="C60:F60" si="11">(C58+C59)/2</f>
        <v>24.595675800016547</v>
      </c>
      <c r="D60" s="22">
        <f t="shared" si="11"/>
        <v>21.487934730606295</v>
      </c>
      <c r="E60" s="22">
        <f t="shared" si="11"/>
        <v>22.430623934726093</v>
      </c>
      <c r="F60" s="22"/>
    </row>
    <row r="61" spans="1:6" ht="16.5" x14ac:dyDescent="0.3">
      <c r="A61" s="12"/>
      <c r="B61" s="22"/>
      <c r="C61" s="22"/>
      <c r="D61" s="22"/>
      <c r="E61" s="23"/>
      <c r="F61" s="23"/>
    </row>
    <row r="62" spans="1:6" ht="17.25" x14ac:dyDescent="0.35">
      <c r="A62" s="13" t="s">
        <v>32</v>
      </c>
      <c r="B62" s="22"/>
      <c r="C62" s="22"/>
      <c r="D62" s="22"/>
      <c r="E62" s="23"/>
      <c r="F62" s="23"/>
    </row>
    <row r="63" spans="1:6" ht="16.5" x14ac:dyDescent="0.3">
      <c r="A63" s="12" t="s">
        <v>22</v>
      </c>
      <c r="B63" s="22">
        <f>(B29/B27)*100</f>
        <v>98.333634773431911</v>
      </c>
      <c r="C63" s="22"/>
      <c r="D63" s="22"/>
      <c r="E63" s="23"/>
      <c r="F63" s="23"/>
    </row>
    <row r="64" spans="1:6" ht="16.5" x14ac:dyDescent="0.3">
      <c r="A64" s="12"/>
      <c r="B64" s="22"/>
      <c r="C64" s="22"/>
      <c r="D64" s="22"/>
      <c r="E64" s="23"/>
      <c r="F64" s="23"/>
    </row>
    <row r="65" spans="1:6" ht="17.25" x14ac:dyDescent="0.35">
      <c r="A65" s="13" t="s">
        <v>23</v>
      </c>
      <c r="B65" s="22"/>
      <c r="C65" s="22"/>
      <c r="D65" s="22"/>
      <c r="E65" s="22"/>
      <c r="F65" s="22"/>
    </row>
    <row r="66" spans="1:6" ht="16.5" x14ac:dyDescent="0.3">
      <c r="A66" s="12" t="s">
        <v>24</v>
      </c>
      <c r="B66" s="22">
        <f>((B19/B15)-1)*100</f>
        <v>-41.337386018237076</v>
      </c>
      <c r="C66" s="22" t="s">
        <v>102</v>
      </c>
      <c r="D66" s="22" t="s">
        <v>102</v>
      </c>
      <c r="E66" s="22" t="s">
        <v>102</v>
      </c>
      <c r="F66" s="22"/>
    </row>
    <row r="67" spans="1:6" ht="16.5" x14ac:dyDescent="0.3">
      <c r="A67" s="12" t="s">
        <v>25</v>
      </c>
      <c r="B67" s="22">
        <f>((B42/B41)-1)*100</f>
        <v>-6.9522058855130293</v>
      </c>
      <c r="C67" s="22" t="s">
        <v>102</v>
      </c>
      <c r="D67" s="22" t="s">
        <v>102</v>
      </c>
      <c r="E67" s="22" t="s">
        <v>102</v>
      </c>
      <c r="F67" s="22">
        <f t="shared" ref="C67:F67" si="12">((F42/F41)-1)*100</f>
        <v>-73.304560247175615</v>
      </c>
    </row>
    <row r="68" spans="1:6" ht="16.5" x14ac:dyDescent="0.3">
      <c r="A68" s="12" t="s">
        <v>26</v>
      </c>
      <c r="B68" s="22">
        <f>((B44/B43)-1)*100</f>
        <v>58.615151625213514</v>
      </c>
      <c r="C68" s="22" t="s">
        <v>102</v>
      </c>
      <c r="D68" s="22" t="s">
        <v>102</v>
      </c>
      <c r="E68" s="22" t="s">
        <v>102</v>
      </c>
      <c r="F68" s="22">
        <f t="shared" ref="C68:F68" si="13">((F44/F43)-1)*100</f>
        <v>-54.493265913579151</v>
      </c>
    </row>
    <row r="69" spans="1:6" ht="16.5" x14ac:dyDescent="0.3">
      <c r="A69" s="12"/>
      <c r="B69" s="22"/>
      <c r="C69" s="22"/>
      <c r="D69" s="22"/>
      <c r="E69" s="23"/>
      <c r="F69" s="23"/>
    </row>
    <row r="70" spans="1:6" ht="17.25" x14ac:dyDescent="0.35">
      <c r="A70" s="13" t="s">
        <v>27</v>
      </c>
      <c r="B70" s="22"/>
      <c r="C70" s="22"/>
      <c r="D70" s="22"/>
      <c r="E70" s="23"/>
      <c r="F70" s="23"/>
    </row>
    <row r="71" spans="1:6" ht="16.5" x14ac:dyDescent="0.3">
      <c r="A71" s="12" t="s">
        <v>33</v>
      </c>
      <c r="B71" s="22">
        <f>B26/(B17*3)</f>
        <v>411336.91797698365</v>
      </c>
      <c r="C71" s="22">
        <f>C26/(C17*3)</f>
        <v>396194.58000000007</v>
      </c>
      <c r="D71" s="22">
        <f t="shared" ref="D71:E71" si="14">D26/(D17*3)</f>
        <v>396194.57999999996</v>
      </c>
      <c r="E71" s="22">
        <f t="shared" si="14"/>
        <v>396194.58</v>
      </c>
      <c r="F71" s="22"/>
    </row>
    <row r="72" spans="1:6" ht="16.5" x14ac:dyDescent="0.3">
      <c r="A72" s="12" t="s">
        <v>34</v>
      </c>
      <c r="B72" s="22">
        <f>B27/(B19*3)</f>
        <v>473375.21587219345</v>
      </c>
      <c r="C72" s="22">
        <f>C27/(C19*3)</f>
        <v>638564.98873611121</v>
      </c>
      <c r="D72" s="22">
        <f t="shared" ref="D72:E72" si="15">D27/(D19*3)</f>
        <v>385330.71316666662</v>
      </c>
      <c r="E72" s="22">
        <f t="shared" si="15"/>
        <v>325223.16629009764</v>
      </c>
      <c r="F72" s="22"/>
    </row>
    <row r="73" spans="1:6" ht="16.5" x14ac:dyDescent="0.3">
      <c r="A73" s="12" t="s">
        <v>43</v>
      </c>
      <c r="B73" s="22"/>
      <c r="C73" s="22">
        <f>C27/C20</f>
        <v>410506.06418750004</v>
      </c>
      <c r="D73" s="22">
        <f t="shared" ref="D73:E73" si="16">D27/D20</f>
        <v>284727.127955665</v>
      </c>
      <c r="E73" s="22">
        <f t="shared" si="16"/>
        <v>269578.04650867055</v>
      </c>
      <c r="F73" s="22"/>
    </row>
    <row r="74" spans="1:6" ht="16.5" x14ac:dyDescent="0.3">
      <c r="A74" s="12" t="s">
        <v>28</v>
      </c>
      <c r="B74" s="22">
        <f>(B72/B71)*B55</f>
        <v>130.20716105744995</v>
      </c>
      <c r="C74" s="22">
        <f>(C72/C71)*C55</f>
        <v>195.28472475352558</v>
      </c>
      <c r="D74" s="22">
        <f t="shared" ref="D74:E74" si="17">(D72/D71)*D55</f>
        <v>102.41051341085196</v>
      </c>
      <c r="E74" s="22">
        <f t="shared" si="17"/>
        <v>90.209847790956971</v>
      </c>
      <c r="F74" s="22"/>
    </row>
    <row r="75" spans="1:6" ht="16.5" x14ac:dyDescent="0.3">
      <c r="A75" s="24" t="s">
        <v>35</v>
      </c>
      <c r="B75" s="22">
        <f>B26/B17</f>
        <v>1234010.753930951</v>
      </c>
      <c r="C75" s="22">
        <f>C26/C17</f>
        <v>1188583.74</v>
      </c>
      <c r="D75" s="22">
        <f t="shared" ref="D75:E75" si="18">D26/D17</f>
        <v>1188583.7399999998</v>
      </c>
      <c r="E75" s="22">
        <f t="shared" si="18"/>
        <v>1188583.74</v>
      </c>
      <c r="F75" s="22"/>
    </row>
    <row r="76" spans="1:6" ht="16.5" x14ac:dyDescent="0.3">
      <c r="A76" s="24" t="s">
        <v>36</v>
      </c>
      <c r="B76" s="22">
        <f>B27/(B19)</f>
        <v>1420125.6476165804</v>
      </c>
      <c r="C76" s="22">
        <f>C27/(C19)</f>
        <v>1915694.9662083336</v>
      </c>
      <c r="D76" s="22">
        <f t="shared" ref="D76:E76" si="19">D27/(D19)</f>
        <v>1155992.1394999998</v>
      </c>
      <c r="E76" s="22">
        <f t="shared" si="19"/>
        <v>975669.49887029291</v>
      </c>
      <c r="F76" s="22"/>
    </row>
    <row r="77" spans="1:6" ht="16.5" x14ac:dyDescent="0.3">
      <c r="A77" s="12"/>
      <c r="B77" s="22"/>
      <c r="C77" s="22"/>
      <c r="D77" s="22"/>
      <c r="E77" s="23"/>
      <c r="F77" s="23"/>
    </row>
    <row r="78" spans="1:6" ht="17.25" x14ac:dyDescent="0.35">
      <c r="A78" s="13" t="s">
        <v>29</v>
      </c>
      <c r="B78" s="22"/>
      <c r="C78" s="22"/>
      <c r="D78" s="22"/>
      <c r="E78" s="23"/>
      <c r="F78" s="23"/>
    </row>
    <row r="79" spans="1:6" ht="16.5" x14ac:dyDescent="0.3">
      <c r="A79" s="12" t="s">
        <v>30</v>
      </c>
      <c r="B79" s="22">
        <f>(B33/B32)*100</f>
        <v>111.46850873229882</v>
      </c>
      <c r="C79" s="22"/>
      <c r="D79" s="22"/>
      <c r="E79" s="23"/>
      <c r="F79" s="23"/>
    </row>
    <row r="80" spans="1:6" ht="16.5" x14ac:dyDescent="0.3">
      <c r="A80" s="12" t="s">
        <v>31</v>
      </c>
      <c r="B80" s="22">
        <f>(B27/B33)*100</f>
        <v>108.61964539688049</v>
      </c>
      <c r="C80" s="22"/>
      <c r="D80" s="22"/>
      <c r="E80" s="23"/>
      <c r="F80" s="23"/>
    </row>
    <row r="81" spans="1:8" ht="17.25" thickBot="1" x14ac:dyDescent="0.35">
      <c r="A81" s="25"/>
      <c r="B81" s="25"/>
      <c r="C81" s="25"/>
      <c r="D81" s="25"/>
      <c r="E81" s="26"/>
      <c r="F81" s="26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16.5" x14ac:dyDescent="0.3">
      <c r="A84" s="12"/>
      <c r="B84" s="12"/>
      <c r="C84" s="12"/>
      <c r="D84" s="12"/>
      <c r="E84" s="12"/>
      <c r="F84" s="12"/>
    </row>
    <row r="85" spans="1:8" ht="16.5" x14ac:dyDescent="0.3">
      <c r="A85" s="12"/>
      <c r="B85" s="12"/>
      <c r="C85" s="12"/>
      <c r="D85" s="12"/>
      <c r="E85" s="12"/>
      <c r="F85" s="12"/>
    </row>
    <row r="86" spans="1:8" ht="16.5" x14ac:dyDescent="0.3">
      <c r="A86" s="12"/>
      <c r="B86" s="27"/>
      <c r="C86" s="27"/>
      <c r="D86" s="27"/>
      <c r="E86" s="12"/>
      <c r="F86" s="12"/>
    </row>
    <row r="87" spans="1:8" ht="16.5" x14ac:dyDescent="0.3">
      <c r="A87" s="28"/>
      <c r="B87" s="12"/>
      <c r="C87" s="12"/>
      <c r="D87" s="12"/>
      <c r="E87" s="12"/>
      <c r="F87" s="12"/>
    </row>
    <row r="88" spans="1:8" ht="16.5" x14ac:dyDescent="0.3">
      <c r="A88" s="12"/>
      <c r="B88" s="12"/>
      <c r="C88" s="12"/>
      <c r="D88" s="12"/>
      <c r="E88" s="12"/>
      <c r="F88" s="12"/>
    </row>
    <row r="89" spans="1:8" ht="16.5" x14ac:dyDescent="0.3">
      <c r="A89" s="29"/>
      <c r="B89" s="12"/>
      <c r="C89" s="12"/>
      <c r="D89" s="12"/>
      <c r="E89" s="12"/>
      <c r="F89" s="12"/>
    </row>
    <row r="90" spans="1:8" ht="16.5" x14ac:dyDescent="0.3">
      <c r="A90" s="29"/>
      <c r="B90" s="12"/>
      <c r="C90" s="12"/>
      <c r="D90" s="12"/>
      <c r="E90" s="12"/>
      <c r="F90" s="12"/>
    </row>
    <row r="91" spans="1:8" ht="16.5" x14ac:dyDescent="0.3">
      <c r="A91" s="29"/>
      <c r="B91" s="12"/>
      <c r="C91" s="12"/>
      <c r="D91" s="12"/>
      <c r="E91" s="12"/>
      <c r="F91" s="12"/>
    </row>
    <row r="92" spans="1:8" ht="16.5" x14ac:dyDescent="0.3">
      <c r="A92" s="12"/>
      <c r="B92" s="12"/>
      <c r="C92" s="12"/>
      <c r="D92" s="12"/>
      <c r="E92" s="12"/>
      <c r="F92" s="12"/>
    </row>
    <row r="93" spans="1:8" ht="16.5" x14ac:dyDescent="0.3">
      <c r="A93" s="12"/>
      <c r="B93" s="12"/>
      <c r="C93" s="12"/>
      <c r="D93" s="12"/>
      <c r="E93" s="12"/>
      <c r="F93" s="12"/>
    </row>
    <row r="94" spans="1:8" ht="16.5" x14ac:dyDescent="0.3">
      <c r="A94" s="12"/>
      <c r="B94" s="12"/>
      <c r="C94" s="12"/>
      <c r="D94" s="12"/>
      <c r="E94" s="12"/>
      <c r="F94" s="12"/>
    </row>
    <row r="154" spans="5:7" x14ac:dyDescent="0.25">
      <c r="E154" s="7"/>
      <c r="F154" s="7"/>
      <c r="G154" s="7"/>
    </row>
    <row r="155" spans="5:7" x14ac:dyDescent="0.25">
      <c r="E155" s="7"/>
      <c r="F155" s="7"/>
      <c r="G155" s="7"/>
    </row>
  </sheetData>
  <mergeCells count="5">
    <mergeCell ref="A9:A10"/>
    <mergeCell ref="B9:B10"/>
    <mergeCell ref="C9:F9"/>
    <mergeCell ref="A82:F82"/>
    <mergeCell ref="A83:F8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4" customWidth="1"/>
    <col min="2" max="6" width="23.7109375" style="4" customWidth="1"/>
    <col min="7" max="16384" width="11.42578125" style="4"/>
  </cols>
  <sheetData>
    <row r="7" spans="1:6" ht="32.25" customHeight="1" x14ac:dyDescent="0.25"/>
    <row r="8" spans="1:6" ht="30" customHeight="1" x14ac:dyDescent="0.25"/>
    <row r="9" spans="1:6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6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6" ht="17.25" thickTop="1" x14ac:dyDescent="0.3">
      <c r="A11" s="12"/>
      <c r="B11" s="12"/>
      <c r="C11" s="12"/>
      <c r="D11" s="12"/>
      <c r="E11" s="12"/>
      <c r="F11" s="12"/>
    </row>
    <row r="12" spans="1:6" ht="17.25" x14ac:dyDescent="0.35">
      <c r="A12" s="13" t="s">
        <v>3</v>
      </c>
      <c r="B12" s="12"/>
      <c r="C12" s="12"/>
      <c r="D12" s="12"/>
      <c r="E12" s="12"/>
      <c r="F12" s="12"/>
    </row>
    <row r="13" spans="1:6" ht="16.5" x14ac:dyDescent="0.3">
      <c r="A13" s="12"/>
      <c r="B13" s="12"/>
      <c r="C13" s="12"/>
      <c r="D13" s="12"/>
      <c r="E13" s="12"/>
      <c r="F13" s="12"/>
    </row>
    <row r="14" spans="1:6" ht="17.25" x14ac:dyDescent="0.35">
      <c r="A14" s="13" t="s">
        <v>4</v>
      </c>
      <c r="B14" s="12"/>
      <c r="C14" s="12"/>
      <c r="D14" s="12"/>
      <c r="E14" s="12"/>
      <c r="F14" s="12"/>
    </row>
    <row r="15" spans="1:6" ht="16.5" x14ac:dyDescent="0.3">
      <c r="A15" s="14" t="s">
        <v>51</v>
      </c>
      <c r="B15" s="15">
        <v>1309</v>
      </c>
      <c r="C15" s="15">
        <v>0</v>
      </c>
      <c r="D15" s="15">
        <v>0</v>
      </c>
      <c r="E15" s="15">
        <v>0</v>
      </c>
      <c r="F15" s="19"/>
    </row>
    <row r="16" spans="1:6" ht="17.25" x14ac:dyDescent="0.35">
      <c r="A16" s="16" t="s">
        <v>2</v>
      </c>
      <c r="B16" s="15">
        <v>1962</v>
      </c>
      <c r="C16" s="15">
        <v>0</v>
      </c>
      <c r="D16" s="15">
        <v>0</v>
      </c>
      <c r="E16" s="15">
        <v>0</v>
      </c>
      <c r="F16" s="19"/>
    </row>
    <row r="17" spans="1:6" ht="15.75" customHeight="1" x14ac:dyDescent="0.3">
      <c r="A17" s="14" t="s">
        <v>92</v>
      </c>
      <c r="B17" s="15">
        <f>+C17+D17+E17</f>
        <v>624.33333333333326</v>
      </c>
      <c r="C17" s="15">
        <v>293.33333333333331</v>
      </c>
      <c r="D17" s="15">
        <v>106</v>
      </c>
      <c r="E17" s="15">
        <v>225</v>
      </c>
      <c r="F17" s="19"/>
    </row>
    <row r="18" spans="1:6" ht="17.25" x14ac:dyDescent="0.35">
      <c r="A18" s="16" t="s">
        <v>2</v>
      </c>
      <c r="B18" s="15">
        <f t="shared" ref="B18:B22" si="0">+C18+D18+E18</f>
        <v>1873</v>
      </c>
      <c r="C18" s="15">
        <v>880</v>
      </c>
      <c r="D18" s="15">
        <v>318</v>
      </c>
      <c r="E18" s="15">
        <v>675</v>
      </c>
      <c r="F18" s="19"/>
    </row>
    <row r="19" spans="1:6" ht="16.5" x14ac:dyDescent="0.3">
      <c r="A19" s="14" t="s">
        <v>93</v>
      </c>
      <c r="B19" s="15">
        <f t="shared" si="0"/>
        <v>472</v>
      </c>
      <c r="C19" s="15">
        <v>239</v>
      </c>
      <c r="D19" s="15">
        <v>86</v>
      </c>
      <c r="E19" s="15">
        <v>147</v>
      </c>
      <c r="F19" s="19"/>
    </row>
    <row r="20" spans="1:6" ht="17.25" x14ac:dyDescent="0.35">
      <c r="A20" s="16" t="s">
        <v>2</v>
      </c>
      <c r="B20" s="15">
        <f t="shared" si="0"/>
        <v>2248</v>
      </c>
      <c r="C20" s="15">
        <v>1248</v>
      </c>
      <c r="D20" s="15">
        <v>400</v>
      </c>
      <c r="E20" s="15">
        <v>600</v>
      </c>
      <c r="F20" s="19"/>
    </row>
    <row r="21" spans="1:6" ht="16.5" x14ac:dyDescent="0.3">
      <c r="A21" s="14" t="s">
        <v>82</v>
      </c>
      <c r="B21" s="15">
        <f t="shared" si="0"/>
        <v>2649.9999999999968</v>
      </c>
      <c r="C21" s="15">
        <v>1245.3333333333301</v>
      </c>
      <c r="D21" s="15">
        <v>450.66666666666669</v>
      </c>
      <c r="E21" s="15">
        <v>954</v>
      </c>
      <c r="F21" s="19"/>
    </row>
    <row r="22" spans="1:6" ht="17.25" x14ac:dyDescent="0.35">
      <c r="A22" s="16" t="s">
        <v>2</v>
      </c>
      <c r="B22" s="15">
        <f t="shared" si="0"/>
        <v>7950</v>
      </c>
      <c r="C22" s="15">
        <v>3736</v>
      </c>
      <c r="D22" s="15">
        <v>1352</v>
      </c>
      <c r="E22" s="15">
        <v>2862</v>
      </c>
      <c r="F22" s="19"/>
    </row>
    <row r="23" spans="1:6" ht="16.5" x14ac:dyDescent="0.3">
      <c r="A23" s="12"/>
      <c r="B23" s="15"/>
      <c r="C23" s="15"/>
      <c r="D23" s="15"/>
      <c r="E23" s="19"/>
      <c r="F23" s="19"/>
    </row>
    <row r="24" spans="1:6" ht="17.25" x14ac:dyDescent="0.35">
      <c r="A24" s="17" t="s">
        <v>46</v>
      </c>
      <c r="B24" s="15"/>
      <c r="C24" s="15"/>
      <c r="D24" s="15"/>
      <c r="E24" s="19"/>
      <c r="F24" s="19"/>
    </row>
    <row r="25" spans="1:6" ht="16.5" x14ac:dyDescent="0.3">
      <c r="A25" s="14" t="s">
        <v>52</v>
      </c>
      <c r="B25" s="15">
        <f>+F25+858097118.01</f>
        <v>881749910.61000001</v>
      </c>
      <c r="C25" s="15">
        <v>0</v>
      </c>
      <c r="D25" s="15">
        <v>0</v>
      </c>
      <c r="E25" s="19">
        <v>0</v>
      </c>
      <c r="F25" s="19">
        <v>23652792.599999998</v>
      </c>
    </row>
    <row r="26" spans="1:6" ht="16.5" x14ac:dyDescent="0.3">
      <c r="A26" s="14" t="s">
        <v>94</v>
      </c>
      <c r="B26" s="15">
        <f>+C26+D26+E26+F26</f>
        <v>767072448.34000003</v>
      </c>
      <c r="C26" s="18">
        <v>348651230.39999998</v>
      </c>
      <c r="D26" s="15">
        <v>125989876.44000003</v>
      </c>
      <c r="E26" s="19">
        <v>267431341.5</v>
      </c>
      <c r="F26" s="19">
        <v>25000000</v>
      </c>
    </row>
    <row r="27" spans="1:6" ht="16.5" x14ac:dyDescent="0.3">
      <c r="A27" s="14" t="s">
        <v>95</v>
      </c>
      <c r="B27" s="15">
        <f t="shared" ref="B27:B28" si="1">+C27+D27+E27+F27</f>
        <v>726239079.34660792</v>
      </c>
      <c r="C27" s="15">
        <v>426186194.52999997</v>
      </c>
      <c r="D27" s="15">
        <v>131365742.31</v>
      </c>
      <c r="E27" s="19">
        <v>154410582.13</v>
      </c>
      <c r="F27" s="19">
        <v>14276560.376608001</v>
      </c>
    </row>
    <row r="28" spans="1:6" ht="16.5" x14ac:dyDescent="0.3">
      <c r="A28" s="14" t="s">
        <v>85</v>
      </c>
      <c r="B28" s="15">
        <f t="shared" si="1"/>
        <v>3369986917.46</v>
      </c>
      <c r="C28" s="18">
        <v>1536684378.4100001</v>
      </c>
      <c r="D28" s="15">
        <v>556125854.69000006</v>
      </c>
      <c r="E28" s="19">
        <v>1177176684.3600001</v>
      </c>
      <c r="F28" s="19">
        <v>99999999.999999985</v>
      </c>
    </row>
    <row r="29" spans="1:6" ht="16.5" x14ac:dyDescent="0.3">
      <c r="A29" s="14" t="s">
        <v>96</v>
      </c>
      <c r="B29" s="15">
        <f>+C29+D29+E29</f>
        <v>711962518.96999991</v>
      </c>
      <c r="C29" s="15">
        <f>+C27</f>
        <v>426186194.52999997</v>
      </c>
      <c r="D29" s="15">
        <f t="shared" ref="D29:E29" si="2">+D27</f>
        <v>131365742.31</v>
      </c>
      <c r="E29" s="15">
        <f t="shared" si="2"/>
        <v>154410582.13</v>
      </c>
      <c r="F29" s="19"/>
    </row>
    <row r="30" spans="1:6" ht="16.5" x14ac:dyDescent="0.3">
      <c r="A30" s="12"/>
      <c r="B30" s="15"/>
      <c r="C30" s="15"/>
      <c r="D30" s="15"/>
      <c r="E30" s="19"/>
      <c r="F30" s="19"/>
    </row>
    <row r="31" spans="1:6" ht="17.25" x14ac:dyDescent="0.35">
      <c r="A31" s="17" t="s">
        <v>6</v>
      </c>
      <c r="B31" s="15"/>
      <c r="C31" s="15"/>
      <c r="D31" s="15"/>
      <c r="E31" s="19"/>
      <c r="F31" s="19"/>
    </row>
    <row r="32" spans="1:6" ht="16.5" x14ac:dyDescent="0.3">
      <c r="A32" s="14" t="s">
        <v>97</v>
      </c>
      <c r="B32" s="15">
        <f>B26</f>
        <v>767072448.34000003</v>
      </c>
      <c r="C32" s="15"/>
      <c r="D32" s="15"/>
      <c r="E32" s="19"/>
      <c r="F32" s="19"/>
    </row>
    <row r="33" spans="1:7" ht="16.5" x14ac:dyDescent="0.3">
      <c r="A33" s="14" t="s">
        <v>98</v>
      </c>
      <c r="B33" s="15">
        <v>766285103.68000007</v>
      </c>
      <c r="C33" s="15"/>
      <c r="D33" s="15"/>
      <c r="E33" s="19"/>
      <c r="F33" s="19"/>
    </row>
    <row r="34" spans="1:7" ht="16.5" x14ac:dyDescent="0.3">
      <c r="A34" s="12"/>
      <c r="B34" s="20"/>
      <c r="C34" s="20"/>
      <c r="D34" s="20"/>
      <c r="E34" s="12"/>
      <c r="F34" s="12"/>
    </row>
    <row r="35" spans="1:7" ht="17.25" x14ac:dyDescent="0.35">
      <c r="A35" s="13" t="s">
        <v>7</v>
      </c>
      <c r="B35" s="20"/>
      <c r="C35" s="20"/>
      <c r="D35" s="20"/>
      <c r="E35" s="12"/>
      <c r="F35" s="12"/>
    </row>
    <row r="36" spans="1:7" ht="16.5" x14ac:dyDescent="0.3">
      <c r="A36" s="14" t="s">
        <v>53</v>
      </c>
      <c r="B36" s="21">
        <v>1.0552807376</v>
      </c>
      <c r="C36" s="21">
        <v>1.0552807376</v>
      </c>
      <c r="D36" s="21">
        <v>1.0552807376</v>
      </c>
      <c r="E36" s="21">
        <v>1.0552807376</v>
      </c>
      <c r="F36" s="21">
        <v>1.0552807376</v>
      </c>
      <c r="G36" s="9"/>
    </row>
    <row r="37" spans="1:7" ht="16.5" x14ac:dyDescent="0.3">
      <c r="A37" s="14" t="s">
        <v>99</v>
      </c>
      <c r="B37" s="21">
        <v>1.0586</v>
      </c>
      <c r="C37" s="21">
        <v>1.0586</v>
      </c>
      <c r="D37" s="21">
        <v>1.0586</v>
      </c>
      <c r="E37" s="21">
        <v>1.0586</v>
      </c>
      <c r="F37" s="21">
        <v>1.0586</v>
      </c>
      <c r="G37" s="9"/>
    </row>
    <row r="38" spans="1:7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7" ht="16.5" x14ac:dyDescent="0.3">
      <c r="A39" s="12"/>
      <c r="B39" s="15"/>
      <c r="C39" s="15"/>
      <c r="D39" s="15"/>
      <c r="E39" s="19"/>
      <c r="F39" s="19"/>
    </row>
    <row r="40" spans="1:7" ht="17.25" x14ac:dyDescent="0.35">
      <c r="A40" s="13" t="s">
        <v>9</v>
      </c>
      <c r="B40" s="15"/>
      <c r="C40" s="15"/>
      <c r="D40" s="15"/>
      <c r="E40" s="19"/>
      <c r="F40" s="19"/>
    </row>
    <row r="41" spans="1:7" ht="16.5" x14ac:dyDescent="0.3">
      <c r="A41" s="12" t="s">
        <v>54</v>
      </c>
      <c r="B41" s="15">
        <f>B25/B36</f>
        <v>835559561.728894</v>
      </c>
      <c r="C41" s="15">
        <f t="shared" ref="C41:F41" si="3">C25/C36</f>
        <v>0</v>
      </c>
      <c r="D41" s="15">
        <f t="shared" si="3"/>
        <v>0</v>
      </c>
      <c r="E41" s="19">
        <f t="shared" si="3"/>
        <v>0</v>
      </c>
      <c r="F41" s="19">
        <f t="shared" si="3"/>
        <v>22413744.283623509</v>
      </c>
    </row>
    <row r="42" spans="1:7" ht="16.5" x14ac:dyDescent="0.3">
      <c r="A42" s="12" t="s">
        <v>100</v>
      </c>
      <c r="B42" s="15">
        <f>B27/B37</f>
        <v>686037293.92273557</v>
      </c>
      <c r="C42" s="15">
        <f t="shared" ref="C42:F42" si="4">C27/C37</f>
        <v>402594175.82656336</v>
      </c>
      <c r="D42" s="15">
        <f t="shared" si="4"/>
        <v>124093843.10409977</v>
      </c>
      <c r="E42" s="19">
        <f t="shared" si="4"/>
        <v>145863009.75817117</v>
      </c>
      <c r="F42" s="19">
        <f t="shared" si="4"/>
        <v>13486265.23390138</v>
      </c>
    </row>
    <row r="43" spans="1:7" ht="16.5" x14ac:dyDescent="0.3">
      <c r="A43" s="12" t="s">
        <v>55</v>
      </c>
      <c r="B43" s="15">
        <f>B41/B15</f>
        <v>638318.99291741324</v>
      </c>
      <c r="C43" s="15">
        <f>C41/B15</f>
        <v>0</v>
      </c>
      <c r="D43" s="15">
        <f>D41/B15</f>
        <v>0</v>
      </c>
      <c r="E43" s="19">
        <f>E41/B15</f>
        <v>0</v>
      </c>
      <c r="F43" s="19">
        <f>F41/B15</f>
        <v>17122.799299941566</v>
      </c>
    </row>
    <row r="44" spans="1:7" ht="16.5" x14ac:dyDescent="0.3">
      <c r="A44" s="12" t="s">
        <v>101</v>
      </c>
      <c r="B44" s="15">
        <f>B42/B19</f>
        <v>1453468.8430566431</v>
      </c>
      <c r="C44" s="15">
        <f t="shared" ref="C44:E44" si="5">C42/C19</f>
        <v>1684494.4595253698</v>
      </c>
      <c r="D44" s="15">
        <f t="shared" si="5"/>
        <v>1442951.6640011601</v>
      </c>
      <c r="E44" s="19">
        <f t="shared" si="5"/>
        <v>992265.37250456575</v>
      </c>
      <c r="F44" s="19">
        <f>F42/B19</f>
        <v>28572.59583453682</v>
      </c>
    </row>
    <row r="45" spans="1:7" ht="16.5" x14ac:dyDescent="0.3">
      <c r="A45" s="12"/>
      <c r="B45" s="20"/>
      <c r="C45" s="20"/>
      <c r="D45" s="20"/>
      <c r="E45" s="12"/>
      <c r="F45" s="12"/>
    </row>
    <row r="46" spans="1:7" ht="17.25" x14ac:dyDescent="0.35">
      <c r="A46" s="13" t="s">
        <v>10</v>
      </c>
      <c r="B46" s="20"/>
      <c r="C46" s="20"/>
      <c r="D46" s="20"/>
      <c r="E46" s="12"/>
      <c r="F46" s="12"/>
    </row>
    <row r="47" spans="1:7" ht="16.5" x14ac:dyDescent="0.3">
      <c r="A47" s="12"/>
      <c r="B47" s="20"/>
      <c r="C47" s="20"/>
      <c r="D47" s="20"/>
      <c r="E47" s="12"/>
      <c r="F47" s="12"/>
    </row>
    <row r="48" spans="1:7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137.2161172161172</v>
      </c>
      <c r="C49" s="22"/>
      <c r="D49" s="22"/>
      <c r="E49" s="23"/>
      <c r="F49" s="23"/>
    </row>
    <row r="50" spans="1:6" ht="16.5" x14ac:dyDescent="0.3">
      <c r="A50" s="12" t="s">
        <v>13</v>
      </c>
      <c r="B50" s="22">
        <f>(B19/B38)*100</f>
        <v>103.73626373626375</v>
      </c>
      <c r="C50" s="22"/>
      <c r="D50" s="22"/>
      <c r="E50" s="23"/>
      <c r="F50" s="23"/>
    </row>
    <row r="51" spans="1:6" ht="16.5" x14ac:dyDescent="0.3">
      <c r="A51" s="12"/>
      <c r="B51" s="22"/>
      <c r="C51" s="22"/>
      <c r="D51" s="22"/>
      <c r="E51" s="23"/>
      <c r="F51" s="23"/>
    </row>
    <row r="52" spans="1:6" ht="17.25" x14ac:dyDescent="0.35">
      <c r="A52" s="13" t="s">
        <v>14</v>
      </c>
      <c r="B52" s="22"/>
      <c r="C52" s="22"/>
      <c r="D52" s="22"/>
      <c r="E52" s="23"/>
      <c r="F52" s="23"/>
    </row>
    <row r="53" spans="1:6" ht="16.5" x14ac:dyDescent="0.3">
      <c r="A53" s="12" t="s">
        <v>15</v>
      </c>
      <c r="B53" s="22">
        <f>(B19/B17)*100</f>
        <v>75.600640683395625</v>
      </c>
      <c r="C53" s="22">
        <f t="shared" ref="C53:F53" si="6">(C19/C17)*100</f>
        <v>81.477272727272734</v>
      </c>
      <c r="D53" s="22">
        <f t="shared" si="6"/>
        <v>81.132075471698116</v>
      </c>
      <c r="E53" s="23">
        <f t="shared" si="6"/>
        <v>65.333333333333329</v>
      </c>
      <c r="F53" s="23"/>
    </row>
    <row r="54" spans="1:6" ht="16.5" x14ac:dyDescent="0.3">
      <c r="A54" s="12" t="s">
        <v>16</v>
      </c>
      <c r="B54" s="22">
        <f>B27/B26*100</f>
        <v>94.676725897044207</v>
      </c>
      <c r="C54" s="22">
        <f t="shared" ref="C54:F54" si="7">C27/C26*100</f>
        <v>122.23854596498794</v>
      </c>
      <c r="D54" s="22">
        <f t="shared" si="7"/>
        <v>104.26690304165835</v>
      </c>
      <c r="E54" s="23">
        <f t="shared" si="7"/>
        <v>57.738401663740667</v>
      </c>
      <c r="F54" s="23">
        <f t="shared" si="7"/>
        <v>57.106241506432006</v>
      </c>
    </row>
    <row r="55" spans="1:6" ht="16.5" x14ac:dyDescent="0.3">
      <c r="A55" s="12" t="s">
        <v>17</v>
      </c>
      <c r="B55" s="22">
        <f>AVERAGE(B53:B54)</f>
        <v>85.138683290219916</v>
      </c>
      <c r="C55" s="22">
        <f t="shared" ref="C55:E55" si="8">AVERAGE(C53:C54)</f>
        <v>101.85790934613033</v>
      </c>
      <c r="D55" s="22">
        <f t="shared" si="8"/>
        <v>92.699489256678234</v>
      </c>
      <c r="E55" s="23">
        <f t="shared" si="8"/>
        <v>61.535867498537002</v>
      </c>
      <c r="F55" s="23"/>
    </row>
    <row r="56" spans="1:6" ht="16.5" x14ac:dyDescent="0.3">
      <c r="A56" s="12"/>
      <c r="B56" s="22"/>
      <c r="C56" s="22"/>
      <c r="D56" s="22"/>
      <c r="E56" s="23"/>
      <c r="F56" s="23"/>
    </row>
    <row r="57" spans="1:6" ht="17.25" x14ac:dyDescent="0.35">
      <c r="A57" s="13" t="s">
        <v>18</v>
      </c>
      <c r="B57" s="22"/>
      <c r="C57" s="22"/>
      <c r="D57" s="22"/>
      <c r="E57" s="23"/>
      <c r="F57" s="23"/>
    </row>
    <row r="58" spans="1:6" ht="16.5" x14ac:dyDescent="0.3">
      <c r="A58" s="12" t="s">
        <v>19</v>
      </c>
      <c r="B58" s="22">
        <f>(B19/B21)*100</f>
        <v>17.811320754717002</v>
      </c>
      <c r="C58" s="22">
        <f t="shared" ref="C58:F58" si="9">(C19/C21)*100</f>
        <v>19.191648822269858</v>
      </c>
      <c r="D58" s="22">
        <f t="shared" si="9"/>
        <v>19.082840236686391</v>
      </c>
      <c r="E58" s="23">
        <f t="shared" si="9"/>
        <v>15.408805031446541</v>
      </c>
      <c r="F58" s="23"/>
    </row>
    <row r="59" spans="1:6" ht="16.5" x14ac:dyDescent="0.3">
      <c r="A59" s="12" t="s">
        <v>20</v>
      </c>
      <c r="B59" s="22">
        <f>B27/B28*100</f>
        <v>21.550204708034389</v>
      </c>
      <c r="C59" s="22">
        <f t="shared" ref="C59:F59" si="10">C27/C28*100</f>
        <v>27.734139847961021</v>
      </c>
      <c r="D59" s="22">
        <f t="shared" si="10"/>
        <v>23.62158515058195</v>
      </c>
      <c r="E59" s="23">
        <f t="shared" si="10"/>
        <v>13.117026881478624</v>
      </c>
      <c r="F59" s="23">
        <f t="shared" si="10"/>
        <v>14.276560376608002</v>
      </c>
    </row>
    <row r="60" spans="1:6" ht="16.5" x14ac:dyDescent="0.3">
      <c r="A60" s="12" t="s">
        <v>21</v>
      </c>
      <c r="B60" s="22">
        <f>(B58+B59)/2</f>
        <v>19.680762731375694</v>
      </c>
      <c r="C60" s="22">
        <f t="shared" ref="C60:E60" si="11">(C58+C59)/2</f>
        <v>23.46289433511544</v>
      </c>
      <c r="D60" s="22">
        <f t="shared" si="11"/>
        <v>21.352212693634172</v>
      </c>
      <c r="E60" s="23">
        <f t="shared" si="11"/>
        <v>14.262915956462582</v>
      </c>
      <c r="F60" s="23"/>
    </row>
    <row r="61" spans="1:6" ht="16.5" x14ac:dyDescent="0.3">
      <c r="A61" s="12"/>
      <c r="B61" s="22"/>
      <c r="C61" s="22"/>
      <c r="D61" s="22"/>
      <c r="E61" s="23"/>
      <c r="F61" s="23"/>
    </row>
    <row r="62" spans="1:6" ht="17.25" x14ac:dyDescent="0.35">
      <c r="A62" s="13" t="s">
        <v>32</v>
      </c>
      <c r="B62" s="22"/>
      <c r="C62" s="22"/>
      <c r="D62" s="22"/>
      <c r="E62" s="23"/>
      <c r="F62" s="23"/>
    </row>
    <row r="63" spans="1:6" ht="16.5" x14ac:dyDescent="0.3">
      <c r="A63" s="12" t="s">
        <v>22</v>
      </c>
      <c r="B63" s="22">
        <f>(B29/B27)*100</f>
        <v>98.034178993857978</v>
      </c>
      <c r="C63" s="22"/>
      <c r="D63" s="22"/>
      <c r="E63" s="23"/>
      <c r="F63" s="23"/>
    </row>
    <row r="64" spans="1:6" ht="16.5" x14ac:dyDescent="0.3">
      <c r="A64" s="12"/>
      <c r="B64" s="22"/>
      <c r="C64" s="22"/>
      <c r="D64" s="22"/>
      <c r="E64" s="23"/>
      <c r="F64" s="23"/>
    </row>
    <row r="65" spans="1:6" ht="17.25" x14ac:dyDescent="0.35">
      <c r="A65" s="13" t="s">
        <v>23</v>
      </c>
      <c r="B65" s="22"/>
      <c r="C65" s="22"/>
      <c r="D65" s="22"/>
      <c r="E65" s="23"/>
      <c r="F65" s="23"/>
    </row>
    <row r="66" spans="1:6" ht="16.5" x14ac:dyDescent="0.3">
      <c r="A66" s="12" t="s">
        <v>24</v>
      </c>
      <c r="B66" s="22">
        <f>((B19/B15)-1)*100</f>
        <v>-63.941940412528652</v>
      </c>
      <c r="C66" s="22" t="s">
        <v>102</v>
      </c>
      <c r="D66" s="22" t="s">
        <v>102</v>
      </c>
      <c r="E66" s="22" t="s">
        <v>102</v>
      </c>
      <c r="F66" s="23"/>
    </row>
    <row r="67" spans="1:6" ht="16.5" x14ac:dyDescent="0.3">
      <c r="A67" s="12" t="s">
        <v>25</v>
      </c>
      <c r="B67" s="22">
        <f>((B42/B41)-1)*100</f>
        <v>-17.894866464908276</v>
      </c>
      <c r="C67" s="22" t="s">
        <v>102</v>
      </c>
      <c r="D67" s="22" t="s">
        <v>102</v>
      </c>
      <c r="E67" s="22" t="s">
        <v>102</v>
      </c>
      <c r="F67" s="23">
        <f t="shared" ref="C67:F67" si="12">((F42/F41)-1)*100</f>
        <v>-39.83037790006798</v>
      </c>
    </row>
    <row r="68" spans="1:6" ht="16.5" x14ac:dyDescent="0.3">
      <c r="A68" s="12" t="s">
        <v>26</v>
      </c>
      <c r="B68" s="22">
        <f>((B44/B43)-1)*100</f>
        <v>127.70258431659971</v>
      </c>
      <c r="C68" s="22" t="s">
        <v>102</v>
      </c>
      <c r="D68" s="22" t="s">
        <v>102</v>
      </c>
      <c r="E68" s="22" t="s">
        <v>102</v>
      </c>
      <c r="F68" s="23">
        <f t="shared" ref="C68:F68" si="13">((F44/F43)-1)*100</f>
        <v>66.868718916972455</v>
      </c>
    </row>
    <row r="69" spans="1:6" ht="16.5" x14ac:dyDescent="0.3">
      <c r="A69" s="12"/>
      <c r="B69" s="22"/>
      <c r="C69" s="22"/>
      <c r="D69" s="22"/>
      <c r="E69" s="23"/>
      <c r="F69" s="23"/>
    </row>
    <row r="70" spans="1:6" ht="17.25" x14ac:dyDescent="0.35">
      <c r="A70" s="13" t="s">
        <v>27</v>
      </c>
      <c r="B70" s="22"/>
      <c r="C70" s="22"/>
      <c r="D70" s="22"/>
      <c r="E70" s="23"/>
      <c r="F70" s="23"/>
    </row>
    <row r="71" spans="1:6" ht="16.5" x14ac:dyDescent="0.3">
      <c r="A71" s="12" t="s">
        <v>33</v>
      </c>
      <c r="B71" s="22">
        <f>B26/(B17*3)</f>
        <v>409542.150742125</v>
      </c>
      <c r="C71" s="22">
        <f>C26/(C17*3)</f>
        <v>396194.57999999996</v>
      </c>
      <c r="D71" s="22">
        <f t="shared" ref="D71:E71" si="14">D26/(D17*3)</f>
        <v>396194.58000000007</v>
      </c>
      <c r="E71" s="23">
        <f t="shared" si="14"/>
        <v>396194.58</v>
      </c>
      <c r="F71" s="23"/>
    </row>
    <row r="72" spans="1:6" ht="16.5" x14ac:dyDescent="0.3">
      <c r="A72" s="12" t="s">
        <v>34</v>
      </c>
      <c r="B72" s="22">
        <f>B27/(B19*3)</f>
        <v>512880.70575325418</v>
      </c>
      <c r="C72" s="22">
        <f>C27/(C19*3)</f>
        <v>594401.94495118549</v>
      </c>
      <c r="D72" s="22">
        <f t="shared" ref="D72:E72" si="15">D27/(D19*3)</f>
        <v>509169.54383720929</v>
      </c>
      <c r="E72" s="23">
        <f t="shared" si="15"/>
        <v>350137.37444444443</v>
      </c>
      <c r="F72" s="23"/>
    </row>
    <row r="73" spans="1:6" ht="16.5" x14ac:dyDescent="0.3">
      <c r="A73" s="12" t="s">
        <v>43</v>
      </c>
      <c r="B73" s="22"/>
      <c r="C73" s="22">
        <f>C27/C20</f>
        <v>341495.34818108974</v>
      </c>
      <c r="D73" s="22">
        <f t="shared" ref="D73:E73" si="16">D27/D20</f>
        <v>328414.355775</v>
      </c>
      <c r="E73" s="23">
        <f t="shared" si="16"/>
        <v>257350.97021666667</v>
      </c>
      <c r="F73" s="23"/>
    </row>
    <row r="74" spans="1:6" ht="16.5" x14ac:dyDescent="0.3">
      <c r="A74" s="12" t="s">
        <v>28</v>
      </c>
      <c r="B74" s="22">
        <f>(B72/B71)*B55</f>
        <v>106.62147447744833</v>
      </c>
      <c r="C74" s="22">
        <f>(C72/C71)*C55</f>
        <v>152.81516325640146</v>
      </c>
      <c r="D74" s="22">
        <f t="shared" ref="D74:E74" si="17">(D72/D71)*D55</f>
        <v>119.13276718415767</v>
      </c>
      <c r="E74" s="23">
        <f t="shared" si="17"/>
        <v>54.382387260570219</v>
      </c>
      <c r="F74" s="23"/>
    </row>
    <row r="75" spans="1:6" ht="16.5" x14ac:dyDescent="0.3">
      <c r="A75" s="24" t="s">
        <v>35</v>
      </c>
      <c r="B75" s="22">
        <f>B26/B17</f>
        <v>1228626.452226375</v>
      </c>
      <c r="C75" s="22">
        <f>C26/C17</f>
        <v>1188583.74</v>
      </c>
      <c r="D75" s="22">
        <f t="shared" ref="D75:E75" si="18">D26/D17</f>
        <v>1188583.7400000002</v>
      </c>
      <c r="E75" s="23">
        <f t="shared" si="18"/>
        <v>1188583.74</v>
      </c>
      <c r="F75" s="23"/>
    </row>
    <row r="76" spans="1:6" ht="16.5" x14ac:dyDescent="0.3">
      <c r="A76" s="24" t="s">
        <v>36</v>
      </c>
      <c r="B76" s="22">
        <f>B27/(B19)</f>
        <v>1538642.1172597625</v>
      </c>
      <c r="C76" s="22">
        <f>C27/(C19)</f>
        <v>1783205.8348535565</v>
      </c>
      <c r="D76" s="22">
        <f t="shared" ref="D76:E76" si="19">D27/(D19)</f>
        <v>1527508.6315116279</v>
      </c>
      <c r="E76" s="23">
        <f t="shared" si="19"/>
        <v>1050412.1233333333</v>
      </c>
      <c r="F76" s="23"/>
    </row>
    <row r="77" spans="1:6" ht="16.5" x14ac:dyDescent="0.3">
      <c r="A77" s="12"/>
      <c r="B77" s="22"/>
      <c r="C77" s="22"/>
      <c r="D77" s="22"/>
      <c r="E77" s="23"/>
      <c r="F77" s="23"/>
    </row>
    <row r="78" spans="1:6" ht="17.25" x14ac:dyDescent="0.35">
      <c r="A78" s="13" t="s">
        <v>29</v>
      </c>
      <c r="B78" s="22"/>
      <c r="C78" s="22"/>
      <c r="D78" s="22"/>
      <c r="E78" s="23"/>
      <c r="F78" s="23"/>
    </row>
    <row r="79" spans="1:6" ht="16.5" x14ac:dyDescent="0.3">
      <c r="A79" s="12" t="s">
        <v>30</v>
      </c>
      <c r="B79" s="22">
        <f>(B33/B32)*100</f>
        <v>99.897357197262934</v>
      </c>
      <c r="C79" s="22"/>
      <c r="D79" s="22"/>
      <c r="E79" s="23"/>
      <c r="F79" s="23"/>
    </row>
    <row r="80" spans="1:6" ht="16.5" x14ac:dyDescent="0.3">
      <c r="A80" s="12" t="s">
        <v>31</v>
      </c>
      <c r="B80" s="22">
        <f>(B27/B33)*100</f>
        <v>94.774004591623211</v>
      </c>
      <c r="C80" s="22"/>
      <c r="D80" s="22"/>
      <c r="E80" s="23"/>
      <c r="F80" s="23"/>
    </row>
    <row r="81" spans="1:8" ht="17.25" thickBot="1" x14ac:dyDescent="0.35">
      <c r="A81" s="25"/>
      <c r="B81" s="37"/>
      <c r="C81" s="37"/>
      <c r="D81" s="37"/>
      <c r="E81" s="23"/>
      <c r="F81" s="23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16.5" x14ac:dyDescent="0.3">
      <c r="A84" s="12"/>
      <c r="B84" s="12"/>
      <c r="C84" s="12"/>
      <c r="D84" s="12"/>
      <c r="E84" s="12"/>
      <c r="F84" s="12"/>
    </row>
    <row r="85" spans="1:8" ht="16.5" x14ac:dyDescent="0.3">
      <c r="A85" s="12"/>
      <c r="B85" s="27"/>
      <c r="C85" s="27"/>
      <c r="D85" s="27"/>
      <c r="E85" s="12"/>
      <c r="F85" s="12"/>
    </row>
    <row r="86" spans="1:8" ht="16.5" x14ac:dyDescent="0.3">
      <c r="A86" s="12"/>
      <c r="B86" s="12"/>
      <c r="C86" s="12"/>
      <c r="D86" s="12"/>
      <c r="E86" s="12"/>
      <c r="F86" s="12"/>
    </row>
    <row r="87" spans="1:8" ht="16.5" x14ac:dyDescent="0.3">
      <c r="A87" s="28"/>
      <c r="B87" s="12"/>
      <c r="C87" s="12"/>
      <c r="D87" s="12"/>
      <c r="E87" s="12"/>
      <c r="F87" s="12"/>
    </row>
    <row r="88" spans="1:8" ht="16.5" x14ac:dyDescent="0.3">
      <c r="A88" s="12"/>
      <c r="B88" s="12"/>
      <c r="C88" s="12"/>
      <c r="D88" s="12"/>
      <c r="E88" s="12"/>
      <c r="F88" s="12"/>
    </row>
    <row r="89" spans="1:8" x14ac:dyDescent="0.25">
      <c r="A89" s="1"/>
    </row>
    <row r="90" spans="1:8" x14ac:dyDescent="0.25">
      <c r="A90" s="1"/>
    </row>
    <row r="91" spans="1:8" x14ac:dyDescent="0.25">
      <c r="A91" s="1"/>
    </row>
  </sheetData>
  <mergeCells count="5">
    <mergeCell ref="A83:F83"/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4" customWidth="1"/>
    <col min="2" max="6" width="23.7109375" style="4" customWidth="1"/>
    <col min="7" max="16384" width="11.42578125" style="4"/>
  </cols>
  <sheetData>
    <row r="7" spans="1:6" ht="30" customHeight="1" x14ac:dyDescent="0.25"/>
    <row r="8" spans="1:6" ht="30" customHeight="1" x14ac:dyDescent="0.25"/>
    <row r="9" spans="1:6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6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6" ht="17.25" thickTop="1" x14ac:dyDescent="0.3">
      <c r="A11" s="12"/>
      <c r="B11" s="12"/>
      <c r="C11" s="12"/>
      <c r="D11" s="12"/>
      <c r="E11" s="12"/>
      <c r="F11" s="12"/>
    </row>
    <row r="12" spans="1:6" ht="17.25" x14ac:dyDescent="0.35">
      <c r="A12" s="13" t="s">
        <v>3</v>
      </c>
      <c r="B12" s="12"/>
      <c r="C12" s="12"/>
      <c r="D12" s="12"/>
      <c r="E12" s="12"/>
      <c r="F12" s="12"/>
    </row>
    <row r="13" spans="1:6" ht="16.5" x14ac:dyDescent="0.3">
      <c r="A13" s="12"/>
      <c r="B13" s="12"/>
      <c r="C13" s="12"/>
      <c r="D13" s="12"/>
      <c r="E13" s="12"/>
      <c r="F13" s="12"/>
    </row>
    <row r="14" spans="1:6" ht="17.25" x14ac:dyDescent="0.35">
      <c r="A14" s="13" t="s">
        <v>4</v>
      </c>
      <c r="B14" s="12"/>
      <c r="C14" s="12"/>
      <c r="D14" s="12"/>
      <c r="E14" s="12"/>
      <c r="F14" s="12"/>
    </row>
    <row r="15" spans="1:6" ht="16.5" x14ac:dyDescent="0.3">
      <c r="A15" s="14" t="s">
        <v>56</v>
      </c>
      <c r="B15" s="15">
        <v>1941</v>
      </c>
      <c r="C15" s="15">
        <v>0</v>
      </c>
      <c r="D15" s="15">
        <v>0</v>
      </c>
      <c r="E15" s="19">
        <v>0</v>
      </c>
      <c r="F15" s="19"/>
    </row>
    <row r="16" spans="1:6" ht="17.25" x14ac:dyDescent="0.35">
      <c r="A16" s="16" t="s">
        <v>2</v>
      </c>
      <c r="B16" s="15">
        <v>3564</v>
      </c>
      <c r="C16" s="15">
        <v>0</v>
      </c>
      <c r="D16" s="15">
        <v>0</v>
      </c>
      <c r="E16" s="19">
        <v>0</v>
      </c>
      <c r="F16" s="19"/>
    </row>
    <row r="17" spans="1:6" ht="16.5" x14ac:dyDescent="0.3">
      <c r="A17" s="14" t="s">
        <v>103</v>
      </c>
      <c r="B17" s="15">
        <f>+C17+D17+E17</f>
        <v>1174.6666666666667</v>
      </c>
      <c r="C17" s="15">
        <f>+('I Trimestre'!C17+'II Trimestre'!C17)</f>
        <v>552</v>
      </c>
      <c r="D17" s="15">
        <f>+('I Trimestre'!D17+'II Trimestre'!D17)</f>
        <v>199.66666666666669</v>
      </c>
      <c r="E17" s="15">
        <f>+('I Trimestre'!E17+'II Trimestre'!E17)</f>
        <v>423</v>
      </c>
      <c r="F17" s="15"/>
    </row>
    <row r="18" spans="1:6" ht="17.25" x14ac:dyDescent="0.35">
      <c r="A18" s="16" t="s">
        <v>2</v>
      </c>
      <c r="B18" s="15">
        <f t="shared" ref="B18:B22" si="0">+C18+D18+E18</f>
        <v>3524.0000000000009</v>
      </c>
      <c r="C18" s="15">
        <f>+('I Trimestre'!C18+'II Trimestre'!C18)</f>
        <v>1656.0000000000011</v>
      </c>
      <c r="D18" s="15">
        <f>+('I Trimestre'!D18+'II Trimestre'!D18)</f>
        <v>599</v>
      </c>
      <c r="E18" s="15">
        <f>+('I Trimestre'!E18+'II Trimestre'!E18)</f>
        <v>1269</v>
      </c>
      <c r="F18" s="15"/>
    </row>
    <row r="19" spans="1:6" ht="16.5" x14ac:dyDescent="0.3">
      <c r="A19" s="14" t="s">
        <v>104</v>
      </c>
      <c r="B19" s="15">
        <f t="shared" si="0"/>
        <v>1051</v>
      </c>
      <c r="C19" s="15">
        <f>+('I Trimestre'!C19+'II Trimestre'!C19)</f>
        <v>479</v>
      </c>
      <c r="D19" s="15">
        <f>+('I Trimestre'!D19+'II Trimestre'!D19)</f>
        <v>186</v>
      </c>
      <c r="E19" s="15">
        <f>+('I Trimestre'!E19+'II Trimestre'!E19)</f>
        <v>386</v>
      </c>
      <c r="F19" s="15"/>
    </row>
    <row r="20" spans="1:6" ht="17.25" x14ac:dyDescent="0.35">
      <c r="A20" s="16" t="s">
        <v>2</v>
      </c>
      <c r="B20" s="15">
        <f t="shared" si="0"/>
        <v>4639</v>
      </c>
      <c r="C20" s="15">
        <f>+('I Trimestre'!C20+'II Trimestre'!C20)</f>
        <v>2368</v>
      </c>
      <c r="D20" s="15">
        <f>+('I Trimestre'!D20+'II Trimestre'!D20)</f>
        <v>806</v>
      </c>
      <c r="E20" s="15">
        <f>+('I Trimestre'!E20+'II Trimestre'!E20)</f>
        <v>1465</v>
      </c>
      <c r="F20" s="15"/>
    </row>
    <row r="21" spans="1:6" ht="16.5" x14ac:dyDescent="0.3">
      <c r="A21" s="14" t="s">
        <v>82</v>
      </c>
      <c r="B21" s="15">
        <f t="shared" si="0"/>
        <v>2649.9999999999968</v>
      </c>
      <c r="C21" s="15">
        <f>'II Trimestre'!C21</f>
        <v>1245.3333333333301</v>
      </c>
      <c r="D21" s="15">
        <f>'II Trimestre'!D21</f>
        <v>450.66666666666669</v>
      </c>
      <c r="E21" s="15">
        <f>'II Trimestre'!E21</f>
        <v>954</v>
      </c>
      <c r="F21" s="15"/>
    </row>
    <row r="22" spans="1:6" ht="17.25" x14ac:dyDescent="0.35">
      <c r="A22" s="16" t="s">
        <v>2</v>
      </c>
      <c r="B22" s="15">
        <f t="shared" si="0"/>
        <v>7950</v>
      </c>
      <c r="C22" s="15">
        <f>'II Trimestre'!C22</f>
        <v>3736</v>
      </c>
      <c r="D22" s="15">
        <f>'II Trimestre'!D22</f>
        <v>1352</v>
      </c>
      <c r="E22" s="15">
        <f>'II Trimestre'!E22</f>
        <v>2862</v>
      </c>
      <c r="F22" s="15"/>
    </row>
    <row r="23" spans="1:6" ht="16.5" x14ac:dyDescent="0.3">
      <c r="A23" s="12"/>
      <c r="B23" s="15"/>
      <c r="C23" s="15"/>
      <c r="D23" s="15"/>
      <c r="E23" s="19"/>
      <c r="F23" s="19"/>
    </row>
    <row r="24" spans="1:6" ht="17.25" x14ac:dyDescent="0.35">
      <c r="A24" s="17" t="s">
        <v>5</v>
      </c>
      <c r="B24" s="15"/>
      <c r="C24" s="15"/>
      <c r="D24" s="15"/>
      <c r="E24" s="19"/>
      <c r="F24" s="19"/>
    </row>
    <row r="25" spans="1:6" ht="16.5" x14ac:dyDescent="0.3">
      <c r="A25" s="14" t="s">
        <v>57</v>
      </c>
      <c r="B25" s="15">
        <f>+'I Trimestre'!B25+'II Trimestre'!B25</f>
        <v>1748927743.6300001</v>
      </c>
      <c r="C25" s="15">
        <f>+'I Trimestre'!C25+'II Trimestre'!C25</f>
        <v>0</v>
      </c>
      <c r="D25" s="15">
        <f>+'I Trimestre'!D25+'II Trimestre'!D25</f>
        <v>0</v>
      </c>
      <c r="E25" s="15">
        <f>+'I Trimestre'!E25+'II Trimestre'!E25</f>
        <v>0</v>
      </c>
      <c r="F25" s="15">
        <f>+'I Trimestre'!F25+'II Trimestre'!F25</f>
        <v>74019941.120000005</v>
      </c>
    </row>
    <row r="26" spans="1:6" ht="16.5" x14ac:dyDescent="0.3">
      <c r="A26" s="14" t="s">
        <v>105</v>
      </c>
      <c r="B26" s="15">
        <f>+C26+D26+E26+F26</f>
        <v>1446189699.9200001</v>
      </c>
      <c r="C26" s="15">
        <f>+'I Trimestre'!C26+'II Trimestre'!C26</f>
        <v>656098224.48000002</v>
      </c>
      <c r="D26" s="15">
        <f>+'I Trimestre'!D26+'II Trimestre'!D26</f>
        <v>237320553.42000002</v>
      </c>
      <c r="E26" s="15">
        <f>+'I Trimestre'!E26+'II Trimestre'!E26</f>
        <v>502770922.01999998</v>
      </c>
      <c r="F26" s="15">
        <f>+'I Trimestre'!F26+'II Trimestre'!F26</f>
        <v>50000000</v>
      </c>
    </row>
    <row r="27" spans="1:6" ht="16.5" x14ac:dyDescent="0.3">
      <c r="A27" s="14" t="s">
        <v>106</v>
      </c>
      <c r="B27" s="15">
        <f>+C27+D27+E27+F27</f>
        <v>1548491829.316608</v>
      </c>
      <c r="C27" s="15">
        <f>+'I Trimestre'!C27+'II Trimestre'!C27</f>
        <v>885952986.42000008</v>
      </c>
      <c r="D27" s="15">
        <f>+'I Trimestre'!D27+'II Trimestre'!D27</f>
        <v>246964956.25999999</v>
      </c>
      <c r="E27" s="15">
        <f>+'I Trimestre'!E27+'II Trimestre'!E27</f>
        <v>387595592.36000001</v>
      </c>
      <c r="F27" s="15">
        <f>+'I Trimestre'!F27+'II Trimestre'!F27</f>
        <v>27978294.276608001</v>
      </c>
    </row>
    <row r="28" spans="1:6" ht="16.5" x14ac:dyDescent="0.3">
      <c r="A28" s="14" t="s">
        <v>85</v>
      </c>
      <c r="B28" s="15">
        <f>+'II Trimestre'!B28</f>
        <v>3369986917.46</v>
      </c>
      <c r="C28" s="15">
        <f>+'II Trimestre'!C28</f>
        <v>1536684378.4100001</v>
      </c>
      <c r="D28" s="15">
        <f>+'II Trimestre'!D28</f>
        <v>556125854.69000006</v>
      </c>
      <c r="E28" s="15">
        <f>+'II Trimestre'!E28</f>
        <v>1177176684.3600001</v>
      </c>
      <c r="F28" s="15">
        <f>+'II Trimestre'!F28</f>
        <v>99999999.999999985</v>
      </c>
    </row>
    <row r="29" spans="1:6" ht="16.5" x14ac:dyDescent="0.3">
      <c r="A29" s="14" t="s">
        <v>107</v>
      </c>
      <c r="B29" s="15">
        <f>+C29+D29+E29</f>
        <v>1520513535.04</v>
      </c>
      <c r="C29" s="15">
        <f>C27</f>
        <v>885952986.42000008</v>
      </c>
      <c r="D29" s="15">
        <f t="shared" ref="D29:E29" si="1">D27</f>
        <v>246964956.25999999</v>
      </c>
      <c r="E29" s="15">
        <f t="shared" si="1"/>
        <v>387595592.36000001</v>
      </c>
      <c r="F29" s="15"/>
    </row>
    <row r="30" spans="1:6" ht="16.5" x14ac:dyDescent="0.3">
      <c r="A30" s="12"/>
      <c r="B30" s="15"/>
      <c r="C30" s="15"/>
      <c r="D30" s="15"/>
      <c r="E30" s="19"/>
      <c r="F30" s="19"/>
    </row>
    <row r="31" spans="1:6" ht="17.25" x14ac:dyDescent="0.35">
      <c r="A31" s="17" t="s">
        <v>6</v>
      </c>
      <c r="B31" s="15"/>
      <c r="C31" s="15"/>
      <c r="D31" s="15"/>
      <c r="E31" s="19"/>
      <c r="F31" s="19"/>
    </row>
    <row r="32" spans="1:6" ht="16.5" x14ac:dyDescent="0.3">
      <c r="A32" s="14" t="s">
        <v>108</v>
      </c>
      <c r="B32" s="15">
        <f>B26</f>
        <v>1446189699.9200001</v>
      </c>
      <c r="C32" s="15"/>
      <c r="D32" s="15"/>
      <c r="E32" s="19"/>
      <c r="F32" s="19"/>
    </row>
    <row r="33" spans="1:6" ht="16.5" x14ac:dyDescent="0.3">
      <c r="A33" s="14" t="s">
        <v>109</v>
      </c>
      <c r="B33" s="15">
        <f>'I Trimestre'!B33+'II Trimestre'!B33</f>
        <v>1523286976.5599999</v>
      </c>
      <c r="C33" s="15"/>
      <c r="D33" s="15"/>
      <c r="E33" s="19"/>
      <c r="F33" s="19"/>
    </row>
    <row r="34" spans="1:6" ht="16.5" x14ac:dyDescent="0.3">
      <c r="A34" s="12"/>
      <c r="B34" s="20"/>
      <c r="C34" s="20"/>
      <c r="D34" s="20"/>
      <c r="E34" s="12"/>
      <c r="F34" s="12"/>
    </row>
    <row r="35" spans="1:6" ht="17.25" x14ac:dyDescent="0.35">
      <c r="A35" s="13" t="s">
        <v>7</v>
      </c>
      <c r="B35" s="20"/>
      <c r="C35" s="20"/>
      <c r="D35" s="20"/>
      <c r="E35" s="12"/>
      <c r="F35" s="12"/>
    </row>
    <row r="36" spans="1:6" ht="16.5" x14ac:dyDescent="0.3">
      <c r="A36" s="14" t="s">
        <v>58</v>
      </c>
      <c r="B36" s="21">
        <v>1.0552807376</v>
      </c>
      <c r="C36" s="21">
        <v>1.0552807376</v>
      </c>
      <c r="D36" s="21">
        <v>1.0552807376</v>
      </c>
      <c r="E36" s="21">
        <v>1.0552807376</v>
      </c>
      <c r="F36" s="21">
        <v>1.0552807376</v>
      </c>
    </row>
    <row r="37" spans="1:6" ht="16.5" x14ac:dyDescent="0.3">
      <c r="A37" s="14" t="s">
        <v>110</v>
      </c>
      <c r="B37" s="21">
        <v>1.0586</v>
      </c>
      <c r="C37" s="21">
        <v>1.0586</v>
      </c>
      <c r="D37" s="21">
        <v>1.0586</v>
      </c>
      <c r="E37" s="21">
        <v>1.0586</v>
      </c>
      <c r="F37" s="21">
        <v>1.0586</v>
      </c>
    </row>
    <row r="38" spans="1:6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6" ht="16.5" x14ac:dyDescent="0.3">
      <c r="A39" s="12"/>
      <c r="B39" s="15"/>
      <c r="C39" s="15"/>
      <c r="D39" s="15"/>
      <c r="E39" s="19"/>
      <c r="F39" s="19"/>
    </row>
    <row r="40" spans="1:6" ht="17.25" x14ac:dyDescent="0.35">
      <c r="A40" s="13" t="s">
        <v>9</v>
      </c>
      <c r="B40" s="15"/>
      <c r="C40" s="15"/>
      <c r="D40" s="15"/>
      <c r="E40" s="19"/>
      <c r="F40" s="19"/>
    </row>
    <row r="41" spans="1:6" ht="16.5" x14ac:dyDescent="0.3">
      <c r="A41" s="12" t="s">
        <v>59</v>
      </c>
      <c r="B41" s="15">
        <f>B25/B36</f>
        <v>1657310402.1661053</v>
      </c>
      <c r="C41" s="15">
        <f>C25/C36</f>
        <v>0</v>
      </c>
      <c r="D41" s="15">
        <f>D25/D36</f>
        <v>0</v>
      </c>
      <c r="E41" s="19">
        <f>E25/E36</f>
        <v>0</v>
      </c>
      <c r="F41" s="19">
        <f t="shared" ref="F41" si="2">F25/F36</f>
        <v>70142416.593656212</v>
      </c>
    </row>
    <row r="42" spans="1:6" ht="16.5" x14ac:dyDescent="0.3">
      <c r="A42" s="12" t="s">
        <v>111</v>
      </c>
      <c r="B42" s="15">
        <f>B27/B37</f>
        <v>1462773313.1651313</v>
      </c>
      <c r="C42" s="15">
        <f>C27/C37</f>
        <v>836910057.07538271</v>
      </c>
      <c r="D42" s="15">
        <f>D27/D37</f>
        <v>233293931.85339126</v>
      </c>
      <c r="E42" s="19">
        <f>E27/E37</f>
        <v>366139800.07557154</v>
      </c>
      <c r="F42" s="19">
        <f t="shared" ref="F42" si="3">F27/F37</f>
        <v>26429524.160785947</v>
      </c>
    </row>
    <row r="43" spans="1:6" ht="16.5" x14ac:dyDescent="0.3">
      <c r="A43" s="12" t="s">
        <v>60</v>
      </c>
      <c r="B43" s="15">
        <f>B41/B15</f>
        <v>853843.58689649939</v>
      </c>
      <c r="C43" s="15">
        <f>C41/B15</f>
        <v>0</v>
      </c>
      <c r="D43" s="15">
        <f>D41/B15</f>
        <v>0</v>
      </c>
      <c r="E43" s="15">
        <f>E41/B15</f>
        <v>0</v>
      </c>
      <c r="F43" s="15">
        <f>F41/B15</f>
        <v>36137.257389828032</v>
      </c>
    </row>
    <row r="44" spans="1:6" ht="16.5" x14ac:dyDescent="0.3">
      <c r="A44" s="12" t="s">
        <v>112</v>
      </c>
      <c r="B44" s="15">
        <f>B42/B19</f>
        <v>1391791.9249906102</v>
      </c>
      <c r="C44" s="15">
        <f>C42/C19</f>
        <v>1747202.6243744942</v>
      </c>
      <c r="D44" s="15">
        <f>D42/D19</f>
        <v>1254268.4508246842</v>
      </c>
      <c r="E44" s="19">
        <f>E42/E19</f>
        <v>948548.70485899365</v>
      </c>
      <c r="F44" s="19">
        <f>F42/$B19</f>
        <v>25147.025842802996</v>
      </c>
    </row>
    <row r="45" spans="1:6" ht="16.5" x14ac:dyDescent="0.3">
      <c r="A45" s="12"/>
      <c r="B45" s="20"/>
      <c r="C45" s="20"/>
      <c r="D45" s="20"/>
      <c r="E45" s="12"/>
      <c r="F45" s="12"/>
    </row>
    <row r="46" spans="1:6" ht="17.25" x14ac:dyDescent="0.35">
      <c r="A46" s="13" t="s">
        <v>10</v>
      </c>
      <c r="B46" s="20"/>
      <c r="C46" s="20"/>
      <c r="D46" s="20"/>
      <c r="E46" s="12"/>
      <c r="F46" s="12"/>
    </row>
    <row r="47" spans="1:6" ht="16.5" x14ac:dyDescent="0.3">
      <c r="A47" s="12"/>
      <c r="B47" s="20"/>
      <c r="C47" s="20"/>
      <c r="D47" s="20"/>
      <c r="E47" s="12"/>
      <c r="F47" s="12"/>
    </row>
    <row r="48" spans="1:6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258.16849816849816</v>
      </c>
      <c r="C49" s="22"/>
      <c r="D49" s="22"/>
      <c r="E49" s="23"/>
      <c r="F49" s="23"/>
    </row>
    <row r="50" spans="1:6" ht="16.5" x14ac:dyDescent="0.3">
      <c r="A50" s="12" t="s">
        <v>13</v>
      </c>
      <c r="B50" s="22">
        <f>(B19*100)/(B38)</f>
        <v>230.98901098901098</v>
      </c>
      <c r="C50" s="22"/>
      <c r="D50" s="22"/>
      <c r="E50" s="23"/>
      <c r="F50" s="23"/>
    </row>
    <row r="51" spans="1:6" ht="16.5" x14ac:dyDescent="0.3">
      <c r="A51" s="12"/>
      <c r="B51" s="22"/>
      <c r="C51" s="22"/>
      <c r="D51" s="22"/>
      <c r="E51" s="23"/>
      <c r="F51" s="23"/>
    </row>
    <row r="52" spans="1:6" ht="17.25" x14ac:dyDescent="0.35">
      <c r="A52" s="13" t="s">
        <v>14</v>
      </c>
      <c r="B52" s="22"/>
      <c r="C52" s="22"/>
      <c r="D52" s="22"/>
      <c r="E52" s="23"/>
      <c r="F52" s="23"/>
    </row>
    <row r="53" spans="1:6" ht="16.5" x14ac:dyDescent="0.3">
      <c r="A53" s="12" t="s">
        <v>15</v>
      </c>
      <c r="B53" s="22">
        <f>(B19/B17)*100</f>
        <v>89.472190692395003</v>
      </c>
      <c r="C53" s="22">
        <f t="shared" ref="C53:E53" si="4">(C19/C17)*100</f>
        <v>86.775362318840578</v>
      </c>
      <c r="D53" s="22">
        <f t="shared" si="4"/>
        <v>93.15525876460768</v>
      </c>
      <c r="E53" s="23">
        <f t="shared" si="4"/>
        <v>91.252955082742318</v>
      </c>
      <c r="F53" s="23"/>
    </row>
    <row r="54" spans="1:6" ht="16.5" x14ac:dyDescent="0.3">
      <c r="A54" s="12" t="s">
        <v>16</v>
      </c>
      <c r="B54" s="22">
        <f>B27/B26*100</f>
        <v>107.07390803587296</v>
      </c>
      <c r="C54" s="22">
        <f t="shared" ref="C54:E54" si="5">C27/C26*100</f>
        <v>135.03358999670738</v>
      </c>
      <c r="D54" s="22">
        <f t="shared" si="5"/>
        <v>104.06387171318099</v>
      </c>
      <c r="E54" s="23">
        <f t="shared" si="5"/>
        <v>77.09188725607757</v>
      </c>
      <c r="F54" s="23">
        <f>F27/F26*100</f>
        <v>55.956588553216001</v>
      </c>
    </row>
    <row r="55" spans="1:6" ht="16.5" x14ac:dyDescent="0.3">
      <c r="A55" s="12" t="s">
        <v>17</v>
      </c>
      <c r="B55" s="22">
        <f>AVERAGE(B53:B54)</f>
        <v>98.273049364133982</v>
      </c>
      <c r="C55" s="22">
        <f t="shared" ref="C55:E55" si="6">AVERAGE(C53:C54)</f>
        <v>110.90447615777398</v>
      </c>
      <c r="D55" s="22">
        <f t="shared" si="6"/>
        <v>98.609565238894334</v>
      </c>
      <c r="E55" s="23">
        <f t="shared" si="6"/>
        <v>84.172421169409944</v>
      </c>
      <c r="F55" s="23"/>
    </row>
    <row r="56" spans="1:6" ht="16.5" x14ac:dyDescent="0.3">
      <c r="A56" s="12"/>
      <c r="B56" s="22"/>
      <c r="C56" s="22"/>
      <c r="D56" s="22"/>
      <c r="E56" s="23"/>
      <c r="F56" s="23"/>
    </row>
    <row r="57" spans="1:6" ht="17.25" x14ac:dyDescent="0.35">
      <c r="A57" s="13" t="s">
        <v>18</v>
      </c>
      <c r="B57" s="22"/>
      <c r="C57" s="22"/>
      <c r="D57" s="22"/>
      <c r="E57" s="23"/>
      <c r="F57" s="23"/>
    </row>
    <row r="58" spans="1:6" ht="16.5" x14ac:dyDescent="0.3">
      <c r="A58" s="12" t="s">
        <v>19</v>
      </c>
      <c r="B58" s="22">
        <f>(B19/B21)*100</f>
        <v>39.660377358490614</v>
      </c>
      <c r="C58" s="22">
        <f t="shared" ref="C58:E58" si="7">(C19/C21)*100</f>
        <v>38.463597430406956</v>
      </c>
      <c r="D58" s="22">
        <f t="shared" si="7"/>
        <v>41.272189349112423</v>
      </c>
      <c r="E58" s="23">
        <f t="shared" si="7"/>
        <v>40.461215932914044</v>
      </c>
      <c r="F58" s="23"/>
    </row>
    <row r="59" spans="1:6" ht="16.5" x14ac:dyDescent="0.3">
      <c r="A59" s="12" t="s">
        <v>20</v>
      </c>
      <c r="B59" s="22">
        <f>B27/B28*100</f>
        <v>45.949490821279653</v>
      </c>
      <c r="C59" s="22">
        <f t="shared" ref="C59:E59" si="8">C27/C28*100</f>
        <v>57.653542839857032</v>
      </c>
      <c r="D59" s="22">
        <f t="shared" si="8"/>
        <v>44.408105499368503</v>
      </c>
      <c r="E59" s="23">
        <f t="shared" si="8"/>
        <v>32.925863849463305</v>
      </c>
      <c r="F59" s="23">
        <f>F27/F28*100</f>
        <v>27.978294276608008</v>
      </c>
    </row>
    <row r="60" spans="1:6" ht="16.5" x14ac:dyDescent="0.3">
      <c r="A60" s="12" t="s">
        <v>21</v>
      </c>
      <c r="B60" s="22">
        <f>(B58+B59)/2</f>
        <v>42.804934089885137</v>
      </c>
      <c r="C60" s="22">
        <f t="shared" ref="C60:E60" si="9">(C58+C59)/2</f>
        <v>48.058570135131994</v>
      </c>
      <c r="D60" s="22">
        <f t="shared" si="9"/>
        <v>42.840147424240463</v>
      </c>
      <c r="E60" s="23">
        <f t="shared" si="9"/>
        <v>36.693539891188678</v>
      </c>
      <c r="F60" s="23"/>
    </row>
    <row r="61" spans="1:6" ht="16.5" x14ac:dyDescent="0.3">
      <c r="A61" s="12"/>
      <c r="B61" s="22"/>
      <c r="C61" s="22"/>
      <c r="D61" s="22"/>
      <c r="E61" s="23"/>
      <c r="F61" s="23"/>
    </row>
    <row r="62" spans="1:6" ht="17.25" x14ac:dyDescent="0.35">
      <c r="A62" s="13" t="s">
        <v>32</v>
      </c>
      <c r="B62" s="22"/>
      <c r="C62" s="22"/>
      <c r="D62" s="22"/>
      <c r="E62" s="23"/>
      <c r="F62" s="23"/>
    </row>
    <row r="63" spans="1:6" ht="16.5" x14ac:dyDescent="0.3">
      <c r="A63" s="12" t="s">
        <v>22</v>
      </c>
      <c r="B63" s="22">
        <f>(B29/B27)*100</f>
        <v>98.193190706795292</v>
      </c>
      <c r="C63" s="22"/>
      <c r="D63" s="22"/>
      <c r="E63" s="23"/>
      <c r="F63" s="23"/>
    </row>
    <row r="64" spans="1:6" ht="16.5" x14ac:dyDescent="0.3">
      <c r="A64" s="12"/>
      <c r="B64" s="22"/>
      <c r="C64" s="22"/>
      <c r="D64" s="22"/>
      <c r="E64" s="23"/>
      <c r="F64" s="23"/>
    </row>
    <row r="65" spans="1:6" ht="17.25" x14ac:dyDescent="0.35">
      <c r="A65" s="13" t="s">
        <v>23</v>
      </c>
      <c r="B65" s="22"/>
      <c r="C65" s="22"/>
      <c r="D65" s="22"/>
      <c r="E65" s="23"/>
      <c r="F65" s="23"/>
    </row>
    <row r="66" spans="1:6" ht="16.5" x14ac:dyDescent="0.3">
      <c r="A66" s="12" t="s">
        <v>24</v>
      </c>
      <c r="B66" s="22">
        <f>((B19/B15)-1)*100</f>
        <v>-45.852653271509539</v>
      </c>
      <c r="C66" s="22" t="s">
        <v>102</v>
      </c>
      <c r="D66" s="22" t="s">
        <v>102</v>
      </c>
      <c r="E66" s="22" t="s">
        <v>102</v>
      </c>
      <c r="F66" s="22"/>
    </row>
    <row r="67" spans="1:6" ht="16.5" x14ac:dyDescent="0.3">
      <c r="A67" s="12" t="s">
        <v>25</v>
      </c>
      <c r="B67" s="22">
        <f>((B42/B41)-1)*100</f>
        <v>-11.73812031510295</v>
      </c>
      <c r="C67" s="22" t="s">
        <v>102</v>
      </c>
      <c r="D67" s="22" t="s">
        <v>102</v>
      </c>
      <c r="E67" s="22" t="s">
        <v>102</v>
      </c>
      <c r="F67" s="22">
        <f>((F42/F41)-1)*100</f>
        <v>-62.320197329533876</v>
      </c>
    </row>
    <row r="68" spans="1:6" ht="16.5" x14ac:dyDescent="0.3">
      <c r="A68" s="12" t="s">
        <v>26</v>
      </c>
      <c r="B68" s="22">
        <f>((B44/B43)-1)*100</f>
        <v>63.003147924248502</v>
      </c>
      <c r="C68" s="22" t="s">
        <v>102</v>
      </c>
      <c r="D68" s="22" t="s">
        <v>102</v>
      </c>
      <c r="E68" s="22" t="s">
        <v>102</v>
      </c>
      <c r="F68" s="22">
        <f t="shared" ref="C68:F68" si="10">((F44/F43)-1)*100</f>
        <v>-30.412467189938386</v>
      </c>
    </row>
    <row r="69" spans="1:6" ht="16.5" x14ac:dyDescent="0.3">
      <c r="A69" s="12"/>
      <c r="B69" s="22"/>
      <c r="C69" s="22"/>
      <c r="D69" s="22"/>
      <c r="E69" s="23"/>
      <c r="F69" s="23"/>
    </row>
    <row r="70" spans="1:6" ht="17.25" x14ac:dyDescent="0.35">
      <c r="A70" s="13" t="s">
        <v>27</v>
      </c>
      <c r="B70" s="22"/>
      <c r="C70" s="22"/>
      <c r="D70" s="22"/>
      <c r="E70" s="23"/>
      <c r="F70" s="23"/>
    </row>
    <row r="71" spans="1:6" ht="16.5" x14ac:dyDescent="0.3">
      <c r="A71" s="12" t="s">
        <v>33</v>
      </c>
      <c r="B71" s="22">
        <f>B26/(B17*6)</f>
        <v>205191.50112372305</v>
      </c>
      <c r="C71" s="22">
        <f>C26/(C17*6)</f>
        <v>198097.29</v>
      </c>
      <c r="D71" s="22">
        <f>D26/(D17*6)</f>
        <v>198097.29</v>
      </c>
      <c r="E71" s="23">
        <f>E26/(E17*6)</f>
        <v>198097.28999999998</v>
      </c>
      <c r="F71" s="23"/>
    </row>
    <row r="72" spans="1:6" ht="16.5" x14ac:dyDescent="0.3">
      <c r="A72" s="12" t="s">
        <v>34</v>
      </c>
      <c r="B72" s="22">
        <f>B27/(B19*6)</f>
        <v>245558.48863250998</v>
      </c>
      <c r="C72" s="22">
        <f>C27/(C19*6)</f>
        <v>308264.7830271399</v>
      </c>
      <c r="D72" s="22">
        <f>D27/(D19*6)</f>
        <v>221294.76367383511</v>
      </c>
      <c r="E72" s="23">
        <f>E27/(E19*6)</f>
        <v>167355.60982728843</v>
      </c>
      <c r="F72" s="23"/>
    </row>
    <row r="73" spans="1:6" ht="16.5" x14ac:dyDescent="0.3">
      <c r="A73" s="12" t="s">
        <v>43</v>
      </c>
      <c r="B73" s="22"/>
      <c r="C73" s="22">
        <f t="shared" ref="C73:D73" si="11">C27/C20</f>
        <v>374135.55169763515</v>
      </c>
      <c r="D73" s="22">
        <f t="shared" si="11"/>
        <v>306408.13431761786</v>
      </c>
      <c r="E73" s="23">
        <f>E27/E20</f>
        <v>264570.37021160411</v>
      </c>
      <c r="F73" s="23"/>
    </row>
    <row r="74" spans="1:6" ht="16.5" x14ac:dyDescent="0.3">
      <c r="A74" s="12" t="s">
        <v>28</v>
      </c>
      <c r="B74" s="22">
        <f t="shared" ref="B74" si="12">(B72/B71)*B55</f>
        <v>117.60614520098565</v>
      </c>
      <c r="C74" s="22">
        <f>(C72/C71)*C55</f>
        <v>172.58158493493175</v>
      </c>
      <c r="D74" s="22">
        <f>(D72/D71)*D55</f>
        <v>110.15688521292111</v>
      </c>
      <c r="E74" s="23">
        <f>(E72/E71)*E55</f>
        <v>71.110144290444183</v>
      </c>
      <c r="F74" s="23"/>
    </row>
    <row r="75" spans="1:6" ht="16.5" x14ac:dyDescent="0.3">
      <c r="A75" s="24" t="s">
        <v>39</v>
      </c>
      <c r="B75" s="22">
        <f>B26/B17</f>
        <v>1231149.0067423382</v>
      </c>
      <c r="C75" s="22">
        <f t="shared" ref="C75:D75" si="13">C26/C17</f>
        <v>1188583.74</v>
      </c>
      <c r="D75" s="22">
        <f t="shared" si="13"/>
        <v>1188583.74</v>
      </c>
      <c r="E75" s="23">
        <f>E26/E17</f>
        <v>1188583.74</v>
      </c>
      <c r="F75" s="23"/>
    </row>
    <row r="76" spans="1:6" ht="16.5" x14ac:dyDescent="0.3">
      <c r="A76" s="24" t="s">
        <v>40</v>
      </c>
      <c r="B76" s="22">
        <f>B27/(B19)</f>
        <v>1473350.9317950599</v>
      </c>
      <c r="C76" s="22">
        <f t="shared" ref="C76:D76" si="14">C27/(C19)</f>
        <v>1849588.6981628395</v>
      </c>
      <c r="D76" s="22">
        <f t="shared" si="14"/>
        <v>1327768.5820430107</v>
      </c>
      <c r="E76" s="23">
        <f>E27/(E19)</f>
        <v>1004133.6589637306</v>
      </c>
      <c r="F76" s="23"/>
    </row>
    <row r="77" spans="1:6" ht="16.5" x14ac:dyDescent="0.3">
      <c r="A77" s="12"/>
      <c r="B77" s="22"/>
      <c r="C77" s="22"/>
      <c r="D77" s="22"/>
      <c r="E77" s="23"/>
      <c r="F77" s="23"/>
    </row>
    <row r="78" spans="1:6" ht="17.25" x14ac:dyDescent="0.35">
      <c r="A78" s="13" t="s">
        <v>29</v>
      </c>
      <c r="B78" s="22"/>
      <c r="C78" s="22"/>
      <c r="D78" s="22"/>
      <c r="E78" s="23"/>
      <c r="F78" s="23"/>
    </row>
    <row r="79" spans="1:6" ht="16.5" x14ac:dyDescent="0.3">
      <c r="A79" s="12" t="s">
        <v>30</v>
      </c>
      <c r="B79" s="22">
        <f>(B33/B32)*100</f>
        <v>105.33106249092113</v>
      </c>
      <c r="C79" s="22"/>
      <c r="D79" s="22"/>
      <c r="E79" s="23"/>
      <c r="F79" s="23"/>
    </row>
    <row r="80" spans="1:6" ht="16.5" x14ac:dyDescent="0.3">
      <c r="A80" s="12" t="s">
        <v>31</v>
      </c>
      <c r="B80" s="22">
        <f>(B27/B33)*100</f>
        <v>101.65463587258702</v>
      </c>
      <c r="C80" s="22"/>
      <c r="D80" s="22"/>
      <c r="E80" s="23"/>
      <c r="F80" s="23"/>
    </row>
    <row r="81" spans="1:8" ht="17.25" thickBot="1" x14ac:dyDescent="0.35">
      <c r="A81" s="25"/>
      <c r="B81" s="37"/>
      <c r="C81" s="37"/>
      <c r="D81" s="37"/>
      <c r="E81" s="23"/>
      <c r="F81" s="23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16.5" x14ac:dyDescent="0.3">
      <c r="A84" s="12"/>
      <c r="B84" s="12"/>
      <c r="C84" s="12"/>
      <c r="D84" s="12"/>
      <c r="E84" s="12"/>
      <c r="F84" s="12"/>
    </row>
    <row r="85" spans="1:8" ht="16.5" x14ac:dyDescent="0.3">
      <c r="A85" s="12"/>
      <c r="B85" s="27"/>
      <c r="C85" s="27"/>
      <c r="D85" s="27"/>
      <c r="E85" s="12"/>
      <c r="F85" s="12"/>
    </row>
    <row r="87" spans="1:8" x14ac:dyDescent="0.25">
      <c r="A87" s="2"/>
    </row>
    <row r="89" spans="1:8" x14ac:dyDescent="0.25">
      <c r="A89" s="1"/>
    </row>
    <row r="90" spans="1:8" x14ac:dyDescent="0.25">
      <c r="A90" s="1"/>
    </row>
    <row r="91" spans="1:8" x14ac:dyDescent="0.25">
      <c r="A91" s="1"/>
    </row>
  </sheetData>
  <mergeCells count="5">
    <mergeCell ref="A83:F83"/>
    <mergeCell ref="A9:A10"/>
    <mergeCell ref="B9:B10"/>
    <mergeCell ref="C9:F9"/>
    <mergeCell ref="A82:F82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8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4" customWidth="1"/>
    <col min="2" max="6" width="23.7109375" style="4" customWidth="1"/>
    <col min="7" max="16384" width="11.42578125" style="4"/>
  </cols>
  <sheetData>
    <row r="7" spans="1:6" ht="30" customHeight="1" x14ac:dyDescent="0.25"/>
    <row r="8" spans="1:6" ht="30" customHeight="1" x14ac:dyDescent="0.25"/>
    <row r="9" spans="1:6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6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6" ht="17.25" thickTop="1" x14ac:dyDescent="0.3">
      <c r="A11" s="12"/>
      <c r="B11" s="12"/>
      <c r="C11" s="12"/>
      <c r="D11" s="12"/>
      <c r="E11" s="12"/>
      <c r="F11" s="12"/>
    </row>
    <row r="12" spans="1:6" ht="17.25" x14ac:dyDescent="0.35">
      <c r="A12" s="13" t="s">
        <v>3</v>
      </c>
      <c r="B12" s="12"/>
      <c r="C12" s="12"/>
      <c r="D12" s="12"/>
      <c r="E12" s="12"/>
      <c r="F12" s="12"/>
    </row>
    <row r="13" spans="1:6" ht="16.5" x14ac:dyDescent="0.3">
      <c r="A13" s="12"/>
      <c r="B13" s="12"/>
      <c r="C13" s="12"/>
      <c r="D13" s="12"/>
      <c r="E13" s="12"/>
      <c r="F13" s="12"/>
    </row>
    <row r="14" spans="1:6" ht="17.25" x14ac:dyDescent="0.35">
      <c r="A14" s="13" t="s">
        <v>4</v>
      </c>
      <c r="B14" s="12"/>
      <c r="C14" s="12"/>
      <c r="D14" s="12"/>
      <c r="E14" s="12"/>
      <c r="F14" s="12"/>
    </row>
    <row r="15" spans="1:6" ht="16.5" x14ac:dyDescent="0.3">
      <c r="A15" s="14" t="s">
        <v>61</v>
      </c>
      <c r="B15" s="15">
        <v>1440</v>
      </c>
      <c r="C15" s="15">
        <v>0</v>
      </c>
      <c r="D15" s="15">
        <v>0</v>
      </c>
      <c r="E15" s="15">
        <v>0</v>
      </c>
      <c r="F15" s="15"/>
    </row>
    <row r="16" spans="1:6" ht="17.25" x14ac:dyDescent="0.35">
      <c r="A16" s="16" t="s">
        <v>2</v>
      </c>
      <c r="B16" s="15">
        <v>2168</v>
      </c>
      <c r="C16" s="15">
        <v>0</v>
      </c>
      <c r="D16" s="15">
        <v>0</v>
      </c>
      <c r="E16" s="15">
        <v>0</v>
      </c>
      <c r="F16" s="15"/>
    </row>
    <row r="17" spans="1:6" ht="16.5" x14ac:dyDescent="0.3">
      <c r="A17" s="14" t="s">
        <v>113</v>
      </c>
      <c r="B17" s="15">
        <f>+C17+D17+E17</f>
        <v>700</v>
      </c>
      <c r="C17" s="15">
        <v>329</v>
      </c>
      <c r="D17" s="15">
        <v>119</v>
      </c>
      <c r="E17" s="15">
        <v>252</v>
      </c>
      <c r="F17" s="15"/>
    </row>
    <row r="18" spans="1:6" ht="17.25" x14ac:dyDescent="0.35">
      <c r="A18" s="16" t="s">
        <v>2</v>
      </c>
      <c r="B18" s="15">
        <f t="shared" ref="B18:B22" si="0">+C18+D18+E18</f>
        <v>2100</v>
      </c>
      <c r="C18" s="15">
        <v>987</v>
      </c>
      <c r="D18" s="15">
        <v>357</v>
      </c>
      <c r="E18" s="15">
        <v>756</v>
      </c>
      <c r="F18" s="15"/>
    </row>
    <row r="19" spans="1:6" ht="16.5" x14ac:dyDescent="0.3">
      <c r="A19" s="14" t="s">
        <v>114</v>
      </c>
      <c r="B19" s="15">
        <f t="shared" si="0"/>
        <v>557.66666666666697</v>
      </c>
      <c r="C19" s="15">
        <v>243.666666666667</v>
      </c>
      <c r="D19" s="15">
        <v>109.33333333333333</v>
      </c>
      <c r="E19" s="15">
        <v>204.66666666666666</v>
      </c>
      <c r="F19" s="15"/>
    </row>
    <row r="20" spans="1:6" ht="17.25" x14ac:dyDescent="0.35">
      <c r="A20" s="16" t="s">
        <v>2</v>
      </c>
      <c r="B20" s="15">
        <f>+C20+D20+E20</f>
        <v>3002</v>
      </c>
      <c r="C20" s="15">
        <v>1609</v>
      </c>
      <c r="D20" s="15">
        <v>515</v>
      </c>
      <c r="E20" s="15">
        <v>878</v>
      </c>
      <c r="F20" s="15"/>
    </row>
    <row r="21" spans="1:6" ht="16.5" x14ac:dyDescent="0.3">
      <c r="A21" s="14" t="s">
        <v>82</v>
      </c>
      <c r="B21" s="15">
        <f t="shared" si="0"/>
        <v>2649.9999999999968</v>
      </c>
      <c r="C21" s="15">
        <v>1245.3333333333301</v>
      </c>
      <c r="D21" s="15">
        <v>450.66666666666669</v>
      </c>
      <c r="E21" s="15">
        <v>954</v>
      </c>
      <c r="F21" s="15"/>
    </row>
    <row r="22" spans="1:6" ht="17.25" x14ac:dyDescent="0.35">
      <c r="A22" s="16" t="s">
        <v>2</v>
      </c>
      <c r="B22" s="15">
        <f t="shared" si="0"/>
        <v>7950</v>
      </c>
      <c r="C22" s="15">
        <v>3736</v>
      </c>
      <c r="D22" s="15">
        <v>1352</v>
      </c>
      <c r="E22" s="15">
        <v>2862</v>
      </c>
      <c r="F22" s="15"/>
    </row>
    <row r="23" spans="1:6" ht="16.5" x14ac:dyDescent="0.3">
      <c r="A23" s="12"/>
      <c r="B23" s="15"/>
      <c r="C23" s="15"/>
      <c r="D23" s="15"/>
      <c r="E23" s="19"/>
      <c r="F23" s="19"/>
    </row>
    <row r="24" spans="1:6" ht="17.25" x14ac:dyDescent="0.35">
      <c r="A24" s="17" t="s">
        <v>5</v>
      </c>
      <c r="B24" s="15"/>
      <c r="C24" s="15"/>
      <c r="D24" s="15"/>
      <c r="E24" s="19"/>
      <c r="F24" s="19"/>
    </row>
    <row r="25" spans="1:6" ht="16.5" x14ac:dyDescent="0.3">
      <c r="A25" s="14" t="s">
        <v>62</v>
      </c>
      <c r="B25" s="15">
        <f>+F25+947903443.3</f>
        <v>967490744.69999993</v>
      </c>
      <c r="C25" s="15">
        <v>0</v>
      </c>
      <c r="D25" s="15">
        <v>0</v>
      </c>
      <c r="E25" s="15">
        <v>0</v>
      </c>
      <c r="F25" s="15">
        <v>19587301.399999999</v>
      </c>
    </row>
    <row r="26" spans="1:6" ht="16.5" x14ac:dyDescent="0.3">
      <c r="A26" s="14" t="s">
        <v>115</v>
      </c>
      <c r="B26" s="15">
        <f>+C26+D26+E26+F26</f>
        <v>857008618</v>
      </c>
      <c r="C26" s="18">
        <v>391044050.46000004</v>
      </c>
      <c r="D26" s="18">
        <v>141441465.06</v>
      </c>
      <c r="E26" s="15">
        <v>299523102.48000002</v>
      </c>
      <c r="F26" s="15">
        <v>25000000</v>
      </c>
    </row>
    <row r="27" spans="1:6" ht="16.5" x14ac:dyDescent="0.3">
      <c r="A27" s="14" t="s">
        <v>116</v>
      </c>
      <c r="B27" s="15">
        <f>+C27+D27+E27+F27</f>
        <v>695132755.44990087</v>
      </c>
      <c r="C27" s="18">
        <v>382708163.71999997</v>
      </c>
      <c r="D27" s="18">
        <v>131195814.69</v>
      </c>
      <c r="E27" s="15">
        <v>165881327.94999996</v>
      </c>
      <c r="F27" s="15">
        <v>15347449.089901</v>
      </c>
    </row>
    <row r="28" spans="1:6" ht="16.5" x14ac:dyDescent="0.3">
      <c r="A28" s="14" t="s">
        <v>85</v>
      </c>
      <c r="B28" s="15">
        <f>+C28+D28+E28+F28</f>
        <v>3369986917.46</v>
      </c>
      <c r="C28" s="18">
        <v>1536684378.4100001</v>
      </c>
      <c r="D28" s="15">
        <v>556125854.69000006</v>
      </c>
      <c r="E28" s="15">
        <v>1177176684.3600001</v>
      </c>
      <c r="F28" s="15">
        <v>99999999.999999985</v>
      </c>
    </row>
    <row r="29" spans="1:6" ht="16.5" x14ac:dyDescent="0.3">
      <c r="A29" s="14" t="s">
        <v>117</v>
      </c>
      <c r="B29" s="15">
        <f>+C29+D29+E29</f>
        <v>679785306.3599999</v>
      </c>
      <c r="C29" s="15">
        <f>C27</f>
        <v>382708163.71999997</v>
      </c>
      <c r="D29" s="15">
        <f t="shared" ref="D29:E29" si="1">D27</f>
        <v>131195814.69</v>
      </c>
      <c r="E29" s="15">
        <f t="shared" si="1"/>
        <v>165881327.94999996</v>
      </c>
      <c r="F29" s="15"/>
    </row>
    <row r="30" spans="1:6" ht="16.5" x14ac:dyDescent="0.3">
      <c r="A30" s="12"/>
      <c r="B30" s="15"/>
      <c r="C30" s="15"/>
      <c r="D30" s="15"/>
      <c r="E30" s="19"/>
      <c r="F30" s="19"/>
    </row>
    <row r="31" spans="1:6" ht="17.25" x14ac:dyDescent="0.35">
      <c r="A31" s="17" t="s">
        <v>6</v>
      </c>
      <c r="B31" s="15"/>
      <c r="C31" s="15"/>
      <c r="D31" s="15"/>
      <c r="E31" s="19"/>
      <c r="F31" s="19"/>
    </row>
    <row r="32" spans="1:6" ht="16.5" x14ac:dyDescent="0.3">
      <c r="A32" s="14" t="s">
        <v>118</v>
      </c>
      <c r="B32" s="15">
        <f>B26</f>
        <v>857008618</v>
      </c>
      <c r="C32" s="15"/>
      <c r="D32" s="15"/>
      <c r="E32" s="19"/>
      <c r="F32" s="19"/>
    </row>
    <row r="33" spans="1:6" ht="16.5" x14ac:dyDescent="0.3">
      <c r="A33" s="14" t="s">
        <v>119</v>
      </c>
      <c r="B33" s="15">
        <v>824840281.21000004</v>
      </c>
      <c r="C33" s="15"/>
      <c r="D33" s="15"/>
      <c r="E33" s="19"/>
      <c r="F33" s="19"/>
    </row>
    <row r="34" spans="1:6" ht="16.5" x14ac:dyDescent="0.3">
      <c r="A34" s="12"/>
      <c r="B34" s="20"/>
      <c r="C34" s="20"/>
      <c r="D34" s="20"/>
      <c r="E34" s="12"/>
      <c r="F34" s="12"/>
    </row>
    <row r="35" spans="1:6" ht="17.25" x14ac:dyDescent="0.35">
      <c r="A35" s="13" t="s">
        <v>7</v>
      </c>
      <c r="B35" s="20"/>
      <c r="C35" s="20"/>
      <c r="D35" s="20"/>
      <c r="E35" s="12"/>
      <c r="F35" s="12"/>
    </row>
    <row r="36" spans="1:6" ht="16.5" x14ac:dyDescent="0.3">
      <c r="A36" s="14" t="s">
        <v>63</v>
      </c>
      <c r="B36" s="21">
        <v>1.060947463</v>
      </c>
      <c r="C36" s="21">
        <v>1.060947463</v>
      </c>
      <c r="D36" s="21">
        <v>1.060947463</v>
      </c>
      <c r="E36" s="21">
        <v>1.060947463</v>
      </c>
      <c r="F36" s="21">
        <v>1.060947463</v>
      </c>
    </row>
    <row r="37" spans="1:6" ht="16.5" x14ac:dyDescent="0.3">
      <c r="A37" s="14" t="s">
        <v>120</v>
      </c>
      <c r="B37" s="21">
        <v>1.0641</v>
      </c>
      <c r="C37" s="21">
        <v>1.0641</v>
      </c>
      <c r="D37" s="21">
        <v>1.0641</v>
      </c>
      <c r="E37" s="21">
        <v>1.0641</v>
      </c>
      <c r="F37" s="21">
        <v>1.0641</v>
      </c>
    </row>
    <row r="38" spans="1:6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6" ht="16.5" x14ac:dyDescent="0.3">
      <c r="A39" s="12"/>
      <c r="B39" s="15"/>
      <c r="C39" s="15"/>
      <c r="D39" s="15"/>
      <c r="E39" s="19"/>
      <c r="F39" s="19"/>
    </row>
    <row r="40" spans="1:6" ht="17.25" x14ac:dyDescent="0.35">
      <c r="A40" s="13" t="s">
        <v>9</v>
      </c>
      <c r="B40" s="15"/>
      <c r="C40" s="15"/>
      <c r="D40" s="15"/>
      <c r="E40" s="19"/>
      <c r="F40" s="19"/>
    </row>
    <row r="41" spans="1:6" ht="16.5" x14ac:dyDescent="0.3">
      <c r="A41" s="12" t="s">
        <v>64</v>
      </c>
      <c r="B41" s="15">
        <f>B25/B36</f>
        <v>911912020.56722379</v>
      </c>
      <c r="C41" s="15">
        <f t="shared" ref="C41:F41" si="2">C25/C36</f>
        <v>0</v>
      </c>
      <c r="D41" s="15">
        <f t="shared" si="2"/>
        <v>0</v>
      </c>
      <c r="E41" s="19">
        <f t="shared" si="2"/>
        <v>0</v>
      </c>
      <c r="F41" s="19">
        <f t="shared" si="2"/>
        <v>18462084.20595469</v>
      </c>
    </row>
    <row r="42" spans="1:6" ht="16.5" x14ac:dyDescent="0.3">
      <c r="A42" s="12" t="s">
        <v>121</v>
      </c>
      <c r="B42" s="15">
        <f>B27/B37</f>
        <v>653258862.37186432</v>
      </c>
      <c r="C42" s="15">
        <f t="shared" ref="C42:F42" si="3">C27/C37</f>
        <v>359654321.69908839</v>
      </c>
      <c r="D42" s="15">
        <f t="shared" si="3"/>
        <v>123292749.45023963</v>
      </c>
      <c r="E42" s="19">
        <f t="shared" si="3"/>
        <v>155888852.50446382</v>
      </c>
      <c r="F42" s="19">
        <f t="shared" si="3"/>
        <v>14422938.718072549</v>
      </c>
    </row>
    <row r="43" spans="1:6" ht="16.5" x14ac:dyDescent="0.3">
      <c r="A43" s="12" t="s">
        <v>65</v>
      </c>
      <c r="B43" s="15">
        <f>B41/B15</f>
        <v>633272.23650501657</v>
      </c>
      <c r="C43" s="15">
        <f>C41/B15</f>
        <v>0</v>
      </c>
      <c r="D43" s="15">
        <f>D41/B15</f>
        <v>0</v>
      </c>
      <c r="E43" s="19">
        <f>E41/B15</f>
        <v>0</v>
      </c>
      <c r="F43" s="19">
        <f>F41/B15</f>
        <v>12820.891809690756</v>
      </c>
    </row>
    <row r="44" spans="1:6" ht="16.5" x14ac:dyDescent="0.3">
      <c r="A44" s="12" t="s">
        <v>122</v>
      </c>
      <c r="B44" s="15">
        <f>B42/B19</f>
        <v>1171414.5768772217</v>
      </c>
      <c r="C44" s="15">
        <f t="shared" ref="C44:E44" si="4">C42/C19</f>
        <v>1476009.5281768313</v>
      </c>
      <c r="D44" s="15">
        <f t="shared" si="4"/>
        <v>1127677.5864351187</v>
      </c>
      <c r="E44" s="19">
        <f t="shared" si="4"/>
        <v>761671.91777425329</v>
      </c>
      <c r="F44" s="19">
        <f>F42/B19</f>
        <v>25863.010253567019</v>
      </c>
    </row>
    <row r="45" spans="1:6" ht="16.5" x14ac:dyDescent="0.3">
      <c r="A45" s="12"/>
      <c r="B45" s="20"/>
      <c r="C45" s="20"/>
      <c r="D45" s="20"/>
      <c r="E45" s="12"/>
      <c r="F45" s="12"/>
    </row>
    <row r="46" spans="1:6" ht="17.25" x14ac:dyDescent="0.35">
      <c r="A46" s="13" t="s">
        <v>10</v>
      </c>
      <c r="B46" s="20"/>
      <c r="C46" s="20"/>
      <c r="D46" s="20"/>
      <c r="E46" s="12"/>
      <c r="F46" s="12"/>
    </row>
    <row r="47" spans="1:6" ht="16.5" x14ac:dyDescent="0.3">
      <c r="A47" s="12"/>
      <c r="B47" s="20"/>
      <c r="C47" s="20"/>
      <c r="D47" s="20"/>
      <c r="E47" s="12"/>
      <c r="F47" s="12"/>
    </row>
    <row r="48" spans="1:6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153.84615384615387</v>
      </c>
      <c r="C49" s="22"/>
      <c r="D49" s="22"/>
      <c r="E49" s="23"/>
      <c r="F49" s="23"/>
    </row>
    <row r="50" spans="1:6" ht="16.5" x14ac:dyDescent="0.3">
      <c r="A50" s="12" t="s">
        <v>13</v>
      </c>
      <c r="B50" s="22">
        <f>(B19/B38)*100</f>
        <v>122.56410256410264</v>
      </c>
      <c r="C50" s="22"/>
      <c r="D50" s="22"/>
      <c r="E50" s="23"/>
      <c r="F50" s="23"/>
    </row>
    <row r="51" spans="1:6" ht="16.5" x14ac:dyDescent="0.3">
      <c r="A51" s="12"/>
      <c r="B51" s="22"/>
      <c r="C51" s="22"/>
      <c r="D51" s="22"/>
      <c r="E51" s="23"/>
      <c r="F51" s="23"/>
    </row>
    <row r="52" spans="1:6" ht="17.25" x14ac:dyDescent="0.35">
      <c r="A52" s="13" t="s">
        <v>14</v>
      </c>
      <c r="B52" s="22"/>
      <c r="C52" s="22"/>
      <c r="D52" s="22"/>
      <c r="E52" s="23"/>
      <c r="F52" s="23"/>
    </row>
    <row r="53" spans="1:6" ht="16.5" x14ac:dyDescent="0.3">
      <c r="A53" s="12" t="s">
        <v>15</v>
      </c>
      <c r="B53" s="22">
        <f>(B19/B17)*100</f>
        <v>79.666666666666714</v>
      </c>
      <c r="C53" s="22">
        <f t="shared" ref="C53:F53" si="5">(C19/C17)*100</f>
        <v>74.062816616008206</v>
      </c>
      <c r="D53" s="22">
        <f t="shared" si="5"/>
        <v>91.876750700280112</v>
      </c>
      <c r="E53" s="23">
        <f t="shared" si="5"/>
        <v>81.216931216931215</v>
      </c>
      <c r="F53" s="23"/>
    </row>
    <row r="54" spans="1:6" ht="16.5" x14ac:dyDescent="0.3">
      <c r="A54" s="12" t="s">
        <v>16</v>
      </c>
      <c r="B54" s="22">
        <f>B27/B26*100</f>
        <v>81.111524534272633</v>
      </c>
      <c r="C54" s="22">
        <f t="shared" ref="C54:F54" si="6">C27/C26*100</f>
        <v>97.868299816812382</v>
      </c>
      <c r="D54" s="22">
        <f t="shared" si="6"/>
        <v>92.756261139084089</v>
      </c>
      <c r="E54" s="23">
        <f t="shared" si="6"/>
        <v>55.381814149403155</v>
      </c>
      <c r="F54" s="23">
        <f t="shared" si="6"/>
        <v>61.389796359603999</v>
      </c>
    </row>
    <row r="55" spans="1:6" ht="16.5" x14ac:dyDescent="0.3">
      <c r="A55" s="12" t="s">
        <v>17</v>
      </c>
      <c r="B55" s="22">
        <f>AVERAGE(B53:B54)</f>
        <v>80.389095600469673</v>
      </c>
      <c r="C55" s="22">
        <f t="shared" ref="C55:E55" si="7">AVERAGE(C53:C54)</f>
        <v>85.965558216410301</v>
      </c>
      <c r="D55" s="22">
        <f t="shared" si="7"/>
        <v>92.316505919682101</v>
      </c>
      <c r="E55" s="23">
        <f t="shared" si="7"/>
        <v>68.299372683167178</v>
      </c>
      <c r="F55" s="23"/>
    </row>
    <row r="56" spans="1:6" ht="16.5" x14ac:dyDescent="0.3">
      <c r="A56" s="12"/>
      <c r="B56" s="22"/>
      <c r="C56" s="22"/>
      <c r="D56" s="22"/>
      <c r="E56" s="23"/>
      <c r="F56" s="23"/>
    </row>
    <row r="57" spans="1:6" ht="17.25" x14ac:dyDescent="0.35">
      <c r="A57" s="13" t="s">
        <v>18</v>
      </c>
      <c r="B57" s="22"/>
      <c r="C57" s="22"/>
      <c r="D57" s="22"/>
      <c r="E57" s="23"/>
      <c r="F57" s="23"/>
    </row>
    <row r="58" spans="1:6" ht="16.5" x14ac:dyDescent="0.3">
      <c r="A58" s="12" t="s">
        <v>19</v>
      </c>
      <c r="B58" s="22">
        <f>(B19/B21)*100</f>
        <v>21.044025157232742</v>
      </c>
      <c r="C58" s="22">
        <f t="shared" ref="C58:F58" si="8">(C19/C21)*100</f>
        <v>19.566381156316996</v>
      </c>
      <c r="D58" s="22">
        <f t="shared" si="8"/>
        <v>24.260355029585799</v>
      </c>
      <c r="E58" s="23">
        <f t="shared" si="8"/>
        <v>21.453529000698811</v>
      </c>
      <c r="F58" s="23"/>
    </row>
    <row r="59" spans="1:6" ht="16.5" x14ac:dyDescent="0.3">
      <c r="A59" s="12" t="s">
        <v>20</v>
      </c>
      <c r="B59" s="22">
        <f>B27/B28*100</f>
        <v>20.627164807329009</v>
      </c>
      <c r="C59" s="22">
        <f t="shared" ref="C59:F59" si="9">C27/C28*100</f>
        <v>24.904799521420674</v>
      </c>
      <c r="D59" s="22">
        <f t="shared" si="9"/>
        <v>23.591029545485199</v>
      </c>
      <c r="E59" s="23">
        <f t="shared" si="9"/>
        <v>14.091455441982802</v>
      </c>
      <c r="F59" s="23">
        <f t="shared" si="9"/>
        <v>15.347449089901003</v>
      </c>
    </row>
    <row r="60" spans="1:6" ht="16.5" x14ac:dyDescent="0.3">
      <c r="A60" s="12" t="s">
        <v>21</v>
      </c>
      <c r="B60" s="22">
        <f>(B58+B59)/2</f>
        <v>20.835594982280874</v>
      </c>
      <c r="C60" s="22">
        <f t="shared" ref="C60:E60" si="10">(C58+C59)/2</f>
        <v>22.235590338868835</v>
      </c>
      <c r="D60" s="22">
        <f t="shared" si="10"/>
        <v>23.925692287535497</v>
      </c>
      <c r="E60" s="23">
        <f t="shared" si="10"/>
        <v>17.772492221340805</v>
      </c>
      <c r="F60" s="23"/>
    </row>
    <row r="61" spans="1:6" ht="16.5" x14ac:dyDescent="0.3">
      <c r="A61" s="12"/>
      <c r="B61" s="22"/>
      <c r="C61" s="22"/>
      <c r="D61" s="22"/>
      <c r="E61" s="23"/>
      <c r="F61" s="23"/>
    </row>
    <row r="62" spans="1:6" ht="17.25" x14ac:dyDescent="0.35">
      <c r="A62" s="13" t="s">
        <v>32</v>
      </c>
      <c r="B62" s="22"/>
      <c r="C62" s="22"/>
      <c r="D62" s="22"/>
      <c r="E62" s="23"/>
      <c r="F62" s="23"/>
    </row>
    <row r="63" spans="1:6" ht="16.5" x14ac:dyDescent="0.3">
      <c r="A63" s="12" t="s">
        <v>22</v>
      </c>
      <c r="B63" s="22">
        <f>(B29/B27)*100</f>
        <v>97.792155675361911</v>
      </c>
      <c r="C63" s="22"/>
      <c r="D63" s="22"/>
      <c r="E63" s="23"/>
      <c r="F63" s="23"/>
    </row>
    <row r="64" spans="1:6" ht="16.5" x14ac:dyDescent="0.3">
      <c r="A64" s="12"/>
      <c r="B64" s="22"/>
      <c r="C64" s="22"/>
      <c r="D64" s="22"/>
      <c r="E64" s="23"/>
      <c r="F64" s="23"/>
    </row>
    <row r="65" spans="1:6" ht="17.25" x14ac:dyDescent="0.35">
      <c r="A65" s="13" t="s">
        <v>23</v>
      </c>
      <c r="B65" s="22"/>
      <c r="C65" s="22"/>
      <c r="D65" s="22"/>
      <c r="E65" s="23"/>
      <c r="F65" s="23"/>
    </row>
    <row r="66" spans="1:6" ht="16.5" x14ac:dyDescent="0.3">
      <c r="A66" s="12" t="s">
        <v>24</v>
      </c>
      <c r="B66" s="22">
        <f>((B19/B15)-1)*100</f>
        <v>-61.273148148148124</v>
      </c>
      <c r="C66" s="22" t="s">
        <v>102</v>
      </c>
      <c r="D66" s="22" t="s">
        <v>102</v>
      </c>
      <c r="E66" s="22" t="s">
        <v>102</v>
      </c>
      <c r="F66" s="23"/>
    </row>
    <row r="67" spans="1:6" ht="16.5" x14ac:dyDescent="0.3">
      <c r="A67" s="12" t="s">
        <v>25</v>
      </c>
      <c r="B67" s="22">
        <f>((B42/B41)-1)*100</f>
        <v>-28.363828128339954</v>
      </c>
      <c r="C67" s="22" t="s">
        <v>102</v>
      </c>
      <c r="D67" s="22" t="s">
        <v>102</v>
      </c>
      <c r="E67" s="22" t="s">
        <v>102</v>
      </c>
      <c r="F67" s="23">
        <f t="shared" ref="C67:F67" si="11">((F42/F41)-1)*100</f>
        <v>-21.878057985345833</v>
      </c>
    </row>
    <row r="68" spans="1:6" ht="16.5" x14ac:dyDescent="0.3">
      <c r="A68" s="12" t="s">
        <v>26</v>
      </c>
      <c r="B68" s="22">
        <f>((B44/B43)-1)*100</f>
        <v>84.978040935786737</v>
      </c>
      <c r="C68" s="22" t="s">
        <v>102</v>
      </c>
      <c r="D68" s="22" t="s">
        <v>102</v>
      </c>
      <c r="E68" s="22" t="s">
        <v>102</v>
      </c>
      <c r="F68" s="23">
        <f t="shared" ref="C68:F68" si="12">((F44/F43)-1)*100</f>
        <v>101.72551673837766</v>
      </c>
    </row>
    <row r="69" spans="1:6" ht="16.5" x14ac:dyDescent="0.3">
      <c r="A69" s="12"/>
      <c r="B69" s="22"/>
      <c r="C69" s="22"/>
      <c r="D69" s="22"/>
      <c r="E69" s="23"/>
      <c r="F69" s="23"/>
    </row>
    <row r="70" spans="1:6" ht="17.25" x14ac:dyDescent="0.35">
      <c r="A70" s="13" t="s">
        <v>27</v>
      </c>
      <c r="B70" s="22"/>
      <c r="C70" s="22"/>
      <c r="D70" s="22"/>
      <c r="E70" s="23"/>
      <c r="F70" s="23"/>
    </row>
    <row r="71" spans="1:6" ht="16.5" x14ac:dyDescent="0.3">
      <c r="A71" s="12" t="s">
        <v>33</v>
      </c>
      <c r="B71" s="22">
        <f>B26/(B17*3)</f>
        <v>408099.34190476191</v>
      </c>
      <c r="C71" s="22">
        <f>C26/(C17*3)</f>
        <v>396194.58</v>
      </c>
      <c r="D71" s="22">
        <f t="shared" ref="D71:E71" si="13">D26/(D17*3)</f>
        <v>396194.58</v>
      </c>
      <c r="E71" s="23">
        <f t="shared" si="13"/>
        <v>396194.58</v>
      </c>
      <c r="F71" s="23"/>
    </row>
    <row r="72" spans="1:6" ht="16.5" x14ac:dyDescent="0.3">
      <c r="A72" s="12" t="s">
        <v>34</v>
      </c>
      <c r="B72" s="22">
        <f>B27/(B19*3)</f>
        <v>415500.75041835057</v>
      </c>
      <c r="C72" s="22">
        <f>C27/(C19*3)</f>
        <v>523540.57964432205</v>
      </c>
      <c r="D72" s="22">
        <f t="shared" ref="D72:E72" si="14">D27/(D19*3)</f>
        <v>399987.23990853661</v>
      </c>
      <c r="E72" s="23">
        <f t="shared" si="14"/>
        <v>270165.02923452761</v>
      </c>
      <c r="F72" s="23"/>
    </row>
    <row r="73" spans="1:6" ht="16.5" x14ac:dyDescent="0.3">
      <c r="A73" s="12" t="s">
        <v>43</v>
      </c>
      <c r="B73" s="22"/>
      <c r="C73" s="22">
        <f>C27/C20</f>
        <v>237854.66980733373</v>
      </c>
      <c r="D73" s="22">
        <f t="shared" ref="D73:E73" si="15">D27/D20</f>
        <v>254749.15473786407</v>
      </c>
      <c r="E73" s="23">
        <f t="shared" si="15"/>
        <v>188930.89743735758</v>
      </c>
      <c r="F73" s="23"/>
    </row>
    <row r="74" spans="1:6" ht="16.5" x14ac:dyDescent="0.3">
      <c r="A74" s="12" t="s">
        <v>28</v>
      </c>
      <c r="B74" s="22">
        <f>(B72/B71)*B55</f>
        <v>81.847055649608549</v>
      </c>
      <c r="C74" s="22">
        <f>(C72/C71)*C55</f>
        <v>113.59685480318069</v>
      </c>
      <c r="D74" s="22">
        <f t="shared" ref="D74:E74" si="16">(D72/D71)*D55</f>
        <v>93.200226012212781</v>
      </c>
      <c r="E74" s="23">
        <f t="shared" si="16"/>
        <v>46.573332774132744</v>
      </c>
      <c r="F74" s="23"/>
    </row>
    <row r="75" spans="1:6" ht="16.5" x14ac:dyDescent="0.3">
      <c r="A75" s="24" t="s">
        <v>35</v>
      </c>
      <c r="B75" s="22">
        <f>B26/B17</f>
        <v>1224298.0257142857</v>
      </c>
      <c r="C75" s="22">
        <f>C26/C17</f>
        <v>1188583.7400000002</v>
      </c>
      <c r="D75" s="22">
        <f t="shared" ref="D75:E75" si="17">D26/D17</f>
        <v>1188583.74</v>
      </c>
      <c r="E75" s="23">
        <f t="shared" si="17"/>
        <v>1188583.74</v>
      </c>
      <c r="F75" s="23"/>
    </row>
    <row r="76" spans="1:6" ht="16.5" x14ac:dyDescent="0.3">
      <c r="A76" s="24" t="s">
        <v>36</v>
      </c>
      <c r="B76" s="22">
        <f>B27/(B19)</f>
        <v>1246502.2512550517</v>
      </c>
      <c r="C76" s="22">
        <f>C27/(C19)</f>
        <v>1570621.7389329663</v>
      </c>
      <c r="D76" s="22">
        <f t="shared" ref="D76:E76" si="18">D27/(D19)</f>
        <v>1199961.7197256098</v>
      </c>
      <c r="E76" s="23">
        <f t="shared" si="18"/>
        <v>810495.08770358295</v>
      </c>
      <c r="F76" s="23"/>
    </row>
    <row r="77" spans="1:6" ht="16.5" x14ac:dyDescent="0.3">
      <c r="A77" s="12"/>
      <c r="B77" s="22"/>
      <c r="C77" s="22"/>
      <c r="D77" s="22"/>
      <c r="E77" s="23"/>
      <c r="F77" s="23"/>
    </row>
    <row r="78" spans="1:6" ht="17.25" x14ac:dyDescent="0.35">
      <c r="A78" s="13" t="s">
        <v>29</v>
      </c>
      <c r="B78" s="22"/>
      <c r="C78" s="22"/>
      <c r="D78" s="22"/>
      <c r="E78" s="23"/>
      <c r="F78" s="23"/>
    </row>
    <row r="79" spans="1:6" ht="16.5" x14ac:dyDescent="0.3">
      <c r="A79" s="12" t="s">
        <v>30</v>
      </c>
      <c r="B79" s="22">
        <f>(B33/B32)*100</f>
        <v>96.246439520635022</v>
      </c>
      <c r="C79" s="22"/>
      <c r="D79" s="22"/>
      <c r="E79" s="23"/>
      <c r="F79" s="23"/>
    </row>
    <row r="80" spans="1:6" ht="16.5" x14ac:dyDescent="0.3">
      <c r="A80" s="12" t="s">
        <v>31</v>
      </c>
      <c r="B80" s="22">
        <f>(B27/B33)*100</f>
        <v>84.274831295844976</v>
      </c>
      <c r="C80" s="22"/>
      <c r="D80" s="22"/>
      <c r="E80" s="23"/>
      <c r="F80" s="23"/>
    </row>
    <row r="81" spans="1:8" ht="17.25" thickBot="1" x14ac:dyDescent="0.35">
      <c r="A81" s="25"/>
      <c r="B81" s="37"/>
      <c r="C81" s="37"/>
      <c r="D81" s="37"/>
      <c r="E81" s="23"/>
      <c r="F81" s="23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16.5" x14ac:dyDescent="0.3">
      <c r="A84" s="29"/>
      <c r="B84" s="12"/>
      <c r="C84" s="12"/>
      <c r="D84" s="12"/>
      <c r="E84" s="12"/>
      <c r="F84" s="12"/>
    </row>
    <row r="85" spans="1:8" ht="16.5" x14ac:dyDescent="0.3">
      <c r="A85" s="29"/>
      <c r="B85" s="12"/>
      <c r="C85" s="12"/>
      <c r="D85" s="12"/>
      <c r="E85" s="12"/>
      <c r="F85" s="12"/>
    </row>
  </sheetData>
  <mergeCells count="5">
    <mergeCell ref="A82:F82"/>
    <mergeCell ref="A83:F83"/>
    <mergeCell ref="A9:A10"/>
    <mergeCell ref="B9:B10"/>
    <mergeCell ref="C9:F9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3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.140625" style="4" customWidth="1"/>
    <col min="2" max="6" width="23.7109375" style="4" customWidth="1"/>
    <col min="7" max="16384" width="11.42578125" style="4"/>
  </cols>
  <sheetData>
    <row r="7" spans="1:6" ht="30" customHeight="1" x14ac:dyDescent="0.25"/>
    <row r="8" spans="1:6" ht="30" customHeight="1" x14ac:dyDescent="0.25"/>
    <row r="9" spans="1:6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6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6" ht="17.25" thickTop="1" x14ac:dyDescent="0.3">
      <c r="A11" s="12"/>
      <c r="B11" s="12"/>
      <c r="C11" s="12"/>
      <c r="D11" s="12"/>
      <c r="E11" s="12"/>
      <c r="F11" s="12"/>
    </row>
    <row r="12" spans="1:6" ht="17.25" x14ac:dyDescent="0.35">
      <c r="A12" s="13" t="s">
        <v>3</v>
      </c>
      <c r="B12" s="12"/>
      <c r="C12" s="12"/>
      <c r="D12" s="12"/>
      <c r="E12" s="12"/>
      <c r="F12" s="12"/>
    </row>
    <row r="13" spans="1:6" ht="16.5" x14ac:dyDescent="0.3">
      <c r="A13" s="12"/>
      <c r="B13" s="12"/>
      <c r="C13" s="12"/>
      <c r="D13" s="12"/>
      <c r="E13" s="12"/>
      <c r="F13" s="12"/>
    </row>
    <row r="14" spans="1:6" ht="17.25" x14ac:dyDescent="0.35">
      <c r="A14" s="13" t="s">
        <v>4</v>
      </c>
      <c r="B14" s="12"/>
      <c r="C14" s="12"/>
      <c r="D14" s="12"/>
      <c r="E14" s="12"/>
      <c r="F14" s="12"/>
    </row>
    <row r="15" spans="1:6" ht="16.5" x14ac:dyDescent="0.3">
      <c r="A15" s="14" t="s">
        <v>66</v>
      </c>
      <c r="B15" s="15">
        <v>1941</v>
      </c>
      <c r="C15" s="15">
        <f>+'I Trimestre'!C15+'II Trimestre'!C15+'III Trimestre'!C15</f>
        <v>0</v>
      </c>
      <c r="D15" s="15">
        <f>+'I Trimestre'!D15+'II Trimestre'!D15+'III Trimestre'!D15</f>
        <v>0</v>
      </c>
      <c r="E15" s="15">
        <f>+'I Trimestre'!E15+'II Trimestre'!E15+'III Trimestre'!E15</f>
        <v>0</v>
      </c>
      <c r="F15" s="19"/>
    </row>
    <row r="16" spans="1:6" ht="17.25" x14ac:dyDescent="0.35">
      <c r="A16" s="16" t="s">
        <v>2</v>
      </c>
      <c r="B16" s="15">
        <v>5732</v>
      </c>
      <c r="C16" s="15">
        <f>+'I Trimestre'!C16+'II Trimestre'!C16+'III Trimestre'!C16</f>
        <v>0</v>
      </c>
      <c r="D16" s="15">
        <f>+'I Trimestre'!D16+'II Trimestre'!D16+'III Trimestre'!D16</f>
        <v>0</v>
      </c>
      <c r="E16" s="15">
        <f>+'I Trimestre'!E16+'II Trimestre'!E16+'III Trimestre'!E16</f>
        <v>0</v>
      </c>
      <c r="F16" s="19"/>
    </row>
    <row r="17" spans="1:6" ht="16.5" x14ac:dyDescent="0.3">
      <c r="A17" s="14" t="s">
        <v>123</v>
      </c>
      <c r="B17" s="15">
        <f>+C17+D17+E17</f>
        <v>1874.6666666666667</v>
      </c>
      <c r="C17" s="15">
        <f>+'I Trimestre'!C17+'II Trimestre'!C17+'III Trimestre'!C17</f>
        <v>881</v>
      </c>
      <c r="D17" s="15">
        <f>+'I Trimestre'!D17+'II Trimestre'!D17+'III Trimestre'!D17</f>
        <v>318.66666666666669</v>
      </c>
      <c r="E17" s="15">
        <f>+'I Trimestre'!E17+'II Trimestre'!E17+'III Trimestre'!E17</f>
        <v>675</v>
      </c>
      <c r="F17" s="19"/>
    </row>
    <row r="18" spans="1:6" ht="17.25" x14ac:dyDescent="0.35">
      <c r="A18" s="16" t="s">
        <v>2</v>
      </c>
      <c r="B18" s="15">
        <f t="shared" ref="B18:B22" si="0">+C18+D18+E18</f>
        <v>5624.0000000000009</v>
      </c>
      <c r="C18" s="15">
        <f>+'I Trimestre'!C18+'II Trimestre'!C18+'III Trimestre'!C18</f>
        <v>2643.0000000000009</v>
      </c>
      <c r="D18" s="15">
        <f>+'I Trimestre'!D18+'II Trimestre'!D18+'III Trimestre'!D18</f>
        <v>956</v>
      </c>
      <c r="E18" s="15">
        <f>+'I Trimestre'!E18+'II Trimestre'!E18+'III Trimestre'!E18</f>
        <v>2025</v>
      </c>
      <c r="F18" s="19"/>
    </row>
    <row r="19" spans="1:6" ht="16.5" x14ac:dyDescent="0.3">
      <c r="A19" s="14" t="s">
        <v>124</v>
      </c>
      <c r="B19" s="15">
        <f t="shared" si="0"/>
        <v>1608.666666666667</v>
      </c>
      <c r="C19" s="15">
        <f>+'I Trimestre'!C19+'II Trimestre'!C19+'III Trimestre'!C19</f>
        <v>722.66666666666697</v>
      </c>
      <c r="D19" s="15">
        <f>+'I Trimestre'!D19+'II Trimestre'!D19+'III Trimestre'!D19</f>
        <v>295.33333333333331</v>
      </c>
      <c r="E19" s="15">
        <f>+'I Trimestre'!E19+'II Trimestre'!E19+'III Trimestre'!E19</f>
        <v>590.66666666666663</v>
      </c>
      <c r="F19" s="19"/>
    </row>
    <row r="20" spans="1:6" ht="17.25" x14ac:dyDescent="0.35">
      <c r="A20" s="16" t="s">
        <v>2</v>
      </c>
      <c r="B20" s="15">
        <f t="shared" si="0"/>
        <v>7641</v>
      </c>
      <c r="C20" s="15">
        <f>+'I Trimestre'!C20+'II Trimestre'!C20+'III Trimestre'!C20</f>
        <v>3977</v>
      </c>
      <c r="D20" s="15">
        <f>+'I Trimestre'!D20+'II Trimestre'!D20+'III Trimestre'!D20</f>
        <v>1321</v>
      </c>
      <c r="E20" s="15">
        <f>+'I Trimestre'!E20+'II Trimestre'!E20+'III Trimestre'!E20</f>
        <v>2343</v>
      </c>
      <c r="F20" s="19"/>
    </row>
    <row r="21" spans="1:6" ht="16.5" x14ac:dyDescent="0.3">
      <c r="A21" s="14" t="s">
        <v>82</v>
      </c>
      <c r="B21" s="15">
        <f t="shared" si="0"/>
        <v>2649.9999999999968</v>
      </c>
      <c r="C21" s="15">
        <f>+'III Trimestre'!C21</f>
        <v>1245.3333333333301</v>
      </c>
      <c r="D21" s="15">
        <f>+'III Trimestre'!D21</f>
        <v>450.66666666666669</v>
      </c>
      <c r="E21" s="15">
        <f>+'III Trimestre'!E21</f>
        <v>954</v>
      </c>
      <c r="F21" s="19"/>
    </row>
    <row r="22" spans="1:6" ht="17.25" x14ac:dyDescent="0.35">
      <c r="A22" s="16" t="s">
        <v>2</v>
      </c>
      <c r="B22" s="15">
        <f t="shared" si="0"/>
        <v>7950</v>
      </c>
      <c r="C22" s="15">
        <f>+'III Trimestre'!C22</f>
        <v>3736</v>
      </c>
      <c r="D22" s="15">
        <f>+'III Trimestre'!D22</f>
        <v>1352</v>
      </c>
      <c r="E22" s="15">
        <f>+'III Trimestre'!E22</f>
        <v>2862</v>
      </c>
      <c r="F22" s="19"/>
    </row>
    <row r="23" spans="1:6" ht="16.5" x14ac:dyDescent="0.3">
      <c r="A23" s="12"/>
      <c r="B23" s="15"/>
      <c r="C23" s="15"/>
      <c r="D23" s="15"/>
      <c r="E23" s="19"/>
      <c r="F23" s="19"/>
    </row>
    <row r="24" spans="1:6" ht="17.25" x14ac:dyDescent="0.35">
      <c r="A24" s="17" t="s">
        <v>5</v>
      </c>
      <c r="B24" s="15"/>
      <c r="C24" s="15"/>
      <c r="D24" s="15"/>
      <c r="E24" s="19"/>
      <c r="F24" s="19"/>
    </row>
    <row r="25" spans="1:6" ht="16.5" x14ac:dyDescent="0.3">
      <c r="A25" s="14" t="s">
        <v>67</v>
      </c>
      <c r="B25" s="15">
        <f>+'I Trimestre'!B25+'II Trimestre'!B25+'III Trimestre'!B25</f>
        <v>2716418488.3299999</v>
      </c>
      <c r="C25" s="15">
        <f>+'I Trimestre'!C25+'II Trimestre'!C25+'III Trimestre'!C25</f>
        <v>0</v>
      </c>
      <c r="D25" s="15">
        <f>+'I Trimestre'!D25+'II Trimestre'!D25+'III Trimestre'!D25</f>
        <v>0</v>
      </c>
      <c r="E25" s="15">
        <f>+'I Trimestre'!E25+'II Trimestre'!E25+'III Trimestre'!E25</f>
        <v>0</v>
      </c>
      <c r="F25" s="15">
        <f>+'I Trimestre'!F25+'II Trimestre'!F25+'III Trimestre'!F25</f>
        <v>93607242.520000011</v>
      </c>
    </row>
    <row r="26" spans="1:6" ht="16.5" x14ac:dyDescent="0.3">
      <c r="A26" s="14" t="s">
        <v>125</v>
      </c>
      <c r="B26" s="15">
        <f>+C26+D26+E26+F26</f>
        <v>2303198317.9200001</v>
      </c>
      <c r="C26" s="15">
        <f>+'I Trimestre'!C26+'II Trimestre'!C26+'III Trimestre'!C26</f>
        <v>1047142274.9400001</v>
      </c>
      <c r="D26" s="15">
        <f>+'I Trimestre'!D26+'II Trimestre'!D26+'III Trimestre'!D26</f>
        <v>378762018.48000002</v>
      </c>
      <c r="E26" s="15">
        <f>+'I Trimestre'!E26+'II Trimestre'!E26+'III Trimestre'!E26</f>
        <v>802294024.5</v>
      </c>
      <c r="F26" s="15">
        <f>+'I Trimestre'!F26+'II Trimestre'!F26+'III Trimestre'!F26</f>
        <v>75000000</v>
      </c>
    </row>
    <row r="27" spans="1:6" ht="16.5" x14ac:dyDescent="0.3">
      <c r="A27" s="14" t="s">
        <v>126</v>
      </c>
      <c r="B27" s="15">
        <f t="shared" ref="B27:B28" si="1">+C27+D27+E27+F27</f>
        <v>2243624584.7665091</v>
      </c>
      <c r="C27" s="15">
        <f>+'I Trimestre'!C27+'II Trimestre'!C27+'III Trimestre'!C27</f>
        <v>1268661150.1400001</v>
      </c>
      <c r="D27" s="15">
        <f>+'I Trimestre'!D27+'II Trimestre'!D27+'III Trimestre'!D27</f>
        <v>378160770.94999999</v>
      </c>
      <c r="E27" s="15">
        <f>+'I Trimestre'!E27+'II Trimestre'!E27+'III Trimestre'!E27</f>
        <v>553476920.30999994</v>
      </c>
      <c r="F27" s="15">
        <f>+'I Trimestre'!F27+'II Trimestre'!F27+'III Trimestre'!F27</f>
        <v>43325743.366509005</v>
      </c>
    </row>
    <row r="28" spans="1:6" ht="16.5" x14ac:dyDescent="0.3">
      <c r="A28" s="14" t="s">
        <v>85</v>
      </c>
      <c r="B28" s="15">
        <f t="shared" si="1"/>
        <v>3369986917.46</v>
      </c>
      <c r="C28" s="15">
        <f>+'III Trimestre'!C28</f>
        <v>1536684378.4100001</v>
      </c>
      <c r="D28" s="15">
        <f>+'III Trimestre'!D28</f>
        <v>556125854.69000006</v>
      </c>
      <c r="E28" s="15">
        <f>+'III Trimestre'!E28</f>
        <v>1177176684.3600001</v>
      </c>
      <c r="F28" s="15">
        <f>+'III Trimestre'!F28</f>
        <v>99999999.999999985</v>
      </c>
    </row>
    <row r="29" spans="1:6" ht="16.5" x14ac:dyDescent="0.3">
      <c r="A29" s="14" t="s">
        <v>127</v>
      </c>
      <c r="B29" s="15">
        <f>+C29+D29+E29</f>
        <v>2200298841.4000001</v>
      </c>
      <c r="C29" s="15">
        <f>C27</f>
        <v>1268661150.1400001</v>
      </c>
      <c r="D29" s="15">
        <f t="shared" ref="D29:E29" si="2">D27</f>
        <v>378160770.94999999</v>
      </c>
      <c r="E29" s="15">
        <f t="shared" si="2"/>
        <v>553476920.30999994</v>
      </c>
      <c r="F29" s="15"/>
    </row>
    <row r="30" spans="1:6" ht="17.25" x14ac:dyDescent="0.35">
      <c r="A30" s="13"/>
      <c r="B30" s="15"/>
      <c r="C30" s="15"/>
      <c r="D30" s="15"/>
      <c r="E30" s="19"/>
      <c r="F30" s="19"/>
    </row>
    <row r="31" spans="1:6" ht="17.25" x14ac:dyDescent="0.35">
      <c r="A31" s="17" t="s">
        <v>6</v>
      </c>
      <c r="B31" s="15"/>
      <c r="C31" s="15"/>
      <c r="D31" s="15"/>
      <c r="E31" s="19"/>
      <c r="F31" s="19"/>
    </row>
    <row r="32" spans="1:6" ht="16.5" x14ac:dyDescent="0.3">
      <c r="A32" s="14" t="s">
        <v>128</v>
      </c>
      <c r="B32" s="15">
        <f>B26</f>
        <v>2303198317.9200001</v>
      </c>
      <c r="C32" s="15"/>
      <c r="D32" s="15"/>
      <c r="E32" s="19"/>
      <c r="F32" s="19"/>
    </row>
    <row r="33" spans="1:6" ht="16.5" x14ac:dyDescent="0.3">
      <c r="A33" s="14" t="s">
        <v>129</v>
      </c>
      <c r="B33" s="15">
        <f>'I Trimestre'!B33+'II Trimestre'!B33+'III Trimestre'!B33</f>
        <v>2348127257.77</v>
      </c>
      <c r="C33" s="15"/>
      <c r="D33" s="15"/>
      <c r="E33" s="19"/>
      <c r="F33" s="19"/>
    </row>
    <row r="34" spans="1:6" ht="16.5" x14ac:dyDescent="0.3">
      <c r="A34" s="12"/>
      <c r="B34" s="20"/>
      <c r="C34" s="20"/>
      <c r="D34" s="20"/>
      <c r="E34" s="12"/>
      <c r="F34" s="12"/>
    </row>
    <row r="35" spans="1:6" ht="17.25" x14ac:dyDescent="0.35">
      <c r="A35" s="13" t="s">
        <v>7</v>
      </c>
      <c r="B35" s="20"/>
      <c r="C35" s="20"/>
      <c r="D35" s="20"/>
      <c r="E35" s="12"/>
      <c r="F35" s="12"/>
    </row>
    <row r="36" spans="1:6" ht="16.5" x14ac:dyDescent="0.3">
      <c r="A36" s="14" t="s">
        <v>68</v>
      </c>
      <c r="B36" s="21">
        <v>1.060947463</v>
      </c>
      <c r="C36" s="21">
        <v>1.060947463</v>
      </c>
      <c r="D36" s="21">
        <v>1.060947463</v>
      </c>
      <c r="E36" s="21">
        <v>1.060947463</v>
      </c>
      <c r="F36" s="21">
        <v>1.060947463</v>
      </c>
    </row>
    <row r="37" spans="1:6" ht="16.5" x14ac:dyDescent="0.3">
      <c r="A37" s="14" t="s">
        <v>130</v>
      </c>
      <c r="B37" s="21">
        <v>1.0641</v>
      </c>
      <c r="C37" s="21">
        <v>1.0641</v>
      </c>
      <c r="D37" s="21">
        <v>1.0641</v>
      </c>
      <c r="E37" s="21">
        <v>1.0641</v>
      </c>
      <c r="F37" s="21">
        <v>1.0641</v>
      </c>
    </row>
    <row r="38" spans="1:6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6" ht="16.5" x14ac:dyDescent="0.3">
      <c r="A39" s="12"/>
      <c r="B39" s="15"/>
      <c r="C39" s="15"/>
      <c r="D39" s="15"/>
      <c r="E39" s="19"/>
      <c r="F39" s="19"/>
    </row>
    <row r="40" spans="1:6" ht="17.25" x14ac:dyDescent="0.35">
      <c r="A40" s="13" t="s">
        <v>9</v>
      </c>
      <c r="B40" s="15"/>
      <c r="C40" s="15"/>
      <c r="D40" s="15"/>
      <c r="E40" s="19"/>
      <c r="F40" s="19"/>
    </row>
    <row r="41" spans="1:6" ht="16.5" x14ac:dyDescent="0.3">
      <c r="A41" s="12" t="s">
        <v>69</v>
      </c>
      <c r="B41" s="15">
        <f>B25/B36</f>
        <v>2560370407.6438327</v>
      </c>
      <c r="C41" s="15">
        <f>C25/C36</f>
        <v>0</v>
      </c>
      <c r="D41" s="15">
        <f>D25/D36</f>
        <v>0</v>
      </c>
      <c r="E41" s="15">
        <f>E25/E36</f>
        <v>0</v>
      </c>
      <c r="F41" s="15">
        <f t="shared" ref="F41" si="3">F25/F36</f>
        <v>88229856.599412039</v>
      </c>
    </row>
    <row r="42" spans="1:6" ht="16.5" x14ac:dyDescent="0.3">
      <c r="A42" s="12" t="s">
        <v>131</v>
      </c>
      <c r="B42" s="15">
        <f>B27/B37</f>
        <v>2108471557.9048107</v>
      </c>
      <c r="C42" s="15">
        <f>C27/C37</f>
        <v>1192238652.5138614</v>
      </c>
      <c r="D42" s="15">
        <f>D27/D37</f>
        <v>355380857.95507938</v>
      </c>
      <c r="E42" s="15">
        <f>E27/E37</f>
        <v>520136190.49901319</v>
      </c>
      <c r="F42" s="15">
        <f t="shared" ref="F42" si="4">F27/F37</f>
        <v>40715856.936856501</v>
      </c>
    </row>
    <row r="43" spans="1:6" ht="16.5" x14ac:dyDescent="0.3">
      <c r="A43" s="12" t="s">
        <v>70</v>
      </c>
      <c r="B43" s="15">
        <f>B41/B15</f>
        <v>1319098.6129025414</v>
      </c>
      <c r="C43" s="15">
        <f>C41/B15</f>
        <v>0</v>
      </c>
      <c r="D43" s="15">
        <f>D41/B15</f>
        <v>0</v>
      </c>
      <c r="E43" s="15">
        <f>E41/B15</f>
        <v>0</v>
      </c>
      <c r="F43" s="15">
        <f>F41/B15</f>
        <v>45455.876661211769</v>
      </c>
    </row>
    <row r="44" spans="1:6" ht="16.5" x14ac:dyDescent="0.3">
      <c r="A44" s="12" t="s">
        <v>132</v>
      </c>
      <c r="B44" s="15">
        <f>B42/B19</f>
        <v>1310695.1250962352</v>
      </c>
      <c r="C44" s="15">
        <f>C42/C19</f>
        <v>1649776.733183387</v>
      </c>
      <c r="D44" s="15">
        <f>D42/D19</f>
        <v>1203321.1894641514</v>
      </c>
      <c r="E44" s="15">
        <f>E42/E19</f>
        <v>880591.74463715556</v>
      </c>
      <c r="F44" s="15">
        <f>F42/$B19</f>
        <v>25310.313056479379</v>
      </c>
    </row>
    <row r="45" spans="1:6" ht="16.5" x14ac:dyDescent="0.3">
      <c r="A45" s="12"/>
      <c r="B45" s="20"/>
      <c r="C45" s="20"/>
      <c r="D45" s="20"/>
      <c r="E45" s="12"/>
      <c r="F45" s="12"/>
    </row>
    <row r="46" spans="1:6" ht="17.25" x14ac:dyDescent="0.35">
      <c r="A46" s="13" t="s">
        <v>10</v>
      </c>
      <c r="B46" s="20"/>
      <c r="C46" s="20"/>
      <c r="D46" s="20"/>
      <c r="E46" s="12"/>
      <c r="F46" s="12"/>
    </row>
    <row r="47" spans="1:6" ht="16.5" x14ac:dyDescent="0.3">
      <c r="A47" s="12"/>
      <c r="B47" s="20"/>
      <c r="C47" s="20"/>
      <c r="D47" s="20"/>
      <c r="E47" s="12"/>
      <c r="F47" s="12"/>
    </row>
    <row r="48" spans="1:6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412.01465201465209</v>
      </c>
      <c r="C49" s="22"/>
      <c r="D49" s="22"/>
      <c r="E49" s="22"/>
      <c r="F49" s="22"/>
    </row>
    <row r="50" spans="1:6" ht="16.5" x14ac:dyDescent="0.3">
      <c r="A50" s="12" t="s">
        <v>13</v>
      </c>
      <c r="B50" s="22">
        <f>(B19*100)/(B38)</f>
        <v>353.55311355311358</v>
      </c>
      <c r="C50" s="22"/>
      <c r="D50" s="22"/>
      <c r="E50" s="22"/>
      <c r="F50" s="22"/>
    </row>
    <row r="51" spans="1:6" ht="16.5" x14ac:dyDescent="0.3">
      <c r="A51" s="12"/>
      <c r="B51" s="22"/>
      <c r="C51" s="22"/>
      <c r="D51" s="22"/>
      <c r="E51" s="22"/>
      <c r="F51" s="22"/>
    </row>
    <row r="52" spans="1:6" ht="17.25" x14ac:dyDescent="0.35">
      <c r="A52" s="13" t="s">
        <v>14</v>
      </c>
      <c r="B52" s="22"/>
      <c r="C52" s="22"/>
      <c r="D52" s="22"/>
      <c r="E52" s="22"/>
      <c r="F52" s="22"/>
    </row>
    <row r="53" spans="1:6" ht="16.5" x14ac:dyDescent="0.3">
      <c r="A53" s="12" t="s">
        <v>15</v>
      </c>
      <c r="B53" s="22">
        <f>(B19/B17)*100</f>
        <v>85.810810810810821</v>
      </c>
      <c r="C53" s="22">
        <f t="shared" ref="C53:E53" si="5">(C19/C17)*100</f>
        <v>82.027998486568336</v>
      </c>
      <c r="D53" s="22">
        <f t="shared" si="5"/>
        <v>92.677824267782412</v>
      </c>
      <c r="E53" s="22">
        <f t="shared" si="5"/>
        <v>87.506172839506164</v>
      </c>
      <c r="F53" s="22"/>
    </row>
    <row r="54" spans="1:6" ht="16.5" x14ac:dyDescent="0.3">
      <c r="A54" s="12" t="s">
        <v>16</v>
      </c>
      <c r="B54" s="22">
        <f>B27/B26*100</f>
        <v>97.413434497152139</v>
      </c>
      <c r="C54" s="22">
        <f t="shared" ref="C54:E54" si="6">C27/C26*100</f>
        <v>121.15461103054909</v>
      </c>
      <c r="D54" s="22">
        <f t="shared" si="6"/>
        <v>99.841259814695022</v>
      </c>
      <c r="E54" s="22">
        <f t="shared" si="6"/>
        <v>68.986793296252443</v>
      </c>
      <c r="F54" s="22">
        <f>F27/F26*100</f>
        <v>57.767657822012012</v>
      </c>
    </row>
    <row r="55" spans="1:6" ht="16.5" x14ac:dyDescent="0.3">
      <c r="A55" s="12" t="s">
        <v>17</v>
      </c>
      <c r="B55" s="22">
        <f>AVERAGE(B53:B54)</f>
        <v>91.612122653981487</v>
      </c>
      <c r="C55" s="22">
        <f t="shared" ref="C55:E55" si="7">AVERAGE(C53:C54)</f>
        <v>101.59130475855872</v>
      </c>
      <c r="D55" s="22">
        <f t="shared" si="7"/>
        <v>96.259542041238717</v>
      </c>
      <c r="E55" s="22">
        <f t="shared" si="7"/>
        <v>78.246483067879296</v>
      </c>
      <c r="F55" s="22"/>
    </row>
    <row r="56" spans="1:6" ht="16.5" x14ac:dyDescent="0.3">
      <c r="A56" s="12"/>
      <c r="B56" s="22"/>
      <c r="C56" s="22"/>
      <c r="D56" s="22"/>
      <c r="E56" s="22"/>
      <c r="F56" s="22"/>
    </row>
    <row r="57" spans="1:6" ht="17.25" x14ac:dyDescent="0.35">
      <c r="A57" s="13" t="s">
        <v>18</v>
      </c>
      <c r="B57" s="22"/>
      <c r="C57" s="22"/>
      <c r="D57" s="22"/>
      <c r="E57" s="22"/>
      <c r="F57" s="22"/>
    </row>
    <row r="58" spans="1:6" ht="16.5" x14ac:dyDescent="0.3">
      <c r="A58" s="12" t="s">
        <v>19</v>
      </c>
      <c r="B58" s="22">
        <f>(B19/B21)*100</f>
        <v>60.704402515723352</v>
      </c>
      <c r="C58" s="22">
        <f t="shared" ref="C58:E58" si="8">(C19/C21)*100</f>
        <v>58.029978586723942</v>
      </c>
      <c r="D58" s="22">
        <f t="shared" si="8"/>
        <v>65.532544378698219</v>
      </c>
      <c r="E58" s="22">
        <f t="shared" si="8"/>
        <v>61.914744933612852</v>
      </c>
      <c r="F58" s="22"/>
    </row>
    <row r="59" spans="1:6" ht="16.5" x14ac:dyDescent="0.3">
      <c r="A59" s="12" t="s">
        <v>20</v>
      </c>
      <c r="B59" s="22">
        <f>B27/B28*100</f>
        <v>66.576655628608677</v>
      </c>
      <c r="C59" s="22">
        <f t="shared" ref="C59:E59" si="9">C27/C28*100</f>
        <v>82.55834236127771</v>
      </c>
      <c r="D59" s="22">
        <f t="shared" si="9"/>
        <v>67.999135044853702</v>
      </c>
      <c r="E59" s="22">
        <f t="shared" si="9"/>
        <v>47.0173192914461</v>
      </c>
      <c r="F59" s="22">
        <f>F27/F28*100</f>
        <v>43.325743366509009</v>
      </c>
    </row>
    <row r="60" spans="1:6" ht="16.5" x14ac:dyDescent="0.3">
      <c r="A60" s="12" t="s">
        <v>21</v>
      </c>
      <c r="B60" s="22">
        <f>(B58+B59)/2</f>
        <v>63.640529072166018</v>
      </c>
      <c r="C60" s="22">
        <f t="shared" ref="C60:E60" si="10">(C58+C59)/2</f>
        <v>70.294160474000819</v>
      </c>
      <c r="D60" s="22">
        <f t="shared" si="10"/>
        <v>66.765839711775953</v>
      </c>
      <c r="E60" s="22">
        <f t="shared" si="10"/>
        <v>54.466032112529476</v>
      </c>
      <c r="F60" s="22"/>
    </row>
    <row r="61" spans="1:6" ht="16.5" x14ac:dyDescent="0.3">
      <c r="A61" s="12"/>
      <c r="B61" s="22"/>
      <c r="C61" s="22"/>
      <c r="D61" s="22"/>
      <c r="E61" s="22"/>
      <c r="F61" s="22"/>
    </row>
    <row r="62" spans="1:6" ht="17.25" x14ac:dyDescent="0.35">
      <c r="A62" s="13" t="s">
        <v>32</v>
      </c>
      <c r="B62" s="22"/>
      <c r="C62" s="22"/>
      <c r="D62" s="22"/>
      <c r="E62" s="22"/>
      <c r="F62" s="22"/>
    </row>
    <row r="63" spans="1:6" ht="16.5" x14ac:dyDescent="0.3">
      <c r="A63" s="12" t="s">
        <v>22</v>
      </c>
      <c r="B63" s="22">
        <f>(B29/B27)*100</f>
        <v>98.068939712076755</v>
      </c>
      <c r="C63" s="22"/>
      <c r="D63" s="22"/>
      <c r="E63" s="22"/>
      <c r="F63" s="22"/>
    </row>
    <row r="64" spans="1:6" ht="16.5" x14ac:dyDescent="0.3">
      <c r="A64" s="12"/>
      <c r="B64" s="22"/>
      <c r="C64" s="22"/>
      <c r="D64" s="22"/>
      <c r="E64" s="22"/>
      <c r="F64" s="22"/>
    </row>
    <row r="65" spans="1:6" ht="17.25" x14ac:dyDescent="0.35">
      <c r="A65" s="13" t="s">
        <v>23</v>
      </c>
      <c r="B65" s="22"/>
      <c r="C65" s="22"/>
      <c r="D65" s="22"/>
      <c r="E65" s="22"/>
      <c r="F65" s="22"/>
    </row>
    <row r="66" spans="1:6" ht="16.5" x14ac:dyDescent="0.3">
      <c r="A66" s="12" t="s">
        <v>24</v>
      </c>
      <c r="B66" s="22">
        <f>((B19/B15)-1)*100</f>
        <v>-17.12175854370598</v>
      </c>
      <c r="C66" s="22" t="s">
        <v>102</v>
      </c>
      <c r="D66" s="22" t="s">
        <v>102</v>
      </c>
      <c r="E66" s="22" t="s">
        <v>102</v>
      </c>
      <c r="F66" s="22"/>
    </row>
    <row r="67" spans="1:6" ht="16.5" x14ac:dyDescent="0.3">
      <c r="A67" s="12" t="s">
        <v>25</v>
      </c>
      <c r="B67" s="22">
        <f>((B42/B41)-1)*100</f>
        <v>-17.649745067741172</v>
      </c>
      <c r="C67" s="22" t="s">
        <v>102</v>
      </c>
      <c r="D67" s="22" t="s">
        <v>102</v>
      </c>
      <c r="E67" s="22" t="s">
        <v>102</v>
      </c>
      <c r="F67" s="22">
        <f>((F42/F41)-1)*100</f>
        <v>-53.852518290131925</v>
      </c>
    </row>
    <row r="68" spans="1:6" ht="16.5" x14ac:dyDescent="0.3">
      <c r="A68" s="12" t="s">
        <v>26</v>
      </c>
      <c r="B68" s="22">
        <f>((B44/B43)-1)*100</f>
        <v>-0.63706289462431842</v>
      </c>
      <c r="C68" s="22" t="s">
        <v>102</v>
      </c>
      <c r="D68" s="22" t="s">
        <v>102</v>
      </c>
      <c r="E68" s="22" t="s">
        <v>102</v>
      </c>
      <c r="F68" s="22">
        <f t="shared" ref="F68" si="11">((F44/F43)-1)*100</f>
        <v>-44.31894198164904</v>
      </c>
    </row>
    <row r="69" spans="1:6" ht="16.5" x14ac:dyDescent="0.3">
      <c r="A69" s="12"/>
      <c r="B69" s="22"/>
      <c r="C69" s="22"/>
      <c r="D69" s="22"/>
      <c r="E69" s="22"/>
      <c r="F69" s="22"/>
    </row>
    <row r="70" spans="1:6" ht="17.25" x14ac:dyDescent="0.35">
      <c r="A70" s="13" t="s">
        <v>27</v>
      </c>
      <c r="B70" s="22"/>
      <c r="C70" s="22"/>
      <c r="D70" s="22"/>
      <c r="E70" s="22"/>
      <c r="F70" s="22"/>
    </row>
    <row r="71" spans="1:6" ht="16.5" x14ac:dyDescent="0.3">
      <c r="A71" s="12" t="s">
        <v>33</v>
      </c>
      <c r="B71" s="22">
        <f>B26/(B17*9)</f>
        <v>136510.0947083926</v>
      </c>
      <c r="C71" s="22">
        <f>C26/(C17*9)</f>
        <v>132064.86000000002</v>
      </c>
      <c r="D71" s="22">
        <f>D26/(D17*9)</f>
        <v>132064.86000000002</v>
      </c>
      <c r="E71" s="22">
        <f>E26/(E17*9)</f>
        <v>132064.85999999999</v>
      </c>
      <c r="F71" s="22"/>
    </row>
    <row r="72" spans="1:6" ht="16.5" x14ac:dyDescent="0.3">
      <c r="A72" s="12" t="s">
        <v>34</v>
      </c>
      <c r="B72" s="22">
        <f>B27/(B19*9)</f>
        <v>154967.85362387818</v>
      </c>
      <c r="C72" s="22">
        <f>C27/(C19*9)</f>
        <v>195058.60242004914</v>
      </c>
      <c r="D72" s="22">
        <f>D27/(D19*9)</f>
        <v>142272.67530097818</v>
      </c>
      <c r="E72" s="22">
        <f>E27/(E19*9)</f>
        <v>104115.29727426636</v>
      </c>
      <c r="F72" s="22"/>
    </row>
    <row r="73" spans="1:6" ht="16.5" x14ac:dyDescent="0.3">
      <c r="A73" s="12" t="s">
        <v>43</v>
      </c>
      <c r="B73" s="22"/>
      <c r="C73" s="22">
        <f t="shared" ref="C73:D73" si="12">C27/C20</f>
        <v>318999.53486044757</v>
      </c>
      <c r="D73" s="22">
        <f t="shared" si="12"/>
        <v>286268.56241483724</v>
      </c>
      <c r="E73" s="22">
        <f>E27/E20</f>
        <v>236225.74490396926</v>
      </c>
      <c r="F73" s="22"/>
    </row>
    <row r="74" spans="1:6" ht="16.5" x14ac:dyDescent="0.3">
      <c r="A74" s="12" t="s">
        <v>28</v>
      </c>
      <c r="B74" s="22">
        <f t="shared" ref="B74:D74" si="13">(B72/B71)*B55</f>
        <v>103.99915144694538</v>
      </c>
      <c r="C74" s="22">
        <f t="shared" si="13"/>
        <v>150.04943725555572</v>
      </c>
      <c r="D74" s="22">
        <f t="shared" si="13"/>
        <v>103.69982271933664</v>
      </c>
      <c r="E74" s="22">
        <f>(E72/E71)*E55</f>
        <v>61.686779096862729</v>
      </c>
      <c r="F74" s="22"/>
    </row>
    <row r="75" spans="1:6" ht="16.5" x14ac:dyDescent="0.3">
      <c r="A75" s="24" t="s">
        <v>41</v>
      </c>
      <c r="B75" s="22">
        <f>B26/B17</f>
        <v>1228590.8523755334</v>
      </c>
      <c r="C75" s="22">
        <f t="shared" ref="C75:D75" si="14">C26/C17</f>
        <v>1188583.74</v>
      </c>
      <c r="D75" s="22">
        <f t="shared" si="14"/>
        <v>1188583.74</v>
      </c>
      <c r="E75" s="22">
        <f>E26/E17</f>
        <v>1188583.74</v>
      </c>
      <c r="F75" s="22"/>
    </row>
    <row r="76" spans="1:6" ht="16.5" x14ac:dyDescent="0.3">
      <c r="A76" s="24" t="s">
        <v>42</v>
      </c>
      <c r="B76" s="22">
        <f>B27/(B19)</f>
        <v>1394710.6826149039</v>
      </c>
      <c r="C76" s="22">
        <f t="shared" ref="C76:D76" si="15">C27/(C19)</f>
        <v>1755527.4217804421</v>
      </c>
      <c r="D76" s="22">
        <f t="shared" si="15"/>
        <v>1280454.0777088036</v>
      </c>
      <c r="E76" s="22">
        <f>E27/(E19)</f>
        <v>937037.67546839721</v>
      </c>
      <c r="F76" s="22"/>
    </row>
    <row r="77" spans="1:6" ht="16.5" x14ac:dyDescent="0.3">
      <c r="A77" s="12"/>
      <c r="B77" s="22"/>
      <c r="C77" s="22"/>
      <c r="D77" s="22"/>
      <c r="E77" s="22"/>
      <c r="F77" s="22"/>
    </row>
    <row r="78" spans="1:6" ht="17.25" x14ac:dyDescent="0.35">
      <c r="A78" s="13" t="s">
        <v>29</v>
      </c>
      <c r="B78" s="22"/>
      <c r="C78" s="22"/>
      <c r="D78" s="22"/>
      <c r="E78" s="22"/>
      <c r="F78" s="22"/>
    </row>
    <row r="79" spans="1:6" ht="16.5" x14ac:dyDescent="0.3">
      <c r="A79" s="12" t="s">
        <v>30</v>
      </c>
      <c r="B79" s="22">
        <f>(B33/B32)*100</f>
        <v>101.9507195494383</v>
      </c>
      <c r="C79" s="22"/>
      <c r="D79" s="22"/>
      <c r="E79" s="22"/>
      <c r="F79" s="22"/>
    </row>
    <row r="80" spans="1:6" ht="16.5" x14ac:dyDescent="0.3">
      <c r="A80" s="12" t="s">
        <v>31</v>
      </c>
      <c r="B80" s="22">
        <f>(B27/B33)*100</f>
        <v>95.549531114308678</v>
      </c>
      <c r="C80" s="22"/>
      <c r="D80" s="22"/>
      <c r="E80" s="22"/>
      <c r="F80" s="22"/>
    </row>
    <row r="81" spans="1:8" ht="17.25" thickBot="1" x14ac:dyDescent="0.35">
      <c r="A81" s="25"/>
      <c r="B81" s="25"/>
      <c r="C81" s="25"/>
      <c r="D81" s="25"/>
      <c r="E81" s="12"/>
      <c r="F81" s="12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5" spans="1:8" x14ac:dyDescent="0.25">
      <c r="B85" s="6"/>
      <c r="C85" s="6"/>
      <c r="D85" s="6"/>
    </row>
    <row r="87" spans="1:8" x14ac:dyDescent="0.25">
      <c r="A87" s="2"/>
    </row>
    <row r="89" spans="1:8" x14ac:dyDescent="0.25">
      <c r="A89" s="1"/>
    </row>
    <row r="90" spans="1:8" x14ac:dyDescent="0.25">
      <c r="A90" s="1"/>
    </row>
    <row r="91" spans="1:8" x14ac:dyDescent="0.25">
      <c r="A91" s="1"/>
    </row>
    <row r="93" spans="1:8" x14ac:dyDescent="0.25">
      <c r="B93" s="38"/>
    </row>
  </sheetData>
  <mergeCells count="5">
    <mergeCell ref="A83:F83"/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4" customWidth="1"/>
    <col min="2" max="6" width="23.7109375" style="4" customWidth="1"/>
    <col min="7" max="16384" width="11.42578125" style="4"/>
  </cols>
  <sheetData>
    <row r="7" spans="1:6" ht="30" customHeight="1" x14ac:dyDescent="0.25"/>
    <row r="8" spans="1:6" ht="30" customHeight="1" x14ac:dyDescent="0.25"/>
    <row r="9" spans="1:6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6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6" ht="15.75" thickTop="1" x14ac:dyDescent="0.25"/>
    <row r="12" spans="1:6" ht="17.25" x14ac:dyDescent="0.35">
      <c r="A12" s="13" t="s">
        <v>3</v>
      </c>
      <c r="B12" s="12"/>
      <c r="C12" s="12"/>
      <c r="D12" s="12"/>
      <c r="E12" s="12"/>
      <c r="F12" s="12"/>
    </row>
    <row r="13" spans="1:6" ht="16.5" x14ac:dyDescent="0.3">
      <c r="A13" s="12"/>
      <c r="B13" s="12"/>
      <c r="C13" s="12"/>
      <c r="D13" s="12"/>
      <c r="E13" s="12"/>
      <c r="F13" s="12"/>
    </row>
    <row r="14" spans="1:6" ht="17.25" x14ac:dyDescent="0.35">
      <c r="A14" s="13" t="s">
        <v>4</v>
      </c>
      <c r="B14" s="12"/>
      <c r="C14" s="12"/>
      <c r="D14" s="12"/>
      <c r="E14" s="12"/>
      <c r="F14" s="12"/>
    </row>
    <row r="15" spans="1:6" ht="16.5" x14ac:dyDescent="0.3">
      <c r="A15" s="14" t="s">
        <v>71</v>
      </c>
      <c r="B15" s="15">
        <v>1198</v>
      </c>
      <c r="C15" s="15">
        <v>0</v>
      </c>
      <c r="D15" s="15">
        <v>0</v>
      </c>
      <c r="E15" s="19">
        <v>0</v>
      </c>
      <c r="F15" s="19"/>
    </row>
    <row r="16" spans="1:6" ht="17.25" x14ac:dyDescent="0.35">
      <c r="A16" s="16" t="s">
        <v>2</v>
      </c>
      <c r="B16" s="15">
        <v>1974</v>
      </c>
      <c r="C16" s="15">
        <v>0</v>
      </c>
      <c r="D16" s="15">
        <v>0</v>
      </c>
      <c r="E16" s="19">
        <v>0</v>
      </c>
      <c r="F16" s="19"/>
    </row>
    <row r="17" spans="1:6" ht="16.5" x14ac:dyDescent="0.3">
      <c r="A17" s="14" t="s">
        <v>135</v>
      </c>
      <c r="B17" s="15">
        <f>+C17+D17+E17</f>
        <v>775.33333333333326</v>
      </c>
      <c r="C17" s="15">
        <v>364.33333333333331</v>
      </c>
      <c r="D17" s="15">
        <v>132</v>
      </c>
      <c r="E17" s="19">
        <v>279</v>
      </c>
      <c r="F17" s="19"/>
    </row>
    <row r="18" spans="1:6" ht="17.25" x14ac:dyDescent="0.35">
      <c r="A18" s="16" t="s">
        <v>2</v>
      </c>
      <c r="B18" s="15">
        <f>+C18+D18+E18</f>
        <v>2326</v>
      </c>
      <c r="C18" s="15">
        <v>1093</v>
      </c>
      <c r="D18" s="15">
        <v>396</v>
      </c>
      <c r="E18" s="19">
        <v>837</v>
      </c>
      <c r="F18" s="19"/>
    </row>
    <row r="19" spans="1:6" ht="16.5" x14ac:dyDescent="0.3">
      <c r="A19" s="14" t="s">
        <v>136</v>
      </c>
      <c r="B19" s="15">
        <f>+C19+D19+E19</f>
        <v>365.66666666666697</v>
      </c>
      <c r="C19" s="15">
        <v>163.666666666667</v>
      </c>
      <c r="D19" s="15">
        <v>74</v>
      </c>
      <c r="E19" s="19">
        <v>128</v>
      </c>
      <c r="F19" s="19"/>
    </row>
    <row r="20" spans="1:6" ht="17.25" x14ac:dyDescent="0.35">
      <c r="A20" s="16" t="s">
        <v>2</v>
      </c>
      <c r="B20" s="15">
        <f>+C20+D20+E20</f>
        <v>1668</v>
      </c>
      <c r="C20" s="15">
        <v>849</v>
      </c>
      <c r="D20" s="15">
        <v>319</v>
      </c>
      <c r="E20" s="19">
        <v>500</v>
      </c>
      <c r="F20" s="19"/>
    </row>
    <row r="21" spans="1:6" ht="16.5" x14ac:dyDescent="0.3">
      <c r="A21" s="14" t="s">
        <v>82</v>
      </c>
      <c r="B21" s="15">
        <f>+C21+D21+E21</f>
        <v>2649.9999999999968</v>
      </c>
      <c r="C21" s="15">
        <v>1245.3333333333301</v>
      </c>
      <c r="D21" s="15">
        <v>450.66666666666669</v>
      </c>
      <c r="E21" s="15">
        <v>954</v>
      </c>
      <c r="F21" s="19"/>
    </row>
    <row r="22" spans="1:6" ht="17.25" x14ac:dyDescent="0.35">
      <c r="A22" s="16" t="s">
        <v>2</v>
      </c>
      <c r="B22" s="15">
        <f>+C22+D22+E22</f>
        <v>7950</v>
      </c>
      <c r="C22" s="15">
        <v>3736</v>
      </c>
      <c r="D22" s="15">
        <v>1352</v>
      </c>
      <c r="E22" s="15">
        <v>2862</v>
      </c>
      <c r="F22" s="19"/>
    </row>
    <row r="23" spans="1:6" ht="16.5" x14ac:dyDescent="0.3">
      <c r="A23" s="12"/>
      <c r="B23" s="15"/>
      <c r="C23" s="15"/>
      <c r="D23" s="15"/>
      <c r="E23" s="19"/>
      <c r="F23" s="19"/>
    </row>
    <row r="24" spans="1:6" ht="17.25" x14ac:dyDescent="0.35">
      <c r="A24" s="17" t="s">
        <v>5</v>
      </c>
      <c r="B24" s="15"/>
      <c r="C24" s="15"/>
      <c r="D24" s="15"/>
      <c r="E24" s="19"/>
      <c r="F24" s="19"/>
    </row>
    <row r="25" spans="1:6" ht="16.5" x14ac:dyDescent="0.3">
      <c r="A25" s="14" t="s">
        <v>72</v>
      </c>
      <c r="B25" s="15">
        <f>+F25+884058440.2</f>
        <v>913857189.70000005</v>
      </c>
      <c r="C25" s="15">
        <v>0</v>
      </c>
      <c r="D25" s="15">
        <v>0</v>
      </c>
      <c r="E25" s="19">
        <v>0</v>
      </c>
      <c r="F25" s="36">
        <v>29798749.5</v>
      </c>
    </row>
    <row r="26" spans="1:6" ht="16.5" x14ac:dyDescent="0.3">
      <c r="A26" s="14" t="s">
        <v>137</v>
      </c>
      <c r="B26" s="15">
        <f>+C26+D26+E26+F26</f>
        <v>1066788599.54</v>
      </c>
      <c r="C26" s="18">
        <v>489542103.46999997</v>
      </c>
      <c r="D26" s="18">
        <v>177363836.21000001</v>
      </c>
      <c r="E26" s="19">
        <v>374882659.86000001</v>
      </c>
      <c r="F26" s="19">
        <v>25000000</v>
      </c>
    </row>
    <row r="27" spans="1:6" ht="16.5" x14ac:dyDescent="0.3">
      <c r="A27" s="14" t="s">
        <v>138</v>
      </c>
      <c r="B27" s="15">
        <f>+C27+D27+E27+F27</f>
        <v>632511595.26661897</v>
      </c>
      <c r="C27" s="15">
        <v>325941235.26999998</v>
      </c>
      <c r="D27" s="15">
        <v>113741116</v>
      </c>
      <c r="E27" s="19">
        <v>178218799.30000001</v>
      </c>
      <c r="F27" s="19">
        <v>14610444.696619</v>
      </c>
    </row>
    <row r="28" spans="1:6" ht="16.5" x14ac:dyDescent="0.3">
      <c r="A28" s="14" t="s">
        <v>85</v>
      </c>
      <c r="B28" s="15">
        <f>+C28+D28+E28+F28</f>
        <v>3369986917.46</v>
      </c>
      <c r="C28" s="18">
        <v>1536684378.4100001</v>
      </c>
      <c r="D28" s="15">
        <v>556125854.69000006</v>
      </c>
      <c r="E28" s="19">
        <v>1177176684.3600001</v>
      </c>
      <c r="F28" s="19">
        <v>100000000</v>
      </c>
    </row>
    <row r="29" spans="1:6" ht="16.5" x14ac:dyDescent="0.3">
      <c r="A29" s="14" t="s">
        <v>139</v>
      </c>
      <c r="B29" s="15">
        <f>+C29+D29+E29</f>
        <v>617901150.56999993</v>
      </c>
      <c r="C29" s="15">
        <f>C27</f>
        <v>325941235.26999998</v>
      </c>
      <c r="D29" s="15">
        <f t="shared" ref="D29:E29" si="0">D27</f>
        <v>113741116</v>
      </c>
      <c r="E29" s="15">
        <f t="shared" si="0"/>
        <v>178218799.30000001</v>
      </c>
      <c r="F29" s="19"/>
    </row>
    <row r="30" spans="1:6" ht="16.5" x14ac:dyDescent="0.3">
      <c r="A30" s="12"/>
      <c r="B30" s="15"/>
      <c r="C30" s="15"/>
      <c r="D30" s="15"/>
      <c r="E30" s="19"/>
      <c r="F30" s="19"/>
    </row>
    <row r="31" spans="1:6" ht="17.25" x14ac:dyDescent="0.35">
      <c r="A31" s="17" t="s">
        <v>6</v>
      </c>
      <c r="B31" s="15"/>
      <c r="C31" s="15"/>
      <c r="D31" s="15"/>
      <c r="E31" s="19"/>
      <c r="F31" s="19"/>
    </row>
    <row r="32" spans="1:6" ht="16.5" x14ac:dyDescent="0.3">
      <c r="A32" s="14" t="s">
        <v>140</v>
      </c>
      <c r="B32" s="15">
        <f>B26</f>
        <v>1066788599.54</v>
      </c>
      <c r="C32" s="15"/>
      <c r="D32" s="15"/>
      <c r="E32" s="19"/>
      <c r="F32" s="19"/>
    </row>
    <row r="33" spans="1:6" ht="16.5" x14ac:dyDescent="0.3">
      <c r="A33" s="14" t="s">
        <v>141</v>
      </c>
      <c r="B33" s="15">
        <v>759259927.99000001</v>
      </c>
      <c r="C33" s="15"/>
      <c r="D33" s="15"/>
      <c r="E33" s="19"/>
      <c r="F33" s="19"/>
    </row>
    <row r="34" spans="1:6" ht="16.5" x14ac:dyDescent="0.3">
      <c r="A34" s="12"/>
      <c r="B34" s="20"/>
      <c r="C34" s="20"/>
      <c r="D34" s="20"/>
      <c r="E34" s="12"/>
      <c r="F34" s="12"/>
    </row>
    <row r="35" spans="1:6" ht="17.25" x14ac:dyDescent="0.35">
      <c r="A35" s="13" t="s">
        <v>7</v>
      </c>
      <c r="B35" s="20"/>
      <c r="C35" s="20"/>
      <c r="D35" s="20"/>
      <c r="E35" s="12"/>
      <c r="F35" s="12"/>
    </row>
    <row r="36" spans="1:6" ht="16.5" x14ac:dyDescent="0.3">
      <c r="A36" s="14" t="s">
        <v>73</v>
      </c>
      <c r="B36" s="21">
        <v>1.0610999999999999</v>
      </c>
      <c r="C36" s="21">
        <v>1.0610999999999999</v>
      </c>
      <c r="D36" s="21">
        <v>1.0610999999999999</v>
      </c>
      <c r="E36" s="21">
        <v>1.0610999999999999</v>
      </c>
      <c r="F36" s="21">
        <v>1.0610999999999999</v>
      </c>
    </row>
    <row r="37" spans="1:6" ht="16.5" x14ac:dyDescent="0.3">
      <c r="A37" s="14" t="s">
        <v>142</v>
      </c>
      <c r="B37" s="21">
        <v>1.0706</v>
      </c>
      <c r="C37" s="21">
        <v>1.0706</v>
      </c>
      <c r="D37" s="21">
        <v>1.0706</v>
      </c>
      <c r="E37" s="21">
        <v>1.0706</v>
      </c>
      <c r="F37" s="21">
        <v>1.0706</v>
      </c>
    </row>
    <row r="38" spans="1:6" ht="16.5" x14ac:dyDescent="0.3">
      <c r="A38" s="14" t="s">
        <v>8</v>
      </c>
      <c r="B38" s="15">
        <v>455</v>
      </c>
      <c r="C38" s="15"/>
      <c r="D38" s="15"/>
      <c r="E38" s="19"/>
      <c r="F38" s="19"/>
    </row>
    <row r="39" spans="1:6" ht="16.5" x14ac:dyDescent="0.3">
      <c r="A39" s="12"/>
      <c r="B39" s="15"/>
      <c r="C39" s="15"/>
      <c r="D39" s="15"/>
      <c r="E39" s="19"/>
      <c r="F39" s="19"/>
    </row>
    <row r="40" spans="1:6" ht="17.25" x14ac:dyDescent="0.35">
      <c r="A40" s="13" t="s">
        <v>9</v>
      </c>
      <c r="B40" s="15"/>
      <c r="C40" s="15"/>
      <c r="D40" s="15"/>
      <c r="E40" s="19"/>
      <c r="F40" s="19"/>
    </row>
    <row r="41" spans="1:6" ht="16.5" x14ac:dyDescent="0.3">
      <c r="A41" s="12" t="s">
        <v>74</v>
      </c>
      <c r="B41" s="15">
        <f>B25/B36</f>
        <v>861235689.09622097</v>
      </c>
      <c r="C41" s="15">
        <f t="shared" ref="C41:F41" si="1">C25/C36</f>
        <v>0</v>
      </c>
      <c r="D41" s="15">
        <f t="shared" si="1"/>
        <v>0</v>
      </c>
      <c r="E41" s="19">
        <f t="shared" si="1"/>
        <v>0</v>
      </c>
      <c r="F41" s="19">
        <f t="shared" si="1"/>
        <v>28082885.213457733</v>
      </c>
    </row>
    <row r="42" spans="1:6" ht="16.5" x14ac:dyDescent="0.3">
      <c r="A42" s="12" t="s">
        <v>143</v>
      </c>
      <c r="B42" s="15">
        <f>B27/B37</f>
        <v>590801041.72110868</v>
      </c>
      <c r="C42" s="15">
        <f t="shared" ref="C42:F42" si="2">C27/C37</f>
        <v>304447258.7988044</v>
      </c>
      <c r="D42" s="15">
        <f t="shared" si="2"/>
        <v>106240534.27984308</v>
      </c>
      <c r="E42" s="19">
        <f t="shared" si="2"/>
        <v>166466279.93648422</v>
      </c>
      <c r="F42" s="19">
        <f t="shared" si="2"/>
        <v>13646968.705977023</v>
      </c>
    </row>
    <row r="43" spans="1:6" ht="16.5" x14ac:dyDescent="0.3">
      <c r="A43" s="12" t="s">
        <v>75</v>
      </c>
      <c r="B43" s="15">
        <f>B41/B15</f>
        <v>718894.56518883223</v>
      </c>
      <c r="C43" s="15">
        <f>C41/B15</f>
        <v>0</v>
      </c>
      <c r="D43" s="15">
        <f>D41/B15</f>
        <v>0</v>
      </c>
      <c r="E43" s="19">
        <f>E41/B15</f>
        <v>0</v>
      </c>
      <c r="F43" s="19">
        <f>F41/B15</f>
        <v>23441.473466993099</v>
      </c>
    </row>
    <row r="44" spans="1:6" ht="16.5" x14ac:dyDescent="0.3">
      <c r="A44" s="12" t="s">
        <v>144</v>
      </c>
      <c r="B44" s="15">
        <f>B42/B19</f>
        <v>1615681.9737131491</v>
      </c>
      <c r="C44" s="15">
        <f t="shared" ref="C44:E44" si="3">C42/C19</f>
        <v>1860166.5507055221</v>
      </c>
      <c r="D44" s="15">
        <f t="shared" si="3"/>
        <v>1435682.8956735551</v>
      </c>
      <c r="E44" s="19">
        <f t="shared" si="3"/>
        <v>1300517.812003783</v>
      </c>
      <c r="F44" s="19">
        <f>F42/B19</f>
        <v>37320.789533209696</v>
      </c>
    </row>
    <row r="45" spans="1:6" ht="16.5" x14ac:dyDescent="0.3">
      <c r="A45" s="12"/>
      <c r="B45" s="20"/>
      <c r="C45" s="20"/>
      <c r="D45" s="20"/>
      <c r="E45" s="12"/>
      <c r="F45" s="12"/>
    </row>
    <row r="46" spans="1:6" ht="17.25" x14ac:dyDescent="0.35">
      <c r="A46" s="13" t="s">
        <v>10</v>
      </c>
      <c r="B46" s="20"/>
      <c r="C46" s="20"/>
      <c r="D46" s="20"/>
      <c r="E46" s="12"/>
      <c r="F46" s="12"/>
    </row>
    <row r="47" spans="1:6" ht="16.5" x14ac:dyDescent="0.3">
      <c r="A47" s="12"/>
      <c r="B47" s="20"/>
      <c r="C47" s="20"/>
      <c r="D47" s="20"/>
      <c r="E47" s="12"/>
      <c r="F47" s="12"/>
    </row>
    <row r="48" spans="1:6" ht="17.25" x14ac:dyDescent="0.35">
      <c r="A48" s="13" t="s">
        <v>11</v>
      </c>
      <c r="B48" s="20"/>
      <c r="C48" s="20"/>
      <c r="D48" s="20"/>
      <c r="E48" s="12"/>
      <c r="F48" s="12"/>
    </row>
    <row r="49" spans="1:6" ht="16.5" x14ac:dyDescent="0.3">
      <c r="A49" s="12" t="s">
        <v>12</v>
      </c>
      <c r="B49" s="22">
        <f>(B17/B38)*100</f>
        <v>170.40293040293039</v>
      </c>
      <c r="C49" s="22"/>
      <c r="D49" s="22"/>
      <c r="E49" s="23"/>
      <c r="F49" s="23"/>
    </row>
    <row r="50" spans="1:6" ht="16.5" x14ac:dyDescent="0.3">
      <c r="A50" s="12" t="s">
        <v>13</v>
      </c>
      <c r="B50" s="22">
        <f>(B19/B38)*100</f>
        <v>80.366300366300436</v>
      </c>
      <c r="C50" s="22"/>
      <c r="D50" s="22"/>
      <c r="E50" s="23"/>
      <c r="F50" s="23"/>
    </row>
    <row r="51" spans="1:6" ht="16.5" x14ac:dyDescent="0.3">
      <c r="A51" s="12"/>
      <c r="B51" s="22"/>
      <c r="C51" s="22"/>
      <c r="D51" s="22"/>
      <c r="E51" s="23"/>
      <c r="F51" s="23"/>
    </row>
    <row r="52" spans="1:6" ht="17.25" x14ac:dyDescent="0.35">
      <c r="A52" s="13" t="s">
        <v>14</v>
      </c>
      <c r="B52" s="22"/>
      <c r="C52" s="22"/>
      <c r="D52" s="22"/>
      <c r="E52" s="23"/>
      <c r="F52" s="23"/>
    </row>
    <row r="53" spans="1:6" ht="16.5" x14ac:dyDescent="0.3">
      <c r="A53" s="12" t="s">
        <v>15</v>
      </c>
      <c r="B53" s="22">
        <f>(B19/B17)*100</f>
        <v>47.162510748065387</v>
      </c>
      <c r="C53" s="22">
        <f t="shared" ref="C53:F53" si="4">(C19/C17)*100</f>
        <v>44.922232387923238</v>
      </c>
      <c r="D53" s="22">
        <f t="shared" si="4"/>
        <v>56.060606060606055</v>
      </c>
      <c r="E53" s="23">
        <f t="shared" si="4"/>
        <v>45.878136200716845</v>
      </c>
      <c r="F53" s="23"/>
    </row>
    <row r="54" spans="1:6" ht="16.5" x14ac:dyDescent="0.3">
      <c r="A54" s="12" t="s">
        <v>16</v>
      </c>
      <c r="B54" s="22">
        <f>B27/B26*100</f>
        <v>59.291184358302893</v>
      </c>
      <c r="C54" s="22">
        <f t="shared" ref="C54:F54" si="5">C27/C26*100</f>
        <v>66.580838085150376</v>
      </c>
      <c r="D54" s="22">
        <f t="shared" si="5"/>
        <v>64.128696373780357</v>
      </c>
      <c r="E54" s="23">
        <f t="shared" si="5"/>
        <v>47.539888712525638</v>
      </c>
      <c r="F54" s="23">
        <f t="shared" si="5"/>
        <v>58.441778786476007</v>
      </c>
    </row>
    <row r="55" spans="1:6" ht="16.5" x14ac:dyDescent="0.3">
      <c r="A55" s="12" t="s">
        <v>17</v>
      </c>
      <c r="B55" s="22">
        <f>AVERAGE(B53:B54)</f>
        <v>53.226847553184143</v>
      </c>
      <c r="C55" s="22">
        <f t="shared" ref="C55:E55" si="6">AVERAGE(C53:C54)</f>
        <v>55.75153523653681</v>
      </c>
      <c r="D55" s="22">
        <f t="shared" si="6"/>
        <v>60.094651217193203</v>
      </c>
      <c r="E55" s="23">
        <f t="shared" si="6"/>
        <v>46.709012456621238</v>
      </c>
      <c r="F55" s="23"/>
    </row>
    <row r="56" spans="1:6" ht="16.5" x14ac:dyDescent="0.3">
      <c r="A56" s="12"/>
      <c r="B56" s="22"/>
      <c r="C56" s="22"/>
      <c r="D56" s="22"/>
      <c r="E56" s="23"/>
      <c r="F56" s="23"/>
    </row>
    <row r="57" spans="1:6" ht="17.25" x14ac:dyDescent="0.35">
      <c r="A57" s="13" t="s">
        <v>18</v>
      </c>
      <c r="B57" s="22"/>
      <c r="C57" s="22"/>
      <c r="D57" s="22"/>
      <c r="E57" s="23"/>
      <c r="F57" s="23"/>
    </row>
    <row r="58" spans="1:6" ht="16.5" x14ac:dyDescent="0.3">
      <c r="A58" s="12" t="s">
        <v>19</v>
      </c>
      <c r="B58" s="22">
        <f>(B19/B21)*100</f>
        <v>13.798742138364808</v>
      </c>
      <c r="C58" s="22">
        <f t="shared" ref="C58:F58" si="7">(C19/C21)*100</f>
        <v>13.142398286937961</v>
      </c>
      <c r="D58" s="22">
        <f t="shared" si="7"/>
        <v>16.420118343195266</v>
      </c>
      <c r="E58" s="23">
        <f t="shared" si="7"/>
        <v>13.417190775681343</v>
      </c>
      <c r="F58" s="23"/>
    </row>
    <row r="59" spans="1:6" ht="16.5" x14ac:dyDescent="0.3">
      <c r="A59" s="12" t="s">
        <v>20</v>
      </c>
      <c r="B59" s="22">
        <f>B27/B28*100</f>
        <v>18.768962929486698</v>
      </c>
      <c r="C59" s="22">
        <f t="shared" ref="C59:F59" si="8">C27/C28*100</f>
        <v>21.210681897296947</v>
      </c>
      <c r="D59" s="22">
        <f t="shared" si="8"/>
        <v>20.45240569931827</v>
      </c>
      <c r="E59" s="23">
        <f t="shared" si="8"/>
        <v>15.139511482670324</v>
      </c>
      <c r="F59" s="23">
        <f t="shared" si="8"/>
        <v>14.610444696619002</v>
      </c>
    </row>
    <row r="60" spans="1:6" ht="16.5" x14ac:dyDescent="0.3">
      <c r="A60" s="12" t="s">
        <v>21</v>
      </c>
      <c r="B60" s="22">
        <f>(B58+B59)/2</f>
        <v>16.283852533925753</v>
      </c>
      <c r="C60" s="22">
        <f t="shared" ref="C60:E60" si="9">(C58+C59)/2</f>
        <v>17.176540092117456</v>
      </c>
      <c r="D60" s="22">
        <f t="shared" si="9"/>
        <v>18.436262021256766</v>
      </c>
      <c r="E60" s="23">
        <f t="shared" si="9"/>
        <v>14.278351129175833</v>
      </c>
      <c r="F60" s="23"/>
    </row>
    <row r="61" spans="1:6" ht="16.5" x14ac:dyDescent="0.3">
      <c r="A61" s="12"/>
      <c r="B61" s="22"/>
      <c r="C61" s="22"/>
      <c r="D61" s="22"/>
      <c r="E61" s="23"/>
      <c r="F61" s="23"/>
    </row>
    <row r="62" spans="1:6" ht="17.25" x14ac:dyDescent="0.35">
      <c r="A62" s="13" t="s">
        <v>32</v>
      </c>
      <c r="B62" s="22"/>
      <c r="C62" s="22"/>
      <c r="D62" s="22"/>
      <c r="E62" s="23"/>
      <c r="F62" s="23"/>
    </row>
    <row r="63" spans="1:6" ht="16.5" x14ac:dyDescent="0.3">
      <c r="A63" s="12" t="s">
        <v>22</v>
      </c>
      <c r="B63" s="22">
        <f>(B29/B27)*100</f>
        <v>97.690090615578299</v>
      </c>
      <c r="C63" s="22"/>
      <c r="D63" s="22"/>
      <c r="E63" s="23"/>
      <c r="F63" s="23"/>
    </row>
    <row r="64" spans="1:6" ht="16.5" x14ac:dyDescent="0.3">
      <c r="A64" s="12"/>
      <c r="B64" s="22"/>
      <c r="C64" s="22"/>
      <c r="D64" s="22"/>
      <c r="E64" s="23"/>
      <c r="F64" s="23"/>
    </row>
    <row r="65" spans="1:6" ht="17.25" x14ac:dyDescent="0.35">
      <c r="A65" s="13" t="s">
        <v>23</v>
      </c>
      <c r="B65" s="22"/>
      <c r="C65" s="22"/>
      <c r="D65" s="22"/>
      <c r="E65" s="23"/>
      <c r="F65" s="23"/>
    </row>
    <row r="66" spans="1:6" ht="16.5" x14ac:dyDescent="0.3">
      <c r="A66" s="12" t="s">
        <v>24</v>
      </c>
      <c r="B66" s="22">
        <f>((B19/B15)-1)*100</f>
        <v>-69.476905954368377</v>
      </c>
      <c r="C66" s="22" t="s">
        <v>102</v>
      </c>
      <c r="D66" s="22" t="s">
        <v>102</v>
      </c>
      <c r="E66" s="22" t="s">
        <v>102</v>
      </c>
      <c r="F66" s="23"/>
    </row>
    <row r="67" spans="1:6" ht="16.5" x14ac:dyDescent="0.3">
      <c r="A67" s="12" t="s">
        <v>25</v>
      </c>
      <c r="B67" s="22">
        <f>((B42/B41)-1)*100</f>
        <v>-31.400771101219217</v>
      </c>
      <c r="C67" s="22" t="s">
        <v>102</v>
      </c>
      <c r="D67" s="22" t="s">
        <v>102</v>
      </c>
      <c r="E67" s="22" t="s">
        <v>102</v>
      </c>
      <c r="F67" s="23">
        <f t="shared" ref="C67:F67" si="10">((F42/F41)-1)*100</f>
        <v>-51.404677253613549</v>
      </c>
    </row>
    <row r="68" spans="1:6" ht="16.5" x14ac:dyDescent="0.3">
      <c r="A68" s="12" t="s">
        <v>26</v>
      </c>
      <c r="B68" s="22">
        <f>((B44/B43)-1)*100</f>
        <v>124.7453315061239</v>
      </c>
      <c r="C68" s="22" t="s">
        <v>102</v>
      </c>
      <c r="D68" s="22" t="s">
        <v>102</v>
      </c>
      <c r="E68" s="22" t="s">
        <v>102</v>
      </c>
      <c r="F68" s="23">
        <f t="shared" ref="C68:F68" si="11">((F44/F43)-1)*100</f>
        <v>59.208377347778281</v>
      </c>
    </row>
    <row r="69" spans="1:6" ht="16.5" x14ac:dyDescent="0.3">
      <c r="A69" s="12"/>
      <c r="B69" s="22"/>
      <c r="C69" s="22"/>
      <c r="D69" s="22"/>
      <c r="E69" s="23"/>
      <c r="F69" s="23"/>
    </row>
    <row r="70" spans="1:6" ht="17.25" x14ac:dyDescent="0.35">
      <c r="A70" s="13" t="s">
        <v>27</v>
      </c>
      <c r="B70" s="22"/>
      <c r="C70" s="22"/>
      <c r="D70" s="22"/>
      <c r="E70" s="23"/>
      <c r="F70" s="23"/>
    </row>
    <row r="71" spans="1:6" ht="16.5" x14ac:dyDescent="0.3">
      <c r="A71" s="12" t="s">
        <v>33</v>
      </c>
      <c r="B71" s="22">
        <f>B26/(B17*3)</f>
        <v>458636.54322441958</v>
      </c>
      <c r="C71" s="22">
        <f>C26/(C17*3)</f>
        <v>447888.47526989935</v>
      </c>
      <c r="D71" s="22">
        <f t="shared" ref="D71:E71" si="12">D26/(D17*3)</f>
        <v>447888.47527777782</v>
      </c>
      <c r="E71" s="23">
        <f t="shared" si="12"/>
        <v>447888.48250896059</v>
      </c>
      <c r="F71" s="23"/>
    </row>
    <row r="72" spans="1:6" ht="16.5" x14ac:dyDescent="0.3">
      <c r="A72" s="12" t="s">
        <v>34</v>
      </c>
      <c r="B72" s="22">
        <f>B27/(B19*3)</f>
        <v>576583.04035243252</v>
      </c>
      <c r="C72" s="22">
        <f>C27/(C19*3)</f>
        <v>663831.43639511056</v>
      </c>
      <c r="D72" s="22">
        <f t="shared" ref="D72:E72" si="13">D27/(D19*3)</f>
        <v>512347.36936936935</v>
      </c>
      <c r="E72" s="23">
        <f t="shared" si="13"/>
        <v>464111.4565104167</v>
      </c>
      <c r="F72" s="23"/>
    </row>
    <row r="73" spans="1:6" ht="16.5" x14ac:dyDescent="0.3">
      <c r="A73" s="12" t="s">
        <v>43</v>
      </c>
      <c r="B73" s="22"/>
      <c r="C73" s="22">
        <f>C27/C20</f>
        <v>383911.93789163721</v>
      </c>
      <c r="D73" s="22">
        <f t="shared" ref="D73:E73" si="14">D27/D20</f>
        <v>356555.22257053293</v>
      </c>
      <c r="E73" s="23">
        <f t="shared" si="14"/>
        <v>356437.59860000003</v>
      </c>
      <c r="F73" s="23"/>
    </row>
    <row r="74" spans="1:6" ht="16.5" x14ac:dyDescent="0.3">
      <c r="A74" s="12" t="s">
        <v>28</v>
      </c>
      <c r="B74" s="22">
        <f>(B72/B71)*B55</f>
        <v>66.915072608100687</v>
      </c>
      <c r="C74" s="22">
        <f>(C72/C71)*C55</f>
        <v>82.631332933942332</v>
      </c>
      <c r="D74" s="22">
        <f t="shared" ref="D74:E74" si="15">(D72/D71)*D55</f>
        <v>68.743310363597416</v>
      </c>
      <c r="E74" s="23">
        <f t="shared" si="15"/>
        <v>48.400860147083549</v>
      </c>
      <c r="F74" s="23"/>
    </row>
    <row r="75" spans="1:6" ht="16.5" x14ac:dyDescent="0.3">
      <c r="A75" s="24" t="s">
        <v>35</v>
      </c>
      <c r="B75" s="22">
        <f>B26/B17</f>
        <v>1375909.6296732589</v>
      </c>
      <c r="C75" s="22">
        <f>C26/C17</f>
        <v>1343665.4258096982</v>
      </c>
      <c r="D75" s="22">
        <f t="shared" ref="D75:E75" si="16">D26/D17</f>
        <v>1343665.4258333333</v>
      </c>
      <c r="E75" s="23">
        <f t="shared" si="16"/>
        <v>1343665.4475268817</v>
      </c>
      <c r="F75" s="23"/>
    </row>
    <row r="76" spans="1:6" ht="16.5" x14ac:dyDescent="0.3">
      <c r="A76" s="24" t="s">
        <v>36</v>
      </c>
      <c r="B76" s="22">
        <f>B27/(B19)</f>
        <v>1729749.1210572976</v>
      </c>
      <c r="C76" s="22">
        <f>C27/(C19)</f>
        <v>1991494.3091853319</v>
      </c>
      <c r="D76" s="22">
        <f t="shared" ref="D76:E76" si="17">D27/(D19)</f>
        <v>1537042.1081081082</v>
      </c>
      <c r="E76" s="23">
        <f t="shared" si="17"/>
        <v>1392334.3695312501</v>
      </c>
      <c r="F76" s="23"/>
    </row>
    <row r="77" spans="1:6" ht="16.5" x14ac:dyDescent="0.3">
      <c r="A77" s="12"/>
      <c r="B77" s="22"/>
      <c r="C77" s="22"/>
      <c r="D77" s="22"/>
      <c r="E77" s="23"/>
      <c r="F77" s="23"/>
    </row>
    <row r="78" spans="1:6" ht="17.25" x14ac:dyDescent="0.35">
      <c r="A78" s="13" t="s">
        <v>29</v>
      </c>
      <c r="B78" s="22"/>
      <c r="C78" s="22"/>
      <c r="D78" s="22"/>
      <c r="E78" s="23"/>
      <c r="F78" s="23"/>
    </row>
    <row r="79" spans="1:6" ht="16.5" x14ac:dyDescent="0.3">
      <c r="A79" s="12" t="s">
        <v>30</v>
      </c>
      <c r="B79" s="22">
        <f>(B33/B32)*100</f>
        <v>71.172482375364098</v>
      </c>
      <c r="C79" s="22"/>
      <c r="D79" s="22"/>
      <c r="E79" s="23"/>
      <c r="F79" s="23"/>
    </row>
    <row r="80" spans="1:6" ht="16.5" x14ac:dyDescent="0.3">
      <c r="A80" s="12" t="s">
        <v>31</v>
      </c>
      <c r="B80" s="22">
        <f>(B27/B33)*100</f>
        <v>83.306331856743213</v>
      </c>
      <c r="C80" s="22"/>
      <c r="D80" s="22"/>
      <c r="E80" s="23"/>
      <c r="F80" s="23"/>
    </row>
    <row r="81" spans="1:8" ht="17.25" thickBot="1" x14ac:dyDescent="0.35">
      <c r="A81" s="25"/>
      <c r="B81" s="25"/>
      <c r="C81" s="25"/>
      <c r="D81" s="25"/>
      <c r="E81" s="25"/>
      <c r="F81" s="25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16.5" x14ac:dyDescent="0.3">
      <c r="A84" s="12"/>
      <c r="B84" s="12"/>
      <c r="C84" s="12"/>
      <c r="D84" s="12"/>
      <c r="E84" s="12"/>
      <c r="F84" s="12"/>
    </row>
    <row r="85" spans="1:8" ht="16.5" x14ac:dyDescent="0.3">
      <c r="A85" s="12"/>
      <c r="B85" s="27"/>
      <c r="C85" s="27"/>
      <c r="D85" s="27"/>
      <c r="E85" s="12"/>
      <c r="F85" s="12"/>
    </row>
    <row r="86" spans="1:8" ht="16.5" x14ac:dyDescent="0.3">
      <c r="A86" s="12"/>
      <c r="B86" s="12"/>
      <c r="C86" s="12"/>
      <c r="D86" s="12"/>
      <c r="E86" s="12"/>
      <c r="F86" s="12"/>
    </row>
    <row r="87" spans="1:8" ht="16.5" x14ac:dyDescent="0.3">
      <c r="A87" s="28"/>
      <c r="B87" s="12"/>
      <c r="C87" s="12"/>
      <c r="D87" s="12"/>
      <c r="E87" s="12"/>
      <c r="F87" s="12"/>
    </row>
    <row r="88" spans="1:8" ht="16.5" x14ac:dyDescent="0.3">
      <c r="A88" s="12"/>
      <c r="B88" s="12"/>
      <c r="C88" s="12"/>
      <c r="D88" s="12"/>
      <c r="E88" s="12"/>
      <c r="F88" s="12"/>
    </row>
    <row r="89" spans="1:8" ht="16.5" x14ac:dyDescent="0.3">
      <c r="A89" s="29"/>
      <c r="B89" s="12"/>
      <c r="C89" s="12"/>
      <c r="D89" s="12"/>
      <c r="E89" s="12"/>
      <c r="F89" s="12"/>
    </row>
    <row r="90" spans="1:8" ht="16.5" x14ac:dyDescent="0.3">
      <c r="A90" s="29"/>
      <c r="B90" s="12"/>
      <c r="C90" s="12"/>
      <c r="D90" s="12"/>
      <c r="E90" s="12"/>
      <c r="F90" s="12"/>
    </row>
    <row r="91" spans="1:8" ht="16.5" x14ac:dyDescent="0.3">
      <c r="A91" s="29"/>
      <c r="B91" s="12"/>
      <c r="C91" s="12"/>
      <c r="D91" s="12"/>
      <c r="E91" s="12"/>
      <c r="F91" s="12"/>
    </row>
  </sheetData>
  <mergeCells count="5">
    <mergeCell ref="A83:F83"/>
    <mergeCell ref="A9:A10"/>
    <mergeCell ref="B9:B10"/>
    <mergeCell ref="C9:F9"/>
    <mergeCell ref="A82:F82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9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1" style="4" customWidth="1"/>
    <col min="2" max="6" width="23.7109375" style="4" customWidth="1"/>
    <col min="7" max="16384" width="11.42578125" style="4"/>
  </cols>
  <sheetData>
    <row r="7" spans="1:8" ht="30" customHeight="1" x14ac:dyDescent="0.25"/>
    <row r="8" spans="1:8" ht="30" customHeight="1" x14ac:dyDescent="0.25"/>
    <row r="9" spans="1:8" ht="17.25" x14ac:dyDescent="0.25">
      <c r="A9" s="30" t="s">
        <v>0</v>
      </c>
      <c r="B9" s="30" t="s">
        <v>44</v>
      </c>
      <c r="C9" s="32" t="s">
        <v>1</v>
      </c>
      <c r="D9" s="32"/>
      <c r="E9" s="32"/>
      <c r="F9" s="32"/>
    </row>
    <row r="10" spans="1:8" ht="69.75" thickBot="1" x14ac:dyDescent="0.3">
      <c r="A10" s="31"/>
      <c r="B10" s="31"/>
      <c r="C10" s="11" t="s">
        <v>76</v>
      </c>
      <c r="D10" s="11" t="s">
        <v>77</v>
      </c>
      <c r="E10" s="11" t="s">
        <v>78</v>
      </c>
      <c r="F10" s="11" t="s">
        <v>79</v>
      </c>
    </row>
    <row r="11" spans="1:8" ht="15.75" thickTop="1" x14ac:dyDescent="0.25"/>
    <row r="12" spans="1:8" ht="17.25" x14ac:dyDescent="0.35">
      <c r="A12" s="13" t="s">
        <v>3</v>
      </c>
      <c r="B12" s="12"/>
      <c r="C12" s="12"/>
      <c r="D12" s="12"/>
      <c r="E12" s="12"/>
      <c r="F12" s="12"/>
      <c r="G12" s="12"/>
      <c r="H12" s="12"/>
    </row>
    <row r="13" spans="1:8" ht="16.5" x14ac:dyDescent="0.3">
      <c r="A13" s="12"/>
      <c r="B13" s="12"/>
      <c r="C13" s="12"/>
      <c r="D13" s="12"/>
      <c r="E13" s="12"/>
      <c r="F13" s="12"/>
      <c r="G13" s="12"/>
      <c r="H13" s="12"/>
    </row>
    <row r="14" spans="1:8" ht="17.25" x14ac:dyDescent="0.35">
      <c r="A14" s="13" t="s">
        <v>4</v>
      </c>
      <c r="B14" s="12"/>
      <c r="C14" s="12"/>
      <c r="D14" s="12"/>
      <c r="E14" s="12"/>
      <c r="F14" s="12"/>
      <c r="G14" s="12"/>
      <c r="H14" s="12"/>
    </row>
    <row r="15" spans="1:8" ht="16.5" x14ac:dyDescent="0.3">
      <c r="A15" s="14" t="s">
        <v>145</v>
      </c>
      <c r="B15" s="15">
        <v>3726</v>
      </c>
      <c r="C15" s="15">
        <v>0</v>
      </c>
      <c r="D15" s="15">
        <v>0</v>
      </c>
      <c r="E15" s="19">
        <v>0</v>
      </c>
      <c r="F15" s="19"/>
      <c r="G15" s="12"/>
      <c r="H15" s="12"/>
    </row>
    <row r="16" spans="1:8" ht="17.25" x14ac:dyDescent="0.35">
      <c r="A16" s="16" t="s">
        <v>2</v>
      </c>
      <c r="B16" s="15">
        <v>7706</v>
      </c>
      <c r="C16" s="15">
        <f>+'I Trimestre'!C16+'II Trimestre'!C16+'III Trimestre'!C16+'IV Trimestre'!C16</f>
        <v>0</v>
      </c>
      <c r="D16" s="15">
        <v>0</v>
      </c>
      <c r="E16" s="19">
        <v>0</v>
      </c>
      <c r="F16" s="19"/>
      <c r="G16" s="12"/>
      <c r="H16" s="12"/>
    </row>
    <row r="17" spans="1:8" ht="16.5" x14ac:dyDescent="0.3">
      <c r="A17" s="14" t="s">
        <v>146</v>
      </c>
      <c r="B17" s="15">
        <f>+C17+D17+E17</f>
        <v>2650</v>
      </c>
      <c r="C17" s="15">
        <f>+('I Trimestre'!C17+'II Trimestre'!C17+'III Trimestre'!C17+'IV Trimestre'!C17)</f>
        <v>1245.3333333333333</v>
      </c>
      <c r="D17" s="15">
        <f>+('I Trimestre'!D17+'II Trimestre'!D17+'III Trimestre'!D17+'IV Trimestre'!D17)</f>
        <v>450.66666666666669</v>
      </c>
      <c r="E17" s="15">
        <f>+('I Trimestre'!E17+'II Trimestre'!E17+'III Trimestre'!E17+'IV Trimestre'!E17)</f>
        <v>954</v>
      </c>
      <c r="F17" s="19"/>
      <c r="G17" s="12"/>
      <c r="H17" s="12"/>
    </row>
    <row r="18" spans="1:8" ht="17.25" x14ac:dyDescent="0.35">
      <c r="A18" s="16" t="s">
        <v>2</v>
      </c>
      <c r="B18" s="15">
        <f>+C18+D18+E18</f>
        <v>7950.0000000000009</v>
      </c>
      <c r="C18" s="15">
        <f>+('I Trimestre'!C18+'II Trimestre'!C18+'III Trimestre'!C18+'IV Trimestre'!C18)</f>
        <v>3736.0000000000009</v>
      </c>
      <c r="D18" s="15">
        <f>+('I Trimestre'!D18+'II Trimestre'!D18+'III Trimestre'!D18+'IV Trimestre'!D18)</f>
        <v>1352</v>
      </c>
      <c r="E18" s="15">
        <f>+('I Trimestre'!E18+'II Trimestre'!E18+'III Trimestre'!E18+'IV Trimestre'!E18)</f>
        <v>2862</v>
      </c>
      <c r="F18" s="19"/>
      <c r="G18" s="12"/>
      <c r="H18" s="12"/>
    </row>
    <row r="19" spans="1:8" ht="16.5" x14ac:dyDescent="0.3">
      <c r="A19" s="14" t="s">
        <v>147</v>
      </c>
      <c r="B19" s="15">
        <f>+C19+D19+E19</f>
        <v>1974.3333333333339</v>
      </c>
      <c r="C19" s="15">
        <f>+('I Trimestre'!C19+'II Trimestre'!C19+'III Trimestre'!C19+'IV Trimestre'!C19)</f>
        <v>886.33333333333394</v>
      </c>
      <c r="D19" s="15">
        <f>+('I Trimestre'!D19+'II Trimestre'!D19+'III Trimestre'!D19+'IV Trimestre'!D19)</f>
        <v>369.33333333333331</v>
      </c>
      <c r="E19" s="15">
        <f>+('I Trimestre'!E19+'II Trimestre'!E19+'III Trimestre'!E19+'IV Trimestre'!E19)</f>
        <v>718.66666666666663</v>
      </c>
      <c r="F19" s="19"/>
      <c r="G19" s="12"/>
      <c r="H19" s="12"/>
    </row>
    <row r="20" spans="1:8" ht="17.25" x14ac:dyDescent="0.35">
      <c r="A20" s="16" t="s">
        <v>2</v>
      </c>
      <c r="B20" s="15">
        <f>+C20+D20+E20</f>
        <v>9309</v>
      </c>
      <c r="C20" s="15">
        <f>+('I Trimestre'!C20+'II Trimestre'!C20+'III Trimestre'!C20+'IV Trimestre'!C20)</f>
        <v>4826</v>
      </c>
      <c r="D20" s="15">
        <f>+('I Trimestre'!D20+'II Trimestre'!D20+'III Trimestre'!D20+'IV Trimestre'!D20)</f>
        <v>1640</v>
      </c>
      <c r="E20" s="15">
        <f>+('I Trimestre'!E20+'II Trimestre'!E20+'III Trimestre'!E20+'IV Trimestre'!E20)</f>
        <v>2843</v>
      </c>
      <c r="F20" s="19"/>
      <c r="G20" s="12"/>
      <c r="H20" s="12"/>
    </row>
    <row r="21" spans="1:8" ht="16.5" x14ac:dyDescent="0.3">
      <c r="A21" s="14" t="s">
        <v>82</v>
      </c>
      <c r="B21" s="15">
        <f>+C21+D21+E21</f>
        <v>2649.9999999999968</v>
      </c>
      <c r="C21" s="15">
        <f>'IV Trimestre'!C21</f>
        <v>1245.3333333333301</v>
      </c>
      <c r="D21" s="15">
        <f>'IV Trimestre'!D21</f>
        <v>450.66666666666669</v>
      </c>
      <c r="E21" s="15">
        <f>'IV Trimestre'!E21</f>
        <v>954</v>
      </c>
      <c r="F21" s="19"/>
      <c r="G21" s="12"/>
      <c r="H21" s="12"/>
    </row>
    <row r="22" spans="1:8" ht="17.25" x14ac:dyDescent="0.35">
      <c r="A22" s="16" t="s">
        <v>2</v>
      </c>
      <c r="B22" s="15">
        <f>+C22+D22+E22</f>
        <v>7950</v>
      </c>
      <c r="C22" s="15">
        <f>'IV Trimestre'!C22</f>
        <v>3736</v>
      </c>
      <c r="D22" s="15">
        <f>'IV Trimestre'!D22</f>
        <v>1352</v>
      </c>
      <c r="E22" s="15">
        <f>'IV Trimestre'!E22</f>
        <v>2862</v>
      </c>
      <c r="F22" s="19"/>
      <c r="G22" s="12"/>
      <c r="H22" s="12"/>
    </row>
    <row r="23" spans="1:8" ht="16.5" x14ac:dyDescent="0.3">
      <c r="A23" s="12"/>
      <c r="B23" s="15"/>
      <c r="C23" s="15"/>
      <c r="D23" s="15"/>
      <c r="E23" s="19"/>
      <c r="F23" s="19"/>
      <c r="G23" s="12"/>
      <c r="H23" s="12"/>
    </row>
    <row r="24" spans="1:8" ht="17.25" x14ac:dyDescent="0.35">
      <c r="A24" s="17" t="s">
        <v>5</v>
      </c>
      <c r="B24" s="15"/>
      <c r="C24" s="15"/>
      <c r="D24" s="15"/>
      <c r="E24" s="19"/>
      <c r="F24" s="19"/>
      <c r="G24" s="12"/>
      <c r="H24" s="12"/>
    </row>
    <row r="25" spans="1:8" ht="16.5" x14ac:dyDescent="0.3">
      <c r="A25" s="14" t="s">
        <v>148</v>
      </c>
      <c r="B25" s="15">
        <f>+F25+3506869686.01</f>
        <v>3630275678.0300002</v>
      </c>
      <c r="C25" s="15">
        <f>+'I Trimestre'!C25+'II Trimestre'!C25+'III Trimestre'!C25+'IV Trimestre'!C25</f>
        <v>0</v>
      </c>
      <c r="D25" s="15">
        <f>+'I Trimestre'!D25+'II Trimestre'!D25+'III Trimestre'!D25+'IV Trimestre'!D25</f>
        <v>0</v>
      </c>
      <c r="E25" s="15">
        <f>+'I Trimestre'!E25+'II Trimestre'!E25+'III Trimestre'!E25+'IV Trimestre'!E25</f>
        <v>0</v>
      </c>
      <c r="F25" s="15">
        <f>+'I Trimestre'!F25+'II Trimestre'!F25+'III Trimestre'!F25+'IV Trimestre'!F25</f>
        <v>123405992.02000001</v>
      </c>
      <c r="G25" s="12"/>
      <c r="H25" s="12"/>
    </row>
    <row r="26" spans="1:8" ht="16.5" x14ac:dyDescent="0.3">
      <c r="A26" s="14" t="s">
        <v>149</v>
      </c>
      <c r="B26" s="15">
        <f>+C26+D26+E26+F26</f>
        <v>3369986917.46</v>
      </c>
      <c r="C26" s="15">
        <f>+'I Trimestre'!C26+'II Trimestre'!C26+'III Trimestre'!C26+'IV Trimestre'!C26</f>
        <v>1536684378.4100001</v>
      </c>
      <c r="D26" s="15">
        <f>+'I Trimestre'!D26+'II Trimestre'!D26+'III Trimestre'!D26+'IV Trimestre'!D26</f>
        <v>556125854.69000006</v>
      </c>
      <c r="E26" s="15">
        <f>+'I Trimestre'!E26+'II Trimestre'!E26+'III Trimestre'!E26+'IV Trimestre'!E26</f>
        <v>1177176684.3600001</v>
      </c>
      <c r="F26" s="15">
        <f>+'I Trimestre'!F26+'II Trimestre'!F26+'III Trimestre'!F26+'IV Trimestre'!F26</f>
        <v>100000000</v>
      </c>
      <c r="G26" s="12"/>
      <c r="H26" s="12"/>
    </row>
    <row r="27" spans="1:8" ht="16.5" x14ac:dyDescent="0.3">
      <c r="A27" s="14" t="s">
        <v>150</v>
      </c>
      <c r="B27" s="15">
        <f>SUM(C27:F27)</f>
        <v>2876136180.0331283</v>
      </c>
      <c r="C27" s="15">
        <f>+'I Trimestre'!C27+'II Trimestre'!C27+'III Trimestre'!C27+'IV Trimestre'!C27</f>
        <v>1594602385.4100001</v>
      </c>
      <c r="D27" s="15">
        <f>+'I Trimestre'!D27+'II Trimestre'!D27+'III Trimestre'!D27+'IV Trimestre'!D27</f>
        <v>491901886.94999999</v>
      </c>
      <c r="E27" s="15">
        <f>+'I Trimestre'!E27+'II Trimestre'!E27+'III Trimestre'!E27+'IV Trimestre'!E27</f>
        <v>731695719.6099999</v>
      </c>
      <c r="F27" s="15">
        <f>+'I Trimestre'!F27+'II Trimestre'!F27+'III Trimestre'!F27+'IV Trimestre'!F27</f>
        <v>57936188.063128009</v>
      </c>
      <c r="G27" s="15"/>
      <c r="H27" s="12"/>
    </row>
    <row r="28" spans="1:8" ht="16.5" x14ac:dyDescent="0.3">
      <c r="A28" s="14" t="s">
        <v>85</v>
      </c>
      <c r="B28" s="15">
        <f>+C28+D28+E28+F28</f>
        <v>3369986917.46</v>
      </c>
      <c r="C28" s="15">
        <f>+'IV Trimestre'!C28</f>
        <v>1536684378.4100001</v>
      </c>
      <c r="D28" s="15">
        <f>+'IV Trimestre'!D28</f>
        <v>556125854.69000006</v>
      </c>
      <c r="E28" s="15">
        <f>+'IV Trimestre'!E28</f>
        <v>1177176684.3600001</v>
      </c>
      <c r="F28" s="15">
        <f>+'IV Trimestre'!F28</f>
        <v>100000000</v>
      </c>
      <c r="G28" s="12"/>
      <c r="H28" s="12"/>
    </row>
    <row r="29" spans="1:8" ht="16.5" x14ac:dyDescent="0.3">
      <c r="A29" s="14" t="s">
        <v>151</v>
      </c>
      <c r="B29" s="15">
        <f>+C29+D29+E29</f>
        <v>2818199991.9700003</v>
      </c>
      <c r="C29" s="15">
        <f>+C27</f>
        <v>1594602385.4100001</v>
      </c>
      <c r="D29" s="15">
        <f t="shared" ref="D29:E29" si="0">+D27</f>
        <v>491901886.94999999</v>
      </c>
      <c r="E29" s="15">
        <f t="shared" si="0"/>
        <v>731695719.6099999</v>
      </c>
      <c r="F29" s="19"/>
      <c r="G29" s="12"/>
      <c r="H29" s="12"/>
    </row>
    <row r="30" spans="1:8" ht="16.5" x14ac:dyDescent="0.3">
      <c r="A30" s="12"/>
      <c r="B30" s="15"/>
      <c r="C30" s="15"/>
      <c r="D30" s="15"/>
      <c r="E30" s="19"/>
      <c r="F30" s="19"/>
      <c r="G30" s="12"/>
      <c r="H30" s="12"/>
    </row>
    <row r="31" spans="1:8" ht="17.25" x14ac:dyDescent="0.35">
      <c r="A31" s="17" t="s">
        <v>6</v>
      </c>
      <c r="B31" s="15"/>
      <c r="C31" s="15"/>
      <c r="D31" s="15"/>
      <c r="E31" s="19"/>
      <c r="F31" s="19"/>
      <c r="G31" s="12"/>
      <c r="H31" s="12"/>
    </row>
    <row r="32" spans="1:8" ht="16.5" x14ac:dyDescent="0.3">
      <c r="A32" s="14" t="s">
        <v>152</v>
      </c>
      <c r="B32" s="15">
        <f>B26</f>
        <v>3369986917.46</v>
      </c>
      <c r="C32" s="15"/>
      <c r="D32" s="15"/>
      <c r="E32" s="19"/>
      <c r="F32" s="19"/>
      <c r="G32" s="12"/>
      <c r="H32" s="12"/>
    </row>
    <row r="33" spans="1:8" ht="16.5" x14ac:dyDescent="0.3">
      <c r="A33" s="14" t="s">
        <v>153</v>
      </c>
      <c r="B33" s="15">
        <f>'I Trimestre'!B33+'II Trimestre'!B33+'III Trimestre'!B33+'IV Trimestre'!B33</f>
        <v>3107387185.7600002</v>
      </c>
      <c r="C33" s="15"/>
      <c r="D33" s="15"/>
      <c r="E33" s="19"/>
      <c r="F33" s="19"/>
      <c r="G33" s="12"/>
      <c r="H33" s="12"/>
    </row>
    <row r="34" spans="1:8" ht="16.5" x14ac:dyDescent="0.3">
      <c r="A34" s="12"/>
      <c r="B34" s="20"/>
      <c r="C34" s="15"/>
      <c r="D34" s="20"/>
      <c r="E34" s="12"/>
      <c r="F34" s="12"/>
      <c r="G34" s="12"/>
      <c r="H34" s="12"/>
    </row>
    <row r="35" spans="1:8" ht="17.25" x14ac:dyDescent="0.35">
      <c r="A35" s="13" t="s">
        <v>7</v>
      </c>
      <c r="B35" s="20"/>
      <c r="C35" s="20"/>
      <c r="D35" s="20"/>
      <c r="E35" s="12"/>
      <c r="F35" s="12"/>
      <c r="G35" s="12"/>
      <c r="H35" s="12"/>
    </row>
    <row r="36" spans="1:8" ht="16.5" x14ac:dyDescent="0.3">
      <c r="A36" s="14" t="s">
        <v>154</v>
      </c>
      <c r="B36" s="21">
        <v>1.0610999999999999</v>
      </c>
      <c r="C36" s="21">
        <v>1.0610999999999999</v>
      </c>
      <c r="D36" s="21">
        <v>1.0610999999999999</v>
      </c>
      <c r="E36" s="21">
        <v>1.0610999999999999</v>
      </c>
      <c r="F36" s="21">
        <v>1.0610999999999999</v>
      </c>
      <c r="G36" s="12"/>
      <c r="H36" s="12"/>
    </row>
    <row r="37" spans="1:8" ht="16.5" x14ac:dyDescent="0.3">
      <c r="A37" s="14" t="s">
        <v>155</v>
      </c>
      <c r="B37" s="21">
        <v>1.0706</v>
      </c>
      <c r="C37" s="21">
        <v>1.0706</v>
      </c>
      <c r="D37" s="21">
        <v>1.0706</v>
      </c>
      <c r="E37" s="21">
        <v>1.0706</v>
      </c>
      <c r="F37" s="21">
        <v>1.0706</v>
      </c>
      <c r="G37" s="12"/>
      <c r="H37" s="12"/>
    </row>
    <row r="38" spans="1:8" ht="16.5" x14ac:dyDescent="0.3">
      <c r="A38" s="14" t="s">
        <v>8</v>
      </c>
      <c r="B38" s="15">
        <v>455</v>
      </c>
      <c r="C38" s="15"/>
      <c r="D38" s="15"/>
      <c r="E38" s="19"/>
      <c r="F38" s="19"/>
      <c r="G38" s="12"/>
      <c r="H38" s="12"/>
    </row>
    <row r="39" spans="1:8" ht="16.5" x14ac:dyDescent="0.3">
      <c r="A39" s="12"/>
      <c r="B39" s="15"/>
      <c r="C39" s="15"/>
      <c r="D39" s="15"/>
      <c r="E39" s="19"/>
      <c r="F39" s="19"/>
      <c r="G39" s="12"/>
      <c r="H39" s="12"/>
    </row>
    <row r="40" spans="1:8" ht="17.25" x14ac:dyDescent="0.35">
      <c r="A40" s="13" t="s">
        <v>9</v>
      </c>
      <c r="B40" s="15"/>
      <c r="C40" s="15"/>
      <c r="D40" s="15"/>
      <c r="E40" s="19"/>
      <c r="F40" s="19"/>
      <c r="G40" s="12"/>
      <c r="H40" s="12"/>
    </row>
    <row r="41" spans="1:8" ht="16.5" x14ac:dyDescent="0.3">
      <c r="A41" s="12" t="s">
        <v>156</v>
      </c>
      <c r="B41" s="15">
        <f>B25/B36</f>
        <v>3421238034.1438136</v>
      </c>
      <c r="C41" s="15">
        <f t="shared" ref="C41:F41" si="1">C25/C36</f>
        <v>0</v>
      </c>
      <c r="D41" s="15">
        <f t="shared" si="1"/>
        <v>0</v>
      </c>
      <c r="E41" s="19">
        <f t="shared" si="1"/>
        <v>0</v>
      </c>
      <c r="F41" s="19">
        <f t="shared" si="1"/>
        <v>116300058.44877958</v>
      </c>
      <c r="G41" s="12"/>
      <c r="H41" s="12"/>
    </row>
    <row r="42" spans="1:8" ht="16.5" x14ac:dyDescent="0.3">
      <c r="A42" s="12" t="s">
        <v>157</v>
      </c>
      <c r="B42" s="15">
        <f>B27/B37</f>
        <v>2686471305.8407698</v>
      </c>
      <c r="C42" s="15">
        <f t="shared" ref="C42:F42" si="2">C27/C37</f>
        <v>1489447399.0379229</v>
      </c>
      <c r="D42" s="15">
        <f t="shared" si="2"/>
        <v>459463746.45058846</v>
      </c>
      <c r="E42" s="19">
        <f t="shared" si="2"/>
        <v>683444535.41005039</v>
      </c>
      <c r="F42" s="19">
        <f t="shared" si="2"/>
        <v>54115624.942208119</v>
      </c>
      <c r="G42" s="12"/>
      <c r="H42" s="12"/>
    </row>
    <row r="43" spans="1:8" ht="16.5" x14ac:dyDescent="0.3">
      <c r="A43" s="12" t="s">
        <v>158</v>
      </c>
      <c r="B43" s="15">
        <f>B41/B15</f>
        <v>918206.66509495804</v>
      </c>
      <c r="C43" s="15">
        <f>C41/B15</f>
        <v>0</v>
      </c>
      <c r="D43" s="15">
        <f>D41/B15</f>
        <v>0</v>
      </c>
      <c r="E43" s="19">
        <f>E41/B15</f>
        <v>0</v>
      </c>
      <c r="F43" s="19">
        <f>F41/B15</f>
        <v>31213.112841862476</v>
      </c>
      <c r="G43" s="12"/>
      <c r="H43" s="12"/>
    </row>
    <row r="44" spans="1:8" ht="16.5" x14ac:dyDescent="0.3">
      <c r="A44" s="12" t="s">
        <v>159</v>
      </c>
      <c r="B44" s="15">
        <f>B42/B19</f>
        <v>1360697.94319134</v>
      </c>
      <c r="C44" s="15">
        <f t="shared" ref="C44:E44" si="3">C42/C19</f>
        <v>1680459.6453981819</v>
      </c>
      <c r="D44" s="15">
        <f t="shared" si="3"/>
        <v>1244035.4145774057</v>
      </c>
      <c r="E44" s="19">
        <f t="shared" si="3"/>
        <v>950989.61327929096</v>
      </c>
      <c r="F44" s="19">
        <f>F42/B19</f>
        <v>27409.568601489838</v>
      </c>
      <c r="G44" s="12"/>
      <c r="H44" s="12"/>
    </row>
    <row r="45" spans="1:8" ht="16.5" x14ac:dyDescent="0.3">
      <c r="A45" s="12"/>
      <c r="B45" s="15"/>
      <c r="C45" s="15"/>
      <c r="D45" s="15"/>
      <c r="E45" s="12"/>
      <c r="F45" s="12"/>
      <c r="G45" s="12"/>
      <c r="H45" s="12"/>
    </row>
    <row r="46" spans="1:8" ht="17.25" x14ac:dyDescent="0.35">
      <c r="A46" s="13" t="s">
        <v>10</v>
      </c>
      <c r="B46" s="20"/>
      <c r="C46" s="20"/>
      <c r="D46" s="20"/>
      <c r="E46" s="12"/>
      <c r="F46" s="12"/>
      <c r="G46" s="12"/>
      <c r="H46" s="12"/>
    </row>
    <row r="47" spans="1:8" ht="16.5" x14ac:dyDescent="0.3">
      <c r="A47" s="12"/>
      <c r="B47" s="20"/>
      <c r="C47" s="20"/>
      <c r="D47" s="20"/>
      <c r="E47" s="12"/>
      <c r="F47" s="12"/>
      <c r="G47" s="12"/>
      <c r="H47" s="12"/>
    </row>
    <row r="48" spans="1:8" ht="17.25" x14ac:dyDescent="0.35">
      <c r="A48" s="13" t="s">
        <v>11</v>
      </c>
      <c r="B48" s="20"/>
      <c r="C48" s="20"/>
      <c r="D48" s="20"/>
      <c r="E48" s="12"/>
      <c r="F48" s="12"/>
      <c r="G48" s="12"/>
      <c r="H48" s="12"/>
    </row>
    <row r="49" spans="1:8" ht="16.5" x14ac:dyDescent="0.3">
      <c r="A49" s="12" t="s">
        <v>12</v>
      </c>
      <c r="B49" s="22">
        <f>(B17/B38)*100</f>
        <v>582.41758241758237</v>
      </c>
      <c r="C49" s="22"/>
      <c r="D49" s="22"/>
      <c r="E49" s="23"/>
      <c r="F49" s="23"/>
      <c r="G49" s="12"/>
      <c r="H49" s="12"/>
    </row>
    <row r="50" spans="1:8" ht="16.5" x14ac:dyDescent="0.3">
      <c r="A50" s="12" t="s">
        <v>13</v>
      </c>
      <c r="B50" s="22">
        <f>(B19/B38)*100</f>
        <v>433.91941391941407</v>
      </c>
      <c r="C50" s="22"/>
      <c r="D50" s="22"/>
      <c r="E50" s="23"/>
      <c r="F50" s="23"/>
      <c r="G50" s="12"/>
      <c r="H50" s="12"/>
    </row>
    <row r="51" spans="1:8" ht="16.5" x14ac:dyDescent="0.3">
      <c r="A51" s="12"/>
      <c r="B51" s="22"/>
      <c r="C51" s="22"/>
      <c r="D51" s="22"/>
      <c r="E51" s="23"/>
      <c r="F51" s="23"/>
      <c r="G51" s="12"/>
      <c r="H51" s="12"/>
    </row>
    <row r="52" spans="1:8" ht="17.25" x14ac:dyDescent="0.35">
      <c r="A52" s="13" t="s">
        <v>14</v>
      </c>
      <c r="B52" s="22"/>
      <c r="C52" s="22"/>
      <c r="D52" s="22"/>
      <c r="E52" s="23"/>
      <c r="F52" s="23"/>
      <c r="G52" s="12"/>
      <c r="H52" s="12"/>
    </row>
    <row r="53" spans="1:8" ht="16.5" x14ac:dyDescent="0.3">
      <c r="A53" s="12" t="s">
        <v>15</v>
      </c>
      <c r="B53" s="22">
        <f>(B19/B17)*100</f>
        <v>74.503144654088075</v>
      </c>
      <c r="C53" s="22">
        <f t="shared" ref="C53:F53" si="4">(C19/C17)*100</f>
        <v>71.172376873661719</v>
      </c>
      <c r="D53" s="22">
        <f t="shared" si="4"/>
        <v>81.952662721893489</v>
      </c>
      <c r="E53" s="23">
        <f t="shared" si="4"/>
        <v>75.3319357092942</v>
      </c>
      <c r="F53" s="23"/>
      <c r="G53" s="12"/>
      <c r="H53" s="12"/>
    </row>
    <row r="54" spans="1:8" ht="16.5" x14ac:dyDescent="0.3">
      <c r="A54" s="12" t="s">
        <v>16</v>
      </c>
      <c r="B54" s="22">
        <f>B27/B26*100</f>
        <v>85.345618558095381</v>
      </c>
      <c r="C54" s="22">
        <f t="shared" ref="C54:F54" si="5">C27/C26*100</f>
        <v>103.76902425857466</v>
      </c>
      <c r="D54" s="22">
        <f t="shared" si="5"/>
        <v>88.451540744171965</v>
      </c>
      <c r="E54" s="23">
        <f t="shared" si="5"/>
        <v>62.156830774116422</v>
      </c>
      <c r="F54" s="23">
        <f t="shared" si="5"/>
        <v>57.936188063128014</v>
      </c>
      <c r="G54" s="12"/>
      <c r="H54" s="12"/>
    </row>
    <row r="55" spans="1:8" ht="16.5" x14ac:dyDescent="0.3">
      <c r="A55" s="12" t="s">
        <v>17</v>
      </c>
      <c r="B55" s="22">
        <f>AVERAGE(B53:B54)</f>
        <v>79.924381606091728</v>
      </c>
      <c r="C55" s="22">
        <f t="shared" ref="C55:E55" si="6">AVERAGE(C53:C54)</f>
        <v>87.470700566118182</v>
      </c>
      <c r="D55" s="22">
        <f t="shared" si="6"/>
        <v>85.20210173303272</v>
      </c>
      <c r="E55" s="23">
        <f t="shared" si="6"/>
        <v>68.744383241705307</v>
      </c>
      <c r="F55" s="23"/>
      <c r="G55" s="12"/>
      <c r="H55" s="12"/>
    </row>
    <row r="56" spans="1:8" ht="16.5" x14ac:dyDescent="0.3">
      <c r="A56" s="12"/>
      <c r="B56" s="22"/>
      <c r="C56" s="22"/>
      <c r="D56" s="22"/>
      <c r="E56" s="23"/>
      <c r="F56" s="23"/>
      <c r="G56" s="12"/>
      <c r="H56" s="12"/>
    </row>
    <row r="57" spans="1:8" ht="17.25" x14ac:dyDescent="0.35">
      <c r="A57" s="13" t="s">
        <v>18</v>
      </c>
      <c r="B57" s="22"/>
      <c r="C57" s="22"/>
      <c r="D57" s="22"/>
      <c r="E57" s="23"/>
      <c r="F57" s="23"/>
      <c r="G57" s="12"/>
      <c r="H57" s="12"/>
    </row>
    <row r="58" spans="1:8" ht="16.5" x14ac:dyDescent="0.3">
      <c r="A58" s="12" t="s">
        <v>19</v>
      </c>
      <c r="B58" s="22">
        <f>(B19/B21)*100</f>
        <v>74.50314465408816</v>
      </c>
      <c r="C58" s="22">
        <f t="shared" ref="C58:F58" si="7">(C19/C21)*100</f>
        <v>71.172376873661904</v>
      </c>
      <c r="D58" s="22">
        <f t="shared" si="7"/>
        <v>81.952662721893489</v>
      </c>
      <c r="E58" s="23">
        <f t="shared" si="7"/>
        <v>75.3319357092942</v>
      </c>
      <c r="F58" s="23"/>
      <c r="G58" s="12"/>
      <c r="H58" s="12"/>
    </row>
    <row r="59" spans="1:8" ht="16.5" x14ac:dyDescent="0.3">
      <c r="A59" s="12" t="s">
        <v>20</v>
      </c>
      <c r="B59" s="22">
        <f>B27/B28*100</f>
        <v>85.345618558095381</v>
      </c>
      <c r="C59" s="22">
        <f t="shared" ref="C59:F59" si="8">C27/C28*100</f>
        <v>103.76902425857466</v>
      </c>
      <c r="D59" s="22">
        <f t="shared" si="8"/>
        <v>88.451540744171965</v>
      </c>
      <c r="E59" s="23">
        <f t="shared" si="8"/>
        <v>62.156830774116422</v>
      </c>
      <c r="F59" s="23">
        <f t="shared" si="8"/>
        <v>57.936188063128014</v>
      </c>
      <c r="G59" s="12"/>
      <c r="H59" s="12"/>
    </row>
    <row r="60" spans="1:8" ht="16.5" x14ac:dyDescent="0.3">
      <c r="A60" s="12" t="s">
        <v>21</v>
      </c>
      <c r="B60" s="22">
        <f>(B58+B59)/2</f>
        <v>79.924381606091771</v>
      </c>
      <c r="C60" s="22">
        <f t="shared" ref="C60:E60" si="9">(C58+C59)/2</f>
        <v>87.470700566118282</v>
      </c>
      <c r="D60" s="22">
        <f t="shared" si="9"/>
        <v>85.20210173303272</v>
      </c>
      <c r="E60" s="23">
        <f t="shared" si="9"/>
        <v>68.744383241705307</v>
      </c>
      <c r="F60" s="23"/>
      <c r="G60" s="12"/>
      <c r="H60" s="12"/>
    </row>
    <row r="61" spans="1:8" ht="16.5" x14ac:dyDescent="0.3">
      <c r="A61" s="12"/>
      <c r="B61" s="22"/>
      <c r="C61" s="22"/>
      <c r="D61" s="22"/>
      <c r="E61" s="23"/>
      <c r="F61" s="23"/>
      <c r="G61" s="12"/>
      <c r="H61" s="12"/>
    </row>
    <row r="62" spans="1:8" ht="17.25" x14ac:dyDescent="0.35">
      <c r="A62" s="13" t="s">
        <v>32</v>
      </c>
      <c r="B62" s="22"/>
      <c r="C62" s="22"/>
      <c r="D62" s="22"/>
      <c r="E62" s="23"/>
      <c r="F62" s="23"/>
      <c r="G62" s="12"/>
      <c r="H62" s="12"/>
    </row>
    <row r="63" spans="1:8" ht="16.5" x14ac:dyDescent="0.3">
      <c r="A63" s="12" t="s">
        <v>22</v>
      </c>
      <c r="B63" s="22">
        <f>(B29/B27)*100</f>
        <v>97.985624308565917</v>
      </c>
      <c r="C63" s="22"/>
      <c r="D63" s="22"/>
      <c r="E63" s="23"/>
      <c r="F63" s="23"/>
      <c r="G63" s="12"/>
      <c r="H63" s="12"/>
    </row>
    <row r="64" spans="1:8" ht="16.5" x14ac:dyDescent="0.3">
      <c r="A64" s="12"/>
      <c r="B64" s="22"/>
      <c r="C64" s="22"/>
      <c r="D64" s="22"/>
      <c r="E64" s="23"/>
      <c r="F64" s="23"/>
      <c r="G64" s="12"/>
      <c r="H64" s="12"/>
    </row>
    <row r="65" spans="1:8" ht="17.25" x14ac:dyDescent="0.35">
      <c r="A65" s="13" t="s">
        <v>23</v>
      </c>
      <c r="B65" s="22"/>
      <c r="C65" s="22"/>
      <c r="D65" s="22"/>
      <c r="E65" s="23"/>
      <c r="F65" s="23"/>
      <c r="G65" s="12"/>
      <c r="H65" s="12"/>
    </row>
    <row r="66" spans="1:8" ht="16.5" x14ac:dyDescent="0.3">
      <c r="A66" s="12" t="s">
        <v>24</v>
      </c>
      <c r="B66" s="22">
        <f>((B19/B15)-1)*100</f>
        <v>-47.01198783324385</v>
      </c>
      <c r="C66" s="22" t="s">
        <v>102</v>
      </c>
      <c r="D66" s="22" t="s">
        <v>102</v>
      </c>
      <c r="E66" s="22" t="s">
        <v>102</v>
      </c>
      <c r="F66" s="23"/>
      <c r="G66" s="12"/>
      <c r="H66" s="12"/>
    </row>
    <row r="67" spans="1:8" ht="16.5" x14ac:dyDescent="0.3">
      <c r="A67" s="12" t="s">
        <v>25</v>
      </c>
      <c r="B67" s="22">
        <f>((B42/B41)-1)*100</f>
        <v>-21.476632756040427</v>
      </c>
      <c r="C67" s="22" t="s">
        <v>102</v>
      </c>
      <c r="D67" s="22" t="s">
        <v>102</v>
      </c>
      <c r="E67" s="22" t="s">
        <v>102</v>
      </c>
      <c r="F67" s="23">
        <f t="shared" ref="C67:F67" si="10">((F42/F41)-1)*100</f>
        <v>-53.468961525895097</v>
      </c>
      <c r="G67" s="12"/>
      <c r="H67" s="12"/>
    </row>
    <row r="68" spans="1:8" ht="16.5" x14ac:dyDescent="0.3">
      <c r="A68" s="12" t="s">
        <v>26</v>
      </c>
      <c r="B68" s="22">
        <f>((B44/B43)-1)*100</f>
        <v>48.190815305247312</v>
      </c>
      <c r="C68" s="22" t="s">
        <v>102</v>
      </c>
      <c r="D68" s="22" t="s">
        <v>102</v>
      </c>
      <c r="E68" s="22" t="s">
        <v>102</v>
      </c>
      <c r="F68" s="23">
        <f t="shared" ref="C68:F68" si="11">((F44/F43)-1)*100</f>
        <v>-12.185725466225817</v>
      </c>
      <c r="G68" s="12"/>
      <c r="H68" s="12"/>
    </row>
    <row r="69" spans="1:8" ht="16.5" x14ac:dyDescent="0.3">
      <c r="A69" s="12"/>
      <c r="B69" s="22"/>
      <c r="C69" s="22"/>
      <c r="D69" s="22"/>
      <c r="E69" s="23"/>
      <c r="F69" s="23"/>
      <c r="G69" s="12"/>
      <c r="H69" s="12"/>
    </row>
    <row r="70" spans="1:8" ht="17.25" x14ac:dyDescent="0.35">
      <c r="A70" s="13" t="s">
        <v>27</v>
      </c>
      <c r="B70" s="22"/>
      <c r="C70" s="22"/>
      <c r="D70" s="22"/>
      <c r="E70" s="23"/>
      <c r="F70" s="23"/>
      <c r="G70" s="12"/>
      <c r="H70" s="12"/>
    </row>
    <row r="71" spans="1:8" ht="16.5" x14ac:dyDescent="0.3">
      <c r="A71" s="12" t="s">
        <v>33</v>
      </c>
      <c r="B71" s="22">
        <f>B26/(B17*12)</f>
        <v>105974.43136666667</v>
      </c>
      <c r="C71" s="22">
        <f>C26/(C17*12)</f>
        <v>102829.52210987688</v>
      </c>
      <c r="D71" s="22">
        <f>D26/(D17*12)</f>
        <v>102833.92283468937</v>
      </c>
      <c r="E71" s="23">
        <f>E26/(E17*12)</f>
        <v>102828.15202306081</v>
      </c>
      <c r="F71" s="23"/>
      <c r="G71" s="12"/>
      <c r="H71" s="12"/>
    </row>
    <row r="72" spans="1:8" ht="16.5" x14ac:dyDescent="0.3">
      <c r="A72" s="12" t="s">
        <v>34</v>
      </c>
      <c r="B72" s="22">
        <f>B27/(B19*12)</f>
        <v>121396.93483172072</v>
      </c>
      <c r="C72" s="22">
        <f>C27/(C19*12)</f>
        <v>149925.00803027445</v>
      </c>
      <c r="D72" s="22">
        <f>D27/(D19*12)</f>
        <v>110988.69290388086</v>
      </c>
      <c r="E72" s="23">
        <f>E27/(E19*12)</f>
        <v>84844.123331400726</v>
      </c>
      <c r="F72" s="23"/>
      <c r="G72" s="12"/>
      <c r="H72" s="12"/>
    </row>
    <row r="73" spans="1:8" ht="16.5" x14ac:dyDescent="0.3">
      <c r="A73" s="12" t="s">
        <v>43</v>
      </c>
      <c r="B73" s="22"/>
      <c r="C73" s="22">
        <f>C27/C20</f>
        <v>330419.06038334029</v>
      </c>
      <c r="D73" s="22">
        <f t="shared" ref="D73:E73" si="12">D27/D20</f>
        <v>299940.17496951221</v>
      </c>
      <c r="E73" s="23">
        <f t="shared" si="12"/>
        <v>257367.47084417864</v>
      </c>
      <c r="F73" s="23"/>
      <c r="G73" s="12"/>
      <c r="H73" s="12"/>
    </row>
    <row r="74" spans="1:8" ht="16.5" x14ac:dyDescent="0.3">
      <c r="A74" s="12" t="s">
        <v>28</v>
      </c>
      <c r="B74" s="22">
        <f>(B72/B71)*B55</f>
        <v>91.555810398546342</v>
      </c>
      <c r="C74" s="22">
        <f>(C72/C71)*C55</f>
        <v>127.53191122269529</v>
      </c>
      <c r="D74" s="22">
        <f t="shared" ref="D74:E74" si="13">(D72/D71)*D55</f>
        <v>91.958661532484058</v>
      </c>
      <c r="E74" s="23">
        <f t="shared" si="13"/>
        <v>56.72140182770454</v>
      </c>
      <c r="F74" s="23"/>
      <c r="G74" s="12"/>
      <c r="H74" s="12"/>
    </row>
    <row r="75" spans="1:8" ht="16.5" x14ac:dyDescent="0.3">
      <c r="A75" s="24" t="s">
        <v>37</v>
      </c>
      <c r="B75" s="22">
        <f>B26/B17</f>
        <v>1271693.1764</v>
      </c>
      <c r="C75" s="22">
        <f>C26/C17</f>
        <v>1233954.2653185227</v>
      </c>
      <c r="D75" s="22">
        <f t="shared" ref="D75:E75" si="14">D26/D17</f>
        <v>1234007.0740162723</v>
      </c>
      <c r="E75" s="23">
        <f t="shared" si="14"/>
        <v>1233937.8242767297</v>
      </c>
      <c r="F75" s="23"/>
      <c r="G75" s="12"/>
      <c r="H75" s="12"/>
    </row>
    <row r="76" spans="1:8" ht="16.5" x14ac:dyDescent="0.3">
      <c r="A76" s="24" t="s">
        <v>38</v>
      </c>
      <c r="B76" s="22">
        <f>B27/(B19)</f>
        <v>1456763.2179806486</v>
      </c>
      <c r="C76" s="22">
        <f>C27/(C19)</f>
        <v>1799100.0963632932</v>
      </c>
      <c r="D76" s="22">
        <f t="shared" ref="D76:E76" si="15">D27/(D19)</f>
        <v>1331864.3148465704</v>
      </c>
      <c r="E76" s="23">
        <f t="shared" si="15"/>
        <v>1018129.4799768088</v>
      </c>
      <c r="F76" s="23"/>
      <c r="G76" s="12"/>
      <c r="H76" s="12"/>
    </row>
    <row r="77" spans="1:8" ht="16.5" x14ac:dyDescent="0.3">
      <c r="A77" s="12"/>
      <c r="B77" s="22"/>
      <c r="C77" s="22"/>
      <c r="D77" s="22"/>
      <c r="E77" s="23"/>
      <c r="F77" s="23"/>
      <c r="G77" s="12"/>
      <c r="H77" s="12"/>
    </row>
    <row r="78" spans="1:8" ht="17.25" x14ac:dyDescent="0.35">
      <c r="A78" s="13" t="s">
        <v>29</v>
      </c>
      <c r="B78" s="22"/>
      <c r="C78" s="22"/>
      <c r="D78" s="22"/>
      <c r="E78" s="23"/>
      <c r="F78" s="23"/>
      <c r="G78" s="12"/>
      <c r="H78" s="12"/>
    </row>
    <row r="79" spans="1:8" ht="16.5" x14ac:dyDescent="0.3">
      <c r="A79" s="12" t="s">
        <v>30</v>
      </c>
      <c r="B79" s="22">
        <f>(B33/B32)*100</f>
        <v>92.207692844756679</v>
      </c>
      <c r="C79" s="22"/>
      <c r="D79" s="22"/>
      <c r="E79" s="23"/>
      <c r="F79" s="23"/>
      <c r="G79" s="12"/>
      <c r="H79" s="12"/>
    </row>
    <row r="80" spans="1:8" ht="16.5" x14ac:dyDescent="0.3">
      <c r="A80" s="12" t="s">
        <v>31</v>
      </c>
      <c r="B80" s="22">
        <f>(B27/B33)*100</f>
        <v>92.55802409218235</v>
      </c>
      <c r="C80" s="22"/>
      <c r="D80" s="22"/>
      <c r="E80" s="23"/>
      <c r="F80" s="23"/>
      <c r="G80" s="12"/>
      <c r="H80" s="12"/>
    </row>
    <row r="81" spans="1:8" ht="17.25" thickBot="1" x14ac:dyDescent="0.35">
      <c r="A81" s="25"/>
      <c r="B81" s="25"/>
      <c r="C81" s="25"/>
      <c r="D81" s="25"/>
      <c r="E81" s="25"/>
      <c r="F81" s="25"/>
      <c r="G81" s="12"/>
      <c r="H81" s="12"/>
    </row>
    <row r="82" spans="1:8" ht="15.75" customHeight="1" thickTop="1" x14ac:dyDescent="0.25">
      <c r="A82" s="33" t="s">
        <v>133</v>
      </c>
      <c r="B82" s="33"/>
      <c r="C82" s="33"/>
      <c r="D82" s="33"/>
      <c r="E82" s="33"/>
      <c r="F82" s="33"/>
      <c r="G82" s="8"/>
      <c r="H82" s="8"/>
    </row>
    <row r="83" spans="1:8" ht="33" customHeight="1" x14ac:dyDescent="0.25">
      <c r="A83" s="34" t="s">
        <v>134</v>
      </c>
      <c r="B83" s="35"/>
      <c r="C83" s="35"/>
      <c r="D83" s="35"/>
      <c r="E83" s="35"/>
      <c r="F83" s="35"/>
      <c r="G83" s="10"/>
      <c r="H83" s="10"/>
    </row>
    <row r="84" spans="1:8" ht="36" customHeight="1" x14ac:dyDescent="0.3">
      <c r="A84" s="39" t="s">
        <v>160</v>
      </c>
      <c r="B84" s="39"/>
      <c r="C84" s="39"/>
      <c r="D84" s="39"/>
      <c r="E84" s="39"/>
      <c r="F84" s="39"/>
      <c r="G84" s="12"/>
      <c r="H84" s="12"/>
    </row>
    <row r="85" spans="1:8" ht="34.5" customHeight="1" x14ac:dyDescent="0.3">
      <c r="A85" s="40" t="s">
        <v>161</v>
      </c>
      <c r="B85" s="40"/>
      <c r="C85" s="40"/>
      <c r="D85" s="40"/>
      <c r="E85" s="40"/>
      <c r="F85" s="40"/>
      <c r="G85" s="12"/>
      <c r="H85" s="12"/>
    </row>
    <row r="86" spans="1:8" ht="16.5" x14ac:dyDescent="0.3">
      <c r="A86" s="12"/>
      <c r="B86" s="12"/>
      <c r="C86" s="12"/>
      <c r="D86" s="12"/>
      <c r="E86" s="12"/>
      <c r="F86" s="12"/>
      <c r="G86" s="12"/>
      <c r="H86" s="12"/>
    </row>
    <row r="87" spans="1:8" ht="16.5" x14ac:dyDescent="0.3">
      <c r="A87" s="28"/>
      <c r="B87" s="12"/>
      <c r="C87" s="12"/>
      <c r="D87" s="12"/>
      <c r="E87" s="12"/>
      <c r="F87" s="12"/>
      <c r="G87" s="12"/>
      <c r="H87" s="12"/>
    </row>
    <row r="88" spans="1:8" ht="16.5" x14ac:dyDescent="0.3">
      <c r="A88" s="12"/>
      <c r="B88" s="12"/>
      <c r="C88" s="12"/>
      <c r="D88" s="12"/>
      <c r="E88" s="12"/>
      <c r="F88" s="12"/>
      <c r="G88" s="12"/>
      <c r="H88" s="12"/>
    </row>
    <row r="89" spans="1:8" ht="16.5" x14ac:dyDescent="0.3">
      <c r="A89" s="29"/>
      <c r="B89" s="12"/>
      <c r="C89" s="12"/>
      <c r="D89" s="12"/>
      <c r="E89" s="12"/>
      <c r="F89" s="12"/>
      <c r="G89" s="12"/>
      <c r="H89" s="12"/>
    </row>
    <row r="90" spans="1:8" ht="16.5" x14ac:dyDescent="0.3">
      <c r="A90" s="29"/>
      <c r="B90" s="12"/>
      <c r="C90" s="12"/>
      <c r="D90" s="12"/>
      <c r="E90" s="12"/>
      <c r="F90" s="12"/>
      <c r="G90" s="12"/>
      <c r="H90" s="12"/>
    </row>
    <row r="91" spans="1:8" x14ac:dyDescent="0.25">
      <c r="A91" s="1"/>
    </row>
  </sheetData>
  <mergeCells count="7">
    <mergeCell ref="A83:F83"/>
    <mergeCell ref="A84:F84"/>
    <mergeCell ref="A85:F85"/>
    <mergeCell ref="A9:A10"/>
    <mergeCell ref="B9:B10"/>
    <mergeCell ref="C9:F9"/>
    <mergeCell ref="A82:F82"/>
  </mergeCells>
  <pageMargins left="0.7" right="0.7" top="0.75" bottom="0.75" header="0.3" footer="0.3"/>
  <pageSetup orientation="portrait" r:id="rId1"/>
  <ignoredErrors>
    <ignoredError sqref="B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FAM ASTORGA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NASTORGA</dc:creator>
  <cp:lastModifiedBy>Stephanie Tatiana Salas Soto</cp:lastModifiedBy>
  <dcterms:created xsi:type="dcterms:W3CDTF">2012-04-21T15:36:23Z</dcterms:created>
  <dcterms:modified xsi:type="dcterms:W3CDTF">2021-04-12T23:14:11Z</dcterms:modified>
</cp:coreProperties>
</file>