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charts/chart4.xml" ContentType="application/vnd.openxmlformats-officedocument.drawingml.chart+xml"/>
  <Override PartName="/xl/drawings/drawing11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CCSS - ACE\"/>
    </mc:Choice>
  </mc:AlternateContent>
  <bookViews>
    <workbookView xWindow="0" yWindow="0" windowWidth="9795" windowHeight="8415" tabRatio="754"/>
  </bookViews>
  <sheets>
    <sheet name="I Trimestre" sheetId="4" r:id="rId1"/>
    <sheet name="II Trimestre" sheetId="6" r:id="rId2"/>
    <sheet name="I Semestre" sheetId="11" r:id="rId3"/>
    <sheet name="III Trimestre" sheetId="9" r:id="rId4"/>
    <sheet name="III T Acumulado" sheetId="10" r:id="rId5"/>
    <sheet name="IV Trimestre" sheetId="7" r:id="rId6"/>
    <sheet name="Anual" sheetId="8" r:id="rId7"/>
  </sheets>
  <calcPr calcId="162913"/>
</workbook>
</file>

<file path=xl/calcChain.xml><?xml version="1.0" encoding="utf-8"?>
<calcChain xmlns="http://schemas.openxmlformats.org/spreadsheetml/2006/main">
  <c r="B29" i="10" l="1"/>
  <c r="B28" i="10"/>
  <c r="B25" i="10"/>
  <c r="B22" i="10"/>
  <c r="B23" i="10"/>
  <c r="B24" i="10"/>
  <c r="B21" i="10"/>
  <c r="B18" i="10"/>
  <c r="B17" i="10"/>
  <c r="B16" i="10"/>
  <c r="B15" i="10"/>
  <c r="B75" i="7" l="1"/>
  <c r="B29" i="8" l="1"/>
  <c r="B22" i="8"/>
  <c r="B28" i="8" s="1"/>
  <c r="B23" i="8" l="1"/>
  <c r="B25" i="8" s="1"/>
  <c r="B59" i="8" s="1"/>
  <c r="B17" i="8"/>
  <c r="B46" i="8" s="1"/>
  <c r="B16" i="8"/>
  <c r="B45" i="8" s="1"/>
  <c r="B59" i="10"/>
  <c r="B46" i="10"/>
  <c r="B45" i="10"/>
  <c r="B23" i="11"/>
  <c r="B17" i="11"/>
  <c r="B46" i="11" s="1"/>
  <c r="B22" i="11"/>
  <c r="B28" i="11" s="1"/>
  <c r="B16" i="11"/>
  <c r="B49" i="11" s="1"/>
  <c r="B68" i="7"/>
  <c r="B67" i="7"/>
  <c r="B49" i="7"/>
  <c r="B50" i="7"/>
  <c r="B68" i="9"/>
  <c r="B67" i="9"/>
  <c r="B49" i="9"/>
  <c r="B50" i="9"/>
  <c r="B68" i="6"/>
  <c r="B67" i="6"/>
  <c r="B49" i="6"/>
  <c r="B50" i="6"/>
  <c r="B68" i="4"/>
  <c r="B67" i="4"/>
  <c r="B49" i="4"/>
  <c r="B50" i="4"/>
  <c r="B51" i="4" s="1"/>
  <c r="B24" i="8"/>
  <c r="B21" i="8"/>
  <c r="B37" i="8" s="1"/>
  <c r="B18" i="8"/>
  <c r="B15" i="8"/>
  <c r="B37" i="10"/>
  <c r="B24" i="11"/>
  <c r="B21" i="11"/>
  <c r="B37" i="11" s="1"/>
  <c r="B18" i="11"/>
  <c r="B15" i="11"/>
  <c r="B37" i="6"/>
  <c r="B75" i="6"/>
  <c r="B38" i="9"/>
  <c r="B40" i="9" s="1"/>
  <c r="B46" i="9"/>
  <c r="B45" i="9"/>
  <c r="B28" i="6"/>
  <c r="B74" i="6" s="1"/>
  <c r="B45" i="6"/>
  <c r="B54" i="4"/>
  <c r="B54" i="6"/>
  <c r="B54" i="7"/>
  <c r="B70" i="4"/>
  <c r="B70" i="6"/>
  <c r="B70" i="9"/>
  <c r="B70" i="7"/>
  <c r="B25" i="4"/>
  <c r="B59" i="4" s="1"/>
  <c r="B71" i="4"/>
  <c r="B25" i="6"/>
  <c r="B59" i="6" s="1"/>
  <c r="B71" i="6"/>
  <c r="B25" i="9"/>
  <c r="B59" i="9" s="1"/>
  <c r="B71" i="9"/>
  <c r="B25" i="7"/>
  <c r="B59" i="7" s="1"/>
  <c r="B71" i="7"/>
  <c r="B54" i="11"/>
  <c r="B54" i="9"/>
  <c r="B29" i="11"/>
  <c r="B37" i="9"/>
  <c r="B63" i="9" s="1"/>
  <c r="B28" i="9"/>
  <c r="B45" i="7"/>
  <c r="B62" i="6"/>
  <c r="B62" i="7"/>
  <c r="B37" i="7"/>
  <c r="B38" i="7"/>
  <c r="B40" i="7" s="1"/>
  <c r="B46" i="7"/>
  <c r="B55" i="7"/>
  <c r="B62" i="9"/>
  <c r="B74" i="9"/>
  <c r="B55" i="9"/>
  <c r="B56" i="9" s="1"/>
  <c r="B38" i="6"/>
  <c r="B40" i="6" s="1"/>
  <c r="B46" i="6"/>
  <c r="B55" i="6"/>
  <c r="B28" i="7"/>
  <c r="B74" i="7" s="1"/>
  <c r="B37" i="4"/>
  <c r="B39" i="4" s="1"/>
  <c r="B45" i="4"/>
  <c r="B62" i="4"/>
  <c r="B28" i="4"/>
  <c r="B74" i="4" s="1"/>
  <c r="B38" i="4"/>
  <c r="B46" i="4"/>
  <c r="B55" i="4"/>
  <c r="B51" i="9" l="1"/>
  <c r="B69" i="9" s="1"/>
  <c r="B55" i="11"/>
  <c r="B56" i="11" s="1"/>
  <c r="B38" i="10"/>
  <c r="B63" i="10" s="1"/>
  <c r="B49" i="10"/>
  <c r="B68" i="10"/>
  <c r="B38" i="11"/>
  <c r="B40" i="11" s="1"/>
  <c r="B25" i="11"/>
  <c r="B59" i="11" s="1"/>
  <c r="B50" i="11"/>
  <c r="B51" i="11" s="1"/>
  <c r="B68" i="11"/>
  <c r="B38" i="8"/>
  <c r="B63" i="8" s="1"/>
  <c r="B75" i="8"/>
  <c r="B63" i="7"/>
  <c r="B39" i="9"/>
  <c r="B64" i="9" s="1"/>
  <c r="B55" i="8"/>
  <c r="B56" i="7"/>
  <c r="B51" i="7"/>
  <c r="B69" i="7" s="1"/>
  <c r="B39" i="7"/>
  <c r="B64" i="7" s="1"/>
  <c r="B62" i="10"/>
  <c r="B54" i="10"/>
  <c r="B71" i="10"/>
  <c r="B62" i="8"/>
  <c r="B74" i="8"/>
  <c r="B63" i="6"/>
  <c r="B75" i="10"/>
  <c r="B56" i="6"/>
  <c r="B50" i="10"/>
  <c r="B70" i="8"/>
  <c r="B51" i="6"/>
  <c r="B69" i="6" s="1"/>
  <c r="B74" i="11"/>
  <c r="B70" i="10"/>
  <c r="B67" i="8"/>
  <c r="B67" i="10"/>
  <c r="B67" i="11"/>
  <c r="B39" i="6"/>
  <c r="B64" i="6" s="1"/>
  <c r="B39" i="11"/>
  <c r="B63" i="4"/>
  <c r="B39" i="10"/>
  <c r="B62" i="11"/>
  <c r="B39" i="8"/>
  <c r="B74" i="10"/>
  <c r="B75" i="11"/>
  <c r="B55" i="10"/>
  <c r="B40" i="4"/>
  <c r="B64" i="4" s="1"/>
  <c r="B68" i="8"/>
  <c r="B71" i="8"/>
  <c r="B71" i="11"/>
  <c r="B54" i="8"/>
  <c r="B49" i="8"/>
  <c r="B56" i="4"/>
  <c r="B69" i="4"/>
  <c r="B50" i="8"/>
  <c r="B70" i="11"/>
  <c r="B45" i="11"/>
  <c r="B56" i="10" l="1"/>
  <c r="B56" i="8"/>
  <c r="B40" i="8"/>
  <c r="B64" i="8" s="1"/>
  <c r="B51" i="10"/>
  <c r="B69" i="10" s="1"/>
  <c r="B40" i="10"/>
  <c r="B64" i="10" s="1"/>
  <c r="B69" i="11"/>
  <c r="B64" i="11"/>
  <c r="B63" i="11"/>
  <c r="B51" i="8"/>
  <c r="B69" i="8" s="1"/>
</calcChain>
</file>

<file path=xl/sharedStrings.xml><?xml version="1.0" encoding="utf-8"?>
<sst xmlns="http://schemas.openxmlformats.org/spreadsheetml/2006/main" count="387" uniqueCount="113">
  <si>
    <t>Indicador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</si>
  <si>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</si>
  <si>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</si>
  <si>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</si>
  <si>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</si>
  <si>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</si>
  <si>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</si>
  <si>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</si>
  <si>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</si>
  <si>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</si>
  <si>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</si>
  <si>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</si>
  <si>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</si>
  <si>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</si>
  <si>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</si>
  <si>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</si>
  <si>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</si>
  <si>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</si>
  <si>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</si>
  <si>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</si>
  <si>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</si>
  <si>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</si>
  <si>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</si>
  <si>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</si>
  <si>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</si>
  <si>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</si>
  <si>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</si>
  <si>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</si>
  <si>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</si>
  <si>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</si>
  <si>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</si>
  <si>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</si>
  <si>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</si>
  <si>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</si>
  <si>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</si>
  <si>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</si>
  <si>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</si>
  <si>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</si>
  <si>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</si>
  <si>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</si>
  <si>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</si>
  <si>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</si>
  <si>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Aseguramiento</t>
  </si>
  <si>
    <t>Producto</t>
  </si>
  <si>
    <t>Efectivos 1T 2019</t>
  </si>
  <si>
    <t>IPC (1T 2019)</t>
  </si>
  <si>
    <t>Gasto efectivo real 1T 2019</t>
  </si>
  <si>
    <t>Gasto efectivo real por beneficiario 1T 2019</t>
  </si>
  <si>
    <t>Efectivos 2T 2019</t>
  </si>
  <si>
    <t>IPC (2T 2019)</t>
  </si>
  <si>
    <t>Gasto efectivo real 2T 2019</t>
  </si>
  <si>
    <t>Gasto efectivo real por beneficiario 2T 2019</t>
  </si>
  <si>
    <t>Efectivos IS 2019</t>
  </si>
  <si>
    <t>Efectivos 3T 2019</t>
  </si>
  <si>
    <t>IPC (3T 2019)</t>
  </si>
  <si>
    <t>Gasto efectivo real 3T 2019</t>
  </si>
  <si>
    <t>Gasto efectivo real por beneficiario 3T 2019</t>
  </si>
  <si>
    <t>Efectivos 3TA 2019</t>
  </si>
  <si>
    <t>IPC (3TA 2019)</t>
  </si>
  <si>
    <t>Gasto efectivo real 3TA 2019</t>
  </si>
  <si>
    <t>Gasto efectivo real por beneficiario 3TA 2019</t>
  </si>
  <si>
    <t>Efectivos 4T 2019</t>
  </si>
  <si>
    <t>IPC (4T 2019)</t>
  </si>
  <si>
    <t>Gasto efectivo real 4T 2019</t>
  </si>
  <si>
    <t>Gasto efectivo real por beneficiario 4T 2019</t>
  </si>
  <si>
    <t>n.d.</t>
  </si>
  <si>
    <t>Programados 1T 2020</t>
  </si>
  <si>
    <t>Efectivos 1T 2020</t>
  </si>
  <si>
    <t>Programados año 2020</t>
  </si>
  <si>
    <t>En transferencias 1T 2020</t>
  </si>
  <si>
    <t>IPC (1T 2020)</t>
  </si>
  <si>
    <t>Gasto efectivo real 1T 2020</t>
  </si>
  <si>
    <t>Gasto efectivo real por beneficiario 1T 2020</t>
  </si>
  <si>
    <t>Programados 2T 2020</t>
  </si>
  <si>
    <t>Efectivos 2T 2020</t>
  </si>
  <si>
    <t>En transferencias 2T 2020</t>
  </si>
  <si>
    <t>IPC (2T 2020)</t>
  </si>
  <si>
    <t>Gasto efectivo real 2T 2020</t>
  </si>
  <si>
    <t>Gasto efectivo real por beneficiario 2T 2020</t>
  </si>
  <si>
    <t>Efectivos IS 2020</t>
  </si>
  <si>
    <t>En transferencias IS 2020</t>
  </si>
  <si>
    <t>IPC (IS 2019)</t>
  </si>
  <si>
    <t>IPC (IS 2020)</t>
  </si>
  <si>
    <t>Programados 3T 2020</t>
  </si>
  <si>
    <t>Efectivos 3T 2020</t>
  </si>
  <si>
    <t>En transferencias 3T 2020</t>
  </si>
  <si>
    <t>IPC (3T 2020)</t>
  </si>
  <si>
    <t>Gasto efectivo real 3T 2020</t>
  </si>
  <si>
    <t>Gasto efectivo real por beneficiario 3T 2020</t>
  </si>
  <si>
    <t>Programados 3TA 2020</t>
  </si>
  <si>
    <t>Efectivos 3TA 2020</t>
  </si>
  <si>
    <t>En transferencias 3TA 2020</t>
  </si>
  <si>
    <t>IPC (3TA 2020)</t>
  </si>
  <si>
    <t>Gasto efectivo real 3TA 2020</t>
  </si>
  <si>
    <t>Gasto efectivo real por beneficiario 3TA 2020</t>
  </si>
  <si>
    <t>Programados IS 2020</t>
  </si>
  <si>
    <t>Gasto efectivo real 2019</t>
  </si>
  <si>
    <t>Gasto efectivo real 2020</t>
  </si>
  <si>
    <t>Gasto efectivo real por beneficiario 2019</t>
  </si>
  <si>
    <t>Gasto efectivo real por beneficiario 2020</t>
  </si>
  <si>
    <t>Programados 4T 2020</t>
  </si>
  <si>
    <t>Efectivos 4T 2020</t>
  </si>
  <si>
    <t>En transferencias 4T 2020</t>
  </si>
  <si>
    <t>IPC (4T 2020)</t>
  </si>
  <si>
    <t>Gasto efectivo real 4T 2020</t>
  </si>
  <si>
    <t>Gasto efectivo real por beneficiario 4T 2020</t>
  </si>
  <si>
    <t>Efectivos 2019</t>
  </si>
  <si>
    <t>Efectivos 2020</t>
  </si>
  <si>
    <t>Programados 2020</t>
  </si>
  <si>
    <t>En transferencias 2020</t>
  </si>
  <si>
    <t>IPC (2019)</t>
  </si>
  <si>
    <t>IPC (2020)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</si>
  <si>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ACE 2019 y 2020 - Cronogramas de Metas e Inversión Modificaciones 2020 - IPC, INEC 2019 y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</si>
</sst>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1"/>
      <color rgb="FFFF0000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6" fontId="0" fillId="0" borderId="0" xfId="1" applyNumberFormat="1" applyFont="1" applyFill="1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3" fontId="0" fillId="0" borderId="0" xfId="0" applyNumberFormat="1" applyFont="1" applyFill="1"/>
    <xf numFmtId="0" fontId="3" fillId="0" borderId="0" xfId="0" applyFont="1" applyFill="1" applyBorder="1" applyAlignment="1">
      <alignment vertical="top" wrapText="1"/>
    </xf>
    <xf numFmtId="4" fontId="2" fillId="0" borderId="0" xfId="0" applyNumberFormat="1" applyFont="1" applyFill="1"/>
    <xf numFmtId="4" fontId="4" fillId="0" borderId="2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4" fontId="4" fillId="0" borderId="0" xfId="0" applyNumberFormat="1" applyFont="1" applyFill="1"/>
    <xf numFmtId="3" fontId="5" fillId="0" borderId="0" xfId="0" applyNumberFormat="1" applyFont="1" applyFill="1"/>
    <xf numFmtId="4" fontId="5" fillId="0" borderId="3" xfId="0" applyNumberFormat="1" applyFont="1" applyFill="1" applyBorder="1"/>
    <xf numFmtId="4" fontId="5" fillId="0" borderId="3" xfId="0" applyNumberFormat="1" applyFont="1" applyFill="1" applyBorder="1" applyAlignment="1">
      <alignment horizontal="right"/>
    </xf>
    <xf numFmtId="165" fontId="5" fillId="0" borderId="0" xfId="1" applyNumberFormat="1" applyFont="1" applyFill="1"/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4" fontId="6" fillId="0" borderId="0" xfId="0" applyNumberFormat="1" applyFont="1" applyFill="1"/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A2BFE6"/>
      <color rgb="FF407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>
                <a:solidFill>
                  <a:schemeClr val="tx1"/>
                </a:solidFill>
              </a:rPr>
              <a:t>ACE: Indicadores de cobertura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050166182798417E-2"/>
          <c:y val="0.26566535786306705"/>
          <c:w val="0.93426798406561096"/>
          <c:h val="0.530131771168699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Anual!$B$10</c:f>
              <c:strCache>
                <c:ptCount val="1"/>
                <c:pt idx="0">
                  <c:v>Aseguramiento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lt1"/>
              </a:solidFill>
            </a:ln>
            <a:effectLst/>
            <a:sp3d contourW="28575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871-42A8-A548-59A7828C2428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28575"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71-42A8-A548-59A7828C24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Anual!$A$45:$A$46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Anual!$B$45:$B$46</c:f>
              <c:numCache>
                <c:formatCode>#,##0.00</c:formatCode>
                <c:ptCount val="2"/>
                <c:pt idx="0">
                  <c:v>138.4957556167096</c:v>
                </c:pt>
                <c:pt idx="1">
                  <c:v>138.99269305998439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7DF-A274-9D015A9C2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87014648"/>
        <c:axId val="487011040"/>
        <c:axId val="0"/>
      </c:bar3DChart>
      <c:valAx>
        <c:axId val="487011040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87014648"/>
        <c:crosses val="autoZero"/>
        <c:crossBetween val="between"/>
      </c:valAx>
      <c:catAx>
        <c:axId val="487014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7011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ACE: Indicadores de resultado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019922768364871E-2"/>
          <c:y val="0.2140217317800284"/>
          <c:w val="0.93090917477497381"/>
          <c:h val="0.576038857071340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Anual!$B$49:$B$49</c:f>
              <c:numCache>
                <c:formatCode>#,##0.00</c:formatCode>
                <c:ptCount val="1"/>
                <c:pt idx="0">
                  <c:v>100.35881059391455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2-488B-AB3B-3F6C2F4C689C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Anual!$B$50:$B$50</c:f>
              <c:numCache>
                <c:formatCode>#,##0.00</c:formatCode>
                <c:ptCount val="1"/>
                <c:pt idx="0">
                  <c:v>93.528156934415122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2-488B-AB3B-3F6C2F4C689C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Anual!$B$51:$B$51</c:f>
              <c:numCache>
                <c:formatCode>#,##0.00</c:formatCode>
                <c:ptCount val="1"/>
                <c:pt idx="0">
                  <c:v>96.943483764164839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2-488B-AB3B-3F6C2F4C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654656"/>
        <c:axId val="55668736"/>
      </c:barChart>
      <c:catAx>
        <c:axId val="55654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68736"/>
        <c:crosses val="autoZero"/>
        <c:auto val="1"/>
        <c:lblAlgn val="ctr"/>
        <c:lblOffset val="100"/>
        <c:noMultiLvlLbl val="0"/>
      </c:catAx>
      <c:valAx>
        <c:axId val="5566873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6546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4801338280448002E-3"/>
          <c:y val="0.91070288592651771"/>
          <c:w val="0.98887205356795693"/>
          <c:h val="6.717561595453537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ACE: Indicadores de avance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2.8185605163114101E-2"/>
          <c:y val="0.22519908168848421"/>
          <c:w val="0.933070870660614"/>
          <c:h val="0.570233357734656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Anual!$B$10</c:f>
              <c:strCache>
                <c:ptCount val="1"/>
                <c:pt idx="0">
                  <c:v>Aseguramiento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Anual!$A$54:$A$56</c:f>
              <c:strCache>
                <c:ptCount val="3"/>
                <c:pt idx="0">
                  <c:v>Índice avance beneficiarios (IAB) </c:v>
                </c:pt>
                <c:pt idx="1">
                  <c:v>Índice avance gasto (IAG)</c:v>
                </c:pt>
                <c:pt idx="2">
                  <c:v>Índice avance total (IAT) </c:v>
                </c:pt>
              </c:strCache>
            </c:strRef>
          </c:cat>
          <c:val>
            <c:numRef>
              <c:f>Anual!$B$54:$B$56</c:f>
              <c:numCache>
                <c:formatCode>#,##0.00</c:formatCode>
                <c:ptCount val="3"/>
                <c:pt idx="0">
                  <c:v>100.35881059391455</c:v>
                </c:pt>
                <c:pt idx="1">
                  <c:v>93.528156934415122</c:v>
                </c:pt>
                <c:pt idx="2">
                  <c:v>96.943483764164839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9-49BB-9110-CE6B2CEB9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834304"/>
        <c:axId val="56848384"/>
        <c:axId val="0"/>
      </c:bar3DChart>
      <c:catAx>
        <c:axId val="568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848384"/>
        <c:crosses val="autoZero"/>
        <c:auto val="1"/>
        <c:lblAlgn val="ctr"/>
        <c:lblOffset val="100"/>
        <c:noMultiLvlLbl val="0"/>
      </c:catAx>
      <c:valAx>
        <c:axId val="56848384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834304"/>
        <c:crosses val="autoZero"/>
        <c:crossBetween val="between"/>
        <c:majorUnit val="30"/>
      </c:valAx>
    </c:plotArea>
    <c:legend>
      <c:legendPos val="b"/>
      <c:layout>
        <c:manualLayout>
          <c:xMode val="edge"/>
          <c:yMode val="edge"/>
          <c:x val="1.4598652651531607E-2"/>
          <c:y val="0.91752843416642571"/>
          <c:w val="0.97704982008298569"/>
          <c:h val="6.295936571522071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ACE: Indicadores de expansión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622893110546043E-2"/>
          <c:y val="0.21730887852240435"/>
          <c:w val="0.92837227079684148"/>
          <c:h val="0.484788800810303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Anual!$B$62:$B$62</c:f>
              <c:numCache>
                <c:formatCode>#,##0.00</c:formatCode>
                <c:ptCount val="1"/>
                <c:pt idx="0">
                  <c:v>5.7419788101660929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5-47C7-8738-97DF3282B5EC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Anual!$B$63:$B$63</c:f>
              <c:numCache>
                <c:formatCode>#,##0.00</c:formatCode>
                <c:ptCount val="1"/>
                <c:pt idx="0">
                  <c:v>7.4476982189064511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5-47C7-8738-97DF3282B5EC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1DE-43A3-846F-224406B716A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Anual!$B$64:$B$64</c:f>
              <c:numCache>
                <c:formatCode>#,##0.00</c:formatCode>
                <c:ptCount val="1"/>
                <c:pt idx="0">
                  <c:v>1.6130957902750653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15-47C7-8738-97DF3282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741824"/>
        <c:axId val="55764096"/>
      </c:barChart>
      <c:catAx>
        <c:axId val="55741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764096"/>
        <c:crosses val="autoZero"/>
        <c:auto val="1"/>
        <c:lblAlgn val="ctr"/>
        <c:lblOffset val="100"/>
        <c:noMultiLvlLbl val="0"/>
      </c:catAx>
      <c:valAx>
        <c:axId val="55764096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7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175631531610797E-3"/>
          <c:y val="0.83004947684487251"/>
          <c:w val="0.99212860803945735"/>
          <c:h val="0.150489750021005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ACE: Indicadores de gasto medio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Anual!$B$67:$B$67</c:f>
              <c:numCache>
                <c:formatCode>#,##0.00</c:formatCode>
                <c:ptCount val="1"/>
                <c:pt idx="0">
                  <c:v>542796.76824979635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4-475D-8D2B-7DD89D5C6480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Anual!$B$68:$B$68</c:f>
              <c:numCache>
                <c:formatCode>#,##0.00</c:formatCode>
                <c:ptCount val="1"/>
                <c:pt idx="0">
                  <c:v>505852.75995128864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4-475D-8D2B-7DD89D5C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903936"/>
        <c:axId val="56922112"/>
        <c:axId val="0"/>
      </c:bar3DChart>
      <c:catAx>
        <c:axId val="5690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922112"/>
        <c:crosses val="autoZero"/>
        <c:auto val="1"/>
        <c:lblAlgn val="ctr"/>
        <c:lblOffset val="100"/>
        <c:noMultiLvlLbl val="0"/>
      </c:catAx>
      <c:valAx>
        <c:axId val="56922112"/>
        <c:scaling>
          <c:orientation val="minMax"/>
          <c:max val="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903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ACE: Índice de eficiencia (IE) 2020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Anual!$B$69:$B$69</c:f>
              <c:numCache>
                <c:formatCode>#,##0.00</c:formatCode>
                <c:ptCount val="1"/>
                <c:pt idx="0">
                  <c:v>90.345285178315223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2D6-A099-9940B98B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024896"/>
        <c:axId val="57026432"/>
        <c:axId val="0"/>
      </c:bar3DChart>
      <c:catAx>
        <c:axId val="570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026432"/>
        <c:crosses val="autoZero"/>
        <c:auto val="1"/>
        <c:lblAlgn val="ctr"/>
        <c:lblOffset val="100"/>
        <c:noMultiLvlLbl val="0"/>
      </c:catAx>
      <c:valAx>
        <c:axId val="5702643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024896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ACE: Indicadores de giro de recursos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95432497485833E-2"/>
          <c:y val="0.25951941665454437"/>
          <c:w val="0.93111552264143382"/>
          <c:h val="0.5377890348905404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565-41A8-B661-5164AF0A0A1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noFill/>
              </a:ln>
              <a:effectLst/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1293-4365-8E03-CCC7EFE3D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35.556242258012475</c:v>
                </c:pt>
                <c:pt idx="1">
                  <c:v>263.04286109800842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3-4365-8E03-CCC7EFE3D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09545416"/>
        <c:axId val="209544104"/>
        <c:axId val="0"/>
      </c:bar3DChart>
      <c:valAx>
        <c:axId val="209544104"/>
        <c:scaling>
          <c:orientation val="minMax"/>
          <c:max val="4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209545416"/>
        <c:crosses val="autoZero"/>
        <c:crossBetween val="between"/>
        <c:majorUnit val="50"/>
      </c:valAx>
      <c:catAx>
        <c:axId val="209545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9544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512594" cy="1023937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143000"/>
          <a:ext cx="5512594" cy="1023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7" name="CuadroTexto 6"/>
        <xdr:cNvSpPr txBox="1"/>
      </xdr:nvSpPr>
      <xdr:spPr>
        <a:xfrm>
          <a:off x="0" y="1166816"/>
          <a:ext cx="5476875" cy="976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14-05-2020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23812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2450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0.29718</cdr:x>
      <cdr:y>0.11538</cdr:y>
    </cdr:from>
    <cdr:to>
      <cdr:x>0.72473</cdr:x>
      <cdr:y>0.15769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12396" y="357187"/>
          <a:ext cx="2607469" cy="130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0.40846</cdr:x>
      <cdr:y>0.11154</cdr:y>
    </cdr:from>
    <cdr:to>
      <cdr:x>0.65119</cdr:x>
      <cdr:y>0.19919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91052" y="435591"/>
          <a:ext cx="1480343" cy="342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0.41914</cdr:x>
      <cdr:y>0.10332</cdr:y>
    </cdr:from>
    <cdr:to>
      <cdr:x>0.63437</cdr:x>
      <cdr:y>0.18874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29707" y="368461"/>
          <a:ext cx="1401756" cy="304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0.38653</cdr:x>
      <cdr:y>0.1186</cdr:y>
    </cdr:from>
    <cdr:to>
      <cdr:x>0.63085</cdr:x>
      <cdr:y>0.21886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17738" y="360362"/>
          <a:ext cx="1401731" cy="304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512594" cy="1023937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143000"/>
          <a:ext cx="5512594" cy="1023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2" name="CuadroTexto 11"/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08-10-2020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23812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512594" cy="1023937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143000"/>
          <a:ext cx="5512594" cy="1023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2" name="CuadroTexto 11"/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08-10-2020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</xdr:colOff>
      <xdr:row>6</xdr:row>
      <xdr:rowOff>23812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512594" cy="1023937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143000"/>
          <a:ext cx="5512594" cy="1023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2" name="CuadroTexto 11"/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14-12-2020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</xdr:colOff>
      <xdr:row>6</xdr:row>
      <xdr:rowOff>4762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512594" cy="1023937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143000"/>
          <a:ext cx="5512594" cy="1023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2" name="CuadroTexto 11"/>
        <xdr:cNvSpPr txBox="1"/>
      </xdr:nvSpPr>
      <xdr:spPr>
        <a:xfrm>
          <a:off x="0" y="1166816"/>
          <a:ext cx="5481637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 Acumulado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14-12-2020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</xdr:colOff>
      <xdr:row>6</xdr:row>
      <xdr:rowOff>4762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4776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512594" cy="1023937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143000"/>
          <a:ext cx="5512594" cy="1023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9" name="CuadroTexto 8"/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18-03-2021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14287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646907</xdr:colOff>
      <xdr:row>16</xdr:row>
      <xdr:rowOff>135202</xdr:rowOff>
    </xdr:from>
    <xdr:to>
      <xdr:col>11</xdr:col>
      <xdr:colOff>563563</xdr:colOff>
      <xdr:row>32</xdr:row>
      <xdr:rowOff>79375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166688</xdr:colOff>
      <xdr:row>52</xdr:row>
      <xdr:rowOff>79637</xdr:rowOff>
    </xdr:from>
    <xdr:to>
      <xdr:col>20</xdr:col>
      <xdr:colOff>603250</xdr:colOff>
      <xdr:row>68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624417</xdr:colOff>
      <xdr:row>33</xdr:row>
      <xdr:rowOff>55562</xdr:rowOff>
    </xdr:from>
    <xdr:to>
      <xdr:col>11</xdr:col>
      <xdr:colOff>627062</xdr:colOff>
      <xdr:row>51</xdr:row>
      <xdr:rowOff>103186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142880</xdr:colOff>
      <xdr:row>33</xdr:row>
      <xdr:rowOff>69056</xdr:rowOff>
    </xdr:from>
    <xdr:to>
      <xdr:col>20</xdr:col>
      <xdr:colOff>583406</xdr:colOff>
      <xdr:row>51</xdr:row>
      <xdr:rowOff>127000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190498</xdr:colOff>
      <xdr:row>16</xdr:row>
      <xdr:rowOff>136523</xdr:rowOff>
    </xdr:from>
    <xdr:to>
      <xdr:col>21</xdr:col>
      <xdr:colOff>47625</xdr:colOff>
      <xdr:row>32</xdr:row>
      <xdr:rowOff>67467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30425</xdr:colOff>
      <xdr:row>69</xdr:row>
      <xdr:rowOff>116680</xdr:rowOff>
    </xdr:from>
    <xdr:to>
      <xdr:col>15</xdr:col>
      <xdr:colOff>261938</xdr:colOff>
      <xdr:row>84</xdr:row>
      <xdr:rowOff>170655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672042</xdr:colOff>
      <xdr:row>52</xdr:row>
      <xdr:rowOff>57151</xdr:rowOff>
    </xdr:from>
    <xdr:to>
      <xdr:col>11</xdr:col>
      <xdr:colOff>603250</xdr:colOff>
      <xdr:row>68</xdr:row>
      <xdr:rowOff>23813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11906</xdr:colOff>
      <xdr:row>6</xdr:row>
      <xdr:rowOff>0</xdr:rowOff>
    </xdr:from>
    <xdr:ext cx="5512594" cy="1023937"/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906" y="1143000"/>
          <a:ext cx="5512594" cy="1023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4" name="CuadroTexto 13"/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18-03-2021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4762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519737" cy="1157287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0.39063</cdr:x>
      <cdr:y>0.11159</cdr:y>
    </cdr:from>
    <cdr:to>
      <cdr:x>0.62376</cdr:x>
      <cdr:y>0.2126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348706" y="336549"/>
          <a:ext cx="1401731" cy="304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0.38157</cdr:x>
      <cdr:y>0.10922</cdr:y>
    </cdr:from>
    <cdr:to>
      <cdr:x>0.60012</cdr:x>
      <cdr:y>0.21538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492630" y="376221"/>
          <a:ext cx="1427691" cy="365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5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3" customWidth="1"/>
    <col min="2" max="2" width="20.7109375" style="3" customWidth="1"/>
    <col min="3" max="4" width="11.42578125" style="3"/>
    <col min="5" max="5" width="12.7109375" style="3" bestFit="1" customWidth="1"/>
    <col min="6" max="16384" width="11.42578125" style="3"/>
  </cols>
  <sheetData>
    <row r="7" spans="1:3" ht="40.5" customHeight="1" x14ac:dyDescent="0.25"/>
    <row r="8" spans="1:3" ht="40.5" customHeight="1" x14ac:dyDescent="0.25"/>
    <row r="9" spans="1:3" ht="17.25" x14ac:dyDescent="0.35">
      <c r="A9" s="22" t="s">
        <v>0</v>
      </c>
      <c r="B9" s="8" t="s">
        <v>43</v>
      </c>
    </row>
    <row r="10" spans="1:3" ht="18" thickBot="1" x14ac:dyDescent="0.4">
      <c r="A10" s="23"/>
      <c r="B10" s="9" t="s">
        <v>42</v>
      </c>
      <c r="C10" s="4"/>
    </row>
    <row r="11" spans="1:3" ht="17.25" thickTop="1" x14ac:dyDescent="0.3">
      <c r="A11" s="10"/>
      <c r="B11" s="10"/>
      <c r="C11" s="4"/>
    </row>
    <row r="12" spans="1:3" ht="17.25" x14ac:dyDescent="0.35">
      <c r="A12" s="11" t="s">
        <v>1</v>
      </c>
      <c r="B12" s="10"/>
    </row>
    <row r="13" spans="1:3" ht="16.5" x14ac:dyDescent="0.3">
      <c r="A13" s="10"/>
      <c r="B13" s="10"/>
    </row>
    <row r="14" spans="1:3" ht="17.25" x14ac:dyDescent="0.35">
      <c r="A14" s="11" t="s">
        <v>2</v>
      </c>
      <c r="B14" s="10"/>
    </row>
    <row r="15" spans="1:3" ht="16.5" x14ac:dyDescent="0.3">
      <c r="A15" s="15" t="s">
        <v>44</v>
      </c>
      <c r="B15" s="12">
        <v>176424.66666666701</v>
      </c>
    </row>
    <row r="16" spans="1:3" ht="16.5" x14ac:dyDescent="0.3">
      <c r="A16" s="15" t="s">
        <v>66</v>
      </c>
      <c r="B16" s="12">
        <v>190235</v>
      </c>
    </row>
    <row r="17" spans="1:2" ht="16.5" x14ac:dyDescent="0.3">
      <c r="A17" s="15" t="s">
        <v>67</v>
      </c>
      <c r="B17" s="12">
        <v>189232</v>
      </c>
    </row>
    <row r="18" spans="1:2" ht="16.5" x14ac:dyDescent="0.3">
      <c r="A18" s="15" t="s">
        <v>68</v>
      </c>
      <c r="B18" s="12">
        <v>190235</v>
      </c>
    </row>
    <row r="19" spans="1:2" ht="16.5" x14ac:dyDescent="0.3">
      <c r="A19" s="10"/>
      <c r="B19" s="12"/>
    </row>
    <row r="20" spans="1:2" ht="17.25" x14ac:dyDescent="0.35">
      <c r="A20" s="11" t="s">
        <v>3</v>
      </c>
      <c r="B20" s="12"/>
    </row>
    <row r="21" spans="1:2" ht="16.5" x14ac:dyDescent="0.3">
      <c r="A21" s="15" t="s">
        <v>44</v>
      </c>
      <c r="B21" s="12">
        <v>21778765982.450001</v>
      </c>
    </row>
    <row r="22" spans="1:2" ht="16.5" x14ac:dyDescent="0.3">
      <c r="A22" s="15" t="s">
        <v>66</v>
      </c>
      <c r="B22" s="12">
        <v>25814735802</v>
      </c>
    </row>
    <row r="23" spans="1:2" ht="16.5" x14ac:dyDescent="0.3">
      <c r="A23" s="15" t="s">
        <v>67</v>
      </c>
      <c r="B23" s="12">
        <v>23950776784.396801</v>
      </c>
    </row>
    <row r="24" spans="1:2" ht="16.5" x14ac:dyDescent="0.3">
      <c r="A24" s="15" t="s">
        <v>68</v>
      </c>
      <c r="B24" s="12">
        <v>103258943208</v>
      </c>
    </row>
    <row r="25" spans="1:2" ht="16.5" x14ac:dyDescent="0.3">
      <c r="A25" s="15" t="s">
        <v>69</v>
      </c>
      <c r="B25" s="12">
        <f>B23</f>
        <v>23950776784.396801</v>
      </c>
    </row>
    <row r="26" spans="1:2" ht="16.5" x14ac:dyDescent="0.3">
      <c r="A26" s="10"/>
      <c r="B26" s="12"/>
    </row>
    <row r="27" spans="1:2" ht="17.25" x14ac:dyDescent="0.35">
      <c r="A27" s="11" t="s">
        <v>4</v>
      </c>
      <c r="B27" s="12"/>
    </row>
    <row r="28" spans="1:2" ht="16.5" x14ac:dyDescent="0.3">
      <c r="A28" s="15" t="s">
        <v>66</v>
      </c>
      <c r="B28" s="12">
        <f>B22</f>
        <v>25814735802</v>
      </c>
    </row>
    <row r="29" spans="1:2" ht="16.5" x14ac:dyDescent="0.3">
      <c r="A29" s="15" t="s">
        <v>67</v>
      </c>
      <c r="B29" s="12">
        <v>0</v>
      </c>
    </row>
    <row r="30" spans="1:2" ht="16.5" x14ac:dyDescent="0.3">
      <c r="A30" s="10"/>
      <c r="B30" s="10"/>
    </row>
    <row r="31" spans="1:2" ht="17.25" x14ac:dyDescent="0.35">
      <c r="A31" s="11" t="s">
        <v>5</v>
      </c>
      <c r="B31" s="10"/>
    </row>
    <row r="32" spans="1:2" s="7" customFormat="1" ht="16.5" x14ac:dyDescent="0.3">
      <c r="A32" s="15" t="s">
        <v>45</v>
      </c>
      <c r="B32" s="10">
        <v>1.0451016243</v>
      </c>
    </row>
    <row r="33" spans="1:2" s="7" customFormat="1" ht="16.5" x14ac:dyDescent="0.3">
      <c r="A33" s="15" t="s">
        <v>70</v>
      </c>
      <c r="B33" s="10">
        <v>1.0649999999999999</v>
      </c>
    </row>
    <row r="34" spans="1:2" ht="16.5" x14ac:dyDescent="0.3">
      <c r="A34" s="15" t="s">
        <v>6</v>
      </c>
      <c r="B34" s="12">
        <v>137358</v>
      </c>
    </row>
    <row r="35" spans="1:2" ht="16.5" x14ac:dyDescent="0.3">
      <c r="A35" s="10"/>
      <c r="B35" s="12"/>
    </row>
    <row r="36" spans="1:2" ht="17.25" x14ac:dyDescent="0.35">
      <c r="A36" s="11" t="s">
        <v>7</v>
      </c>
      <c r="B36" s="12"/>
    </row>
    <row r="37" spans="1:2" ht="16.5" x14ac:dyDescent="0.3">
      <c r="A37" s="15" t="s">
        <v>46</v>
      </c>
      <c r="B37" s="12">
        <f>B21/B32</f>
        <v>20838897841.190544</v>
      </c>
    </row>
    <row r="38" spans="1:2" ht="16.5" x14ac:dyDescent="0.3">
      <c r="A38" s="15" t="s">
        <v>71</v>
      </c>
      <c r="B38" s="12">
        <f>B23/B33</f>
        <v>22488992285.818592</v>
      </c>
    </row>
    <row r="39" spans="1:2" ht="16.5" x14ac:dyDescent="0.3">
      <c r="A39" s="15" t="s">
        <v>47</v>
      </c>
      <c r="B39" s="12">
        <f>B37/B15</f>
        <v>118117.82464956056</v>
      </c>
    </row>
    <row r="40" spans="1:2" ht="16.5" x14ac:dyDescent="0.3">
      <c r="A40" s="15" t="s">
        <v>72</v>
      </c>
      <c r="B40" s="12">
        <f>B38/B17</f>
        <v>118843.49521126761</v>
      </c>
    </row>
    <row r="41" spans="1:2" ht="16.5" x14ac:dyDescent="0.3">
      <c r="A41" s="10"/>
      <c r="B41" s="10"/>
    </row>
    <row r="42" spans="1:2" ht="17.25" x14ac:dyDescent="0.35">
      <c r="A42" s="11" t="s">
        <v>8</v>
      </c>
      <c r="B42" s="10"/>
    </row>
    <row r="43" spans="1:2" ht="16.5" x14ac:dyDescent="0.3">
      <c r="A43" s="10"/>
      <c r="B43" s="10"/>
    </row>
    <row r="44" spans="1:2" ht="17.25" x14ac:dyDescent="0.35">
      <c r="A44" s="11" t="s">
        <v>9</v>
      </c>
      <c r="B44" s="10"/>
    </row>
    <row r="45" spans="1:2" ht="16.5" x14ac:dyDescent="0.3">
      <c r="A45" s="15" t="s">
        <v>10</v>
      </c>
      <c r="B45" s="10">
        <f>B16/B34*100</f>
        <v>138.4957556167096</v>
      </c>
    </row>
    <row r="46" spans="1:2" ht="16.5" x14ac:dyDescent="0.3">
      <c r="A46" s="15" t="s">
        <v>11</v>
      </c>
      <c r="B46" s="10">
        <f>B17/B34*100</f>
        <v>137.76554696486554</v>
      </c>
    </row>
    <row r="47" spans="1:2" ht="16.5" x14ac:dyDescent="0.3">
      <c r="A47" s="10"/>
      <c r="B47" s="10"/>
    </row>
    <row r="48" spans="1:2" ht="17.25" x14ac:dyDescent="0.35">
      <c r="A48" s="11" t="s">
        <v>12</v>
      </c>
      <c r="B48" s="10"/>
    </row>
    <row r="49" spans="1:2" ht="16.5" x14ac:dyDescent="0.3">
      <c r="A49" s="15" t="s">
        <v>13</v>
      </c>
      <c r="B49" s="10">
        <f>B17/B16*100</f>
        <v>99.472757379031194</v>
      </c>
    </row>
    <row r="50" spans="1:2" ht="16.5" x14ac:dyDescent="0.3">
      <c r="A50" s="15" t="s">
        <v>14</v>
      </c>
      <c r="B50" s="10">
        <f>B23/B22*100</f>
        <v>92.779476683783116</v>
      </c>
    </row>
    <row r="51" spans="1:2" ht="16.5" x14ac:dyDescent="0.3">
      <c r="A51" s="15" t="s">
        <v>15</v>
      </c>
      <c r="B51" s="10">
        <f>AVERAGE(B49:B50)</f>
        <v>96.126117031407148</v>
      </c>
    </row>
    <row r="52" spans="1:2" ht="16.5" x14ac:dyDescent="0.3">
      <c r="A52" s="10"/>
      <c r="B52" s="10"/>
    </row>
    <row r="53" spans="1:2" ht="17.25" x14ac:dyDescent="0.35">
      <c r="A53" s="11" t="s">
        <v>16</v>
      </c>
      <c r="B53" s="10"/>
    </row>
    <row r="54" spans="1:2" ht="16.5" x14ac:dyDescent="0.3">
      <c r="A54" s="15" t="s">
        <v>17</v>
      </c>
      <c r="B54" s="10">
        <f>(B17/B18)*100</f>
        <v>99.472757379031194</v>
      </c>
    </row>
    <row r="55" spans="1:2" ht="16.5" x14ac:dyDescent="0.3">
      <c r="A55" s="15" t="s">
        <v>18</v>
      </c>
      <c r="B55" s="10">
        <f>B23/B24*100</f>
        <v>23.194869170945779</v>
      </c>
    </row>
    <row r="56" spans="1:2" ht="16.5" x14ac:dyDescent="0.3">
      <c r="A56" s="15" t="s">
        <v>19</v>
      </c>
      <c r="B56" s="10">
        <f>(B54+B55)/2</f>
        <v>61.333813274988486</v>
      </c>
    </row>
    <row r="57" spans="1:2" ht="16.5" x14ac:dyDescent="0.3">
      <c r="A57" s="10"/>
      <c r="B57" s="10"/>
    </row>
    <row r="58" spans="1:2" ht="17.25" x14ac:dyDescent="0.35">
      <c r="A58" s="11" t="s">
        <v>30</v>
      </c>
      <c r="B58" s="10"/>
    </row>
    <row r="59" spans="1:2" ht="16.5" x14ac:dyDescent="0.3">
      <c r="A59" s="15" t="s">
        <v>20</v>
      </c>
      <c r="B59" s="10">
        <f>B25/B23*100</f>
        <v>100</v>
      </c>
    </row>
    <row r="60" spans="1:2" ht="16.5" x14ac:dyDescent="0.3">
      <c r="A60" s="10"/>
      <c r="B60" s="10"/>
    </row>
    <row r="61" spans="1:2" ht="17.25" x14ac:dyDescent="0.35">
      <c r="A61" s="11" t="s">
        <v>21</v>
      </c>
      <c r="B61" s="10"/>
    </row>
    <row r="62" spans="1:2" ht="16.5" x14ac:dyDescent="0.3">
      <c r="A62" s="15" t="s">
        <v>22</v>
      </c>
      <c r="B62" s="10">
        <f>((B17/B15)-1)*100</f>
        <v>7.2593779403482772</v>
      </c>
    </row>
    <row r="63" spans="1:2" ht="16.5" x14ac:dyDescent="0.3">
      <c r="A63" s="15" t="s">
        <v>23</v>
      </c>
      <c r="B63" s="10">
        <f>((B38/B37)-1)*100</f>
        <v>7.918338374721734</v>
      </c>
    </row>
    <row r="64" spans="1:2" ht="16.5" x14ac:dyDescent="0.3">
      <c r="A64" s="15" t="s">
        <v>24</v>
      </c>
      <c r="B64" s="10">
        <f>((B40/B39)-1)*100</f>
        <v>0.61436160364451986</v>
      </c>
    </row>
    <row r="65" spans="1:6" ht="16.5" x14ac:dyDescent="0.3">
      <c r="A65" s="10"/>
      <c r="B65" s="10"/>
    </row>
    <row r="66" spans="1:6" ht="17.25" x14ac:dyDescent="0.35">
      <c r="A66" s="11" t="s">
        <v>25</v>
      </c>
      <c r="B66" s="10"/>
    </row>
    <row r="67" spans="1:6" ht="16.5" x14ac:dyDescent="0.3">
      <c r="A67" s="15" t="s">
        <v>34</v>
      </c>
      <c r="B67" s="10">
        <f t="shared" ref="B67:B68" si="0">B22/B16</f>
        <v>135699.19206244909</v>
      </c>
    </row>
    <row r="68" spans="1:6" ht="16.5" x14ac:dyDescent="0.3">
      <c r="A68" s="15" t="s">
        <v>35</v>
      </c>
      <c r="B68" s="10">
        <f t="shared" si="0"/>
        <v>126568.3224</v>
      </c>
    </row>
    <row r="69" spans="1:6" ht="16.5" x14ac:dyDescent="0.3">
      <c r="A69" s="15" t="s">
        <v>26</v>
      </c>
      <c r="B69" s="10">
        <f>(B68/B67)*B51</f>
        <v>89.658023651992039</v>
      </c>
    </row>
    <row r="70" spans="1:6" ht="16.5" x14ac:dyDescent="0.3">
      <c r="A70" s="15" t="s">
        <v>32</v>
      </c>
      <c r="B70" s="10">
        <f>B22/(B16*3)</f>
        <v>45233.06402081636</v>
      </c>
    </row>
    <row r="71" spans="1:6" ht="16.5" x14ac:dyDescent="0.3">
      <c r="A71" s="15" t="s">
        <v>33</v>
      </c>
      <c r="B71" s="10">
        <f>B23/(B17*3)</f>
        <v>42189.440800000004</v>
      </c>
    </row>
    <row r="72" spans="1:6" ht="16.5" x14ac:dyDescent="0.3">
      <c r="A72" s="10"/>
      <c r="B72" s="10"/>
    </row>
    <row r="73" spans="1:6" ht="17.25" x14ac:dyDescent="0.35">
      <c r="A73" s="11" t="s">
        <v>27</v>
      </c>
      <c r="B73" s="10"/>
    </row>
    <row r="74" spans="1:6" ht="16.5" x14ac:dyDescent="0.3">
      <c r="A74" s="15" t="s">
        <v>28</v>
      </c>
      <c r="B74" s="10">
        <f>(B29/B28)*100</f>
        <v>0</v>
      </c>
    </row>
    <row r="75" spans="1:6" ht="16.5" x14ac:dyDescent="0.3">
      <c r="A75" s="15" t="s">
        <v>29</v>
      </c>
      <c r="B75" s="16" t="s">
        <v>65</v>
      </c>
      <c r="C75" s="4"/>
    </row>
    <row r="76" spans="1:6" ht="17.25" thickBot="1" x14ac:dyDescent="0.35">
      <c r="A76" s="15"/>
      <c r="B76" s="16"/>
      <c r="C76" s="4"/>
    </row>
    <row r="77" spans="1:6" ht="33.75" customHeight="1" thickTop="1" x14ac:dyDescent="0.25">
      <c r="A77" s="24" t="s">
        <v>112</v>
      </c>
      <c r="B77" s="24"/>
      <c r="C77" s="6"/>
      <c r="D77" s="6"/>
      <c r="E77" s="6"/>
      <c r="F77" s="6"/>
    </row>
    <row r="78" spans="1:6" ht="16.5" x14ac:dyDescent="0.3">
      <c r="A78" s="10"/>
      <c r="B78" s="10"/>
    </row>
    <row r="79" spans="1:6" ht="16.5" x14ac:dyDescent="0.3">
      <c r="A79" s="10"/>
      <c r="B79" s="10"/>
    </row>
    <row r="80" spans="1:6" ht="16.5" x14ac:dyDescent="0.3">
      <c r="A80" s="10"/>
      <c r="B80" s="10"/>
    </row>
    <row r="81" spans="1:2" ht="16.5" x14ac:dyDescent="0.3">
      <c r="A81" s="10"/>
      <c r="B81" s="10"/>
    </row>
    <row r="82" spans="1:2" ht="16.5" x14ac:dyDescent="0.3">
      <c r="A82" s="10"/>
      <c r="B82" s="10"/>
    </row>
    <row r="83" spans="1:2" ht="16.5" x14ac:dyDescent="0.3">
      <c r="A83" s="10"/>
      <c r="B83" s="10"/>
    </row>
    <row r="84" spans="1:2" ht="16.5" x14ac:dyDescent="0.3">
      <c r="A84" s="10"/>
      <c r="B84" s="10"/>
    </row>
    <row r="85" spans="1:2" ht="16.5" x14ac:dyDescent="0.3">
      <c r="A85" s="10"/>
      <c r="B85" s="10"/>
    </row>
    <row r="86" spans="1:2" ht="16.5" x14ac:dyDescent="0.3">
      <c r="A86" s="10"/>
      <c r="B86" s="10"/>
    </row>
    <row r="87" spans="1:2" ht="16.5" x14ac:dyDescent="0.3">
      <c r="A87" s="10"/>
      <c r="B87" s="10"/>
    </row>
    <row r="88" spans="1:2" ht="16.5" x14ac:dyDescent="0.3">
      <c r="A88" s="10"/>
      <c r="B88" s="10"/>
    </row>
    <row r="89" spans="1:2" ht="16.5" x14ac:dyDescent="0.3">
      <c r="A89" s="10"/>
      <c r="B89" s="10"/>
    </row>
    <row r="90" spans="1:2" ht="16.5" x14ac:dyDescent="0.3">
      <c r="A90" s="10"/>
      <c r="B90" s="10"/>
    </row>
    <row r="91" spans="1:2" ht="16.5" x14ac:dyDescent="0.3">
      <c r="A91" s="10"/>
      <c r="B91" s="10"/>
    </row>
    <row r="92" spans="1:2" ht="16.5" x14ac:dyDescent="0.3">
      <c r="A92" s="10"/>
      <c r="B92" s="10"/>
    </row>
    <row r="93" spans="1:2" ht="16.5" x14ac:dyDescent="0.3">
      <c r="A93" s="10"/>
      <c r="B93" s="10"/>
    </row>
    <row r="94" spans="1:2" ht="16.5" x14ac:dyDescent="0.3">
      <c r="A94" s="10"/>
      <c r="B94" s="10"/>
    </row>
    <row r="95" spans="1:2" ht="16.5" x14ac:dyDescent="0.3">
      <c r="A95" s="10"/>
      <c r="B95" s="10"/>
    </row>
    <row r="96" spans="1:2" ht="16.5" x14ac:dyDescent="0.3">
      <c r="A96" s="10"/>
      <c r="B96" s="10"/>
    </row>
    <row r="97" spans="1:2" ht="16.5" x14ac:dyDescent="0.3">
      <c r="A97" s="10"/>
      <c r="B97" s="10"/>
    </row>
    <row r="98" spans="1:2" ht="16.5" x14ac:dyDescent="0.3">
      <c r="A98" s="10"/>
      <c r="B98" s="10"/>
    </row>
    <row r="99" spans="1:2" ht="16.5" x14ac:dyDescent="0.3">
      <c r="A99" s="10"/>
      <c r="B99" s="10"/>
    </row>
    <row r="100" spans="1:2" ht="16.5" x14ac:dyDescent="0.3">
      <c r="A100" s="10"/>
      <c r="B100" s="10"/>
    </row>
    <row r="101" spans="1:2" ht="16.5" x14ac:dyDescent="0.3">
      <c r="A101" s="10"/>
      <c r="B101" s="10"/>
    </row>
    <row r="102" spans="1:2" ht="16.5" x14ac:dyDescent="0.3">
      <c r="A102" s="10"/>
      <c r="B102" s="10"/>
    </row>
    <row r="103" spans="1:2" ht="16.5" x14ac:dyDescent="0.3">
      <c r="A103" s="10"/>
      <c r="B103" s="10"/>
    </row>
    <row r="104" spans="1:2" ht="16.5" x14ac:dyDescent="0.3">
      <c r="A104" s="10"/>
      <c r="B104" s="10"/>
    </row>
    <row r="105" spans="1:2" ht="16.5" x14ac:dyDescent="0.3">
      <c r="A105" s="10"/>
      <c r="B105" s="10"/>
    </row>
    <row r="106" spans="1:2" ht="16.5" x14ac:dyDescent="0.3">
      <c r="A106" s="10"/>
      <c r="B106" s="10"/>
    </row>
    <row r="107" spans="1:2" ht="16.5" x14ac:dyDescent="0.3">
      <c r="A107" s="10"/>
      <c r="B107" s="10"/>
    </row>
    <row r="108" spans="1:2" ht="16.5" x14ac:dyDescent="0.3">
      <c r="A108" s="10"/>
      <c r="B108" s="10"/>
    </row>
    <row r="109" spans="1:2" ht="16.5" x14ac:dyDescent="0.3">
      <c r="A109" s="10"/>
      <c r="B109" s="10"/>
    </row>
    <row r="110" spans="1:2" ht="16.5" x14ac:dyDescent="0.3">
      <c r="A110" s="10"/>
      <c r="B110" s="10"/>
    </row>
    <row r="111" spans="1:2" ht="16.5" x14ac:dyDescent="0.3">
      <c r="A111" s="10"/>
      <c r="B111" s="10"/>
    </row>
    <row r="112" spans="1:2" ht="16.5" x14ac:dyDescent="0.3">
      <c r="A112" s="10"/>
      <c r="B112" s="10"/>
    </row>
    <row r="113" spans="1:2" ht="16.5" x14ac:dyDescent="0.3">
      <c r="A113" s="10"/>
      <c r="B113" s="10"/>
    </row>
    <row r="173" spans="7:11" x14ac:dyDescent="0.25">
      <c r="G173" s="2"/>
      <c r="H173" s="2"/>
      <c r="I173" s="2"/>
      <c r="J173" s="2"/>
      <c r="K173" s="2"/>
    </row>
    <row r="174" spans="7:11" x14ac:dyDescent="0.25">
      <c r="G174" s="2"/>
      <c r="H174" s="2"/>
      <c r="I174" s="2"/>
      <c r="J174" s="2"/>
      <c r="K174" s="2"/>
    </row>
    <row r="175" spans="7:11" x14ac:dyDescent="0.25">
      <c r="G175" s="2"/>
      <c r="H175" s="2"/>
      <c r="I175" s="2"/>
      <c r="J175" s="2"/>
      <c r="K175" s="2"/>
    </row>
  </sheetData>
  <mergeCells count="2">
    <mergeCell ref="A9:A10"/>
    <mergeCell ref="A77:B7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3" customWidth="1"/>
    <col min="2" max="2" width="20.7109375" style="3" customWidth="1"/>
    <col min="3" max="3" width="11.42578125" style="3"/>
    <col min="4" max="4" width="15.28515625" style="3" bestFit="1" customWidth="1"/>
    <col min="5" max="16384" width="11.42578125" style="3"/>
  </cols>
  <sheetData>
    <row r="7" spans="1:3" ht="40.5" customHeight="1" x14ac:dyDescent="0.25"/>
    <row r="8" spans="1:3" ht="40.5" customHeight="1" x14ac:dyDescent="0.25"/>
    <row r="9" spans="1:3" ht="17.25" x14ac:dyDescent="0.35">
      <c r="A9" s="22" t="s">
        <v>0</v>
      </c>
      <c r="B9" s="8" t="s">
        <v>43</v>
      </c>
    </row>
    <row r="10" spans="1:3" ht="18" thickBot="1" x14ac:dyDescent="0.4">
      <c r="A10" s="23"/>
      <c r="B10" s="9" t="s">
        <v>42</v>
      </c>
      <c r="C10" s="4"/>
    </row>
    <row r="11" spans="1:3" ht="17.25" thickTop="1" x14ac:dyDescent="0.3">
      <c r="A11" s="10"/>
      <c r="B11" s="10"/>
    </row>
    <row r="12" spans="1:3" ht="17.25" x14ac:dyDescent="0.35">
      <c r="A12" s="11" t="s">
        <v>1</v>
      </c>
      <c r="B12" s="10"/>
    </row>
    <row r="13" spans="1:3" ht="16.5" x14ac:dyDescent="0.3">
      <c r="A13" s="10"/>
      <c r="B13" s="10"/>
    </row>
    <row r="14" spans="1:3" ht="17.25" x14ac:dyDescent="0.35">
      <c r="A14" s="11" t="s">
        <v>2</v>
      </c>
      <c r="B14" s="10"/>
    </row>
    <row r="15" spans="1:3" ht="16.5" x14ac:dyDescent="0.3">
      <c r="A15" s="15" t="s">
        <v>48</v>
      </c>
      <c r="B15" s="12">
        <v>179691.33333333299</v>
      </c>
    </row>
    <row r="16" spans="1:3" ht="16.5" x14ac:dyDescent="0.3">
      <c r="A16" s="15" t="s">
        <v>73</v>
      </c>
      <c r="B16" s="12">
        <v>190235</v>
      </c>
    </row>
    <row r="17" spans="1:4" ht="16.5" x14ac:dyDescent="0.3">
      <c r="A17" s="15" t="s">
        <v>74</v>
      </c>
      <c r="B17" s="12">
        <v>192405</v>
      </c>
    </row>
    <row r="18" spans="1:4" ht="16.5" x14ac:dyDescent="0.3">
      <c r="A18" s="15" t="s">
        <v>68</v>
      </c>
      <c r="B18" s="12">
        <v>190235</v>
      </c>
    </row>
    <row r="19" spans="1:4" ht="16.5" x14ac:dyDescent="0.3">
      <c r="A19" s="10"/>
      <c r="B19" s="12"/>
    </row>
    <row r="20" spans="1:4" ht="17.25" x14ac:dyDescent="0.35">
      <c r="A20" s="11" t="s">
        <v>3</v>
      </c>
      <c r="B20" s="12"/>
    </row>
    <row r="21" spans="1:4" ht="16.5" x14ac:dyDescent="0.3">
      <c r="A21" s="15" t="s">
        <v>48</v>
      </c>
      <c r="B21" s="12">
        <v>22166636414.944698</v>
      </c>
      <c r="D21" s="5"/>
    </row>
    <row r="22" spans="1:4" ht="16.5" x14ac:dyDescent="0.3">
      <c r="A22" s="15" t="s">
        <v>73</v>
      </c>
      <c r="B22" s="12">
        <v>25814735802</v>
      </c>
    </row>
    <row r="23" spans="1:4" ht="16.5" x14ac:dyDescent="0.3">
      <c r="A23" s="15" t="s">
        <v>74</v>
      </c>
      <c r="B23" s="12">
        <v>24272091566</v>
      </c>
    </row>
    <row r="24" spans="1:4" ht="16.5" x14ac:dyDescent="0.3">
      <c r="A24" s="15" t="s">
        <v>68</v>
      </c>
      <c r="B24" s="12">
        <v>103258943208</v>
      </c>
    </row>
    <row r="25" spans="1:4" ht="16.5" x14ac:dyDescent="0.3">
      <c r="A25" s="15" t="s">
        <v>75</v>
      </c>
      <c r="B25" s="12">
        <f>B23</f>
        <v>24272091566</v>
      </c>
    </row>
    <row r="26" spans="1:4" ht="16.5" x14ac:dyDescent="0.3">
      <c r="A26" s="10"/>
      <c r="B26" s="12"/>
    </row>
    <row r="27" spans="1:4" ht="17.25" x14ac:dyDescent="0.35">
      <c r="A27" s="11" t="s">
        <v>4</v>
      </c>
      <c r="B27" s="12"/>
    </row>
    <row r="28" spans="1:4" ht="16.5" x14ac:dyDescent="0.3">
      <c r="A28" s="15" t="s">
        <v>73</v>
      </c>
      <c r="B28" s="12">
        <f>B22</f>
        <v>25814735802</v>
      </c>
    </row>
    <row r="29" spans="1:4" ht="16.5" x14ac:dyDescent="0.3">
      <c r="A29" s="15" t="s">
        <v>74</v>
      </c>
      <c r="B29" s="12">
        <v>23950776781.5</v>
      </c>
    </row>
    <row r="30" spans="1:4" ht="16.5" x14ac:dyDescent="0.3">
      <c r="A30" s="10"/>
      <c r="B30" s="10"/>
    </row>
    <row r="31" spans="1:4" ht="17.25" x14ac:dyDescent="0.35">
      <c r="A31" s="11" t="s">
        <v>5</v>
      </c>
      <c r="B31" s="10"/>
    </row>
    <row r="32" spans="1:4" s="7" customFormat="1" ht="16.5" x14ac:dyDescent="0.3">
      <c r="A32" s="15" t="s">
        <v>49</v>
      </c>
      <c r="B32" s="10">
        <v>1.0552807376</v>
      </c>
    </row>
    <row r="33" spans="1:2" s="7" customFormat="1" ht="16.5" x14ac:dyDescent="0.3">
      <c r="A33" s="15" t="s">
        <v>76</v>
      </c>
      <c r="B33" s="10">
        <v>1.0586</v>
      </c>
    </row>
    <row r="34" spans="1:2" ht="16.5" x14ac:dyDescent="0.3">
      <c r="A34" s="15" t="s">
        <v>6</v>
      </c>
      <c r="B34" s="12">
        <v>137358</v>
      </c>
    </row>
    <row r="35" spans="1:2" ht="16.5" x14ac:dyDescent="0.3">
      <c r="A35" s="10"/>
      <c r="B35" s="12"/>
    </row>
    <row r="36" spans="1:2" ht="17.25" x14ac:dyDescent="0.35">
      <c r="A36" s="11" t="s">
        <v>7</v>
      </c>
      <c r="B36" s="12"/>
    </row>
    <row r="37" spans="1:2" ht="16.5" x14ac:dyDescent="0.3">
      <c r="A37" s="15" t="s">
        <v>50</v>
      </c>
      <c r="B37" s="12">
        <f>B21/B32</f>
        <v>21005440187.753029</v>
      </c>
    </row>
    <row r="38" spans="1:2" ht="16.5" x14ac:dyDescent="0.3">
      <c r="A38" s="15" t="s">
        <v>77</v>
      </c>
      <c r="B38" s="12">
        <f>B23/B33</f>
        <v>22928482491.970528</v>
      </c>
    </row>
    <row r="39" spans="1:2" ht="16.5" x14ac:dyDescent="0.3">
      <c r="A39" s="15" t="s">
        <v>51</v>
      </c>
      <c r="B39" s="12">
        <f>B37/B15</f>
        <v>116897.3472348123</v>
      </c>
    </row>
    <row r="40" spans="1:2" ht="16.5" x14ac:dyDescent="0.3">
      <c r="A40" s="15" t="s">
        <v>78</v>
      </c>
      <c r="B40" s="12">
        <f>B38/B17</f>
        <v>119167.81004636329</v>
      </c>
    </row>
    <row r="41" spans="1:2" ht="16.5" x14ac:dyDescent="0.3">
      <c r="A41" s="10"/>
      <c r="B41" s="10"/>
    </row>
    <row r="42" spans="1:2" ht="17.25" x14ac:dyDescent="0.35">
      <c r="A42" s="11" t="s">
        <v>8</v>
      </c>
      <c r="B42" s="10"/>
    </row>
    <row r="43" spans="1:2" ht="16.5" x14ac:dyDescent="0.3">
      <c r="A43" s="10"/>
      <c r="B43" s="10"/>
    </row>
    <row r="44" spans="1:2" ht="17.25" x14ac:dyDescent="0.35">
      <c r="A44" s="11" t="s">
        <v>9</v>
      </c>
      <c r="B44" s="10"/>
    </row>
    <row r="45" spans="1:2" ht="16.5" x14ac:dyDescent="0.3">
      <c r="A45" s="15" t="s">
        <v>10</v>
      </c>
      <c r="B45" s="10">
        <f>B16/B34*100</f>
        <v>138.4957556167096</v>
      </c>
    </row>
    <row r="46" spans="1:2" ht="16.5" x14ac:dyDescent="0.3">
      <c r="A46" s="15" t="s">
        <v>11</v>
      </c>
      <c r="B46" s="10">
        <f>B17/B34*100</f>
        <v>140.0755689512078</v>
      </c>
    </row>
    <row r="47" spans="1:2" ht="16.5" x14ac:dyDescent="0.3">
      <c r="A47" s="10"/>
      <c r="B47" s="10"/>
    </row>
    <row r="48" spans="1:2" ht="17.25" x14ac:dyDescent="0.35">
      <c r="A48" s="11" t="s">
        <v>12</v>
      </c>
      <c r="B48" s="10"/>
    </row>
    <row r="49" spans="1:2" ht="16.5" x14ac:dyDescent="0.3">
      <c r="A49" s="15" t="s">
        <v>13</v>
      </c>
      <c r="B49" s="10">
        <f>B17/B16*100</f>
        <v>101.14069440428943</v>
      </c>
    </row>
    <row r="50" spans="1:2" ht="16.5" x14ac:dyDescent="0.3">
      <c r="A50" s="15" t="s">
        <v>14</v>
      </c>
      <c r="B50" s="10">
        <f>B23/B22*100</f>
        <v>94.024171899987124</v>
      </c>
    </row>
    <row r="51" spans="1:2" ht="16.5" x14ac:dyDescent="0.3">
      <c r="A51" s="15" t="s">
        <v>15</v>
      </c>
      <c r="B51" s="10">
        <f>AVERAGE(B49:B50)</f>
        <v>97.582433152138279</v>
      </c>
    </row>
    <row r="52" spans="1:2" ht="16.5" x14ac:dyDescent="0.3">
      <c r="A52" s="10"/>
      <c r="B52" s="10"/>
    </row>
    <row r="53" spans="1:2" ht="17.25" x14ac:dyDescent="0.35">
      <c r="A53" s="11" t="s">
        <v>16</v>
      </c>
      <c r="B53" s="10"/>
    </row>
    <row r="54" spans="1:2" ht="16.5" x14ac:dyDescent="0.3">
      <c r="A54" s="15" t="s">
        <v>17</v>
      </c>
      <c r="B54" s="10">
        <f>(B17/B18)*100</f>
        <v>101.14069440428943</v>
      </c>
    </row>
    <row r="55" spans="1:2" ht="16.5" x14ac:dyDescent="0.3">
      <c r="A55" s="15" t="s">
        <v>18</v>
      </c>
      <c r="B55" s="10">
        <f>B23/B24*100</f>
        <v>23.506042974996781</v>
      </c>
    </row>
    <row r="56" spans="1:2" ht="16.5" x14ac:dyDescent="0.3">
      <c r="A56" s="15" t="s">
        <v>19</v>
      </c>
      <c r="B56" s="10">
        <f>(B54+B55)/2</f>
        <v>62.323368689643104</v>
      </c>
    </row>
    <row r="57" spans="1:2" ht="16.5" x14ac:dyDescent="0.3">
      <c r="A57" s="10"/>
      <c r="B57" s="10"/>
    </row>
    <row r="58" spans="1:2" ht="17.25" x14ac:dyDescent="0.35">
      <c r="A58" s="11" t="s">
        <v>30</v>
      </c>
      <c r="B58" s="10"/>
    </row>
    <row r="59" spans="1:2" ht="16.5" x14ac:dyDescent="0.3">
      <c r="A59" s="15" t="s">
        <v>20</v>
      </c>
      <c r="B59" s="10">
        <f>B25/B23*100</f>
        <v>100</v>
      </c>
    </row>
    <row r="60" spans="1:2" ht="16.5" x14ac:dyDescent="0.3">
      <c r="A60" s="10"/>
      <c r="B60" s="10"/>
    </row>
    <row r="61" spans="1:2" ht="17.25" x14ac:dyDescent="0.35">
      <c r="A61" s="11" t="s">
        <v>21</v>
      </c>
      <c r="B61" s="10"/>
    </row>
    <row r="62" spans="1:2" ht="16.5" x14ac:dyDescent="0.3">
      <c r="A62" s="15" t="s">
        <v>22</v>
      </c>
      <c r="B62" s="10">
        <f>((B17/B15)-1)*100</f>
        <v>7.0752809447313547</v>
      </c>
    </row>
    <row r="63" spans="1:2" ht="16.5" x14ac:dyDescent="0.3">
      <c r="A63" s="15" t="s">
        <v>23</v>
      </c>
      <c r="B63" s="10">
        <f>((B38/B37)-1)*100</f>
        <v>9.1549726500790296</v>
      </c>
    </row>
    <row r="64" spans="1:2" ht="16.5" x14ac:dyDescent="0.3">
      <c r="A64" s="15" t="s">
        <v>24</v>
      </c>
      <c r="B64" s="10">
        <f>((B40/B39)-1)*100</f>
        <v>1.9422706034468717</v>
      </c>
    </row>
    <row r="65" spans="1:6" ht="16.5" x14ac:dyDescent="0.3">
      <c r="A65" s="10"/>
      <c r="B65" s="10"/>
    </row>
    <row r="66" spans="1:6" ht="17.25" x14ac:dyDescent="0.35">
      <c r="A66" s="11" t="s">
        <v>25</v>
      </c>
      <c r="B66" s="10"/>
    </row>
    <row r="67" spans="1:6" ht="16.5" x14ac:dyDescent="0.3">
      <c r="A67" s="15" t="s">
        <v>34</v>
      </c>
      <c r="B67" s="10">
        <f t="shared" ref="B67" si="0">B22/B16</f>
        <v>135699.19206244909</v>
      </c>
    </row>
    <row r="68" spans="1:6" ht="16.5" x14ac:dyDescent="0.3">
      <c r="A68" s="15" t="s">
        <v>35</v>
      </c>
      <c r="B68" s="10">
        <f>B23/B17</f>
        <v>126151.04371508017</v>
      </c>
    </row>
    <row r="69" spans="1:6" ht="16.5" x14ac:dyDescent="0.3">
      <c r="A69" s="15" t="s">
        <v>26</v>
      </c>
      <c r="B69" s="10">
        <f>(B68/B67)*B51</f>
        <v>90.71627917087477</v>
      </c>
    </row>
    <row r="70" spans="1:6" ht="16.5" x14ac:dyDescent="0.3">
      <c r="A70" s="15" t="s">
        <v>32</v>
      </c>
      <c r="B70" s="10">
        <f>B22/(B16*3)</f>
        <v>45233.06402081636</v>
      </c>
    </row>
    <row r="71" spans="1:6" ht="16.5" x14ac:dyDescent="0.3">
      <c r="A71" s="15" t="s">
        <v>33</v>
      </c>
      <c r="B71" s="10">
        <f>B23/(B17*3)</f>
        <v>42050.34790502672</v>
      </c>
    </row>
    <row r="72" spans="1:6" ht="16.5" x14ac:dyDescent="0.3">
      <c r="A72" s="10"/>
      <c r="B72" s="10"/>
    </row>
    <row r="73" spans="1:6" ht="17.25" x14ac:dyDescent="0.35">
      <c r="A73" s="11" t="s">
        <v>27</v>
      </c>
      <c r="B73" s="10"/>
    </row>
    <row r="74" spans="1:6" ht="16.5" x14ac:dyDescent="0.3">
      <c r="A74" s="15" t="s">
        <v>28</v>
      </c>
      <c r="B74" s="10">
        <f>(B29/B28)*100</f>
        <v>92.779476672561614</v>
      </c>
    </row>
    <row r="75" spans="1:6" ht="16.5" x14ac:dyDescent="0.3">
      <c r="A75" s="15" t="s">
        <v>29</v>
      </c>
      <c r="B75" s="17">
        <f>(B23/B29)*100</f>
        <v>101.34156310432564</v>
      </c>
      <c r="C75" s="4"/>
    </row>
    <row r="76" spans="1:6" ht="17.25" thickBot="1" x14ac:dyDescent="0.35">
      <c r="A76" s="17"/>
      <c r="B76" s="17"/>
      <c r="C76" s="4"/>
    </row>
    <row r="77" spans="1:6" ht="33.75" customHeight="1" thickTop="1" x14ac:dyDescent="0.25">
      <c r="A77" s="24" t="s">
        <v>112</v>
      </c>
      <c r="B77" s="24"/>
      <c r="C77" s="6"/>
      <c r="D77" s="6"/>
      <c r="E77" s="6"/>
      <c r="F77" s="6"/>
    </row>
    <row r="78" spans="1:6" ht="16.5" x14ac:dyDescent="0.3">
      <c r="A78" s="10"/>
      <c r="B78" s="10"/>
    </row>
    <row r="79" spans="1:6" ht="16.5" x14ac:dyDescent="0.3">
      <c r="A79" s="10"/>
      <c r="B79" s="10"/>
    </row>
    <row r="80" spans="1:6" ht="16.5" x14ac:dyDescent="0.3">
      <c r="A80" s="10"/>
      <c r="B80" s="10"/>
    </row>
    <row r="89" spans="1:1" x14ac:dyDescent="0.25">
      <c r="A89" s="1"/>
    </row>
  </sheetData>
  <mergeCells count="2">
    <mergeCell ref="A9:A10"/>
    <mergeCell ref="A77:B77"/>
  </mergeCells>
  <pageMargins left="0.7" right="0.7" top="0.75" bottom="0.75" header="0.3" footer="0.3"/>
  <pageSetup orientation="portrait" horizontalDpi="300" verticalDpi="300" r:id="rId1"/>
  <ignoredErrors>
    <ignoredError sqref="B63:B64 B7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9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85546875" style="3" customWidth="1"/>
    <col min="2" max="2" width="20.7109375" style="3" customWidth="1"/>
    <col min="3" max="16384" width="11.42578125" style="3"/>
  </cols>
  <sheetData>
    <row r="7" spans="1:3" ht="40.5" customHeight="1" x14ac:dyDescent="0.25"/>
    <row r="8" spans="1:3" ht="40.5" customHeight="1" x14ac:dyDescent="0.25"/>
    <row r="9" spans="1:3" s="10" customFormat="1" ht="17.25" x14ac:dyDescent="0.35">
      <c r="A9" s="22" t="s">
        <v>0</v>
      </c>
      <c r="B9" s="8" t="s">
        <v>43</v>
      </c>
    </row>
    <row r="10" spans="1:3" s="10" customFormat="1" ht="18" thickBot="1" x14ac:dyDescent="0.4">
      <c r="A10" s="23"/>
      <c r="B10" s="9" t="s">
        <v>42</v>
      </c>
      <c r="C10" s="17"/>
    </row>
    <row r="11" spans="1:3" s="10" customFormat="1" ht="17.25" thickTop="1" x14ac:dyDescent="0.3"/>
    <row r="12" spans="1:3" s="10" customFormat="1" ht="17.25" x14ac:dyDescent="0.35">
      <c r="A12" s="11" t="s">
        <v>1</v>
      </c>
    </row>
    <row r="13" spans="1:3" s="10" customFormat="1" ht="16.5" x14ac:dyDescent="0.3"/>
    <row r="14" spans="1:3" s="10" customFormat="1" ht="17.25" x14ac:dyDescent="0.35">
      <c r="A14" s="11" t="s">
        <v>2</v>
      </c>
    </row>
    <row r="15" spans="1:3" s="10" customFormat="1" ht="16.5" x14ac:dyDescent="0.3">
      <c r="A15" s="15" t="s">
        <v>52</v>
      </c>
      <c r="B15" s="12">
        <f>AVERAGE('I Trimestre'!B15,'II Trimestre'!B15)</f>
        <v>178058</v>
      </c>
    </row>
    <row r="16" spans="1:3" s="10" customFormat="1" ht="16.5" x14ac:dyDescent="0.3">
      <c r="A16" s="15" t="s">
        <v>95</v>
      </c>
      <c r="B16" s="12">
        <f>AVERAGE('I Trimestre'!B16,'II Trimestre'!B16)</f>
        <v>190235</v>
      </c>
    </row>
    <row r="17" spans="1:2" s="10" customFormat="1" ht="16.5" x14ac:dyDescent="0.3">
      <c r="A17" s="15" t="s">
        <v>79</v>
      </c>
      <c r="B17" s="12">
        <f>AVERAGE('I Trimestre'!B17,'II Trimestre'!B17)</f>
        <v>190818.5</v>
      </c>
    </row>
    <row r="18" spans="1:2" s="10" customFormat="1" ht="16.5" x14ac:dyDescent="0.3">
      <c r="A18" s="15" t="s">
        <v>68</v>
      </c>
      <c r="B18" s="12">
        <f>'II Trimestre'!B18</f>
        <v>190235</v>
      </c>
    </row>
    <row r="19" spans="1:2" s="10" customFormat="1" ht="16.5" x14ac:dyDescent="0.3">
      <c r="B19" s="12"/>
    </row>
    <row r="20" spans="1:2" s="10" customFormat="1" ht="17.25" x14ac:dyDescent="0.35">
      <c r="A20" s="11" t="s">
        <v>3</v>
      </c>
      <c r="B20" s="12"/>
    </row>
    <row r="21" spans="1:2" s="10" customFormat="1" ht="16.5" x14ac:dyDescent="0.3">
      <c r="A21" s="15" t="s">
        <v>52</v>
      </c>
      <c r="B21" s="12">
        <f>'I Trimestre'!B21+'II Trimestre'!B21</f>
        <v>43945402397.394699</v>
      </c>
    </row>
    <row r="22" spans="1:2" s="10" customFormat="1" ht="16.5" x14ac:dyDescent="0.3">
      <c r="A22" s="15" t="s">
        <v>95</v>
      </c>
      <c r="B22" s="12">
        <f>'I Trimestre'!B22+'II Trimestre'!B22</f>
        <v>51629471604</v>
      </c>
    </row>
    <row r="23" spans="1:2" s="10" customFormat="1" ht="16.5" x14ac:dyDescent="0.3">
      <c r="A23" s="15" t="s">
        <v>79</v>
      </c>
      <c r="B23" s="12">
        <f>'I Trimestre'!B23+'II Trimestre'!B23</f>
        <v>48222868350.396805</v>
      </c>
    </row>
    <row r="24" spans="1:2" s="10" customFormat="1" ht="16.5" x14ac:dyDescent="0.3">
      <c r="A24" s="15" t="s">
        <v>68</v>
      </c>
      <c r="B24" s="12">
        <f>'II Trimestre'!B24</f>
        <v>103258943208</v>
      </c>
    </row>
    <row r="25" spans="1:2" s="10" customFormat="1" ht="16.5" x14ac:dyDescent="0.3">
      <c r="A25" s="15" t="s">
        <v>80</v>
      </c>
      <c r="B25" s="12">
        <f>B23</f>
        <v>48222868350.396805</v>
      </c>
    </row>
    <row r="26" spans="1:2" s="10" customFormat="1" ht="16.5" x14ac:dyDescent="0.3">
      <c r="B26" s="12"/>
    </row>
    <row r="27" spans="1:2" s="10" customFormat="1" ht="17.25" x14ac:dyDescent="0.35">
      <c r="A27" s="11" t="s">
        <v>4</v>
      </c>
      <c r="B27" s="12"/>
    </row>
    <row r="28" spans="1:2" s="10" customFormat="1" ht="16.5" x14ac:dyDescent="0.3">
      <c r="A28" s="15" t="s">
        <v>95</v>
      </c>
      <c r="B28" s="12">
        <f>B22</f>
        <v>51629471604</v>
      </c>
    </row>
    <row r="29" spans="1:2" s="10" customFormat="1" ht="16.5" x14ac:dyDescent="0.3">
      <c r="A29" s="15" t="s">
        <v>79</v>
      </c>
      <c r="B29" s="12">
        <f>'I Trimestre'!B29+'II Trimestre'!B29</f>
        <v>23950776781.5</v>
      </c>
    </row>
    <row r="30" spans="1:2" s="10" customFormat="1" ht="16.5" x14ac:dyDescent="0.3"/>
    <row r="31" spans="1:2" s="10" customFormat="1" ht="17.25" x14ac:dyDescent="0.35">
      <c r="A31" s="11" t="s">
        <v>5</v>
      </c>
    </row>
    <row r="32" spans="1:2" s="18" customFormat="1" ht="16.5" x14ac:dyDescent="0.3">
      <c r="A32" s="15" t="s">
        <v>81</v>
      </c>
      <c r="B32" s="10">
        <v>1.0552807376</v>
      </c>
    </row>
    <row r="33" spans="1:2" s="18" customFormat="1" ht="16.5" x14ac:dyDescent="0.3">
      <c r="A33" s="15" t="s">
        <v>82</v>
      </c>
      <c r="B33" s="10">
        <v>1.0586</v>
      </c>
    </row>
    <row r="34" spans="1:2" s="10" customFormat="1" ht="16.5" x14ac:dyDescent="0.3">
      <c r="A34" s="15" t="s">
        <v>6</v>
      </c>
      <c r="B34" s="12">
        <v>137358</v>
      </c>
    </row>
    <row r="35" spans="1:2" s="10" customFormat="1" ht="16.5" x14ac:dyDescent="0.3">
      <c r="B35" s="12"/>
    </row>
    <row r="36" spans="1:2" s="10" customFormat="1" ht="17.25" x14ac:dyDescent="0.35">
      <c r="A36" s="11" t="s">
        <v>7</v>
      </c>
      <c r="B36" s="12"/>
    </row>
    <row r="37" spans="1:2" s="10" customFormat="1" ht="16.5" x14ac:dyDescent="0.3">
      <c r="A37" s="15" t="s">
        <v>96</v>
      </c>
      <c r="B37" s="12">
        <f>B21/B32</f>
        <v>41643328482.749237</v>
      </c>
    </row>
    <row r="38" spans="1:2" s="10" customFormat="1" ht="16.5" x14ac:dyDescent="0.3">
      <c r="A38" s="15" t="s">
        <v>97</v>
      </c>
      <c r="B38" s="12">
        <f>B23/B33</f>
        <v>45553436945.396568</v>
      </c>
    </row>
    <row r="39" spans="1:2" s="10" customFormat="1" ht="16.5" x14ac:dyDescent="0.3">
      <c r="A39" s="15" t="s">
        <v>98</v>
      </c>
      <c r="B39" s="12">
        <f>B37/B15</f>
        <v>233875.07712514594</v>
      </c>
    </row>
    <row r="40" spans="1:2" s="10" customFormat="1" ht="16.5" x14ac:dyDescent="0.3">
      <c r="A40" s="15" t="s">
        <v>99</v>
      </c>
      <c r="B40" s="12">
        <f>B38/B17</f>
        <v>238726.52256147368</v>
      </c>
    </row>
    <row r="41" spans="1:2" s="10" customFormat="1" ht="16.5" x14ac:dyDescent="0.3"/>
    <row r="42" spans="1:2" s="10" customFormat="1" ht="17.25" x14ac:dyDescent="0.35">
      <c r="A42" s="11" t="s">
        <v>8</v>
      </c>
    </row>
    <row r="43" spans="1:2" s="10" customFormat="1" ht="16.5" x14ac:dyDescent="0.3"/>
    <row r="44" spans="1:2" s="10" customFormat="1" ht="17.25" x14ac:dyDescent="0.35">
      <c r="A44" s="11" t="s">
        <v>9</v>
      </c>
    </row>
    <row r="45" spans="1:2" s="10" customFormat="1" ht="16.5" x14ac:dyDescent="0.3">
      <c r="A45" s="15" t="s">
        <v>10</v>
      </c>
      <c r="B45" s="10">
        <f>B16/B34*100</f>
        <v>138.4957556167096</v>
      </c>
    </row>
    <row r="46" spans="1:2" s="10" customFormat="1" ht="16.5" x14ac:dyDescent="0.3">
      <c r="A46" s="15" t="s">
        <v>11</v>
      </c>
      <c r="B46" s="10">
        <f>B17/B34*100</f>
        <v>138.92055795803665</v>
      </c>
    </row>
    <row r="47" spans="1:2" s="10" customFormat="1" ht="16.5" x14ac:dyDescent="0.3"/>
    <row r="48" spans="1:2" s="10" customFormat="1" ht="17.25" x14ac:dyDescent="0.35">
      <c r="A48" s="11" t="s">
        <v>12</v>
      </c>
    </row>
    <row r="49" spans="1:2" s="10" customFormat="1" ht="16.5" x14ac:dyDescent="0.3">
      <c r="A49" s="15" t="s">
        <v>13</v>
      </c>
      <c r="B49" s="10">
        <f>B17/B16*100</f>
        <v>100.30672589166032</v>
      </c>
    </row>
    <row r="50" spans="1:2" s="10" customFormat="1" ht="16.5" x14ac:dyDescent="0.3">
      <c r="A50" s="15" t="s">
        <v>14</v>
      </c>
      <c r="B50" s="10">
        <f>B23/B22*100</f>
        <v>93.401824291885134</v>
      </c>
    </row>
    <row r="51" spans="1:2" s="10" customFormat="1" ht="16.5" x14ac:dyDescent="0.3">
      <c r="A51" s="15" t="s">
        <v>15</v>
      </c>
      <c r="B51" s="10">
        <f>AVERAGE(B49:B50)</f>
        <v>96.854275091772735</v>
      </c>
    </row>
    <row r="52" spans="1:2" s="10" customFormat="1" ht="16.5" x14ac:dyDescent="0.3"/>
    <row r="53" spans="1:2" s="10" customFormat="1" ht="17.25" x14ac:dyDescent="0.35">
      <c r="A53" s="11" t="s">
        <v>16</v>
      </c>
    </row>
    <row r="54" spans="1:2" s="10" customFormat="1" ht="16.5" x14ac:dyDescent="0.3">
      <c r="A54" s="15" t="s">
        <v>17</v>
      </c>
      <c r="B54" s="10">
        <f>(B17/B18)*100</f>
        <v>100.30672589166032</v>
      </c>
    </row>
    <row r="55" spans="1:2" s="10" customFormat="1" ht="16.5" x14ac:dyDescent="0.3">
      <c r="A55" s="15" t="s">
        <v>18</v>
      </c>
      <c r="B55" s="10">
        <f>B23/B24*100</f>
        <v>46.700912145942567</v>
      </c>
    </row>
    <row r="56" spans="1:2" s="10" customFormat="1" ht="16.5" x14ac:dyDescent="0.3">
      <c r="A56" s="15" t="s">
        <v>19</v>
      </c>
      <c r="B56" s="10">
        <f>(B54+B55)/2</f>
        <v>73.503819018801437</v>
      </c>
    </row>
    <row r="57" spans="1:2" s="10" customFormat="1" ht="16.5" x14ac:dyDescent="0.3"/>
    <row r="58" spans="1:2" s="10" customFormat="1" ht="17.25" x14ac:dyDescent="0.35">
      <c r="A58" s="11" t="s">
        <v>31</v>
      </c>
    </row>
    <row r="59" spans="1:2" s="10" customFormat="1" ht="16.5" x14ac:dyDescent="0.3">
      <c r="A59" s="15" t="s">
        <v>20</v>
      </c>
      <c r="B59" s="10">
        <f>B25/B23*100</f>
        <v>100</v>
      </c>
    </row>
    <row r="60" spans="1:2" s="10" customFormat="1" ht="16.5" x14ac:dyDescent="0.3"/>
    <row r="61" spans="1:2" s="10" customFormat="1" ht="17.25" x14ac:dyDescent="0.35">
      <c r="A61" s="11" t="s">
        <v>21</v>
      </c>
    </row>
    <row r="62" spans="1:2" s="10" customFormat="1" ht="16.5" x14ac:dyDescent="0.3">
      <c r="A62" s="15" t="s">
        <v>22</v>
      </c>
      <c r="B62" s="10">
        <f>((B17/B15)-1)*100</f>
        <v>7.1664850778959677</v>
      </c>
    </row>
    <row r="63" spans="1:2" s="10" customFormat="1" ht="16.5" x14ac:dyDescent="0.3">
      <c r="A63" s="15" t="s">
        <v>23</v>
      </c>
      <c r="B63" s="10">
        <f>((B38/B37)-1)*100</f>
        <v>9.3895195343645312</v>
      </c>
    </row>
    <row r="64" spans="1:2" s="10" customFormat="1" ht="16.5" x14ac:dyDescent="0.3">
      <c r="A64" s="15" t="s">
        <v>24</v>
      </c>
      <c r="B64" s="10">
        <f>((B40/B39)-1)*100</f>
        <v>2.0743747029238868</v>
      </c>
    </row>
    <row r="65" spans="1:6" s="10" customFormat="1" ht="16.5" x14ac:dyDescent="0.3"/>
    <row r="66" spans="1:6" s="10" customFormat="1" ht="17.25" x14ac:dyDescent="0.35">
      <c r="A66" s="11" t="s">
        <v>25</v>
      </c>
    </row>
    <row r="67" spans="1:6" s="10" customFormat="1" ht="16.5" x14ac:dyDescent="0.3">
      <c r="A67" s="15" t="s">
        <v>36</v>
      </c>
      <c r="B67" s="10">
        <f t="shared" ref="B67:B68" si="0">B22/B16</f>
        <v>271398.38412489818</v>
      </c>
    </row>
    <row r="68" spans="1:6" s="10" customFormat="1" ht="16.5" x14ac:dyDescent="0.3">
      <c r="A68" s="15" t="s">
        <v>37</v>
      </c>
      <c r="B68" s="10">
        <f t="shared" si="0"/>
        <v>252715.89678357603</v>
      </c>
    </row>
    <row r="69" spans="1:6" s="10" customFormat="1" ht="16.5" x14ac:dyDescent="0.3">
      <c r="A69" s="15" t="s">
        <v>26</v>
      </c>
      <c r="B69" s="10">
        <f>(B68/B67)*B51</f>
        <v>90.187032859695734</v>
      </c>
    </row>
    <row r="70" spans="1:6" s="10" customFormat="1" ht="16.5" x14ac:dyDescent="0.3">
      <c r="A70" s="15" t="s">
        <v>32</v>
      </c>
      <c r="B70" s="10">
        <f>B22/(B16*6)</f>
        <v>45233.06402081636</v>
      </c>
    </row>
    <row r="71" spans="1:6" s="10" customFormat="1" ht="16.5" x14ac:dyDescent="0.3">
      <c r="A71" s="15" t="s">
        <v>33</v>
      </c>
      <c r="B71" s="10">
        <f>B23/(B17*6)</f>
        <v>42119.316130596009</v>
      </c>
    </row>
    <row r="72" spans="1:6" s="10" customFormat="1" ht="16.5" x14ac:dyDescent="0.3"/>
    <row r="73" spans="1:6" s="10" customFormat="1" ht="17.25" x14ac:dyDescent="0.35">
      <c r="A73" s="11" t="s">
        <v>27</v>
      </c>
    </row>
    <row r="74" spans="1:6" s="10" customFormat="1" ht="16.5" x14ac:dyDescent="0.3">
      <c r="A74" s="15" t="s">
        <v>28</v>
      </c>
      <c r="B74" s="10">
        <f>(B29/B28)*100</f>
        <v>46.389738336280807</v>
      </c>
    </row>
    <row r="75" spans="1:6" s="10" customFormat="1" ht="16.5" x14ac:dyDescent="0.3">
      <c r="A75" s="15" t="s">
        <v>29</v>
      </c>
      <c r="B75" s="17">
        <f>(B23/B29)*100</f>
        <v>201.34156311642047</v>
      </c>
    </row>
    <row r="76" spans="1:6" s="10" customFormat="1" ht="17.25" thickBot="1" x14ac:dyDescent="0.35">
      <c r="A76" s="15"/>
      <c r="B76" s="17"/>
    </row>
    <row r="77" spans="1:6" s="10" customFormat="1" ht="33.75" customHeight="1" thickTop="1" x14ac:dyDescent="0.3">
      <c r="A77" s="24" t="s">
        <v>112</v>
      </c>
      <c r="B77" s="24"/>
      <c r="C77" s="19"/>
      <c r="D77" s="19"/>
      <c r="E77" s="19"/>
      <c r="F77" s="19"/>
    </row>
    <row r="78" spans="1:6" x14ac:dyDescent="0.25">
      <c r="B78" s="4"/>
      <c r="C78" s="4"/>
    </row>
    <row r="79" spans="1:6" x14ac:dyDescent="0.25">
      <c r="B79" s="4"/>
      <c r="C79" s="4"/>
    </row>
    <row r="90" spans="1:1" x14ac:dyDescent="0.25">
      <c r="A90" s="1"/>
    </row>
  </sheetData>
  <mergeCells count="2">
    <mergeCell ref="A9:A10"/>
    <mergeCell ref="A77:B7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85546875" style="3" customWidth="1"/>
    <col min="2" max="2" width="20.7109375" style="3" customWidth="1"/>
    <col min="3" max="3" width="17.42578125" style="3" bestFit="1" customWidth="1"/>
    <col min="4" max="4" width="21.140625" style="3" customWidth="1"/>
    <col min="5" max="16384" width="11.42578125" style="3"/>
  </cols>
  <sheetData>
    <row r="7" spans="1:3" ht="40.5" customHeight="1" x14ac:dyDescent="0.25"/>
    <row r="8" spans="1:3" ht="40.5" customHeight="1" x14ac:dyDescent="0.25"/>
    <row r="9" spans="1:3" ht="17.25" x14ac:dyDescent="0.35">
      <c r="A9" s="22" t="s">
        <v>0</v>
      </c>
      <c r="B9" s="8" t="s">
        <v>43</v>
      </c>
    </row>
    <row r="10" spans="1:3" ht="18" thickBot="1" x14ac:dyDescent="0.4">
      <c r="A10" s="23"/>
      <c r="B10" s="9" t="s">
        <v>42</v>
      </c>
      <c r="C10" s="4"/>
    </row>
    <row r="11" spans="1:3" ht="17.25" thickTop="1" x14ac:dyDescent="0.3">
      <c r="A11" s="10"/>
      <c r="B11" s="10"/>
    </row>
    <row r="12" spans="1:3" ht="17.25" x14ac:dyDescent="0.35">
      <c r="A12" s="11" t="s">
        <v>1</v>
      </c>
      <c r="B12" s="10"/>
    </row>
    <row r="13" spans="1:3" ht="16.5" x14ac:dyDescent="0.3">
      <c r="A13" s="10"/>
      <c r="B13" s="10"/>
    </row>
    <row r="14" spans="1:3" ht="17.25" x14ac:dyDescent="0.35">
      <c r="A14" s="11" t="s">
        <v>2</v>
      </c>
      <c r="B14" s="10"/>
    </row>
    <row r="15" spans="1:3" ht="16.5" x14ac:dyDescent="0.3">
      <c r="A15" s="15" t="s">
        <v>53</v>
      </c>
      <c r="B15" s="12">
        <v>183077.66666666701</v>
      </c>
    </row>
    <row r="16" spans="1:3" ht="16.5" x14ac:dyDescent="0.3">
      <c r="A16" s="15" t="s">
        <v>83</v>
      </c>
      <c r="B16" s="12">
        <v>190235</v>
      </c>
    </row>
    <row r="17" spans="1:2" ht="16.5" x14ac:dyDescent="0.3">
      <c r="A17" s="15" t="s">
        <v>84</v>
      </c>
      <c r="B17" s="12">
        <v>190643</v>
      </c>
    </row>
    <row r="18" spans="1:2" ht="16.5" x14ac:dyDescent="0.3">
      <c r="A18" s="15" t="s">
        <v>68</v>
      </c>
      <c r="B18" s="12">
        <v>190235</v>
      </c>
    </row>
    <row r="19" spans="1:2" ht="16.5" x14ac:dyDescent="0.3">
      <c r="A19" s="10"/>
      <c r="B19" s="12"/>
    </row>
    <row r="20" spans="1:2" ht="17.25" x14ac:dyDescent="0.35">
      <c r="A20" s="11" t="s">
        <v>3</v>
      </c>
      <c r="B20" s="12"/>
    </row>
    <row r="21" spans="1:2" ht="16.5" x14ac:dyDescent="0.3">
      <c r="A21" s="15" t="s">
        <v>53</v>
      </c>
      <c r="B21" s="12">
        <v>22600046434</v>
      </c>
    </row>
    <row r="22" spans="1:2" ht="16.5" x14ac:dyDescent="0.3">
      <c r="A22" s="15" t="s">
        <v>83</v>
      </c>
      <c r="B22" s="12">
        <v>25814735802</v>
      </c>
    </row>
    <row r="23" spans="1:2" ht="16.5" x14ac:dyDescent="0.3">
      <c r="A23" s="15" t="s">
        <v>84</v>
      </c>
      <c r="B23" s="12">
        <v>24129364687.999996</v>
      </c>
    </row>
    <row r="24" spans="1:2" ht="16.5" x14ac:dyDescent="0.3">
      <c r="A24" s="15" t="s">
        <v>68</v>
      </c>
      <c r="B24" s="12">
        <v>103258943208</v>
      </c>
    </row>
    <row r="25" spans="1:2" ht="16.5" x14ac:dyDescent="0.3">
      <c r="A25" s="15" t="s">
        <v>85</v>
      </c>
      <c r="B25" s="12">
        <f>B23</f>
        <v>24129364687.999996</v>
      </c>
    </row>
    <row r="26" spans="1:2" ht="16.5" x14ac:dyDescent="0.3">
      <c r="A26" s="10"/>
      <c r="B26" s="12"/>
    </row>
    <row r="27" spans="1:2" ht="17.25" x14ac:dyDescent="0.35">
      <c r="A27" s="11" t="s">
        <v>4</v>
      </c>
      <c r="B27" s="12"/>
    </row>
    <row r="28" spans="1:2" ht="16.5" x14ac:dyDescent="0.3">
      <c r="A28" s="15" t="s">
        <v>83</v>
      </c>
      <c r="B28" s="12">
        <f>B22</f>
        <v>25814735802</v>
      </c>
    </row>
    <row r="29" spans="1:2" ht="16.5" x14ac:dyDescent="0.3">
      <c r="A29" s="15" t="s">
        <v>84</v>
      </c>
      <c r="B29" s="12">
        <v>0</v>
      </c>
    </row>
    <row r="30" spans="1:2" ht="16.5" x14ac:dyDescent="0.3">
      <c r="A30" s="10"/>
      <c r="B30" s="10"/>
    </row>
    <row r="31" spans="1:2" ht="17.25" x14ac:dyDescent="0.35">
      <c r="A31" s="11" t="s">
        <v>5</v>
      </c>
      <c r="B31" s="10"/>
    </row>
    <row r="32" spans="1:2" s="7" customFormat="1" ht="16.5" x14ac:dyDescent="0.3">
      <c r="A32" s="15" t="s">
        <v>54</v>
      </c>
      <c r="B32" s="10">
        <v>1.060947463</v>
      </c>
    </row>
    <row r="33" spans="1:2" s="7" customFormat="1" ht="16.5" x14ac:dyDescent="0.3">
      <c r="A33" s="15" t="s">
        <v>86</v>
      </c>
      <c r="B33" s="10">
        <v>1.0641</v>
      </c>
    </row>
    <row r="34" spans="1:2" ht="16.5" x14ac:dyDescent="0.3">
      <c r="A34" s="15" t="s">
        <v>6</v>
      </c>
      <c r="B34" s="12">
        <v>137358</v>
      </c>
    </row>
    <row r="35" spans="1:2" ht="16.5" x14ac:dyDescent="0.3">
      <c r="A35" s="10"/>
      <c r="B35" s="12"/>
    </row>
    <row r="36" spans="1:2" ht="17.25" x14ac:dyDescent="0.35">
      <c r="A36" s="11" t="s">
        <v>7</v>
      </c>
      <c r="B36" s="12"/>
    </row>
    <row r="37" spans="1:2" ht="16.5" x14ac:dyDescent="0.3">
      <c r="A37" s="15" t="s">
        <v>55</v>
      </c>
      <c r="B37" s="12">
        <f>B21/B32</f>
        <v>21301758307.706139</v>
      </c>
    </row>
    <row r="38" spans="1:2" ht="16.5" x14ac:dyDescent="0.3">
      <c r="A38" s="15" t="s">
        <v>87</v>
      </c>
      <c r="B38" s="12">
        <f>B23/B33</f>
        <v>22675843142.561783</v>
      </c>
    </row>
    <row r="39" spans="1:2" ht="16.5" x14ac:dyDescent="0.3">
      <c r="A39" s="15" t="s">
        <v>56</v>
      </c>
      <c r="B39" s="12">
        <f>B37/B15</f>
        <v>116353.66943195018</v>
      </c>
    </row>
    <row r="40" spans="1:2" ht="16.5" x14ac:dyDescent="0.3">
      <c r="A40" s="15" t="s">
        <v>88</v>
      </c>
      <c r="B40" s="12">
        <f>B38/B17</f>
        <v>118944.0112805704</v>
      </c>
    </row>
    <row r="41" spans="1:2" ht="16.5" x14ac:dyDescent="0.3">
      <c r="A41" s="10"/>
      <c r="B41" s="10"/>
    </row>
    <row r="42" spans="1:2" ht="17.25" x14ac:dyDescent="0.35">
      <c r="A42" s="11" t="s">
        <v>8</v>
      </c>
      <c r="B42" s="10"/>
    </row>
    <row r="43" spans="1:2" ht="16.5" x14ac:dyDescent="0.3">
      <c r="A43" s="10"/>
      <c r="B43" s="10"/>
    </row>
    <row r="44" spans="1:2" ht="17.25" x14ac:dyDescent="0.35">
      <c r="A44" s="11" t="s">
        <v>9</v>
      </c>
      <c r="B44" s="10"/>
    </row>
    <row r="45" spans="1:2" ht="16.5" x14ac:dyDescent="0.3">
      <c r="A45" s="15" t="s">
        <v>10</v>
      </c>
      <c r="B45" s="10">
        <f>B16/B34*100</f>
        <v>138.4957556167096</v>
      </c>
    </row>
    <row r="46" spans="1:2" ht="16.5" x14ac:dyDescent="0.3">
      <c r="A46" s="15" t="s">
        <v>11</v>
      </c>
      <c r="B46" s="10">
        <f>B17/B34*100</f>
        <v>138.79278964457839</v>
      </c>
    </row>
    <row r="47" spans="1:2" ht="16.5" x14ac:dyDescent="0.3">
      <c r="A47" s="10"/>
      <c r="B47" s="10"/>
    </row>
    <row r="48" spans="1:2" ht="17.25" x14ac:dyDescent="0.35">
      <c r="A48" s="11" t="s">
        <v>12</v>
      </c>
      <c r="B48" s="10"/>
    </row>
    <row r="49" spans="1:2" ht="16.5" x14ac:dyDescent="0.3">
      <c r="A49" s="15" t="s">
        <v>13</v>
      </c>
      <c r="B49" s="10">
        <f>B17/B16*100</f>
        <v>100.21447157463138</v>
      </c>
    </row>
    <row r="50" spans="1:2" ht="16.5" x14ac:dyDescent="0.3">
      <c r="A50" s="15" t="s">
        <v>14</v>
      </c>
      <c r="B50" s="10">
        <f>B23/B22*100</f>
        <v>93.471282731975776</v>
      </c>
    </row>
    <row r="51" spans="1:2" ht="16.5" x14ac:dyDescent="0.3">
      <c r="A51" s="15" t="s">
        <v>15</v>
      </c>
      <c r="B51" s="10">
        <f>AVERAGE(B49:B50)</f>
        <v>96.842877153303576</v>
      </c>
    </row>
    <row r="52" spans="1:2" ht="16.5" x14ac:dyDescent="0.3">
      <c r="A52" s="10"/>
      <c r="B52" s="10"/>
    </row>
    <row r="53" spans="1:2" ht="17.25" x14ac:dyDescent="0.35">
      <c r="A53" s="11" t="s">
        <v>16</v>
      </c>
      <c r="B53" s="10"/>
    </row>
    <row r="54" spans="1:2" ht="16.5" x14ac:dyDescent="0.3">
      <c r="A54" s="15" t="s">
        <v>17</v>
      </c>
      <c r="B54" s="10">
        <f>(B17/B18)*100</f>
        <v>100.21447157463138</v>
      </c>
    </row>
    <row r="55" spans="1:2" ht="16.5" x14ac:dyDescent="0.3">
      <c r="A55" s="15" t="s">
        <v>18</v>
      </c>
      <c r="B55" s="10">
        <f>B23/B24*100</f>
        <v>23.367820682993944</v>
      </c>
    </row>
    <row r="56" spans="1:2" ht="16.5" x14ac:dyDescent="0.3">
      <c r="A56" s="15" t="s">
        <v>19</v>
      </c>
      <c r="B56" s="10">
        <f>(B54+B55)/2</f>
        <v>61.791146128812656</v>
      </c>
    </row>
    <row r="57" spans="1:2" ht="16.5" x14ac:dyDescent="0.3">
      <c r="A57" s="10"/>
      <c r="B57" s="10"/>
    </row>
    <row r="58" spans="1:2" ht="17.25" x14ac:dyDescent="0.35">
      <c r="A58" s="11" t="s">
        <v>31</v>
      </c>
      <c r="B58" s="10"/>
    </row>
    <row r="59" spans="1:2" ht="16.5" x14ac:dyDescent="0.3">
      <c r="A59" s="15" t="s">
        <v>20</v>
      </c>
      <c r="B59" s="10">
        <f>B25/B23*100</f>
        <v>100</v>
      </c>
    </row>
    <row r="60" spans="1:2" ht="16.5" x14ac:dyDescent="0.3">
      <c r="A60" s="10"/>
      <c r="B60" s="10"/>
    </row>
    <row r="61" spans="1:2" ht="17.25" x14ac:dyDescent="0.35">
      <c r="A61" s="11" t="s">
        <v>21</v>
      </c>
      <c r="B61" s="10"/>
    </row>
    <row r="62" spans="1:2" ht="16.5" x14ac:dyDescent="0.3">
      <c r="A62" s="15" t="s">
        <v>22</v>
      </c>
      <c r="B62" s="10">
        <f>((B17/B15)-1)*100</f>
        <v>4.1323081460871602</v>
      </c>
    </row>
    <row r="63" spans="1:2" ht="16.5" x14ac:dyDescent="0.3">
      <c r="A63" s="15" t="s">
        <v>23</v>
      </c>
      <c r="B63" s="10">
        <f>((B38/B37)-1)*100</f>
        <v>6.4505700187132087</v>
      </c>
    </row>
    <row r="64" spans="1:2" ht="16.5" x14ac:dyDescent="0.3">
      <c r="A64" s="15" t="s">
        <v>24</v>
      </c>
      <c r="B64" s="10">
        <f>((B40/B39)-1)*100</f>
        <v>2.2262657132056995</v>
      </c>
    </row>
    <row r="65" spans="1:6" ht="16.5" x14ac:dyDescent="0.3">
      <c r="A65" s="10"/>
      <c r="B65" s="10"/>
    </row>
    <row r="66" spans="1:6" ht="17.25" x14ac:dyDescent="0.35">
      <c r="A66" s="11" t="s">
        <v>25</v>
      </c>
      <c r="B66" s="10"/>
    </row>
    <row r="67" spans="1:6" ht="16.5" x14ac:dyDescent="0.3">
      <c r="A67" s="15" t="s">
        <v>34</v>
      </c>
      <c r="B67" s="10">
        <f t="shared" ref="B67:B68" si="0">B22/B16</f>
        <v>135699.19206244909</v>
      </c>
    </row>
    <row r="68" spans="1:6" ht="16.5" x14ac:dyDescent="0.3">
      <c r="A68" s="15" t="s">
        <v>35</v>
      </c>
      <c r="B68" s="10">
        <f t="shared" si="0"/>
        <v>126568.32240365498</v>
      </c>
    </row>
    <row r="69" spans="1:6" ht="16.5" x14ac:dyDescent="0.3">
      <c r="A69" s="15" t="s">
        <v>26</v>
      </c>
      <c r="B69" s="10">
        <f>(B68/B67)*B51</f>
        <v>90.326554725514285</v>
      </c>
    </row>
    <row r="70" spans="1:6" ht="16.5" x14ac:dyDescent="0.3">
      <c r="A70" s="15" t="s">
        <v>32</v>
      </c>
      <c r="B70" s="10">
        <f>B22/(B16*3)</f>
        <v>45233.06402081636</v>
      </c>
    </row>
    <row r="71" spans="1:6" ht="16.5" x14ac:dyDescent="0.3">
      <c r="A71" s="15" t="s">
        <v>33</v>
      </c>
      <c r="B71" s="10">
        <f>B23/(B17*3)</f>
        <v>42189.440801218327</v>
      </c>
    </row>
    <row r="72" spans="1:6" ht="16.5" x14ac:dyDescent="0.3">
      <c r="A72" s="10"/>
      <c r="B72" s="10"/>
    </row>
    <row r="73" spans="1:6" ht="17.25" x14ac:dyDescent="0.35">
      <c r="A73" s="11" t="s">
        <v>27</v>
      </c>
      <c r="B73" s="10"/>
    </row>
    <row r="74" spans="1:6" ht="16.5" x14ac:dyDescent="0.3">
      <c r="A74" s="15" t="s">
        <v>28</v>
      </c>
      <c r="B74" s="10">
        <f>(B29/B28)*100</f>
        <v>0</v>
      </c>
    </row>
    <row r="75" spans="1:6" ht="16.5" x14ac:dyDescent="0.3">
      <c r="A75" s="15" t="s">
        <v>29</v>
      </c>
      <c r="B75" s="16" t="s">
        <v>65</v>
      </c>
      <c r="C75" s="4"/>
    </row>
    <row r="76" spans="1:6" ht="17.25" thickBot="1" x14ac:dyDescent="0.35">
      <c r="A76" s="17"/>
      <c r="B76" s="16"/>
      <c r="C76" s="4"/>
    </row>
    <row r="77" spans="1:6" s="10" customFormat="1" ht="33.75" customHeight="1" thickTop="1" x14ac:dyDescent="0.3">
      <c r="A77" s="24" t="s">
        <v>112</v>
      </c>
      <c r="B77" s="24"/>
      <c r="C77" s="19"/>
      <c r="D77" s="19"/>
      <c r="E77" s="19"/>
      <c r="F77" s="19"/>
    </row>
    <row r="78" spans="1:6" ht="16.5" x14ac:dyDescent="0.3">
      <c r="A78" s="15"/>
      <c r="B78" s="10"/>
    </row>
    <row r="79" spans="1:6" ht="16.5" x14ac:dyDescent="0.3">
      <c r="A79" s="10"/>
      <c r="B79" s="10"/>
    </row>
    <row r="80" spans="1:6" ht="16.5" x14ac:dyDescent="0.3">
      <c r="A80" s="10"/>
      <c r="B80" s="10"/>
    </row>
    <row r="81" spans="1:2" ht="16.5" x14ac:dyDescent="0.3">
      <c r="A81" s="10"/>
      <c r="B81" s="10"/>
    </row>
    <row r="82" spans="1:2" ht="16.5" x14ac:dyDescent="0.3">
      <c r="A82" s="10"/>
      <c r="B82" s="10"/>
    </row>
    <row r="83" spans="1:2" ht="16.5" x14ac:dyDescent="0.3">
      <c r="A83" s="10"/>
      <c r="B83" s="10"/>
    </row>
    <row r="84" spans="1:2" ht="16.5" x14ac:dyDescent="0.3">
      <c r="A84" s="10"/>
      <c r="B84" s="10"/>
    </row>
    <row r="89" spans="1:2" x14ac:dyDescent="0.25">
      <c r="A89" s="1"/>
    </row>
  </sheetData>
  <mergeCells count="2">
    <mergeCell ref="A9:A10"/>
    <mergeCell ref="A77:B7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3" customWidth="1"/>
    <col min="2" max="2" width="20.85546875" style="3" customWidth="1"/>
    <col min="3" max="16384" width="11.42578125" style="3"/>
  </cols>
  <sheetData>
    <row r="7" spans="1:3" ht="40.5" customHeight="1" x14ac:dyDescent="0.25"/>
    <row r="8" spans="1:3" ht="40.5" customHeight="1" x14ac:dyDescent="0.25"/>
    <row r="9" spans="1:3" ht="17.25" x14ac:dyDescent="0.35">
      <c r="A9" s="22" t="s">
        <v>0</v>
      </c>
      <c r="B9" s="8" t="s">
        <v>43</v>
      </c>
    </row>
    <row r="10" spans="1:3" ht="18" thickBot="1" x14ac:dyDescent="0.4">
      <c r="A10" s="23"/>
      <c r="B10" s="9" t="s">
        <v>42</v>
      </c>
      <c r="C10" s="4"/>
    </row>
    <row r="11" spans="1:3" ht="17.25" thickTop="1" x14ac:dyDescent="0.3">
      <c r="A11" s="10"/>
      <c r="B11" s="10"/>
    </row>
    <row r="12" spans="1:3" ht="17.25" x14ac:dyDescent="0.35">
      <c r="A12" s="11" t="s">
        <v>1</v>
      </c>
      <c r="B12" s="10"/>
    </row>
    <row r="13" spans="1:3" ht="16.5" x14ac:dyDescent="0.3">
      <c r="A13" s="10"/>
      <c r="B13" s="10"/>
    </row>
    <row r="14" spans="1:3" ht="17.25" x14ac:dyDescent="0.35">
      <c r="A14" s="11" t="s">
        <v>2</v>
      </c>
      <c r="B14" s="10"/>
    </row>
    <row r="15" spans="1:3" ht="16.5" x14ac:dyDescent="0.3">
      <c r="A15" s="15" t="s">
        <v>57</v>
      </c>
      <c r="B15" s="12">
        <f>+AVERAGE('I Trimestre'!B15,'II Trimestre'!B15,'III Trimestre'!B15)</f>
        <v>179731.22222222234</v>
      </c>
    </row>
    <row r="16" spans="1:3" ht="16.5" x14ac:dyDescent="0.3">
      <c r="A16" s="15" t="s">
        <v>89</v>
      </c>
      <c r="B16" s="12">
        <f>+AVERAGE('I Trimestre'!B16,'II Trimestre'!B16,'III Trimestre'!B16)</f>
        <v>190235</v>
      </c>
    </row>
    <row r="17" spans="1:2" ht="16.5" x14ac:dyDescent="0.3">
      <c r="A17" s="15" t="s">
        <v>90</v>
      </c>
      <c r="B17" s="12">
        <f>+AVERAGE('I Trimestre'!B17,'II Trimestre'!B17,'III Trimestre'!B17)</f>
        <v>190760</v>
      </c>
    </row>
    <row r="18" spans="1:2" ht="16.5" x14ac:dyDescent="0.3">
      <c r="A18" s="15" t="s">
        <v>68</v>
      </c>
      <c r="B18" s="12">
        <f>+AVERAGE('I Trimestre'!B18,'II Trimestre'!B18,'III Trimestre'!B18)</f>
        <v>190235</v>
      </c>
    </row>
    <row r="19" spans="1:2" ht="16.5" x14ac:dyDescent="0.3">
      <c r="A19" s="10"/>
      <c r="B19" s="12"/>
    </row>
    <row r="20" spans="1:2" ht="17.25" x14ac:dyDescent="0.35">
      <c r="A20" s="11" t="s">
        <v>3</v>
      </c>
      <c r="B20" s="12"/>
    </row>
    <row r="21" spans="1:2" ht="16.5" x14ac:dyDescent="0.3">
      <c r="A21" s="15" t="s">
        <v>57</v>
      </c>
      <c r="B21" s="12">
        <f>+SUM('I Trimestre'!B21+'II Trimestre'!B21+'III Trimestre'!B21)</f>
        <v>66545448831.394699</v>
      </c>
    </row>
    <row r="22" spans="1:2" ht="16.5" x14ac:dyDescent="0.3">
      <c r="A22" s="15" t="s">
        <v>89</v>
      </c>
      <c r="B22" s="12">
        <f>+SUM('I Trimestre'!B22+'II Trimestre'!B22+'III Trimestre'!B22)</f>
        <v>77444207406</v>
      </c>
    </row>
    <row r="23" spans="1:2" ht="16.5" x14ac:dyDescent="0.3">
      <c r="A23" s="15" t="s">
        <v>90</v>
      </c>
      <c r="B23" s="12">
        <f>+SUM('I Trimestre'!B23+'II Trimestre'!B23+'III Trimestre'!B23)</f>
        <v>72352233038.396805</v>
      </c>
    </row>
    <row r="24" spans="1:2" ht="16.5" x14ac:dyDescent="0.3">
      <c r="A24" s="15" t="s">
        <v>68</v>
      </c>
      <c r="B24" s="12">
        <f>+SUM('I Trimestre'!B24+'II Trimestre'!B24+'III Trimestre'!B24)</f>
        <v>309776829624</v>
      </c>
    </row>
    <row r="25" spans="1:2" ht="16.5" x14ac:dyDescent="0.3">
      <c r="A25" s="15" t="s">
        <v>91</v>
      </c>
      <c r="B25" s="12">
        <f>B23</f>
        <v>72352233038.396805</v>
      </c>
    </row>
    <row r="26" spans="1:2" ht="16.5" x14ac:dyDescent="0.3">
      <c r="A26" s="10"/>
      <c r="B26" s="12"/>
    </row>
    <row r="27" spans="1:2" ht="17.25" x14ac:dyDescent="0.35">
      <c r="A27" s="11" t="s">
        <v>4</v>
      </c>
      <c r="B27" s="12"/>
    </row>
    <row r="28" spans="1:2" ht="16.5" x14ac:dyDescent="0.3">
      <c r="A28" s="15" t="s">
        <v>89</v>
      </c>
      <c r="B28" s="12">
        <f>B22</f>
        <v>77444207406</v>
      </c>
    </row>
    <row r="29" spans="1:2" ht="16.5" x14ac:dyDescent="0.3">
      <c r="A29" s="15" t="s">
        <v>90</v>
      </c>
      <c r="B29" s="12">
        <f>'I Trimestre'!B29+'II Trimestre'!B29+'III Trimestre'!B29</f>
        <v>23950776781.5</v>
      </c>
    </row>
    <row r="30" spans="1:2" ht="16.5" x14ac:dyDescent="0.3">
      <c r="A30" s="10"/>
      <c r="B30" s="10"/>
    </row>
    <row r="31" spans="1:2" ht="17.25" x14ac:dyDescent="0.35">
      <c r="A31" s="11" t="s">
        <v>5</v>
      </c>
      <c r="B31" s="10"/>
    </row>
    <row r="32" spans="1:2" s="7" customFormat="1" ht="16.5" x14ac:dyDescent="0.3">
      <c r="A32" s="15" t="s">
        <v>58</v>
      </c>
      <c r="B32" s="10">
        <v>1.060947463</v>
      </c>
    </row>
    <row r="33" spans="1:2" s="7" customFormat="1" ht="16.5" x14ac:dyDescent="0.3">
      <c r="A33" s="15" t="s">
        <v>92</v>
      </c>
      <c r="B33" s="10">
        <v>1.0641</v>
      </c>
    </row>
    <row r="34" spans="1:2" ht="16.5" x14ac:dyDescent="0.3">
      <c r="A34" s="15" t="s">
        <v>6</v>
      </c>
      <c r="B34" s="12">
        <v>137358</v>
      </c>
    </row>
    <row r="35" spans="1:2" ht="16.5" x14ac:dyDescent="0.3">
      <c r="A35" s="10"/>
      <c r="B35" s="12"/>
    </row>
    <row r="36" spans="1:2" ht="17.25" x14ac:dyDescent="0.35">
      <c r="A36" s="11" t="s">
        <v>7</v>
      </c>
      <c r="B36" s="12"/>
    </row>
    <row r="37" spans="1:2" ht="16.5" x14ac:dyDescent="0.3">
      <c r="A37" s="15" t="s">
        <v>59</v>
      </c>
      <c r="B37" s="12">
        <f>B21/B32</f>
        <v>62722661726.554031</v>
      </c>
    </row>
    <row r="38" spans="1:2" ht="16.5" x14ac:dyDescent="0.3">
      <c r="A38" s="15" t="s">
        <v>93</v>
      </c>
      <c r="B38" s="12">
        <f>B23/B33</f>
        <v>67993828623.622597</v>
      </c>
    </row>
    <row r="39" spans="1:2" ht="16.5" x14ac:dyDescent="0.3">
      <c r="A39" s="15" t="s">
        <v>60</v>
      </c>
      <c r="B39" s="12">
        <f>B37/B15</f>
        <v>348980.33269368642</v>
      </c>
    </row>
    <row r="40" spans="1:2" ht="16.5" x14ac:dyDescent="0.3">
      <c r="A40" s="15" t="s">
        <v>94</v>
      </c>
      <c r="B40" s="12">
        <f>B38/B17</f>
        <v>356436.50987430592</v>
      </c>
    </row>
    <row r="41" spans="1:2" ht="16.5" x14ac:dyDescent="0.3">
      <c r="A41" s="10"/>
      <c r="B41" s="10"/>
    </row>
    <row r="42" spans="1:2" ht="17.25" x14ac:dyDescent="0.35">
      <c r="A42" s="11" t="s">
        <v>8</v>
      </c>
      <c r="B42" s="10"/>
    </row>
    <row r="43" spans="1:2" ht="16.5" x14ac:dyDescent="0.3">
      <c r="A43" s="10"/>
      <c r="B43" s="10"/>
    </row>
    <row r="44" spans="1:2" ht="17.25" x14ac:dyDescent="0.35">
      <c r="A44" s="11" t="s">
        <v>9</v>
      </c>
      <c r="B44" s="10"/>
    </row>
    <row r="45" spans="1:2" ht="16.5" x14ac:dyDescent="0.3">
      <c r="A45" s="15" t="s">
        <v>10</v>
      </c>
      <c r="B45" s="10">
        <f>B16/B34*100</f>
        <v>138.4957556167096</v>
      </c>
    </row>
    <row r="46" spans="1:2" ht="16.5" x14ac:dyDescent="0.3">
      <c r="A46" s="15" t="s">
        <v>11</v>
      </c>
      <c r="B46" s="10">
        <f>B17/B34*100</f>
        <v>138.87796852021722</v>
      </c>
    </row>
    <row r="47" spans="1:2" ht="16.5" x14ac:dyDescent="0.3">
      <c r="A47" s="10"/>
      <c r="B47" s="10"/>
    </row>
    <row r="48" spans="1:2" ht="17.25" x14ac:dyDescent="0.35">
      <c r="A48" s="11" t="s">
        <v>12</v>
      </c>
      <c r="B48" s="10"/>
    </row>
    <row r="49" spans="1:2" ht="16.5" x14ac:dyDescent="0.3">
      <c r="A49" s="15" t="s">
        <v>13</v>
      </c>
      <c r="B49" s="10">
        <f>B17/B16*100</f>
        <v>100.27597445265066</v>
      </c>
    </row>
    <row r="50" spans="1:2" ht="16.5" x14ac:dyDescent="0.3">
      <c r="A50" s="15" t="s">
        <v>14</v>
      </c>
      <c r="B50" s="10">
        <f>B23/B22*100</f>
        <v>93.424977105248686</v>
      </c>
    </row>
    <row r="51" spans="1:2" ht="16.5" x14ac:dyDescent="0.3">
      <c r="A51" s="15" t="s">
        <v>15</v>
      </c>
      <c r="B51" s="10">
        <f>AVERAGE(B49:B50)</f>
        <v>96.850475778949672</v>
      </c>
    </row>
    <row r="52" spans="1:2" ht="16.5" x14ac:dyDescent="0.3">
      <c r="A52" s="10"/>
      <c r="B52" s="10"/>
    </row>
    <row r="53" spans="1:2" ht="17.25" x14ac:dyDescent="0.35">
      <c r="A53" s="11" t="s">
        <v>16</v>
      </c>
      <c r="B53" s="10"/>
    </row>
    <row r="54" spans="1:2" ht="16.5" x14ac:dyDescent="0.3">
      <c r="A54" s="15" t="s">
        <v>17</v>
      </c>
      <c r="B54" s="10">
        <f>(B17/B18)*100</f>
        <v>100.27597445265066</v>
      </c>
    </row>
    <row r="55" spans="1:2" ht="16.5" x14ac:dyDescent="0.3">
      <c r="A55" s="15" t="s">
        <v>18</v>
      </c>
      <c r="B55" s="10">
        <f>B23/B24*100</f>
        <v>23.356244276312172</v>
      </c>
    </row>
    <row r="56" spans="1:2" ht="16.5" x14ac:dyDescent="0.3">
      <c r="A56" s="15" t="s">
        <v>19</v>
      </c>
      <c r="B56" s="10">
        <f>(B54+B55)/2</f>
        <v>61.816109364481413</v>
      </c>
    </row>
    <row r="57" spans="1:2" ht="16.5" x14ac:dyDescent="0.3">
      <c r="A57" s="10"/>
      <c r="B57" s="10"/>
    </row>
    <row r="58" spans="1:2" ht="17.25" x14ac:dyDescent="0.35">
      <c r="A58" s="11" t="s">
        <v>31</v>
      </c>
      <c r="B58" s="10"/>
    </row>
    <row r="59" spans="1:2" ht="16.5" x14ac:dyDescent="0.3">
      <c r="A59" s="15" t="s">
        <v>20</v>
      </c>
      <c r="B59" s="10">
        <f>B25/B23*100</f>
        <v>100</v>
      </c>
    </row>
    <row r="60" spans="1:2" ht="16.5" x14ac:dyDescent="0.3">
      <c r="A60" s="10"/>
      <c r="B60" s="10"/>
    </row>
    <row r="61" spans="1:2" ht="17.25" x14ac:dyDescent="0.35">
      <c r="A61" s="11" t="s">
        <v>21</v>
      </c>
      <c r="B61" s="10"/>
    </row>
    <row r="62" spans="1:2" ht="16.5" x14ac:dyDescent="0.3">
      <c r="A62" s="15" t="s">
        <v>22</v>
      </c>
      <c r="B62" s="10">
        <f>((B17/B15)-1)*100</f>
        <v>6.1362614916964819</v>
      </c>
    </row>
    <row r="63" spans="1:2" ht="16.5" x14ac:dyDescent="0.3">
      <c r="A63" s="15" t="s">
        <v>23</v>
      </c>
      <c r="B63" s="10">
        <f>((B38/B37)-1)*100</f>
        <v>8.4039273078823751</v>
      </c>
    </row>
    <row r="64" spans="1:2" ht="16.5" x14ac:dyDescent="0.3">
      <c r="A64" s="15" t="s">
        <v>24</v>
      </c>
      <c r="B64" s="10">
        <f>((B40/B39)-1)*100</f>
        <v>2.1365608551826565</v>
      </c>
    </row>
    <row r="65" spans="1:6" ht="16.5" x14ac:dyDescent="0.3">
      <c r="A65" s="10"/>
      <c r="B65" s="10"/>
    </row>
    <row r="66" spans="1:6" ht="17.25" x14ac:dyDescent="0.35">
      <c r="A66" s="11" t="s">
        <v>25</v>
      </c>
      <c r="B66" s="10"/>
    </row>
    <row r="67" spans="1:6" ht="16.5" x14ac:dyDescent="0.3">
      <c r="A67" s="15" t="s">
        <v>38</v>
      </c>
      <c r="B67" s="10">
        <f t="shared" ref="B67:B68" si="0">B22/B16</f>
        <v>407097.57618734724</v>
      </c>
    </row>
    <row r="68" spans="1:6" ht="16.5" x14ac:dyDescent="0.3">
      <c r="A68" s="15" t="s">
        <v>39</v>
      </c>
      <c r="B68" s="10">
        <f t="shared" si="0"/>
        <v>379284.09015724895</v>
      </c>
    </row>
    <row r="69" spans="1:6" ht="16.5" x14ac:dyDescent="0.3">
      <c r="A69" s="15" t="s">
        <v>26</v>
      </c>
      <c r="B69" s="10">
        <f>(B68/B67)*B51</f>
        <v>90.233513378155322</v>
      </c>
    </row>
    <row r="70" spans="1:6" ht="16.5" x14ac:dyDescent="0.3">
      <c r="A70" s="15" t="s">
        <v>32</v>
      </c>
      <c r="B70" s="10">
        <f>B22/(B16*9)</f>
        <v>45233.06402081636</v>
      </c>
    </row>
    <row r="71" spans="1:6" ht="16.5" x14ac:dyDescent="0.3">
      <c r="A71" s="15" t="s">
        <v>33</v>
      </c>
      <c r="B71" s="10">
        <f>B23/(B17*9)</f>
        <v>42142.676684138773</v>
      </c>
    </row>
    <row r="72" spans="1:6" ht="16.5" x14ac:dyDescent="0.3">
      <c r="A72" s="10"/>
      <c r="B72" s="10"/>
    </row>
    <row r="73" spans="1:6" ht="17.25" x14ac:dyDescent="0.35">
      <c r="A73" s="11" t="s">
        <v>27</v>
      </c>
      <c r="B73" s="10"/>
    </row>
    <row r="74" spans="1:6" ht="16.5" x14ac:dyDescent="0.3">
      <c r="A74" s="15" t="s">
        <v>28</v>
      </c>
      <c r="B74" s="17">
        <f>(B29/B28)*100</f>
        <v>30.926492224187204</v>
      </c>
    </row>
    <row r="75" spans="1:6" ht="16.5" x14ac:dyDescent="0.3">
      <c r="A75" s="15" t="s">
        <v>29</v>
      </c>
      <c r="B75" s="17">
        <f>(B23/B29)*100</f>
        <v>302.08720868829164</v>
      </c>
    </row>
    <row r="76" spans="1:6" ht="17.25" thickBot="1" x14ac:dyDescent="0.35">
      <c r="A76" s="17"/>
      <c r="B76" s="17"/>
    </row>
    <row r="77" spans="1:6" s="10" customFormat="1" ht="33.75" customHeight="1" thickTop="1" x14ac:dyDescent="0.3">
      <c r="A77" s="24" t="s">
        <v>112</v>
      </c>
      <c r="B77" s="24"/>
      <c r="C77" s="19"/>
      <c r="D77" s="19"/>
      <c r="E77" s="19"/>
      <c r="F77" s="19"/>
    </row>
    <row r="78" spans="1:6" ht="16.5" x14ac:dyDescent="0.3">
      <c r="A78" s="10"/>
      <c r="B78" s="17"/>
      <c r="C78" s="4"/>
    </row>
    <row r="89" spans="1:1" x14ac:dyDescent="0.25">
      <c r="A89" s="1"/>
    </row>
  </sheetData>
  <mergeCells count="2">
    <mergeCell ref="A9:A10"/>
    <mergeCell ref="A77:B77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3" customWidth="1"/>
    <col min="2" max="2" width="20.7109375" style="3" customWidth="1"/>
    <col min="3" max="3" width="11.42578125" style="3"/>
    <col min="4" max="4" width="15.28515625" style="3" bestFit="1" customWidth="1"/>
    <col min="5" max="16384" width="11.42578125" style="3"/>
  </cols>
  <sheetData>
    <row r="7" spans="1:3" ht="40.5" customHeight="1" x14ac:dyDescent="0.25"/>
    <row r="8" spans="1:3" ht="40.5" customHeight="1" x14ac:dyDescent="0.25"/>
    <row r="9" spans="1:3" ht="17.25" x14ac:dyDescent="0.35">
      <c r="A9" s="22" t="s">
        <v>0</v>
      </c>
      <c r="B9" s="8" t="s">
        <v>43</v>
      </c>
    </row>
    <row r="10" spans="1:3" ht="18" thickBot="1" x14ac:dyDescent="0.4">
      <c r="A10" s="23"/>
      <c r="B10" s="9" t="s">
        <v>42</v>
      </c>
      <c r="C10" s="4"/>
    </row>
    <row r="11" spans="1:3" ht="17.25" thickTop="1" x14ac:dyDescent="0.3">
      <c r="A11" s="10"/>
      <c r="B11" s="10"/>
    </row>
    <row r="12" spans="1:3" ht="17.25" x14ac:dyDescent="0.35">
      <c r="A12" s="11" t="s">
        <v>1</v>
      </c>
      <c r="B12" s="10"/>
    </row>
    <row r="13" spans="1:3" ht="16.5" x14ac:dyDescent="0.3">
      <c r="A13" s="10"/>
      <c r="B13" s="10"/>
    </row>
    <row r="14" spans="1:3" ht="17.25" x14ac:dyDescent="0.35">
      <c r="A14" s="11" t="s">
        <v>2</v>
      </c>
      <c r="B14" s="10"/>
    </row>
    <row r="15" spans="1:3" ht="16.5" x14ac:dyDescent="0.3">
      <c r="A15" s="15" t="s">
        <v>61</v>
      </c>
      <c r="B15" s="20">
        <v>183008</v>
      </c>
    </row>
    <row r="16" spans="1:3" ht="16.5" x14ac:dyDescent="0.3">
      <c r="A16" s="15" t="s">
        <v>100</v>
      </c>
      <c r="B16" s="20">
        <v>190235</v>
      </c>
    </row>
    <row r="17" spans="1:2" ht="16.5" x14ac:dyDescent="0.3">
      <c r="A17" s="15" t="s">
        <v>101</v>
      </c>
      <c r="B17" s="20">
        <v>191390.33333333334</v>
      </c>
    </row>
    <row r="18" spans="1:2" ht="16.5" x14ac:dyDescent="0.3">
      <c r="A18" s="15" t="s">
        <v>68</v>
      </c>
      <c r="B18" s="20">
        <v>190235</v>
      </c>
    </row>
    <row r="19" spans="1:2" ht="16.5" x14ac:dyDescent="0.3">
      <c r="A19" s="10"/>
      <c r="B19" s="20"/>
    </row>
    <row r="20" spans="1:2" ht="17.25" x14ac:dyDescent="0.35">
      <c r="A20" s="11" t="s">
        <v>3</v>
      </c>
      <c r="B20" s="20"/>
    </row>
    <row r="21" spans="1:2" ht="16.5" x14ac:dyDescent="0.3">
      <c r="A21" s="15" t="s">
        <v>61</v>
      </c>
      <c r="B21" s="20">
        <v>22539023391.999992</v>
      </c>
    </row>
    <row r="22" spans="1:2" ht="16.5" x14ac:dyDescent="0.3">
      <c r="A22" s="15" t="s">
        <v>100</v>
      </c>
      <c r="B22" s="20">
        <v>25814735802</v>
      </c>
    </row>
    <row r="23" spans="1:2" ht="16.5" x14ac:dyDescent="0.3">
      <c r="A23" s="15" t="s">
        <v>101</v>
      </c>
      <c r="B23" s="20">
        <v>24223953414.000008</v>
      </c>
    </row>
    <row r="24" spans="1:2" ht="16.5" x14ac:dyDescent="0.3">
      <c r="A24" s="15" t="s">
        <v>68</v>
      </c>
      <c r="B24" s="20">
        <v>103258943208</v>
      </c>
    </row>
    <row r="25" spans="1:2" ht="16.5" x14ac:dyDescent="0.3">
      <c r="A25" s="15" t="s">
        <v>102</v>
      </c>
      <c r="B25" s="20">
        <f>B23</f>
        <v>24223953414.000008</v>
      </c>
    </row>
    <row r="26" spans="1:2" ht="16.5" x14ac:dyDescent="0.3">
      <c r="A26" s="10"/>
      <c r="B26" s="20"/>
    </row>
    <row r="27" spans="1:2" ht="17.25" x14ac:dyDescent="0.35">
      <c r="A27" s="11" t="s">
        <v>4</v>
      </c>
      <c r="B27" s="20"/>
    </row>
    <row r="28" spans="1:2" ht="16.5" x14ac:dyDescent="0.3">
      <c r="A28" s="15" t="s">
        <v>100</v>
      </c>
      <c r="B28" s="20">
        <f>B22</f>
        <v>25814735802</v>
      </c>
    </row>
    <row r="29" spans="1:2" ht="16.5" x14ac:dyDescent="0.3">
      <c r="A29" s="15" t="s">
        <v>101</v>
      </c>
      <c r="B29" s="20">
        <v>12764223218.6</v>
      </c>
    </row>
    <row r="30" spans="1:2" ht="16.5" x14ac:dyDescent="0.3">
      <c r="A30" s="10"/>
      <c r="B30" s="21"/>
    </row>
    <row r="31" spans="1:2" ht="17.25" x14ac:dyDescent="0.35">
      <c r="A31" s="11" t="s">
        <v>5</v>
      </c>
      <c r="B31" s="21"/>
    </row>
    <row r="32" spans="1:2" ht="16.5" x14ac:dyDescent="0.3">
      <c r="A32" s="15" t="s">
        <v>62</v>
      </c>
      <c r="B32" s="21">
        <v>1.0610999999999999</v>
      </c>
    </row>
    <row r="33" spans="1:2" ht="16.5" x14ac:dyDescent="0.3">
      <c r="A33" s="15" t="s">
        <v>103</v>
      </c>
      <c r="B33" s="21">
        <v>1.0706</v>
      </c>
    </row>
    <row r="34" spans="1:2" ht="16.5" x14ac:dyDescent="0.3">
      <c r="A34" s="15" t="s">
        <v>6</v>
      </c>
      <c r="B34" s="12">
        <v>137358</v>
      </c>
    </row>
    <row r="35" spans="1:2" ht="16.5" x14ac:dyDescent="0.3">
      <c r="A35" s="10"/>
      <c r="B35" s="20"/>
    </row>
    <row r="36" spans="1:2" ht="17.25" x14ac:dyDescent="0.35">
      <c r="A36" s="11" t="s">
        <v>7</v>
      </c>
      <c r="B36" s="20"/>
    </row>
    <row r="37" spans="1:2" ht="16.5" x14ac:dyDescent="0.3">
      <c r="A37" s="15" t="s">
        <v>63</v>
      </c>
      <c r="B37" s="20">
        <f>B21/B32</f>
        <v>21241186873.998676</v>
      </c>
    </row>
    <row r="38" spans="1:2" ht="16.5" x14ac:dyDescent="0.3">
      <c r="A38" s="15" t="s">
        <v>104</v>
      </c>
      <c r="B38" s="20">
        <f>B23/B33</f>
        <v>22626521029.329353</v>
      </c>
    </row>
    <row r="39" spans="1:2" ht="16.5" x14ac:dyDescent="0.3">
      <c r="A39" s="15" t="s">
        <v>64</v>
      </c>
      <c r="B39" s="20">
        <f>B37/B15</f>
        <v>116066.98545418057</v>
      </c>
    </row>
    <row r="40" spans="1:2" ht="16.5" x14ac:dyDescent="0.3">
      <c r="A40" s="15" t="s">
        <v>105</v>
      </c>
      <c r="B40" s="20">
        <f>B38/B17</f>
        <v>118221.85914647041</v>
      </c>
    </row>
    <row r="41" spans="1:2" ht="16.5" x14ac:dyDescent="0.3">
      <c r="A41" s="10"/>
      <c r="B41" s="21"/>
    </row>
    <row r="42" spans="1:2" ht="17.25" x14ac:dyDescent="0.35">
      <c r="A42" s="11" t="s">
        <v>8</v>
      </c>
      <c r="B42" s="21"/>
    </row>
    <row r="43" spans="1:2" ht="16.5" x14ac:dyDescent="0.3">
      <c r="A43" s="10"/>
      <c r="B43" s="21"/>
    </row>
    <row r="44" spans="1:2" ht="17.25" x14ac:dyDescent="0.35">
      <c r="A44" s="11" t="s">
        <v>9</v>
      </c>
      <c r="B44" s="21"/>
    </row>
    <row r="45" spans="1:2" ht="16.5" x14ac:dyDescent="0.3">
      <c r="A45" s="15" t="s">
        <v>10</v>
      </c>
      <c r="B45" s="21">
        <f>B16/B34*100</f>
        <v>138.4957556167096</v>
      </c>
    </row>
    <row r="46" spans="1:2" ht="16.5" x14ac:dyDescent="0.3">
      <c r="A46" s="15" t="s">
        <v>11</v>
      </c>
      <c r="B46" s="21">
        <f>B17/B34*100</f>
        <v>139.33686667928578</v>
      </c>
    </row>
    <row r="47" spans="1:2" ht="16.5" x14ac:dyDescent="0.3">
      <c r="A47" s="10"/>
      <c r="B47" s="21"/>
    </row>
    <row r="48" spans="1:2" ht="17.25" x14ac:dyDescent="0.35">
      <c r="A48" s="11" t="s">
        <v>12</v>
      </c>
      <c r="B48" s="21"/>
    </row>
    <row r="49" spans="1:2" ht="16.5" x14ac:dyDescent="0.3">
      <c r="A49" s="15" t="s">
        <v>13</v>
      </c>
      <c r="B49" s="21">
        <f>B17/B16*100</f>
        <v>100.60731901770616</v>
      </c>
    </row>
    <row r="50" spans="1:2" ht="16.5" x14ac:dyDescent="0.3">
      <c r="A50" s="15" t="s">
        <v>14</v>
      </c>
      <c r="B50" s="21">
        <f>B23/B22*100</f>
        <v>93.837696421914401</v>
      </c>
    </row>
    <row r="51" spans="1:2" ht="16.5" x14ac:dyDescent="0.3">
      <c r="A51" s="15" t="s">
        <v>15</v>
      </c>
      <c r="B51" s="21">
        <f>AVERAGE(B49:B50)</f>
        <v>97.222507719810281</v>
      </c>
    </row>
    <row r="52" spans="1:2" ht="16.5" x14ac:dyDescent="0.3">
      <c r="A52" s="10"/>
      <c r="B52" s="21"/>
    </row>
    <row r="53" spans="1:2" ht="17.25" x14ac:dyDescent="0.35">
      <c r="A53" s="11" t="s">
        <v>16</v>
      </c>
      <c r="B53" s="21"/>
    </row>
    <row r="54" spans="1:2" ht="16.5" x14ac:dyDescent="0.3">
      <c r="A54" s="15" t="s">
        <v>17</v>
      </c>
      <c r="B54" s="21">
        <f>(B17/B18)*100</f>
        <v>100.60731901770616</v>
      </c>
    </row>
    <row r="55" spans="1:2" ht="16.5" x14ac:dyDescent="0.3">
      <c r="A55" s="15" t="s">
        <v>18</v>
      </c>
      <c r="B55" s="21">
        <f>B23/B24*100</f>
        <v>23.4594241054786</v>
      </c>
    </row>
    <row r="56" spans="1:2" ht="16.5" x14ac:dyDescent="0.3">
      <c r="A56" s="15" t="s">
        <v>19</v>
      </c>
      <c r="B56" s="21">
        <f>(B54+B55)/2</f>
        <v>62.033371561592382</v>
      </c>
    </row>
    <row r="57" spans="1:2" ht="16.5" x14ac:dyDescent="0.3">
      <c r="A57" s="10"/>
      <c r="B57" s="21"/>
    </row>
    <row r="58" spans="1:2" ht="17.25" x14ac:dyDescent="0.35">
      <c r="A58" s="11" t="s">
        <v>30</v>
      </c>
      <c r="B58" s="21"/>
    </row>
    <row r="59" spans="1:2" ht="16.5" x14ac:dyDescent="0.3">
      <c r="A59" s="15" t="s">
        <v>20</v>
      </c>
      <c r="B59" s="21">
        <f>B25/B23*100</f>
        <v>100</v>
      </c>
    </row>
    <row r="60" spans="1:2" ht="16.5" x14ac:dyDescent="0.3">
      <c r="A60" s="10"/>
      <c r="B60" s="21"/>
    </row>
    <row r="61" spans="1:2" ht="17.25" x14ac:dyDescent="0.35">
      <c r="A61" s="11" t="s">
        <v>21</v>
      </c>
      <c r="B61" s="21"/>
    </row>
    <row r="62" spans="1:2" ht="16.5" x14ac:dyDescent="0.3">
      <c r="A62" s="15" t="s">
        <v>22</v>
      </c>
      <c r="B62" s="21">
        <f>((B17/B15)-1)*100</f>
        <v>4.5803097860931397</v>
      </c>
    </row>
    <row r="63" spans="1:2" ht="16.5" x14ac:dyDescent="0.3">
      <c r="A63" s="15" t="s">
        <v>23</v>
      </c>
      <c r="B63" s="21">
        <f>((B38/B37)-1)*100</f>
        <v>6.5219244270500853</v>
      </c>
    </row>
    <row r="64" spans="1:2" ht="16.5" x14ac:dyDescent="0.3">
      <c r="A64" s="15" t="s">
        <v>24</v>
      </c>
      <c r="B64" s="21">
        <f>((B40/B39)-1)*100</f>
        <v>1.8565776339047879</v>
      </c>
    </row>
    <row r="65" spans="1:6" ht="16.5" x14ac:dyDescent="0.3">
      <c r="A65" s="10"/>
      <c r="B65" s="21"/>
    </row>
    <row r="66" spans="1:6" ht="17.25" x14ac:dyDescent="0.35">
      <c r="A66" s="11" t="s">
        <v>25</v>
      </c>
      <c r="B66" s="21"/>
    </row>
    <row r="67" spans="1:6" ht="16.5" x14ac:dyDescent="0.3">
      <c r="A67" s="15" t="s">
        <v>34</v>
      </c>
      <c r="B67" s="21">
        <f t="shared" ref="B67:B68" si="0">B22/B16</f>
        <v>135699.19206244909</v>
      </c>
    </row>
    <row r="68" spans="1:6" ht="16.5" x14ac:dyDescent="0.3">
      <c r="A68" s="15" t="s">
        <v>35</v>
      </c>
      <c r="B68" s="21">
        <f t="shared" si="0"/>
        <v>126568.32240221123</v>
      </c>
    </row>
    <row r="69" spans="1:6" ht="16.5" x14ac:dyDescent="0.3">
      <c r="A69" s="15" t="s">
        <v>26</v>
      </c>
      <c r="B69" s="21">
        <f>(B68/B67)*B51</f>
        <v>90.680640870503453</v>
      </c>
    </row>
    <row r="70" spans="1:6" ht="16.5" x14ac:dyDescent="0.3">
      <c r="A70" s="15" t="s">
        <v>32</v>
      </c>
      <c r="B70" s="21">
        <f>B22/(B16*3)</f>
        <v>45233.06402081636</v>
      </c>
    </row>
    <row r="71" spans="1:6" ht="16.5" x14ac:dyDescent="0.3">
      <c r="A71" s="15" t="s">
        <v>33</v>
      </c>
      <c r="B71" s="21">
        <f>B23/(B17*3)</f>
        <v>42189.440800737073</v>
      </c>
    </row>
    <row r="72" spans="1:6" ht="16.5" x14ac:dyDescent="0.3">
      <c r="A72" s="10"/>
      <c r="B72" s="21"/>
    </row>
    <row r="73" spans="1:6" ht="17.25" x14ac:dyDescent="0.35">
      <c r="A73" s="11" t="s">
        <v>27</v>
      </c>
      <c r="B73" s="21"/>
    </row>
    <row r="74" spans="1:6" ht="16.5" x14ac:dyDescent="0.3">
      <c r="A74" s="15" t="s">
        <v>28</v>
      </c>
      <c r="B74" s="21">
        <f>(B29/B28)*100</f>
        <v>49.445492359488298</v>
      </c>
    </row>
    <row r="75" spans="1:6" ht="16.5" x14ac:dyDescent="0.3">
      <c r="A75" s="15" t="s">
        <v>29</v>
      </c>
      <c r="B75" s="16">
        <f>(B23/B29)*100</f>
        <v>189.7800829642411</v>
      </c>
      <c r="C75" s="4"/>
    </row>
    <row r="76" spans="1:6" ht="17.25" thickBot="1" x14ac:dyDescent="0.35">
      <c r="A76" s="13"/>
      <c r="B76" s="14"/>
      <c r="C76" s="4"/>
    </row>
    <row r="77" spans="1:6" s="10" customFormat="1" ht="33.75" customHeight="1" thickTop="1" x14ac:dyDescent="0.3">
      <c r="A77" s="24" t="s">
        <v>112</v>
      </c>
      <c r="B77" s="24"/>
      <c r="C77" s="19"/>
      <c r="D77" s="19"/>
      <c r="E77" s="19"/>
      <c r="F77" s="19"/>
    </row>
    <row r="78" spans="1:6" x14ac:dyDescent="0.25">
      <c r="B78" s="4"/>
      <c r="C78" s="4"/>
    </row>
  </sheetData>
  <mergeCells count="2">
    <mergeCell ref="A9:A10"/>
    <mergeCell ref="A77:B7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7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3" customWidth="1"/>
    <col min="2" max="2" width="20.7109375" style="3" customWidth="1"/>
    <col min="3" max="3" width="17.42578125" style="3" bestFit="1" customWidth="1"/>
    <col min="4" max="16384" width="11.42578125" style="3"/>
  </cols>
  <sheetData>
    <row r="7" spans="1:3" ht="40.5" customHeight="1" x14ac:dyDescent="0.25"/>
    <row r="8" spans="1:3" ht="40.5" customHeight="1" x14ac:dyDescent="0.25"/>
    <row r="9" spans="1:3" ht="17.25" x14ac:dyDescent="0.35">
      <c r="A9" s="22" t="s">
        <v>0</v>
      </c>
      <c r="B9" s="8" t="s">
        <v>43</v>
      </c>
    </row>
    <row r="10" spans="1:3" ht="18" thickBot="1" x14ac:dyDescent="0.4">
      <c r="A10" s="23"/>
      <c r="B10" s="9" t="s">
        <v>42</v>
      </c>
      <c r="C10" s="4"/>
    </row>
    <row r="11" spans="1:3" ht="17.25" thickTop="1" x14ac:dyDescent="0.3">
      <c r="A11" s="10"/>
      <c r="B11" s="10"/>
    </row>
    <row r="12" spans="1:3" ht="17.25" x14ac:dyDescent="0.35">
      <c r="A12" s="11" t="s">
        <v>1</v>
      </c>
      <c r="B12" s="10"/>
    </row>
    <row r="13" spans="1:3" ht="16.5" x14ac:dyDescent="0.3">
      <c r="A13" s="10"/>
      <c r="B13" s="10"/>
    </row>
    <row r="14" spans="1:3" ht="17.25" x14ac:dyDescent="0.35">
      <c r="A14" s="11" t="s">
        <v>2</v>
      </c>
      <c r="B14" s="10"/>
    </row>
    <row r="15" spans="1:3" ht="16.5" x14ac:dyDescent="0.3">
      <c r="A15" s="15" t="s">
        <v>106</v>
      </c>
      <c r="B15" s="12">
        <f>AVERAGE('I Trimestre'!B15,'II Trimestre'!B15,'III Trimestre'!B15,'IV Trimestre'!B15)</f>
        <v>180550.41666666674</v>
      </c>
    </row>
    <row r="16" spans="1:3" ht="16.5" x14ac:dyDescent="0.3">
      <c r="A16" s="15" t="s">
        <v>108</v>
      </c>
      <c r="B16" s="12">
        <f>AVERAGE('I Trimestre'!B16,'II Trimestre'!B16,'III Trimestre'!B16,'IV Trimestre'!B16)</f>
        <v>190235</v>
      </c>
    </row>
    <row r="17" spans="1:2" ht="16.5" x14ac:dyDescent="0.3">
      <c r="A17" s="15" t="s">
        <v>107</v>
      </c>
      <c r="B17" s="12">
        <f>AVERAGE('I Trimestre'!B17,'II Trimestre'!B17,'III Trimestre'!B17,'IV Trimestre'!B17)</f>
        <v>190917.58333333334</v>
      </c>
    </row>
    <row r="18" spans="1:2" ht="16.5" x14ac:dyDescent="0.3">
      <c r="A18" s="15" t="s">
        <v>68</v>
      </c>
      <c r="B18" s="12">
        <f>'IV Trimestre'!B18</f>
        <v>190235</v>
      </c>
    </row>
    <row r="19" spans="1:2" ht="16.5" x14ac:dyDescent="0.3">
      <c r="A19" s="10"/>
      <c r="B19" s="12"/>
    </row>
    <row r="20" spans="1:2" ht="17.25" x14ac:dyDescent="0.35">
      <c r="A20" s="11" t="s">
        <v>3</v>
      </c>
      <c r="B20" s="12"/>
    </row>
    <row r="21" spans="1:2" ht="16.5" x14ac:dyDescent="0.3">
      <c r="A21" s="15" t="s">
        <v>106</v>
      </c>
      <c r="B21" s="12">
        <f>'I Trimestre'!B21+'II Trimestre'!B21+'III Trimestre'!B21+'IV Trimestre'!B21</f>
        <v>89084472223.394684</v>
      </c>
    </row>
    <row r="22" spans="1:2" ht="16.5" x14ac:dyDescent="0.3">
      <c r="A22" s="15" t="s">
        <v>108</v>
      </c>
      <c r="B22" s="12">
        <f>'I Trimestre'!B22+'II Trimestre'!B22+'III Trimestre'!B22+'IV Trimestre'!B22</f>
        <v>103258943208</v>
      </c>
    </row>
    <row r="23" spans="1:2" ht="16.5" x14ac:dyDescent="0.3">
      <c r="A23" s="15" t="s">
        <v>107</v>
      </c>
      <c r="B23" s="12">
        <f>'I Trimestre'!B23+'II Trimestre'!B23+'III Trimestre'!B23+'IV Trimestre'!B23</f>
        <v>96576186452.39682</v>
      </c>
    </row>
    <row r="24" spans="1:2" ht="16.5" x14ac:dyDescent="0.3">
      <c r="A24" s="15" t="s">
        <v>68</v>
      </c>
      <c r="B24" s="12">
        <f>'IV Trimestre'!B24</f>
        <v>103258943208</v>
      </c>
    </row>
    <row r="25" spans="1:2" ht="16.5" x14ac:dyDescent="0.3">
      <c r="A25" s="15" t="s">
        <v>109</v>
      </c>
      <c r="B25" s="12">
        <f>B23</f>
        <v>96576186452.39682</v>
      </c>
    </row>
    <row r="26" spans="1:2" ht="16.5" x14ac:dyDescent="0.3">
      <c r="A26" s="10"/>
      <c r="B26" s="12"/>
    </row>
    <row r="27" spans="1:2" ht="17.25" x14ac:dyDescent="0.35">
      <c r="A27" s="11" t="s">
        <v>4</v>
      </c>
      <c r="B27" s="12"/>
    </row>
    <row r="28" spans="1:2" ht="16.5" x14ac:dyDescent="0.3">
      <c r="A28" s="15" t="s">
        <v>108</v>
      </c>
      <c r="B28" s="12">
        <f>B22</f>
        <v>103258943208</v>
      </c>
    </row>
    <row r="29" spans="1:2" ht="16.5" x14ac:dyDescent="0.3">
      <c r="A29" s="15" t="s">
        <v>107</v>
      </c>
      <c r="B29" s="12">
        <f>'I Trimestre'!B29+'II Trimestre'!B29+'III Trimestre'!B29+'IV Trimestre'!B29</f>
        <v>36715000000.099998</v>
      </c>
    </row>
    <row r="30" spans="1:2" ht="16.5" x14ac:dyDescent="0.3">
      <c r="A30" s="10"/>
      <c r="B30" s="10"/>
    </row>
    <row r="31" spans="1:2" ht="17.25" x14ac:dyDescent="0.35">
      <c r="A31" s="11" t="s">
        <v>5</v>
      </c>
      <c r="B31" s="10"/>
    </row>
    <row r="32" spans="1:2" ht="16.5" x14ac:dyDescent="0.3">
      <c r="A32" s="15" t="s">
        <v>110</v>
      </c>
      <c r="B32" s="10">
        <v>1.0610999999999999</v>
      </c>
    </row>
    <row r="33" spans="1:2" ht="16.5" x14ac:dyDescent="0.3">
      <c r="A33" s="15" t="s">
        <v>111</v>
      </c>
      <c r="B33" s="10">
        <v>1.0706</v>
      </c>
    </row>
    <row r="34" spans="1:2" ht="16.5" x14ac:dyDescent="0.3">
      <c r="A34" s="15" t="s">
        <v>6</v>
      </c>
      <c r="B34" s="12">
        <v>137358</v>
      </c>
    </row>
    <row r="35" spans="1:2" ht="16.5" x14ac:dyDescent="0.3">
      <c r="A35" s="10"/>
      <c r="B35" s="12"/>
    </row>
    <row r="36" spans="1:2" ht="17.25" x14ac:dyDescent="0.35">
      <c r="A36" s="11" t="s">
        <v>7</v>
      </c>
      <c r="B36" s="12"/>
    </row>
    <row r="37" spans="1:2" ht="16.5" x14ac:dyDescent="0.3">
      <c r="A37" s="15" t="s">
        <v>96</v>
      </c>
      <c r="B37" s="12">
        <f>B21/B32</f>
        <v>83954831988.874466</v>
      </c>
    </row>
    <row r="38" spans="1:2" ht="16.5" x14ac:dyDescent="0.3">
      <c r="A38" s="15" t="s">
        <v>97</v>
      </c>
      <c r="B38" s="12">
        <f>B23/B33</f>
        <v>90207534515.595764</v>
      </c>
    </row>
    <row r="39" spans="1:2" ht="16.5" x14ac:dyDescent="0.3">
      <c r="A39" s="15" t="s">
        <v>98</v>
      </c>
      <c r="B39" s="12">
        <f>B37/B15</f>
        <v>464993.84237851069</v>
      </c>
    </row>
    <row r="40" spans="1:2" ht="16.5" x14ac:dyDescent="0.3">
      <c r="A40" s="15" t="s">
        <v>99</v>
      </c>
      <c r="B40" s="12">
        <f>B38/B17</f>
        <v>472494.63847495674</v>
      </c>
    </row>
    <row r="41" spans="1:2" ht="16.5" x14ac:dyDescent="0.3">
      <c r="A41" s="10"/>
      <c r="B41" s="12"/>
    </row>
    <row r="42" spans="1:2" ht="17.25" x14ac:dyDescent="0.35">
      <c r="A42" s="11" t="s">
        <v>8</v>
      </c>
      <c r="B42" s="12"/>
    </row>
    <row r="43" spans="1:2" ht="16.5" x14ac:dyDescent="0.3">
      <c r="A43" s="10"/>
      <c r="B43" s="12"/>
    </row>
    <row r="44" spans="1:2" ht="17.25" x14ac:dyDescent="0.35">
      <c r="A44" s="11" t="s">
        <v>9</v>
      </c>
      <c r="B44" s="12"/>
    </row>
    <row r="45" spans="1:2" ht="16.5" x14ac:dyDescent="0.3">
      <c r="A45" s="15" t="s">
        <v>10</v>
      </c>
      <c r="B45" s="10">
        <f>B16/B34*100</f>
        <v>138.4957556167096</v>
      </c>
    </row>
    <row r="46" spans="1:2" ht="16.5" x14ac:dyDescent="0.3">
      <c r="A46" s="15" t="s">
        <v>11</v>
      </c>
      <c r="B46" s="10">
        <f>B17/B34*100</f>
        <v>138.99269305998439</v>
      </c>
    </row>
    <row r="47" spans="1:2" ht="16.5" x14ac:dyDescent="0.3">
      <c r="A47" s="10"/>
      <c r="B47" s="10"/>
    </row>
    <row r="48" spans="1:2" ht="17.25" x14ac:dyDescent="0.35">
      <c r="A48" s="11" t="s">
        <v>12</v>
      </c>
      <c r="B48" s="10"/>
    </row>
    <row r="49" spans="1:2" ht="16.5" x14ac:dyDescent="0.3">
      <c r="A49" s="15" t="s">
        <v>13</v>
      </c>
      <c r="B49" s="10">
        <f>B17/B16*100</f>
        <v>100.35881059391455</v>
      </c>
    </row>
    <row r="50" spans="1:2" ht="16.5" x14ac:dyDescent="0.3">
      <c r="A50" s="15" t="s">
        <v>14</v>
      </c>
      <c r="B50" s="10">
        <f>B23/B22*100</f>
        <v>93.528156934415122</v>
      </c>
    </row>
    <row r="51" spans="1:2" ht="16.5" x14ac:dyDescent="0.3">
      <c r="A51" s="15" t="s">
        <v>15</v>
      </c>
      <c r="B51" s="10">
        <f>AVERAGE(B49:B50)</f>
        <v>96.943483764164839</v>
      </c>
    </row>
    <row r="52" spans="1:2" ht="16.5" x14ac:dyDescent="0.3">
      <c r="A52" s="10"/>
      <c r="B52" s="10"/>
    </row>
    <row r="53" spans="1:2" ht="17.25" x14ac:dyDescent="0.35">
      <c r="A53" s="11" t="s">
        <v>16</v>
      </c>
      <c r="B53" s="10"/>
    </row>
    <row r="54" spans="1:2" ht="16.5" x14ac:dyDescent="0.3">
      <c r="A54" s="15" t="s">
        <v>17</v>
      </c>
      <c r="B54" s="10">
        <f>(B17/B18)*100</f>
        <v>100.35881059391455</v>
      </c>
    </row>
    <row r="55" spans="1:2" ht="16.5" x14ac:dyDescent="0.3">
      <c r="A55" s="15" t="s">
        <v>18</v>
      </c>
      <c r="B55" s="10">
        <f>B23/B24*100</f>
        <v>93.528156934415122</v>
      </c>
    </row>
    <row r="56" spans="1:2" ht="16.5" x14ac:dyDescent="0.3">
      <c r="A56" s="15" t="s">
        <v>19</v>
      </c>
      <c r="B56" s="10">
        <f>(B54+B55)/2</f>
        <v>96.943483764164839</v>
      </c>
    </row>
    <row r="57" spans="1:2" ht="16.5" x14ac:dyDescent="0.3">
      <c r="A57" s="10"/>
      <c r="B57" s="10"/>
    </row>
    <row r="58" spans="1:2" ht="17.25" x14ac:dyDescent="0.35">
      <c r="A58" s="11" t="s">
        <v>31</v>
      </c>
      <c r="B58" s="10"/>
    </row>
    <row r="59" spans="1:2" ht="16.5" x14ac:dyDescent="0.3">
      <c r="A59" s="15" t="s">
        <v>20</v>
      </c>
      <c r="B59" s="10">
        <f>B25/B23*100</f>
        <v>100</v>
      </c>
    </row>
    <row r="60" spans="1:2" ht="16.5" x14ac:dyDescent="0.3">
      <c r="A60" s="10"/>
      <c r="B60" s="10"/>
    </row>
    <row r="61" spans="1:2" ht="17.25" x14ac:dyDescent="0.35">
      <c r="A61" s="11" t="s">
        <v>21</v>
      </c>
      <c r="B61" s="10"/>
    </row>
    <row r="62" spans="1:2" ht="16.5" x14ac:dyDescent="0.3">
      <c r="A62" s="15" t="s">
        <v>22</v>
      </c>
      <c r="B62" s="10">
        <f>((B17/B15)-1)*100</f>
        <v>5.7419788101660929</v>
      </c>
    </row>
    <row r="63" spans="1:2" ht="16.5" x14ac:dyDescent="0.3">
      <c r="A63" s="15" t="s">
        <v>23</v>
      </c>
      <c r="B63" s="10">
        <f>((B38/B37)-1)*100</f>
        <v>7.4476982189064511</v>
      </c>
    </row>
    <row r="64" spans="1:2" ht="16.5" x14ac:dyDescent="0.3">
      <c r="A64" s="15" t="s">
        <v>24</v>
      </c>
      <c r="B64" s="10">
        <f>((B40/B39)-1)*100</f>
        <v>1.6130957902750653</v>
      </c>
    </row>
    <row r="65" spans="1:6" ht="16.5" x14ac:dyDescent="0.3">
      <c r="A65" s="10"/>
      <c r="B65" s="10"/>
    </row>
    <row r="66" spans="1:6" ht="17.25" x14ac:dyDescent="0.35">
      <c r="A66" s="11" t="s">
        <v>25</v>
      </c>
      <c r="B66" s="10"/>
    </row>
    <row r="67" spans="1:6" ht="16.5" x14ac:dyDescent="0.3">
      <c r="A67" s="15" t="s">
        <v>40</v>
      </c>
      <c r="B67" s="10">
        <f t="shared" ref="B67:B68" si="0">B22/B16</f>
        <v>542796.76824979635</v>
      </c>
    </row>
    <row r="68" spans="1:6" ht="16.5" x14ac:dyDescent="0.3">
      <c r="A68" s="15" t="s">
        <v>41</v>
      </c>
      <c r="B68" s="10">
        <f t="shared" si="0"/>
        <v>505852.75995128864</v>
      </c>
    </row>
    <row r="69" spans="1:6" ht="16.5" x14ac:dyDescent="0.3">
      <c r="A69" s="15" t="s">
        <v>26</v>
      </c>
      <c r="B69" s="10">
        <f>(B68/B67)*B51</f>
        <v>90.345285178315223</v>
      </c>
    </row>
    <row r="70" spans="1:6" ht="16.5" x14ac:dyDescent="0.3">
      <c r="A70" s="15" t="s">
        <v>32</v>
      </c>
      <c r="B70" s="10">
        <f>B22/(B16*12)</f>
        <v>45233.06402081636</v>
      </c>
    </row>
    <row r="71" spans="1:6" ht="16.5" x14ac:dyDescent="0.3">
      <c r="A71" s="15" t="s">
        <v>33</v>
      </c>
      <c r="B71" s="10">
        <f>B23/(B17*12)</f>
        <v>42154.396662607389</v>
      </c>
    </row>
    <row r="72" spans="1:6" ht="16.5" x14ac:dyDescent="0.3">
      <c r="A72" s="10"/>
      <c r="B72" s="10"/>
    </row>
    <row r="73" spans="1:6" ht="17.25" x14ac:dyDescent="0.35">
      <c r="A73" s="11" t="s">
        <v>27</v>
      </c>
      <c r="B73" s="10"/>
    </row>
    <row r="74" spans="1:6" ht="16.5" x14ac:dyDescent="0.3">
      <c r="A74" s="15" t="s">
        <v>28</v>
      </c>
      <c r="B74" s="10">
        <f>(B29/B28)*100</f>
        <v>35.556242258012475</v>
      </c>
    </row>
    <row r="75" spans="1:6" ht="16.5" x14ac:dyDescent="0.3">
      <c r="A75" s="15" t="s">
        <v>29</v>
      </c>
      <c r="B75" s="17">
        <f>(B23/B29)*100</f>
        <v>263.04286109800842</v>
      </c>
    </row>
    <row r="76" spans="1:6" ht="17.25" thickBot="1" x14ac:dyDescent="0.35">
      <c r="A76" s="15"/>
      <c r="B76" s="17"/>
    </row>
    <row r="77" spans="1:6" s="10" customFormat="1" ht="33.75" customHeight="1" thickTop="1" x14ac:dyDescent="0.3">
      <c r="A77" s="24" t="s">
        <v>112</v>
      </c>
      <c r="B77" s="24"/>
      <c r="C77" s="19"/>
      <c r="D77" s="19"/>
      <c r="E77" s="19"/>
      <c r="F77" s="19"/>
    </row>
    <row r="78" spans="1:6" ht="16.5" x14ac:dyDescent="0.3">
      <c r="A78" s="10"/>
      <c r="B78" s="10"/>
    </row>
    <row r="79" spans="1:6" ht="16.5" x14ac:dyDescent="0.3">
      <c r="A79" s="10"/>
      <c r="B79" s="10"/>
    </row>
  </sheetData>
  <mergeCells count="2">
    <mergeCell ref="A9:A10"/>
    <mergeCell ref="A77:B77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2012-07-30T17:01:50Z</cp:lastPrinted>
  <dcterms:created xsi:type="dcterms:W3CDTF">2012-02-17T20:51:13Z</dcterms:created>
  <dcterms:modified xsi:type="dcterms:W3CDTF">2021-03-18T22:12:07Z</dcterms:modified>
</cp:coreProperties>
</file>