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BANHVI\"/>
    </mc:Choice>
  </mc:AlternateContent>
  <bookViews>
    <workbookView xWindow="0" yWindow="0" windowWidth="9915" windowHeight="7695" tabRatio="708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17" i="4" l="1"/>
  <c r="J25" i="3" l="1"/>
  <c r="K25" i="3"/>
  <c r="L25" i="3"/>
  <c r="I25" i="3"/>
  <c r="D25" i="3"/>
  <c r="E25" i="3"/>
  <c r="F25" i="3"/>
  <c r="C25" i="3"/>
  <c r="J25" i="2"/>
  <c r="K25" i="2"/>
  <c r="L25" i="2"/>
  <c r="I25" i="2"/>
  <c r="D25" i="2"/>
  <c r="E25" i="2"/>
  <c r="F25" i="2"/>
  <c r="C25" i="2"/>
  <c r="G24" i="7" l="1"/>
  <c r="B34" i="4"/>
  <c r="G22" i="7"/>
  <c r="B22" i="4"/>
  <c r="B29" i="7"/>
  <c r="B22" i="1" l="1"/>
  <c r="B22" i="2" l="1"/>
  <c r="B22" i="3" l="1"/>
  <c r="B24" i="2"/>
  <c r="H17" i="3" l="1"/>
  <c r="H24" i="2" l="1"/>
  <c r="C23" i="7" l="1"/>
  <c r="C25" i="7" s="1"/>
  <c r="D23" i="7"/>
  <c r="D25" i="7" s="1"/>
  <c r="E23" i="7"/>
  <c r="E25" i="7" s="1"/>
  <c r="F23" i="7"/>
  <c r="F25" i="7" s="1"/>
  <c r="B28" i="2"/>
  <c r="B72" i="2" s="1"/>
  <c r="C23" i="5"/>
  <c r="C38" i="5" s="1"/>
  <c r="D23" i="5"/>
  <c r="D38" i="5" s="1"/>
  <c r="E23" i="5"/>
  <c r="F23" i="5"/>
  <c r="F38" i="5" s="1"/>
  <c r="G23" i="5"/>
  <c r="G38" i="5" s="1"/>
  <c r="C54" i="4"/>
  <c r="C55" i="4"/>
  <c r="L68" i="3"/>
  <c r="K68" i="3"/>
  <c r="J68" i="3"/>
  <c r="I68" i="3"/>
  <c r="L67" i="3"/>
  <c r="K67" i="3"/>
  <c r="J67" i="3"/>
  <c r="I67" i="3"/>
  <c r="L62" i="3"/>
  <c r="K62" i="3"/>
  <c r="J62" i="3"/>
  <c r="I62" i="3"/>
  <c r="M55" i="3"/>
  <c r="L55" i="3"/>
  <c r="K55" i="3"/>
  <c r="J55" i="3"/>
  <c r="I55" i="3"/>
  <c r="L54" i="3"/>
  <c r="K54" i="3"/>
  <c r="J54" i="3"/>
  <c r="I54" i="3"/>
  <c r="M50" i="3"/>
  <c r="L50" i="3"/>
  <c r="K50" i="3"/>
  <c r="J50" i="3"/>
  <c r="I50" i="3"/>
  <c r="L49" i="3"/>
  <c r="L51" i="3" s="1"/>
  <c r="K49" i="3"/>
  <c r="J49" i="3"/>
  <c r="J51" i="3" s="1"/>
  <c r="I49" i="3"/>
  <c r="L46" i="3"/>
  <c r="K46" i="3"/>
  <c r="J46" i="3"/>
  <c r="I46" i="3"/>
  <c r="L45" i="3"/>
  <c r="K45" i="3"/>
  <c r="J45" i="3"/>
  <c r="I45" i="3"/>
  <c r="I38" i="3"/>
  <c r="I40" i="3" s="1"/>
  <c r="M38" i="3"/>
  <c r="L38" i="3"/>
  <c r="L40" i="3" s="1"/>
  <c r="K38" i="3"/>
  <c r="K40" i="3" s="1"/>
  <c r="J38" i="3"/>
  <c r="J37" i="3"/>
  <c r="J39" i="3" s="1"/>
  <c r="M37" i="3"/>
  <c r="L37" i="3"/>
  <c r="L39" i="3" s="1"/>
  <c r="K37" i="3"/>
  <c r="K39" i="3" s="1"/>
  <c r="I37" i="3"/>
  <c r="I39" i="3" s="1"/>
  <c r="H34" i="3"/>
  <c r="H23" i="3"/>
  <c r="H38" i="3" s="1"/>
  <c r="H24" i="3"/>
  <c r="H22" i="3"/>
  <c r="H28" i="3" s="1"/>
  <c r="H72" i="3" s="1"/>
  <c r="H21" i="3"/>
  <c r="H37" i="3" s="1"/>
  <c r="H18" i="3"/>
  <c r="H16" i="3"/>
  <c r="H15" i="3"/>
  <c r="L68" i="2"/>
  <c r="K68" i="2"/>
  <c r="J68" i="2"/>
  <c r="I68" i="2"/>
  <c r="L67" i="2"/>
  <c r="K67" i="2"/>
  <c r="J67" i="2"/>
  <c r="I67" i="2"/>
  <c r="L62" i="2"/>
  <c r="K62" i="2"/>
  <c r="J62" i="2"/>
  <c r="I62" i="2"/>
  <c r="M55" i="2"/>
  <c r="L55" i="2"/>
  <c r="K55" i="2"/>
  <c r="J55" i="2"/>
  <c r="I55" i="2"/>
  <c r="L54" i="2"/>
  <c r="K54" i="2"/>
  <c r="J54" i="2"/>
  <c r="I54" i="2"/>
  <c r="M50" i="2"/>
  <c r="L50" i="2"/>
  <c r="K50" i="2"/>
  <c r="J50" i="2"/>
  <c r="I50" i="2"/>
  <c r="L49" i="2"/>
  <c r="K49" i="2"/>
  <c r="J49" i="2"/>
  <c r="I49" i="2"/>
  <c r="I51" i="2" s="1"/>
  <c r="L46" i="2"/>
  <c r="K46" i="2"/>
  <c r="J46" i="2"/>
  <c r="I46" i="2"/>
  <c r="L45" i="2"/>
  <c r="K45" i="2"/>
  <c r="J45" i="2"/>
  <c r="I45" i="2"/>
  <c r="L38" i="2"/>
  <c r="L40" i="2" s="1"/>
  <c r="L37" i="2"/>
  <c r="L39" i="2" s="1"/>
  <c r="M38" i="2"/>
  <c r="K38" i="2"/>
  <c r="K40" i="2" s="1"/>
  <c r="J38" i="2"/>
  <c r="J40" i="2" s="1"/>
  <c r="J37" i="2"/>
  <c r="J39" i="2" s="1"/>
  <c r="I38" i="2"/>
  <c r="I40" i="2" s="1"/>
  <c r="I37" i="2"/>
  <c r="I39" i="2" s="1"/>
  <c r="M37" i="2"/>
  <c r="K37" i="2"/>
  <c r="K39" i="2" s="1"/>
  <c r="H34" i="2"/>
  <c r="H23" i="2"/>
  <c r="H38" i="2" s="1"/>
  <c r="H22" i="2"/>
  <c r="H28" i="2" s="1"/>
  <c r="H72" i="2" s="1"/>
  <c r="H21" i="2"/>
  <c r="H37" i="2" s="1"/>
  <c r="H18" i="2"/>
  <c r="H17" i="2"/>
  <c r="H16" i="2"/>
  <c r="H15" i="2"/>
  <c r="C46" i="1"/>
  <c r="D46" i="1"/>
  <c r="E46" i="1"/>
  <c r="F46" i="1"/>
  <c r="C45" i="1"/>
  <c r="D45" i="1"/>
  <c r="E45" i="1"/>
  <c r="F45" i="1"/>
  <c r="C38" i="1"/>
  <c r="C40" i="1" s="1"/>
  <c r="D38" i="1"/>
  <c r="D40" i="1" s="1"/>
  <c r="E38" i="1"/>
  <c r="E40" i="1" s="1"/>
  <c r="F38" i="1"/>
  <c r="F40" i="1" s="1"/>
  <c r="C37" i="1"/>
  <c r="D37" i="1"/>
  <c r="D39" i="1" s="1"/>
  <c r="E37" i="1"/>
  <c r="E39" i="1" s="1"/>
  <c r="F37" i="1"/>
  <c r="F39" i="1" s="1"/>
  <c r="G38" i="1"/>
  <c r="C68" i="2"/>
  <c r="D68" i="2"/>
  <c r="E68" i="2"/>
  <c r="F68" i="2"/>
  <c r="C67" i="2"/>
  <c r="C49" i="2"/>
  <c r="C50" i="2"/>
  <c r="D67" i="2"/>
  <c r="E67" i="2"/>
  <c r="E49" i="2"/>
  <c r="E50" i="2"/>
  <c r="F67" i="2"/>
  <c r="F49" i="2"/>
  <c r="F50" i="2"/>
  <c r="C38" i="2"/>
  <c r="C40" i="2" s="1"/>
  <c r="C37" i="2"/>
  <c r="C39" i="2" s="1"/>
  <c r="D38" i="2"/>
  <c r="D40" i="2" s="1"/>
  <c r="D37" i="2"/>
  <c r="D39" i="2" s="1"/>
  <c r="E38" i="2"/>
  <c r="E37" i="2"/>
  <c r="E39" i="2" s="1"/>
  <c r="F38" i="2"/>
  <c r="F37" i="2"/>
  <c r="F39" i="2" s="1"/>
  <c r="C62" i="2"/>
  <c r="D62" i="2"/>
  <c r="E62" i="2"/>
  <c r="F62" i="2"/>
  <c r="D54" i="2"/>
  <c r="D55" i="2"/>
  <c r="C55" i="2"/>
  <c r="E55" i="2"/>
  <c r="F55" i="2"/>
  <c r="G55" i="2"/>
  <c r="C54" i="2"/>
  <c r="E54" i="2"/>
  <c r="E56" i="2" s="1"/>
  <c r="F54" i="2"/>
  <c r="D50" i="2"/>
  <c r="G50" i="2"/>
  <c r="D49" i="2"/>
  <c r="C46" i="2"/>
  <c r="D46" i="2"/>
  <c r="E46" i="2"/>
  <c r="F46" i="2"/>
  <c r="C45" i="2"/>
  <c r="D45" i="2"/>
  <c r="E45" i="2"/>
  <c r="F45" i="2"/>
  <c r="G38" i="2"/>
  <c r="G37" i="2"/>
  <c r="H34" i="7"/>
  <c r="H29" i="7"/>
  <c r="M24" i="7"/>
  <c r="L24" i="7"/>
  <c r="K24" i="7"/>
  <c r="J24" i="7"/>
  <c r="I24" i="7"/>
  <c r="M23" i="7"/>
  <c r="M38" i="7" s="1"/>
  <c r="L23" i="7"/>
  <c r="L38" i="7" s="1"/>
  <c r="K23" i="7"/>
  <c r="K38" i="7" s="1"/>
  <c r="J23" i="7"/>
  <c r="J25" i="7" s="1"/>
  <c r="I23" i="7"/>
  <c r="I38" i="7" s="1"/>
  <c r="M22" i="7"/>
  <c r="L22" i="7"/>
  <c r="K22" i="7"/>
  <c r="J22" i="7"/>
  <c r="I22" i="7"/>
  <c r="M21" i="7"/>
  <c r="M37" i="7" s="1"/>
  <c r="L21" i="7"/>
  <c r="L37" i="7" s="1"/>
  <c r="K21" i="7"/>
  <c r="K37" i="7" s="1"/>
  <c r="J21" i="7"/>
  <c r="J37" i="7" s="1"/>
  <c r="I21" i="7"/>
  <c r="I37" i="7" s="1"/>
  <c r="L18" i="7"/>
  <c r="K18" i="7"/>
  <c r="J18" i="7"/>
  <c r="I18" i="7"/>
  <c r="L17" i="7"/>
  <c r="L46" i="7" s="1"/>
  <c r="K17" i="7"/>
  <c r="J17" i="7"/>
  <c r="J46" i="7" s="1"/>
  <c r="I17" i="7"/>
  <c r="L16" i="7"/>
  <c r="L45" i="7" s="1"/>
  <c r="K16" i="7"/>
  <c r="J16" i="7"/>
  <c r="I16" i="7"/>
  <c r="I45" i="7" s="1"/>
  <c r="L15" i="7"/>
  <c r="K15" i="7"/>
  <c r="J15" i="7"/>
  <c r="I15" i="7"/>
  <c r="H34" i="6"/>
  <c r="H29" i="6"/>
  <c r="M24" i="6"/>
  <c r="L24" i="6"/>
  <c r="K24" i="6"/>
  <c r="J24" i="6"/>
  <c r="I24" i="6"/>
  <c r="M23" i="6"/>
  <c r="M38" i="6" s="1"/>
  <c r="L23" i="6"/>
  <c r="L38" i="6" s="1"/>
  <c r="K23" i="6"/>
  <c r="K25" i="6" s="1"/>
  <c r="J23" i="6"/>
  <c r="J25" i="6" s="1"/>
  <c r="I23" i="6"/>
  <c r="I25" i="6" s="1"/>
  <c r="M22" i="6"/>
  <c r="L22" i="6"/>
  <c r="K22" i="6"/>
  <c r="J22" i="6"/>
  <c r="I22" i="6"/>
  <c r="M21" i="6"/>
  <c r="M37" i="6" s="1"/>
  <c r="L21" i="6"/>
  <c r="L37" i="6" s="1"/>
  <c r="K21" i="6"/>
  <c r="K37" i="6" s="1"/>
  <c r="J21" i="6"/>
  <c r="J37" i="6" s="1"/>
  <c r="I21" i="6"/>
  <c r="I37" i="6" s="1"/>
  <c r="L18" i="6"/>
  <c r="K18" i="6"/>
  <c r="J18" i="6"/>
  <c r="I18" i="6"/>
  <c r="L17" i="6"/>
  <c r="L46" i="6" s="1"/>
  <c r="K17" i="6"/>
  <c r="J17" i="6"/>
  <c r="I17" i="6"/>
  <c r="L16" i="6"/>
  <c r="L45" i="6" s="1"/>
  <c r="K16" i="6"/>
  <c r="K45" i="6" s="1"/>
  <c r="J16" i="6"/>
  <c r="J45" i="6" s="1"/>
  <c r="I16" i="6"/>
  <c r="I45" i="6" s="1"/>
  <c r="L15" i="6"/>
  <c r="K15" i="6"/>
  <c r="J15" i="6"/>
  <c r="I15" i="6"/>
  <c r="H34" i="5"/>
  <c r="H29" i="5"/>
  <c r="M24" i="5"/>
  <c r="L24" i="5"/>
  <c r="K24" i="5"/>
  <c r="J24" i="5"/>
  <c r="I24" i="5"/>
  <c r="M23" i="5"/>
  <c r="M38" i="5" s="1"/>
  <c r="L23" i="5"/>
  <c r="L25" i="5" s="1"/>
  <c r="K23" i="5"/>
  <c r="K38" i="5" s="1"/>
  <c r="J23" i="5"/>
  <c r="J25" i="5" s="1"/>
  <c r="I23" i="5"/>
  <c r="I25" i="5" s="1"/>
  <c r="M22" i="5"/>
  <c r="L22" i="5"/>
  <c r="K22" i="5"/>
  <c r="J22" i="5"/>
  <c r="I22" i="5"/>
  <c r="M21" i="5"/>
  <c r="M37" i="5" s="1"/>
  <c r="L21" i="5"/>
  <c r="L37" i="5" s="1"/>
  <c r="K21" i="5"/>
  <c r="K37" i="5" s="1"/>
  <c r="J21" i="5"/>
  <c r="J37" i="5" s="1"/>
  <c r="I21" i="5"/>
  <c r="I37" i="5" s="1"/>
  <c r="L18" i="5"/>
  <c r="K18" i="5"/>
  <c r="J18" i="5"/>
  <c r="I18" i="5"/>
  <c r="L17" i="5"/>
  <c r="K17" i="5"/>
  <c r="J17" i="5"/>
  <c r="J46" i="5" s="1"/>
  <c r="I17" i="5"/>
  <c r="L16" i="5"/>
  <c r="L45" i="5" s="1"/>
  <c r="K16" i="5"/>
  <c r="J16" i="5"/>
  <c r="J45" i="5" s="1"/>
  <c r="I16" i="5"/>
  <c r="I45" i="5" s="1"/>
  <c r="L15" i="5"/>
  <c r="K15" i="5"/>
  <c r="J15" i="5"/>
  <c r="I15" i="5"/>
  <c r="L68" i="4"/>
  <c r="K68" i="4"/>
  <c r="J68" i="4"/>
  <c r="I68" i="4"/>
  <c r="L67" i="4"/>
  <c r="K67" i="4"/>
  <c r="J67" i="4"/>
  <c r="I67" i="4"/>
  <c r="L62" i="4"/>
  <c r="K62" i="4"/>
  <c r="J62" i="4"/>
  <c r="I62" i="4"/>
  <c r="M55" i="4"/>
  <c r="L55" i="4"/>
  <c r="K55" i="4"/>
  <c r="J55" i="4"/>
  <c r="I55" i="4"/>
  <c r="L54" i="4"/>
  <c r="K54" i="4"/>
  <c r="J54" i="4"/>
  <c r="I54" i="4"/>
  <c r="M50" i="4"/>
  <c r="L50" i="4"/>
  <c r="K50" i="4"/>
  <c r="J50" i="4"/>
  <c r="I50" i="4"/>
  <c r="L49" i="4"/>
  <c r="K49" i="4"/>
  <c r="J49" i="4"/>
  <c r="I49" i="4"/>
  <c r="L46" i="4"/>
  <c r="K46" i="4"/>
  <c r="J46" i="4"/>
  <c r="I46" i="4"/>
  <c r="L45" i="4"/>
  <c r="K45" i="4"/>
  <c r="J45" i="4"/>
  <c r="I45" i="4"/>
  <c r="M38" i="4"/>
  <c r="L38" i="4"/>
  <c r="L40" i="4" s="1"/>
  <c r="K38" i="4"/>
  <c r="J38" i="4"/>
  <c r="J40" i="4" s="1"/>
  <c r="I38" i="4"/>
  <c r="I40" i="4" s="1"/>
  <c r="M37" i="4"/>
  <c r="L37" i="4"/>
  <c r="L39" i="4" s="1"/>
  <c r="K37" i="4"/>
  <c r="K39" i="4" s="1"/>
  <c r="J37" i="4"/>
  <c r="J39" i="4" s="1"/>
  <c r="I37" i="4"/>
  <c r="I39" i="4" s="1"/>
  <c r="H34" i="4"/>
  <c r="L25" i="4"/>
  <c r="K25" i="4"/>
  <c r="J25" i="4"/>
  <c r="I25" i="4"/>
  <c r="H24" i="4"/>
  <c r="H23" i="4"/>
  <c r="H22" i="4"/>
  <c r="H28" i="4" s="1"/>
  <c r="H72" i="4" s="1"/>
  <c r="H21" i="4"/>
  <c r="H37" i="4" s="1"/>
  <c r="H18" i="4"/>
  <c r="H17" i="4"/>
  <c r="H16" i="4"/>
  <c r="H15" i="4"/>
  <c r="L68" i="1"/>
  <c r="K68" i="1"/>
  <c r="J68" i="1"/>
  <c r="I68" i="1"/>
  <c r="L67" i="1"/>
  <c r="K67" i="1"/>
  <c r="J67" i="1"/>
  <c r="I67" i="1"/>
  <c r="L62" i="1"/>
  <c r="K62" i="1"/>
  <c r="J62" i="1"/>
  <c r="I62" i="1"/>
  <c r="M55" i="1"/>
  <c r="L55" i="1"/>
  <c r="K55" i="1"/>
  <c r="J55" i="1"/>
  <c r="I55" i="1"/>
  <c r="L54" i="1"/>
  <c r="K54" i="1"/>
  <c r="K56" i="1" s="1"/>
  <c r="J54" i="1"/>
  <c r="I54" i="1"/>
  <c r="M50" i="1"/>
  <c r="L50" i="1"/>
  <c r="K50" i="1"/>
  <c r="J50" i="1"/>
  <c r="I50" i="1"/>
  <c r="L49" i="1"/>
  <c r="K49" i="1"/>
  <c r="J49" i="1"/>
  <c r="J51" i="1" s="1"/>
  <c r="I49" i="1"/>
  <c r="L46" i="1"/>
  <c r="K46" i="1"/>
  <c r="J46" i="1"/>
  <c r="I46" i="1"/>
  <c r="L45" i="1"/>
  <c r="K45" i="1"/>
  <c r="J45" i="1"/>
  <c r="I45" i="1"/>
  <c r="M38" i="1"/>
  <c r="L38" i="1"/>
  <c r="L40" i="1" s="1"/>
  <c r="K38" i="1"/>
  <c r="K40" i="1" s="1"/>
  <c r="J38" i="1"/>
  <c r="I38" i="1"/>
  <c r="I40" i="1" s="1"/>
  <c r="M37" i="1"/>
  <c r="L37" i="1"/>
  <c r="L39" i="1" s="1"/>
  <c r="K37" i="1"/>
  <c r="K39" i="1" s="1"/>
  <c r="J37" i="1"/>
  <c r="J39" i="1" s="1"/>
  <c r="I37" i="1"/>
  <c r="I39" i="1" s="1"/>
  <c r="H34" i="1"/>
  <c r="L25" i="1"/>
  <c r="K25" i="1"/>
  <c r="J25" i="1"/>
  <c r="I25" i="1"/>
  <c r="H24" i="1"/>
  <c r="H23" i="1"/>
  <c r="H38" i="1" s="1"/>
  <c r="H22" i="1"/>
  <c r="H28" i="1" s="1"/>
  <c r="H72" i="1" s="1"/>
  <c r="H21" i="1"/>
  <c r="H37" i="1" s="1"/>
  <c r="H18" i="1"/>
  <c r="H17" i="1"/>
  <c r="H16" i="1"/>
  <c r="H15" i="1"/>
  <c r="C25" i="1"/>
  <c r="D25" i="4"/>
  <c r="E25" i="4"/>
  <c r="F25" i="4"/>
  <c r="C25" i="4"/>
  <c r="D25" i="1"/>
  <c r="E25" i="1"/>
  <c r="F25" i="1"/>
  <c r="D24" i="7"/>
  <c r="E24" i="7"/>
  <c r="F24" i="7"/>
  <c r="C24" i="7"/>
  <c r="D21" i="7"/>
  <c r="D37" i="7" s="1"/>
  <c r="E21" i="7"/>
  <c r="E37" i="7" s="1"/>
  <c r="F21" i="7"/>
  <c r="F37" i="7" s="1"/>
  <c r="G21" i="7"/>
  <c r="G37" i="7" s="1"/>
  <c r="D22" i="7"/>
  <c r="E22" i="7"/>
  <c r="F22" i="7"/>
  <c r="G23" i="7"/>
  <c r="C22" i="7"/>
  <c r="D18" i="7"/>
  <c r="E18" i="7"/>
  <c r="F18" i="7"/>
  <c r="C18" i="7"/>
  <c r="D15" i="7"/>
  <c r="E15" i="7"/>
  <c r="F15" i="7"/>
  <c r="D16" i="7"/>
  <c r="E16" i="7"/>
  <c r="E45" i="7" s="1"/>
  <c r="F16" i="7"/>
  <c r="F45" i="7" s="1"/>
  <c r="D17" i="7"/>
  <c r="E17" i="7"/>
  <c r="E46" i="7" s="1"/>
  <c r="F17" i="7"/>
  <c r="C16" i="7"/>
  <c r="C45" i="7" s="1"/>
  <c r="C17" i="7"/>
  <c r="D24" i="6"/>
  <c r="E24" i="6"/>
  <c r="F24" i="6"/>
  <c r="G24" i="6"/>
  <c r="C24" i="6"/>
  <c r="D21" i="6"/>
  <c r="E21" i="6"/>
  <c r="E37" i="6" s="1"/>
  <c r="F21" i="6"/>
  <c r="F37" i="6" s="1"/>
  <c r="G21" i="6"/>
  <c r="G37" i="6" s="1"/>
  <c r="D22" i="6"/>
  <c r="E22" i="6"/>
  <c r="F22" i="6"/>
  <c r="G22" i="6"/>
  <c r="D23" i="6"/>
  <c r="E23" i="6"/>
  <c r="F23" i="6"/>
  <c r="G23" i="6"/>
  <c r="G38" i="6" s="1"/>
  <c r="C22" i="6"/>
  <c r="C23" i="6"/>
  <c r="C25" i="6" s="1"/>
  <c r="D18" i="6"/>
  <c r="E18" i="6"/>
  <c r="F18" i="6"/>
  <c r="C18" i="6"/>
  <c r="D15" i="6"/>
  <c r="E15" i="6"/>
  <c r="F15" i="6"/>
  <c r="D16" i="6"/>
  <c r="E16" i="6"/>
  <c r="E45" i="6" s="1"/>
  <c r="F16" i="6"/>
  <c r="F45" i="6" s="1"/>
  <c r="D17" i="6"/>
  <c r="D46" i="6" s="1"/>
  <c r="E17" i="6"/>
  <c r="F17" i="6"/>
  <c r="C16" i="6"/>
  <c r="C45" i="6" s="1"/>
  <c r="C17" i="6"/>
  <c r="D24" i="5"/>
  <c r="E24" i="5"/>
  <c r="F24" i="5"/>
  <c r="G24" i="5"/>
  <c r="C24" i="5"/>
  <c r="D21" i="5"/>
  <c r="D37" i="5" s="1"/>
  <c r="E21" i="5"/>
  <c r="E37" i="5" s="1"/>
  <c r="F21" i="5"/>
  <c r="F37" i="5" s="1"/>
  <c r="G21" i="5"/>
  <c r="G37" i="5" s="1"/>
  <c r="D22" i="5"/>
  <c r="E22" i="5"/>
  <c r="F22" i="5"/>
  <c r="G22" i="5"/>
  <c r="C22" i="5"/>
  <c r="D18" i="5"/>
  <c r="E18" i="5"/>
  <c r="F18" i="5"/>
  <c r="C18" i="5"/>
  <c r="F17" i="5"/>
  <c r="F46" i="5" s="1"/>
  <c r="E17" i="5"/>
  <c r="E46" i="5" s="1"/>
  <c r="D17" i="5"/>
  <c r="F16" i="5"/>
  <c r="F45" i="5" s="1"/>
  <c r="E16" i="5"/>
  <c r="E45" i="5" s="1"/>
  <c r="D16" i="5"/>
  <c r="D45" i="5" s="1"/>
  <c r="F15" i="5"/>
  <c r="E15" i="5"/>
  <c r="D15" i="5"/>
  <c r="C16" i="5"/>
  <c r="C45" i="5" s="1"/>
  <c r="C17" i="5"/>
  <c r="C21" i="5"/>
  <c r="C37" i="5" s="1"/>
  <c r="C15" i="6"/>
  <c r="C15" i="7"/>
  <c r="C21" i="6"/>
  <c r="C37" i="6" s="1"/>
  <c r="C21" i="7"/>
  <c r="C37" i="7" s="1"/>
  <c r="C15" i="5"/>
  <c r="B24" i="4"/>
  <c r="B23" i="4"/>
  <c r="B38" i="4" s="1"/>
  <c r="B21" i="4"/>
  <c r="B37" i="4" s="1"/>
  <c r="B18" i="4"/>
  <c r="B16" i="4"/>
  <c r="B15" i="4"/>
  <c r="B24" i="1"/>
  <c r="B23" i="1"/>
  <c r="B73" i="1" s="1"/>
  <c r="B28" i="1"/>
  <c r="B72" i="1" s="1"/>
  <c r="B21" i="1"/>
  <c r="B37" i="1" s="1"/>
  <c r="B18" i="1"/>
  <c r="B17" i="1"/>
  <c r="B16" i="1"/>
  <c r="B15" i="1"/>
  <c r="B24" i="3"/>
  <c r="B23" i="3"/>
  <c r="B73" i="3" s="1"/>
  <c r="B28" i="3"/>
  <c r="B72" i="3" s="1"/>
  <c r="B21" i="3"/>
  <c r="B37" i="3" s="1"/>
  <c r="B18" i="3"/>
  <c r="B17" i="3"/>
  <c r="B16" i="3"/>
  <c r="B15" i="3"/>
  <c r="B23" i="2"/>
  <c r="B21" i="2"/>
  <c r="B37" i="2" s="1"/>
  <c r="B18" i="2"/>
  <c r="B17" i="2"/>
  <c r="B16" i="2"/>
  <c r="B15" i="2"/>
  <c r="B34" i="7"/>
  <c r="B34" i="6"/>
  <c r="B34" i="5"/>
  <c r="B34" i="1"/>
  <c r="B34" i="3"/>
  <c r="B34" i="2"/>
  <c r="G55" i="3"/>
  <c r="G55" i="1"/>
  <c r="G55" i="4"/>
  <c r="G50" i="3"/>
  <c r="G50" i="1"/>
  <c r="G50" i="4"/>
  <c r="C45" i="3"/>
  <c r="C45" i="4"/>
  <c r="G37" i="1"/>
  <c r="G37" i="4"/>
  <c r="G38" i="4"/>
  <c r="G37" i="3"/>
  <c r="G38" i="3"/>
  <c r="B29" i="6"/>
  <c r="B29" i="5"/>
  <c r="F68" i="4"/>
  <c r="E68" i="4"/>
  <c r="D68" i="4"/>
  <c r="C68" i="4"/>
  <c r="F67" i="4"/>
  <c r="E67" i="4"/>
  <c r="D67" i="4"/>
  <c r="C67" i="4"/>
  <c r="F62" i="4"/>
  <c r="E62" i="4"/>
  <c r="D62" i="4"/>
  <c r="C62" i="4"/>
  <c r="F55" i="4"/>
  <c r="E55" i="4"/>
  <c r="D55" i="4"/>
  <c r="F54" i="4"/>
  <c r="E54" i="4"/>
  <c r="D54" i="4"/>
  <c r="F50" i="4"/>
  <c r="E50" i="4"/>
  <c r="D50" i="4"/>
  <c r="C50" i="4"/>
  <c r="F49" i="4"/>
  <c r="E49" i="4"/>
  <c r="D49" i="4"/>
  <c r="C49" i="4"/>
  <c r="F46" i="4"/>
  <c r="E46" i="4"/>
  <c r="D46" i="4"/>
  <c r="C46" i="4"/>
  <c r="F45" i="4"/>
  <c r="E45" i="4"/>
  <c r="D45" i="4"/>
  <c r="F38" i="4"/>
  <c r="F40" i="4" s="1"/>
  <c r="E38" i="4"/>
  <c r="E40" i="4" s="1"/>
  <c r="D38" i="4"/>
  <c r="D40" i="4" s="1"/>
  <c r="C38" i="4"/>
  <c r="C40" i="4" s="1"/>
  <c r="F37" i="4"/>
  <c r="F39" i="4" s="1"/>
  <c r="E37" i="4"/>
  <c r="E39" i="4" s="1"/>
  <c r="D37" i="4"/>
  <c r="D39" i="4" s="1"/>
  <c r="C37" i="4"/>
  <c r="C39" i="4" s="1"/>
  <c r="F68" i="3"/>
  <c r="E68" i="3"/>
  <c r="D68" i="3"/>
  <c r="C68" i="3"/>
  <c r="F67" i="3"/>
  <c r="E67" i="3"/>
  <c r="D67" i="3"/>
  <c r="C67" i="3"/>
  <c r="F62" i="3"/>
  <c r="E62" i="3"/>
  <c r="D62" i="3"/>
  <c r="C62" i="3"/>
  <c r="F55" i="3"/>
  <c r="E55" i="3"/>
  <c r="D55" i="3"/>
  <c r="C55" i="3"/>
  <c r="F54" i="3"/>
  <c r="E54" i="3"/>
  <c r="D54" i="3"/>
  <c r="C54" i="3"/>
  <c r="F50" i="3"/>
  <c r="E50" i="3"/>
  <c r="D50" i="3"/>
  <c r="C50" i="3"/>
  <c r="F49" i="3"/>
  <c r="E49" i="3"/>
  <c r="D49" i="3"/>
  <c r="C49" i="3"/>
  <c r="F46" i="3"/>
  <c r="E46" i="3"/>
  <c r="D46" i="3"/>
  <c r="C46" i="3"/>
  <c r="F45" i="3"/>
  <c r="E45" i="3"/>
  <c r="D45" i="3"/>
  <c r="F38" i="3"/>
  <c r="E38" i="3"/>
  <c r="E40" i="3" s="1"/>
  <c r="D38" i="3"/>
  <c r="C38" i="3"/>
  <c r="C40" i="3" s="1"/>
  <c r="D37" i="3"/>
  <c r="D39" i="3" s="1"/>
  <c r="F37" i="3"/>
  <c r="F39" i="3" s="1"/>
  <c r="C37" i="3"/>
  <c r="C39" i="3" s="1"/>
  <c r="E37" i="3"/>
  <c r="E39" i="3" s="1"/>
  <c r="F68" i="1"/>
  <c r="E68" i="1"/>
  <c r="D68" i="1"/>
  <c r="C68" i="1"/>
  <c r="F67" i="1"/>
  <c r="E67" i="1"/>
  <c r="D67" i="1"/>
  <c r="C67" i="1"/>
  <c r="F62" i="1"/>
  <c r="E62" i="1"/>
  <c r="D62" i="1"/>
  <c r="C62" i="1"/>
  <c r="F55" i="1"/>
  <c r="E55" i="1"/>
  <c r="D55" i="1"/>
  <c r="C55" i="1"/>
  <c r="F54" i="1"/>
  <c r="E54" i="1"/>
  <c r="D54" i="1"/>
  <c r="C54" i="1"/>
  <c r="F50" i="1"/>
  <c r="E50" i="1"/>
  <c r="D50" i="1"/>
  <c r="C50" i="1"/>
  <c r="F49" i="1"/>
  <c r="E49" i="1"/>
  <c r="D49" i="1"/>
  <c r="C49" i="1"/>
  <c r="B22" i="7" l="1"/>
  <c r="B28" i="7" s="1"/>
  <c r="I51" i="4"/>
  <c r="I69" i="4" s="1"/>
  <c r="K51" i="4"/>
  <c r="K69" i="4" s="1"/>
  <c r="L51" i="4"/>
  <c r="K51" i="1"/>
  <c r="K69" i="1" s="1"/>
  <c r="I51" i="1"/>
  <c r="I69" i="1" s="1"/>
  <c r="F56" i="3"/>
  <c r="I54" i="5"/>
  <c r="K54" i="7"/>
  <c r="I56" i="4"/>
  <c r="J54" i="6"/>
  <c r="F50" i="6"/>
  <c r="I54" i="6"/>
  <c r="K51" i="3"/>
  <c r="K69" i="3" s="1"/>
  <c r="D51" i="3"/>
  <c r="D69" i="3" s="1"/>
  <c r="C56" i="3"/>
  <c r="C51" i="3"/>
  <c r="C69" i="3" s="1"/>
  <c r="L54" i="5"/>
  <c r="F51" i="4"/>
  <c r="F69" i="4" s="1"/>
  <c r="E51" i="4"/>
  <c r="E69" i="4" s="1"/>
  <c r="D51" i="4"/>
  <c r="D69" i="4" s="1"/>
  <c r="C51" i="4"/>
  <c r="C69" i="4" s="1"/>
  <c r="F25" i="6"/>
  <c r="H68" i="4"/>
  <c r="K56" i="2"/>
  <c r="L56" i="2"/>
  <c r="F51" i="3"/>
  <c r="F69" i="3" s="1"/>
  <c r="L69" i="4"/>
  <c r="F63" i="1"/>
  <c r="J69" i="1"/>
  <c r="J69" i="3"/>
  <c r="I51" i="3"/>
  <c r="I69" i="3" s="1"/>
  <c r="L69" i="3"/>
  <c r="H25" i="2"/>
  <c r="H59" i="2" s="1"/>
  <c r="I69" i="2"/>
  <c r="C51" i="2"/>
  <c r="C69" i="2" s="1"/>
  <c r="B39" i="4"/>
  <c r="B73" i="4"/>
  <c r="B50" i="4"/>
  <c r="B62" i="4"/>
  <c r="B18" i="7"/>
  <c r="I25" i="7"/>
  <c r="B55" i="3"/>
  <c r="C28" i="3"/>
  <c r="H54" i="3"/>
  <c r="C28" i="2"/>
  <c r="C28" i="1"/>
  <c r="F56" i="1"/>
  <c r="E56" i="1"/>
  <c r="H45" i="1"/>
  <c r="B45" i="3"/>
  <c r="B46" i="3"/>
  <c r="H45" i="2"/>
  <c r="H40" i="1"/>
  <c r="I56" i="1"/>
  <c r="B67" i="1"/>
  <c r="H49" i="3"/>
  <c r="H50" i="3"/>
  <c r="H45" i="3"/>
  <c r="J56" i="3"/>
  <c r="B39" i="3"/>
  <c r="J51" i="2"/>
  <c r="J69" i="2" s="1"/>
  <c r="D50" i="6"/>
  <c r="G50" i="5"/>
  <c r="I68" i="7"/>
  <c r="D63" i="2"/>
  <c r="D51" i="2"/>
  <c r="D69" i="2" s="1"/>
  <c r="B25" i="4"/>
  <c r="B59" i="4" s="1"/>
  <c r="H62" i="4"/>
  <c r="H46" i="1"/>
  <c r="J63" i="1"/>
  <c r="C38" i="7"/>
  <c r="C40" i="7" s="1"/>
  <c r="H62" i="1"/>
  <c r="B39" i="1"/>
  <c r="C55" i="7"/>
  <c r="B25" i="3"/>
  <c r="B59" i="3" s="1"/>
  <c r="D54" i="5"/>
  <c r="F67" i="5"/>
  <c r="E63" i="2"/>
  <c r="F63" i="2"/>
  <c r="L55" i="5"/>
  <c r="G55" i="5"/>
  <c r="F40" i="2"/>
  <c r="F64" i="2" s="1"/>
  <c r="E40" i="2"/>
  <c r="E64" i="2" s="1"/>
  <c r="F39" i="5"/>
  <c r="F62" i="6"/>
  <c r="H67" i="3"/>
  <c r="H50" i="4"/>
  <c r="H18" i="7"/>
  <c r="C56" i="1"/>
  <c r="F51" i="1"/>
  <c r="F69" i="1" s="1"/>
  <c r="D51" i="1"/>
  <c r="D69" i="1" s="1"/>
  <c r="H18" i="6"/>
  <c r="D56" i="3"/>
  <c r="E51" i="3"/>
  <c r="E69" i="3" s="1"/>
  <c r="I56" i="3"/>
  <c r="K56" i="3"/>
  <c r="H67" i="2"/>
  <c r="E50" i="6"/>
  <c r="H54" i="2"/>
  <c r="J56" i="2"/>
  <c r="L51" i="2"/>
  <c r="L69" i="2" s="1"/>
  <c r="F56" i="2"/>
  <c r="F63" i="4"/>
  <c r="L55" i="7"/>
  <c r="H25" i="4"/>
  <c r="H59" i="4" s="1"/>
  <c r="H38" i="4"/>
  <c r="H40" i="4" s="1"/>
  <c r="H55" i="4"/>
  <c r="H73" i="4"/>
  <c r="B55" i="4"/>
  <c r="J51" i="4"/>
  <c r="J69" i="4" s="1"/>
  <c r="H54" i="4"/>
  <c r="H49" i="4"/>
  <c r="B46" i="4"/>
  <c r="E64" i="4"/>
  <c r="B54" i="4"/>
  <c r="B68" i="4"/>
  <c r="B40" i="4"/>
  <c r="B49" i="4"/>
  <c r="J56" i="4"/>
  <c r="H24" i="7"/>
  <c r="K56" i="4"/>
  <c r="B24" i="7"/>
  <c r="F56" i="4"/>
  <c r="B28" i="4"/>
  <c r="C28" i="4" s="1"/>
  <c r="H45" i="4"/>
  <c r="D56" i="4"/>
  <c r="F54" i="7"/>
  <c r="B67" i="4"/>
  <c r="H39" i="4"/>
  <c r="I64" i="4"/>
  <c r="J63" i="4"/>
  <c r="F64" i="4"/>
  <c r="H25" i="1"/>
  <c r="H59" i="1" s="1"/>
  <c r="B25" i="1"/>
  <c r="B59" i="1" s="1"/>
  <c r="E51" i="1"/>
  <c r="E69" i="1" s="1"/>
  <c r="D55" i="6"/>
  <c r="L51" i="1"/>
  <c r="L69" i="1" s="1"/>
  <c r="L54" i="6"/>
  <c r="J56" i="1"/>
  <c r="H54" i="1"/>
  <c r="H68" i="1"/>
  <c r="C51" i="1"/>
  <c r="C69" i="1" s="1"/>
  <c r="B46" i="1"/>
  <c r="C63" i="1"/>
  <c r="D63" i="1"/>
  <c r="H24" i="6"/>
  <c r="B24" i="6"/>
  <c r="K67" i="7"/>
  <c r="B50" i="1"/>
  <c r="L56" i="1"/>
  <c r="H67" i="1"/>
  <c r="H49" i="1"/>
  <c r="B18" i="6"/>
  <c r="K63" i="1"/>
  <c r="C39" i="1"/>
  <c r="C64" i="1" s="1"/>
  <c r="E64" i="1"/>
  <c r="H39" i="1"/>
  <c r="I64" i="1"/>
  <c r="F64" i="1"/>
  <c r="D63" i="3"/>
  <c r="K68" i="6"/>
  <c r="H25" i="3"/>
  <c r="H59" i="3" s="1"/>
  <c r="K38" i="6"/>
  <c r="K40" i="6" s="1"/>
  <c r="H73" i="3"/>
  <c r="H55" i="3"/>
  <c r="I38" i="6"/>
  <c r="I63" i="6" s="1"/>
  <c r="I55" i="5"/>
  <c r="I56" i="5" s="1"/>
  <c r="I63" i="3"/>
  <c r="E55" i="6"/>
  <c r="D40" i="3"/>
  <c r="D64" i="3" s="1"/>
  <c r="L56" i="3"/>
  <c r="J54" i="5"/>
  <c r="E56" i="3"/>
  <c r="B62" i="3"/>
  <c r="B68" i="3"/>
  <c r="B49" i="3"/>
  <c r="D49" i="6"/>
  <c r="B54" i="3"/>
  <c r="B24" i="5"/>
  <c r="C55" i="5"/>
  <c r="B67" i="3"/>
  <c r="H18" i="5"/>
  <c r="B18" i="5"/>
  <c r="L49" i="6"/>
  <c r="H63" i="3"/>
  <c r="K64" i="3"/>
  <c r="E63" i="3"/>
  <c r="L64" i="3"/>
  <c r="K67" i="5"/>
  <c r="M55" i="5"/>
  <c r="M50" i="5"/>
  <c r="L38" i="5"/>
  <c r="L40" i="5" s="1"/>
  <c r="L50" i="5"/>
  <c r="L50" i="7"/>
  <c r="K51" i="2"/>
  <c r="K69" i="2" s="1"/>
  <c r="J38" i="5"/>
  <c r="J63" i="5" s="1"/>
  <c r="J68" i="5"/>
  <c r="J55" i="5"/>
  <c r="J50" i="5"/>
  <c r="H73" i="2"/>
  <c r="H50" i="2"/>
  <c r="H55" i="2"/>
  <c r="F68" i="5"/>
  <c r="F25" i="5"/>
  <c r="E68" i="7"/>
  <c r="E55" i="7"/>
  <c r="E50" i="7"/>
  <c r="E38" i="7"/>
  <c r="E40" i="7" s="1"/>
  <c r="B68" i="2"/>
  <c r="B55" i="2"/>
  <c r="C38" i="6"/>
  <c r="C40" i="6" s="1"/>
  <c r="K49" i="5"/>
  <c r="K45" i="5"/>
  <c r="K54" i="5"/>
  <c r="K62" i="5"/>
  <c r="J46" i="6"/>
  <c r="J62" i="5"/>
  <c r="I49" i="7"/>
  <c r="I46" i="7"/>
  <c r="I56" i="2"/>
  <c r="I46" i="5"/>
  <c r="H49" i="2"/>
  <c r="F54" i="5"/>
  <c r="B62" i="2"/>
  <c r="E62" i="6"/>
  <c r="B46" i="2"/>
  <c r="D62" i="6"/>
  <c r="F51" i="2"/>
  <c r="F69" i="2" s="1"/>
  <c r="E51" i="2"/>
  <c r="E69" i="2" s="1"/>
  <c r="B16" i="5"/>
  <c r="B45" i="5" s="1"/>
  <c r="C56" i="2"/>
  <c r="B54" i="2"/>
  <c r="J63" i="2"/>
  <c r="L63" i="2"/>
  <c r="I63" i="2"/>
  <c r="H21" i="5"/>
  <c r="H37" i="5" s="1"/>
  <c r="J39" i="7"/>
  <c r="L64" i="2"/>
  <c r="L62" i="6"/>
  <c r="H15" i="6"/>
  <c r="I64" i="2"/>
  <c r="B39" i="2"/>
  <c r="F63" i="5"/>
  <c r="H46" i="4"/>
  <c r="D64" i="4"/>
  <c r="D63" i="4"/>
  <c r="B63" i="4"/>
  <c r="E63" i="4"/>
  <c r="L64" i="4"/>
  <c r="K63" i="4"/>
  <c r="I63" i="4"/>
  <c r="J64" i="4"/>
  <c r="L63" i="4"/>
  <c r="K40" i="4"/>
  <c r="K64" i="4" s="1"/>
  <c r="I55" i="7"/>
  <c r="J50" i="7"/>
  <c r="L63" i="7"/>
  <c r="L56" i="4"/>
  <c r="J68" i="7"/>
  <c r="I63" i="7"/>
  <c r="C63" i="4"/>
  <c r="G55" i="7"/>
  <c r="C64" i="4"/>
  <c r="E56" i="4"/>
  <c r="C56" i="4"/>
  <c r="H16" i="7"/>
  <c r="H45" i="7" s="1"/>
  <c r="H67" i="4"/>
  <c r="K49" i="7"/>
  <c r="L67" i="7"/>
  <c r="K45" i="7"/>
  <c r="I54" i="7"/>
  <c r="J45" i="7"/>
  <c r="B16" i="7"/>
  <c r="B45" i="7" s="1"/>
  <c r="B45" i="4"/>
  <c r="C62" i="7"/>
  <c r="E49" i="7"/>
  <c r="C67" i="7"/>
  <c r="L64" i="1"/>
  <c r="E63" i="1"/>
  <c r="L63" i="1"/>
  <c r="J40" i="1"/>
  <c r="J64" i="1" s="1"/>
  <c r="H63" i="1"/>
  <c r="K64" i="1"/>
  <c r="I63" i="1"/>
  <c r="I55" i="6"/>
  <c r="H55" i="1"/>
  <c r="H73" i="1"/>
  <c r="J55" i="6"/>
  <c r="K55" i="6"/>
  <c r="L25" i="7"/>
  <c r="I50" i="6"/>
  <c r="M50" i="6"/>
  <c r="H50" i="1"/>
  <c r="K68" i="7"/>
  <c r="H21" i="7"/>
  <c r="H37" i="7" s="1"/>
  <c r="D50" i="7"/>
  <c r="B68" i="1"/>
  <c r="B38" i="1"/>
  <c r="E68" i="6"/>
  <c r="D64" i="1"/>
  <c r="B55" i="1"/>
  <c r="D56" i="1"/>
  <c r="E38" i="6"/>
  <c r="E63" i="6" s="1"/>
  <c r="F38" i="6"/>
  <c r="F40" i="6" s="1"/>
  <c r="E25" i="6"/>
  <c r="G55" i="6"/>
  <c r="L67" i="6"/>
  <c r="J54" i="7"/>
  <c r="J39" i="6"/>
  <c r="I49" i="6"/>
  <c r="L62" i="7"/>
  <c r="L39" i="6"/>
  <c r="J67" i="6"/>
  <c r="L49" i="7"/>
  <c r="B45" i="1"/>
  <c r="D67" i="7"/>
  <c r="E39" i="6"/>
  <c r="B54" i="1"/>
  <c r="B49" i="1"/>
  <c r="D45" i="7"/>
  <c r="C49" i="6"/>
  <c r="D49" i="7"/>
  <c r="B62" i="1"/>
  <c r="E54" i="7"/>
  <c r="F63" i="3"/>
  <c r="C64" i="3"/>
  <c r="K63" i="3"/>
  <c r="L63" i="3"/>
  <c r="J63" i="3"/>
  <c r="F40" i="3"/>
  <c r="F64" i="3" s="1"/>
  <c r="E64" i="3"/>
  <c r="I64" i="3"/>
  <c r="K39" i="5"/>
  <c r="H39" i="3"/>
  <c r="K55" i="5"/>
  <c r="K25" i="7"/>
  <c r="M55" i="6"/>
  <c r="H24" i="5"/>
  <c r="I39" i="5"/>
  <c r="I67" i="5"/>
  <c r="H22" i="5"/>
  <c r="H28" i="5" s="1"/>
  <c r="H72" i="5" s="1"/>
  <c r="K50" i="6"/>
  <c r="J40" i="3"/>
  <c r="J64" i="3" s="1"/>
  <c r="K50" i="7"/>
  <c r="H22" i="6"/>
  <c r="H28" i="6" s="1"/>
  <c r="H72" i="6" s="1"/>
  <c r="J67" i="7"/>
  <c r="K55" i="7"/>
  <c r="I40" i="7"/>
  <c r="L68" i="7"/>
  <c r="I50" i="7"/>
  <c r="C63" i="5"/>
  <c r="D50" i="5"/>
  <c r="B23" i="6"/>
  <c r="B38" i="6" s="1"/>
  <c r="C39" i="5"/>
  <c r="B50" i="3"/>
  <c r="G38" i="7"/>
  <c r="D55" i="7"/>
  <c r="F55" i="5"/>
  <c r="C63" i="3"/>
  <c r="B38" i="3"/>
  <c r="G50" i="7"/>
  <c r="C55" i="6"/>
  <c r="D55" i="5"/>
  <c r="G50" i="6"/>
  <c r="E68" i="5"/>
  <c r="F50" i="5"/>
  <c r="F39" i="6"/>
  <c r="B21" i="6"/>
  <c r="B37" i="6" s="1"/>
  <c r="D25" i="5"/>
  <c r="H17" i="6"/>
  <c r="H46" i="6" s="1"/>
  <c r="L62" i="5"/>
  <c r="H46" i="3"/>
  <c r="H62" i="3"/>
  <c r="H17" i="5"/>
  <c r="L46" i="5"/>
  <c r="K62" i="6"/>
  <c r="K62" i="7"/>
  <c r="L67" i="5"/>
  <c r="K54" i="6"/>
  <c r="I62" i="5"/>
  <c r="J62" i="6"/>
  <c r="H16" i="6"/>
  <c r="H45" i="6" s="1"/>
  <c r="K39" i="6"/>
  <c r="H15" i="7"/>
  <c r="K39" i="7"/>
  <c r="J49" i="5"/>
  <c r="K46" i="5"/>
  <c r="J49" i="7"/>
  <c r="J67" i="5"/>
  <c r="K46" i="6"/>
  <c r="J62" i="7"/>
  <c r="K46" i="7"/>
  <c r="L39" i="7"/>
  <c r="H68" i="3"/>
  <c r="H40" i="3"/>
  <c r="D54" i="6"/>
  <c r="B17" i="5"/>
  <c r="E67" i="5"/>
  <c r="E67" i="7"/>
  <c r="C62" i="6"/>
  <c r="D39" i="7"/>
  <c r="C68" i="6"/>
  <c r="D39" i="5"/>
  <c r="D67" i="5"/>
  <c r="B15" i="6"/>
  <c r="F67" i="6"/>
  <c r="F62" i="7"/>
  <c r="F46" i="7"/>
  <c r="E54" i="5"/>
  <c r="E49" i="5"/>
  <c r="C39" i="6"/>
  <c r="F62" i="5"/>
  <c r="K63" i="2"/>
  <c r="D64" i="2"/>
  <c r="K64" i="2"/>
  <c r="H39" i="2"/>
  <c r="H63" i="2"/>
  <c r="J39" i="5"/>
  <c r="K40" i="5"/>
  <c r="K63" i="5"/>
  <c r="K63" i="7"/>
  <c r="L63" i="6"/>
  <c r="L40" i="6"/>
  <c r="L40" i="7"/>
  <c r="K50" i="5"/>
  <c r="J38" i="6"/>
  <c r="J63" i="6" s="1"/>
  <c r="J55" i="7"/>
  <c r="L50" i="6"/>
  <c r="K25" i="5"/>
  <c r="H25" i="5" s="1"/>
  <c r="H23" i="5"/>
  <c r="I38" i="5"/>
  <c r="H23" i="6"/>
  <c r="M50" i="7"/>
  <c r="K40" i="7"/>
  <c r="J38" i="7"/>
  <c r="M55" i="7"/>
  <c r="I39" i="7"/>
  <c r="I67" i="7"/>
  <c r="I50" i="5"/>
  <c r="L25" i="6"/>
  <c r="H25" i="6" s="1"/>
  <c r="J50" i="6"/>
  <c r="H23" i="7"/>
  <c r="H22" i="7"/>
  <c r="L68" i="6"/>
  <c r="K68" i="5"/>
  <c r="L55" i="6"/>
  <c r="H21" i="6"/>
  <c r="H37" i="6" s="1"/>
  <c r="L39" i="5"/>
  <c r="I39" i="6"/>
  <c r="J64" i="2"/>
  <c r="D63" i="5"/>
  <c r="D40" i="5"/>
  <c r="B21" i="7"/>
  <c r="B37" i="7" s="1"/>
  <c r="B22" i="6"/>
  <c r="C67" i="6"/>
  <c r="C50" i="6"/>
  <c r="D25" i="6"/>
  <c r="D38" i="6"/>
  <c r="D68" i="6"/>
  <c r="D56" i="2"/>
  <c r="C64" i="2"/>
  <c r="C25" i="5"/>
  <c r="B23" i="5"/>
  <c r="F55" i="7"/>
  <c r="F38" i="7"/>
  <c r="F50" i="7"/>
  <c r="B23" i="7"/>
  <c r="D68" i="7"/>
  <c r="D37" i="6"/>
  <c r="D39" i="6" s="1"/>
  <c r="C50" i="7"/>
  <c r="B25" i="2"/>
  <c r="B59" i="2" s="1"/>
  <c r="E25" i="5"/>
  <c r="E38" i="5"/>
  <c r="E50" i="5"/>
  <c r="B25" i="7"/>
  <c r="F68" i="7"/>
  <c r="D38" i="7"/>
  <c r="D63" i="7" s="1"/>
  <c r="F40" i="5"/>
  <c r="C50" i="5"/>
  <c r="E55" i="5"/>
  <c r="B73" i="2"/>
  <c r="B38" i="2"/>
  <c r="B50" i="2"/>
  <c r="B21" i="5"/>
  <c r="B37" i="5" s="1"/>
  <c r="B22" i="5"/>
  <c r="B28" i="5" s="1"/>
  <c r="B72" i="5" s="1"/>
  <c r="C63" i="2"/>
  <c r="E39" i="5"/>
  <c r="F55" i="6"/>
  <c r="C67" i="5"/>
  <c r="E39" i="7"/>
  <c r="H17" i="7"/>
  <c r="K67" i="6"/>
  <c r="L54" i="7"/>
  <c r="H46" i="2"/>
  <c r="I49" i="5"/>
  <c r="I68" i="5"/>
  <c r="J49" i="6"/>
  <c r="I68" i="6"/>
  <c r="I67" i="6"/>
  <c r="L68" i="5"/>
  <c r="H16" i="5"/>
  <c r="H15" i="5"/>
  <c r="H40" i="2"/>
  <c r="I62" i="6"/>
  <c r="I46" i="6"/>
  <c r="H62" i="2"/>
  <c r="L49" i="5"/>
  <c r="K49" i="6"/>
  <c r="J68" i="6"/>
  <c r="I62" i="7"/>
  <c r="H68" i="2"/>
  <c r="F68" i="6"/>
  <c r="F49" i="6"/>
  <c r="C68" i="7"/>
  <c r="C49" i="7"/>
  <c r="C54" i="7"/>
  <c r="C46" i="7"/>
  <c r="D54" i="7"/>
  <c r="D46" i="7"/>
  <c r="F39" i="7"/>
  <c r="E67" i="6"/>
  <c r="F54" i="6"/>
  <c r="F49" i="5"/>
  <c r="B45" i="2"/>
  <c r="B49" i="2"/>
  <c r="B17" i="6"/>
  <c r="B17" i="7"/>
  <c r="B15" i="7"/>
  <c r="C49" i="5"/>
  <c r="C40" i="5"/>
  <c r="C62" i="5"/>
  <c r="C68" i="5"/>
  <c r="C46" i="5"/>
  <c r="C54" i="5"/>
  <c r="D68" i="5"/>
  <c r="D49" i="5"/>
  <c r="E49" i="6"/>
  <c r="E46" i="6"/>
  <c r="E54" i="6"/>
  <c r="B16" i="6"/>
  <c r="D67" i="6"/>
  <c r="D62" i="5"/>
  <c r="D62" i="7"/>
  <c r="C39" i="7"/>
  <c r="E62" i="7"/>
  <c r="B67" i="2"/>
  <c r="F67" i="7"/>
  <c r="F49" i="7"/>
  <c r="F46" i="6"/>
  <c r="D46" i="5"/>
  <c r="D45" i="6"/>
  <c r="B15" i="5"/>
  <c r="E62" i="5"/>
  <c r="C54" i="6"/>
  <c r="C46" i="6"/>
  <c r="B25" i="5" l="1"/>
  <c r="H51" i="4"/>
  <c r="H69" i="4" s="1"/>
  <c r="I56" i="7"/>
  <c r="J56" i="6"/>
  <c r="K56" i="7"/>
  <c r="F51" i="6"/>
  <c r="I56" i="6"/>
  <c r="B72" i="4"/>
  <c r="L56" i="5"/>
  <c r="B72" i="7"/>
  <c r="B51" i="4"/>
  <c r="B69" i="4" s="1"/>
  <c r="H56" i="3"/>
  <c r="B64" i="4"/>
  <c r="F69" i="6"/>
  <c r="C28" i="5"/>
  <c r="B56" i="3"/>
  <c r="H64" i="1"/>
  <c r="H51" i="3"/>
  <c r="H69" i="3" s="1"/>
  <c r="D51" i="6"/>
  <c r="D69" i="6" s="1"/>
  <c r="F51" i="5"/>
  <c r="F69" i="5" s="1"/>
  <c r="D56" i="5"/>
  <c r="E51" i="6"/>
  <c r="E69" i="6" s="1"/>
  <c r="C63" i="6"/>
  <c r="H56" i="2"/>
  <c r="I40" i="6"/>
  <c r="I64" i="6" s="1"/>
  <c r="C63" i="7"/>
  <c r="K63" i="6"/>
  <c r="D56" i="6"/>
  <c r="C56" i="7"/>
  <c r="J56" i="5"/>
  <c r="E56" i="5"/>
  <c r="B68" i="5"/>
  <c r="L56" i="7"/>
  <c r="H64" i="2"/>
  <c r="F64" i="5"/>
  <c r="F56" i="5"/>
  <c r="L51" i="5"/>
  <c r="L69" i="5" s="1"/>
  <c r="F56" i="7"/>
  <c r="B51" i="1"/>
  <c r="B69" i="1" s="1"/>
  <c r="E56" i="6"/>
  <c r="L56" i="6"/>
  <c r="C56" i="5"/>
  <c r="H63" i="4"/>
  <c r="H64" i="4"/>
  <c r="H56" i="4"/>
  <c r="E56" i="7"/>
  <c r="B56" i="4"/>
  <c r="J51" i="7"/>
  <c r="J69" i="7" s="1"/>
  <c r="J51" i="6"/>
  <c r="J69" i="6" s="1"/>
  <c r="E40" i="6"/>
  <c r="E64" i="6" s="1"/>
  <c r="D56" i="7"/>
  <c r="B56" i="1"/>
  <c r="H56" i="1"/>
  <c r="H51" i="1"/>
  <c r="H69" i="1" s="1"/>
  <c r="L63" i="5"/>
  <c r="K56" i="5"/>
  <c r="J40" i="5"/>
  <c r="J64" i="5" s="1"/>
  <c r="L51" i="6"/>
  <c r="L69" i="6" s="1"/>
  <c r="B51" i="3"/>
  <c r="B69" i="3" s="1"/>
  <c r="J51" i="5"/>
  <c r="J69" i="5" s="1"/>
  <c r="K51" i="5"/>
  <c r="K69" i="5" s="1"/>
  <c r="E51" i="7"/>
  <c r="E69" i="7" s="1"/>
  <c r="D51" i="5"/>
  <c r="D69" i="5" s="1"/>
  <c r="I51" i="7"/>
  <c r="I69" i="7" s="1"/>
  <c r="H64" i="3"/>
  <c r="I51" i="6"/>
  <c r="I69" i="6" s="1"/>
  <c r="K51" i="6"/>
  <c r="K69" i="6" s="1"/>
  <c r="H68" i="5"/>
  <c r="L51" i="7"/>
  <c r="L69" i="7" s="1"/>
  <c r="H51" i="2"/>
  <c r="H69" i="2" s="1"/>
  <c r="K56" i="6"/>
  <c r="I51" i="5"/>
  <c r="I69" i="5" s="1"/>
  <c r="H59" i="6"/>
  <c r="F63" i="6"/>
  <c r="B56" i="2"/>
  <c r="E63" i="7"/>
  <c r="B55" i="6"/>
  <c r="B59" i="5"/>
  <c r="K51" i="7"/>
  <c r="K69" i="7" s="1"/>
  <c r="B49" i="5"/>
  <c r="B62" i="5"/>
  <c r="D51" i="7"/>
  <c r="D69" i="7" s="1"/>
  <c r="B51" i="2"/>
  <c r="B69" i="2" s="1"/>
  <c r="C51" i="7"/>
  <c r="C69" i="7" s="1"/>
  <c r="C51" i="6"/>
  <c r="C69" i="6" s="1"/>
  <c r="H39" i="5"/>
  <c r="C64" i="6"/>
  <c r="D64" i="5"/>
  <c r="B63" i="6"/>
  <c r="H39" i="6"/>
  <c r="B39" i="7"/>
  <c r="J40" i="6"/>
  <c r="J64" i="6" s="1"/>
  <c r="K64" i="6"/>
  <c r="C64" i="5"/>
  <c r="K64" i="5"/>
  <c r="H39" i="7"/>
  <c r="C64" i="7"/>
  <c r="H25" i="7"/>
  <c r="H59" i="7" s="1"/>
  <c r="J56" i="7"/>
  <c r="B63" i="1"/>
  <c r="B40" i="1"/>
  <c r="B64" i="1" s="1"/>
  <c r="B25" i="6"/>
  <c r="B59" i="6" s="1"/>
  <c r="C56" i="6"/>
  <c r="B73" i="6"/>
  <c r="H49" i="6"/>
  <c r="H62" i="6"/>
  <c r="L64" i="6"/>
  <c r="H68" i="6"/>
  <c r="H54" i="6"/>
  <c r="I64" i="7"/>
  <c r="E64" i="7"/>
  <c r="L64" i="7"/>
  <c r="H67" i="6"/>
  <c r="H59" i="5"/>
  <c r="L64" i="5"/>
  <c r="K64" i="7"/>
  <c r="D40" i="7"/>
  <c r="D64" i="7" s="1"/>
  <c r="B63" i="3"/>
  <c r="B40" i="3"/>
  <c r="B64" i="3" s="1"/>
  <c r="F64" i="6"/>
  <c r="F56" i="6"/>
  <c r="B39" i="6"/>
  <c r="H54" i="5"/>
  <c r="H46" i="5"/>
  <c r="E51" i="5"/>
  <c r="E69" i="5" s="1"/>
  <c r="B54" i="5"/>
  <c r="B46" i="5"/>
  <c r="H67" i="7"/>
  <c r="H28" i="7"/>
  <c r="H72" i="7" s="1"/>
  <c r="J63" i="7"/>
  <c r="J40" i="7"/>
  <c r="J64" i="7" s="1"/>
  <c r="H50" i="7"/>
  <c r="H55" i="7"/>
  <c r="H38" i="7"/>
  <c r="H63" i="7" s="1"/>
  <c r="H73" i="7"/>
  <c r="I40" i="5"/>
  <c r="I64" i="5" s="1"/>
  <c r="I63" i="5"/>
  <c r="H55" i="6"/>
  <c r="H38" i="6"/>
  <c r="H50" i="6"/>
  <c r="H73" i="6"/>
  <c r="H50" i="5"/>
  <c r="H73" i="5"/>
  <c r="H55" i="5"/>
  <c r="H38" i="5"/>
  <c r="B59" i="7"/>
  <c r="B67" i="5"/>
  <c r="B38" i="7"/>
  <c r="B63" i="7" s="1"/>
  <c r="B55" i="7"/>
  <c r="B50" i="7"/>
  <c r="B73" i="7"/>
  <c r="B67" i="7"/>
  <c r="B63" i="2"/>
  <c r="B40" i="2"/>
  <c r="B64" i="2" s="1"/>
  <c r="E63" i="5"/>
  <c r="E40" i="5"/>
  <c r="E64" i="5" s="1"/>
  <c r="F63" i="7"/>
  <c r="F40" i="7"/>
  <c r="F64" i="7" s="1"/>
  <c r="D63" i="6"/>
  <c r="D40" i="6"/>
  <c r="D64" i="6" s="1"/>
  <c r="B28" i="6"/>
  <c r="B50" i="6"/>
  <c r="B73" i="5"/>
  <c r="B55" i="5"/>
  <c r="B50" i="5"/>
  <c r="B38" i="5"/>
  <c r="F51" i="7"/>
  <c r="F69" i="7" s="1"/>
  <c r="B39" i="5"/>
  <c r="C51" i="5"/>
  <c r="C69" i="5" s="1"/>
  <c r="H67" i="5"/>
  <c r="H45" i="5"/>
  <c r="H49" i="5"/>
  <c r="H62" i="5"/>
  <c r="H49" i="7"/>
  <c r="H68" i="7"/>
  <c r="H54" i="7"/>
  <c r="H62" i="7"/>
  <c r="H46" i="7"/>
  <c r="B46" i="7"/>
  <c r="B68" i="7"/>
  <c r="B54" i="7"/>
  <c r="B49" i="7"/>
  <c r="B62" i="7"/>
  <c r="B68" i="6"/>
  <c r="B49" i="6"/>
  <c r="B40" i="6"/>
  <c r="B62" i="6"/>
  <c r="B54" i="6"/>
  <c r="B46" i="6"/>
  <c r="B45" i="6"/>
  <c r="B67" i="6"/>
  <c r="C28" i="6" l="1"/>
  <c r="B72" i="6"/>
  <c r="C28" i="7"/>
  <c r="H56" i="5"/>
  <c r="H51" i="5"/>
  <c r="H69" i="5" s="1"/>
  <c r="H51" i="6"/>
  <c r="H69" i="6" s="1"/>
  <c r="H51" i="7"/>
  <c r="H69" i="7" s="1"/>
  <c r="H56" i="6"/>
  <c r="B56" i="6"/>
  <c r="B51" i="5"/>
  <c r="B69" i="5" s="1"/>
  <c r="B56" i="5"/>
  <c r="B64" i="6"/>
  <c r="B56" i="7"/>
  <c r="H40" i="7"/>
  <c r="H64" i="7" s="1"/>
  <c r="H63" i="6"/>
  <c r="H40" i="6"/>
  <c r="H64" i="6" s="1"/>
  <c r="H63" i="5"/>
  <c r="H40" i="5"/>
  <c r="H64" i="5" s="1"/>
  <c r="H56" i="7"/>
  <c r="B40" i="7"/>
  <c r="B64" i="7" s="1"/>
  <c r="B63" i="5"/>
  <c r="B40" i="5"/>
  <c r="B64" i="5" s="1"/>
  <c r="B51" i="7"/>
  <c r="B69" i="7" s="1"/>
  <c r="B51" i="6"/>
  <c r="B69" i="6" s="1"/>
</calcChain>
</file>

<file path=xl/sharedStrings.xml><?xml version="1.0" encoding="utf-8"?>
<sst xmlns="http://schemas.openxmlformats.org/spreadsheetml/2006/main" count="483" uniqueCount="120">
  <si>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</si>
  <si>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</si>
  <si>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</si>
  <si>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</si>
  <si>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</si>
  <si>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</si>
  <si>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</si>
  <si>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</si>
  <si>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</si>
  <si>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</si>
  <si>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</si>
  <si>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</si>
  <si>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</si>
  <si>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</si>
  <si>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</si>
  <si>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</si>
  <si>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</si>
  <si>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</si>
  <si>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</si>
  <si>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</si>
  <si>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</si>
  <si>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</si>
  <si>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</si>
  <si>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</si>
  <si>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</si>
  <si>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</si>
  <si>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</si>
  <si>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</si>
  <si>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</si>
  <si>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</si>
  <si>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</si>
  <si>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</si>
  <si>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</si>
  <si>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</si>
  <si>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</si>
  <si>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Beneficiarios: familias</t>
  </si>
  <si>
    <t xml:space="preserve">Beneficiarios: familias </t>
  </si>
  <si>
    <t>RAMT</t>
  </si>
  <si>
    <t>Productos: bonos entregados</t>
  </si>
  <si>
    <t>Productos: bonos formalizados</t>
  </si>
  <si>
    <t>Total Bonos Entregados</t>
  </si>
  <si>
    <t>Total Bonos Formalizados</t>
  </si>
  <si>
    <t>Efectivos 2T 2018</t>
  </si>
  <si>
    <t>IPC (2T 2018)</t>
  </si>
  <si>
    <t>Efectivos 1T 2019</t>
  </si>
  <si>
    <t>Programados año 2019</t>
  </si>
  <si>
    <t>IPC (1T 2019)</t>
  </si>
  <si>
    <t>Gasto efectivo real 1T 2019</t>
  </si>
  <si>
    <t>Gasto efectivo real por beneficiario 1T 2019</t>
  </si>
  <si>
    <t>Programados 2T 2019</t>
  </si>
  <si>
    <t>Efectivos 2T 2019</t>
  </si>
  <si>
    <t>En transferencias 2T 2019</t>
  </si>
  <si>
    <t>IPC (2T 2019)</t>
  </si>
  <si>
    <t>Gasto efectivo real 2T 2018</t>
  </si>
  <si>
    <t>Gasto efectivo real 2T 2019</t>
  </si>
  <si>
    <t>Gasto efectivo real por beneficiario 2T 2018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</si>
  <si>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</si>
  <si>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</si>
  <si>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</si>
  <si>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</si>
  <si>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</si>
  <si>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>Efectivos 3T 2019</t>
  </si>
  <si>
    <t>IPC (3T 2019)</t>
  </si>
  <si>
    <t>Gasto efectivo real 3T 2019</t>
  </si>
  <si>
    <t>Gasto efectivo real por beneficiario 3T 2019</t>
  </si>
  <si>
    <t>Efectivos 3TA 2019</t>
  </si>
  <si>
    <t>IPC (3TA 2019)</t>
  </si>
  <si>
    <t>Gasto efectivo real 3TA 2019</t>
  </si>
  <si>
    <t>Gasto efectivo real por beneficiario 3TA 2019</t>
  </si>
  <si>
    <t>Efectivos 4T 2019</t>
  </si>
  <si>
    <t>IPC (4T 2019)</t>
  </si>
  <si>
    <t>Gasto efectivo real 4T 2019</t>
  </si>
  <si>
    <t>Gasto efectivo real por beneficiario 4T 2019</t>
  </si>
  <si>
    <t>Notas: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</si>
  <si>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</si>
  <si>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</si>
  <si>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</si>
  <si>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</si>
  <si>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</si>
  <si>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</si>
  <si>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</si>
  <si>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r>
      <rPr>
        <b/>
        <sz val="11"/>
        <color theme="1"/>
        <rFont val="Palatino Linotype"/>
        <family val="1"/>
      </rPr>
      <t>CLP=</t>
    </r>
    <r>
      <rPr>
        <sz val="11"/>
        <color theme="1"/>
        <rFont val="Palatino Linotype"/>
        <family val="1"/>
      </rPr>
      <t xml:space="preserve"> Construcción en Lote Propio</t>
    </r>
  </si>
  <si>
    <r>
      <rPr>
        <b/>
        <sz val="11"/>
        <color theme="1"/>
        <rFont val="Palatino Linotype"/>
        <family val="1"/>
      </rPr>
      <t>LyC=</t>
    </r>
    <r>
      <rPr>
        <sz val="11"/>
        <color theme="1"/>
        <rFont val="Palatino Linotype"/>
        <family val="1"/>
      </rPr>
      <t xml:space="preserve"> Compra de Lote y Construcción</t>
    </r>
  </si>
  <si>
    <r>
      <rPr>
        <b/>
        <sz val="11"/>
        <color theme="1"/>
        <rFont val="Palatino Linotype"/>
        <family val="1"/>
      </rPr>
      <t>CVE=</t>
    </r>
    <r>
      <rPr>
        <sz val="11"/>
        <color theme="1"/>
        <rFont val="Palatino Linotype"/>
        <family val="1"/>
      </rPr>
      <t xml:space="preserve"> Compra de Vivienda existente</t>
    </r>
  </si>
  <si>
    <r>
      <rPr>
        <b/>
        <sz val="11"/>
        <color theme="1"/>
        <rFont val="Palatino Linotype"/>
        <family val="1"/>
      </rPr>
      <t>RAMTE=</t>
    </r>
    <r>
      <rPr>
        <sz val="11"/>
        <color theme="1"/>
        <rFont val="Palatino Linotype"/>
        <family val="1"/>
      </rPr>
      <t xml:space="preserve"> Reparación, Ampliación, Mejoras y Terminación de Vivienda</t>
    </r>
  </si>
  <si>
    <t>Programados 1S 2020</t>
  </si>
  <si>
    <t>Efectivos 1S 2020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</si>
  <si>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</si>
  <si>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</si>
  <si>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</si>
  <si>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</si>
  <si>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</si>
  <si>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</si>
  <si>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</si>
  <si>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</si>
  <si>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</si>
  <si>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</si>
  <si>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3TA 2020</t>
  </si>
  <si>
    <t>Efectivos 3TA 2020</t>
  </si>
  <si>
    <t>En transferencias 3TA 2020</t>
  </si>
  <si>
    <t>IPC (3TA 2020)</t>
  </si>
  <si>
    <t>Gasto efectivo real 3TA 2020</t>
  </si>
  <si>
    <t>Gasto efectivo real por beneficiario 3TA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</si>
  <si>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</si>
  <si>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</si>
  <si>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</si>
  <si>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</si>
  <si>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</si>
  <si>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</si>
  <si>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</si>
  <si>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</si>
  <si>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</si>
  <si>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</si>
  <si>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</si>
  <si>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</si>
  <si>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por beneficiario 2020</t>
  </si>
  <si>
    <t>Gasto efectivo real por beneficiario 2019</t>
  </si>
  <si>
    <t>Gasto efectivo real 2020</t>
  </si>
  <si>
    <t>Gasto efectivo real 2019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</si>
  <si>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BANHVI 2019 y 2020 - Cronogramas de Metas e Inversión - Modificaciones 2020 - IPC, INEC 2019 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</si>
</sst>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[$€]* #,##0.00_);_([$€]* \(#,##0.00\);_([$€]* &quot;-&quot;??_);_(@_)"/>
    <numFmt numFmtId="166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/>
    <xf numFmtId="166" fontId="0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39" fontId="0" fillId="0" borderId="0" xfId="0" applyNumberFormat="1" applyFont="1" applyFill="1"/>
    <xf numFmtId="2" fontId="0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3" xfId="0" applyFont="1" applyFill="1" applyBorder="1"/>
    <xf numFmtId="39" fontId="5" fillId="0" borderId="0" xfId="1" applyNumberFormat="1" applyFont="1" applyFill="1" applyBorder="1"/>
    <xf numFmtId="39" fontId="5" fillId="0" borderId="0" xfId="1" applyNumberFormat="1" applyFont="1" applyFill="1"/>
    <xf numFmtId="0" fontId="5" fillId="0" borderId="3" xfId="0" applyFont="1" applyFill="1" applyBorder="1" applyAlignment="1">
      <alignment horizontal="left" indent="1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>
      <alignment horizontal="right"/>
    </xf>
    <xf numFmtId="0" fontId="4" fillId="0" borderId="3" xfId="0" applyFont="1" applyFill="1" applyBorder="1" applyAlignment="1">
      <alignment horizontal="left"/>
    </xf>
    <xf numFmtId="3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Alignment="1">
      <alignment horizontal="right"/>
    </xf>
    <xf numFmtId="0" fontId="5" fillId="0" borderId="4" xfId="0" applyFont="1" applyFill="1" applyBorder="1"/>
    <xf numFmtId="39" fontId="5" fillId="0" borderId="5" xfId="1" applyNumberFormat="1" applyFont="1" applyFill="1" applyBorder="1"/>
    <xf numFmtId="0" fontId="4" fillId="0" borderId="0" xfId="0" applyFont="1" applyFill="1"/>
    <xf numFmtId="3" fontId="5" fillId="0" borderId="0" xfId="1" applyNumberFormat="1" applyFont="1" applyFill="1" applyBorder="1" applyAlignment="1"/>
    <xf numFmtId="3" fontId="5" fillId="0" borderId="0" xfId="1" applyNumberFormat="1" applyFont="1" applyFill="1" applyAlignment="1"/>
    <xf numFmtId="37" fontId="5" fillId="0" borderId="0" xfId="1" applyNumberFormat="1" applyFont="1" applyFill="1" applyBorder="1" applyAlignment="1"/>
    <xf numFmtId="37" fontId="5" fillId="0" borderId="0" xfId="1" applyNumberFormat="1" applyFont="1" applyFill="1" applyAlignment="1"/>
    <xf numFmtId="164" fontId="5" fillId="0" borderId="0" xfId="1" applyNumberFormat="1" applyFont="1" applyFill="1" applyBorder="1" applyAlignment="1"/>
    <xf numFmtId="39" fontId="5" fillId="0" borderId="0" xfId="1" applyNumberFormat="1" applyFont="1" applyFill="1" applyBorder="1" applyAlignment="1"/>
    <xf numFmtId="39" fontId="5" fillId="0" borderId="0" xfId="1" applyNumberFormat="1" applyFont="1" applyFill="1" applyAlignment="1"/>
    <xf numFmtId="4" fontId="5" fillId="0" borderId="0" xfId="1" applyNumberFormat="1" applyFont="1" applyFill="1" applyBorder="1" applyAlignment="1"/>
    <xf numFmtId="4" fontId="5" fillId="0" borderId="0" xfId="1" applyNumberFormat="1" applyFont="1" applyFill="1" applyAlignment="1"/>
    <xf numFmtId="0" fontId="6" fillId="0" borderId="0" xfId="0" applyFont="1" applyFill="1"/>
    <xf numFmtId="3" fontId="5" fillId="0" borderId="0" xfId="0" applyNumberFormat="1" applyFont="1" applyFill="1"/>
    <xf numFmtId="4" fontId="5" fillId="0" borderId="0" xfId="1" applyNumberFormat="1" applyFont="1" applyFill="1" applyAlignment="1">
      <alignment horizontal="right" vertical="center"/>
    </xf>
    <xf numFmtId="3" fontId="0" fillId="0" borderId="0" xfId="1" applyNumberFormat="1" applyFont="1" applyFill="1" applyAlignment="1">
      <alignment horizontal="right"/>
    </xf>
    <xf numFmtId="0" fontId="5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</cellXfs>
  <cellStyles count="6">
    <cellStyle name="Euro" xfId="5"/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cobertura</a:t>
            </a:r>
            <a:r>
              <a:rPr lang="es-CR" baseline="0"/>
              <a:t> </a:t>
            </a:r>
            <a:r>
              <a:rPr lang="es-CR"/>
              <a:t>2020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97954417586853E-2"/>
          <c:y val="0.25844599391720752"/>
          <c:w val="0.91291353605238423"/>
          <c:h val="0.57693691232691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6.4467634664880942</c:v>
                </c:pt>
                <c:pt idx="1">
                  <c:v>5.6504416484404949</c:v>
                </c:pt>
                <c:pt idx="2">
                  <c:v>1.6444826391053922</c:v>
                </c:pt>
                <c:pt idx="3">
                  <c:v>0.38764242037815155</c:v>
                </c:pt>
                <c:pt idx="4">
                  <c:v>2.5699305245286497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0-4197-BD7A-FE5C51D3B068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6.8549776093696186</c:v>
                </c:pt>
                <c:pt idx="1">
                  <c:v>5.6254637411226698</c:v>
                </c:pt>
                <c:pt idx="2">
                  <c:v>1.6588682445221763</c:v>
                </c:pt>
                <c:pt idx="3">
                  <c:v>0.97820984569723957</c:v>
                </c:pt>
                <c:pt idx="4">
                  <c:v>2.4393140468386298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0-4197-BD7A-FE5C51D3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15552"/>
        <c:axId val="57417088"/>
        <c:axId val="0"/>
      </c:bar3DChart>
      <c:catAx>
        <c:axId val="574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17088"/>
        <c:crosses val="autoZero"/>
        <c:auto val="1"/>
        <c:lblAlgn val="ctr"/>
        <c:lblOffset val="100"/>
        <c:noMultiLvlLbl val="0"/>
      </c:catAx>
      <c:valAx>
        <c:axId val="57417088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crossAx val="57415552"/>
        <c:crosses val="autoZero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3787677006998084"/>
          <c:y val="0.13661907357095621"/>
          <c:w val="0.47826927624372034"/>
          <c:h val="7.7641815750078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BANHVI: Índice de eficiencia 2020 </a:t>
            </a:r>
          </a:p>
        </c:rich>
      </c:tx>
      <c:layout/>
      <c:overlay val="0"/>
    </c:title>
    <c:autoTitleDeleted val="0"/>
    <c:view3D>
      <c:rotX val="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Anual!$H$69:$L$69</c:f>
              <c:numCache>
                <c:formatCode>#,##0.00</c:formatCode>
                <c:ptCount val="5"/>
                <c:pt idx="0">
                  <c:v>94.656918987239052</c:v>
                </c:pt>
                <c:pt idx="1">
                  <c:v>91.693623245168126</c:v>
                </c:pt>
                <c:pt idx="2">
                  <c:v>88.102149529430321</c:v>
                </c:pt>
                <c:pt idx="3">
                  <c:v>138.37300346794379</c:v>
                </c:pt>
                <c:pt idx="4">
                  <c:v>84.135090710049141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0-4B99-8196-CFD90CA16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026112"/>
        <c:axId val="64027648"/>
        <c:axId val="0"/>
      </c:bar3DChart>
      <c:catAx>
        <c:axId val="640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027648"/>
        <c:crosses val="autoZero"/>
        <c:auto val="1"/>
        <c:lblAlgn val="ctr"/>
        <c:lblOffset val="100"/>
        <c:noMultiLvlLbl val="0"/>
      </c:catAx>
      <c:valAx>
        <c:axId val="64027648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4026112"/>
        <c:crosses val="autoZero"/>
        <c:crossBetween val="between"/>
      </c:valAx>
    </c:plotArea>
    <c:plotVisOnly val="0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giro de recursos 2020</a:t>
            </a:r>
          </a:p>
        </c:rich>
      </c:tx>
      <c:layout>
        <c:manualLayout>
          <c:xMode val="edge"/>
          <c:yMode val="edge"/>
          <c:x val="0.16248208446779489"/>
          <c:y val="4.5020201838096831E-2"/>
        </c:manualLayout>
      </c:layout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3875348914715E-2"/>
          <c:y val="0.25984561406414264"/>
          <c:w val="0.82843944506936629"/>
          <c:h val="0.5862307867210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Anual!$H$72</c:f>
              <c:numCache>
                <c:formatCode>#,##0.00</c:formatCode>
                <c:ptCount val="1"/>
                <c:pt idx="0">
                  <c:v>90.010255270650788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F-4111-ACA0-1B6B53C182AE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Anual!$H$73</c:f>
              <c:numCache>
                <c:formatCode>#,##0.00</c:formatCode>
                <c:ptCount val="1"/>
                <c:pt idx="0">
                  <c:v>108.47802124734105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4-4F6B-8B56-2394BA3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951616"/>
        <c:axId val="63953152"/>
        <c:axId val="0"/>
      </c:bar3DChart>
      <c:catAx>
        <c:axId val="63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53152"/>
        <c:crosses val="autoZero"/>
        <c:auto val="1"/>
        <c:lblAlgn val="ctr"/>
        <c:lblOffset val="100"/>
        <c:noMultiLvlLbl val="0"/>
      </c:catAx>
      <c:valAx>
        <c:axId val="63953152"/>
        <c:scaling>
          <c:orientation val="minMax"/>
          <c:max val="15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3951616"/>
        <c:crosses val="autoZero"/>
        <c:crossBetween val="between"/>
        <c:majorUnit val="30"/>
      </c:valAx>
    </c:plotArea>
    <c:legend>
      <c:legendPos val="t"/>
      <c:layout>
        <c:manualLayout>
          <c:xMode val="edge"/>
          <c:yMode val="edge"/>
          <c:x val="0.14413514977294503"/>
          <c:y val="0.15814086845452938"/>
          <c:w val="0.6651688538932633"/>
          <c:h val="7.9236564893950673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BANHVI:</a:t>
            </a:r>
          </a:p>
          <a:p>
            <a:pPr>
              <a:defRPr/>
            </a:pPr>
            <a:r>
              <a:rPr lang="en-US"/>
              <a:t>Índice transferencia efectiva del gasto (ITG)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2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314638563645442E-2"/>
          <c:y val="0.25083333333333335"/>
          <c:w val="0.88109546795720617"/>
          <c:h val="0.692623942840478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Anual!$B$10</c:f>
              <c:numCache>
                <c:formatCode>General</c:formatCode>
                <c:ptCount val="1"/>
              </c:numCache>
            </c:numRef>
          </c:cat>
          <c:val>
            <c:numRef>
              <c:f>Anual!$B$59</c:f>
              <c:numCache>
                <c:formatCode>#,##0.00</c:formatCode>
                <c:ptCount val="1"/>
                <c:pt idx="0">
                  <c:v>95.924216915840574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8-451F-A787-8F667687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086400"/>
        <c:axId val="64087936"/>
        <c:axId val="0"/>
      </c:bar3DChart>
      <c:catAx>
        <c:axId val="640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087936"/>
        <c:crosses val="autoZero"/>
        <c:auto val="1"/>
        <c:lblAlgn val="ctr"/>
        <c:lblOffset val="100"/>
        <c:noMultiLvlLbl val="0"/>
      </c:catAx>
      <c:valAx>
        <c:axId val="640879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>
            <a:softEdge rad="152400"/>
          </a:effectLst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086400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BANHVI: 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Anual!$B$67:$F$67</c:f>
              <c:numCache>
                <c:formatCode>#,##0.00</c:formatCode>
                <c:ptCount val="5"/>
                <c:pt idx="0">
                  <c:v>10459180.647031406</c:v>
                </c:pt>
                <c:pt idx="1">
                  <c:v>7813826.344844304</c:v>
                </c:pt>
                <c:pt idx="2">
                  <c:v>16258743.557576794</c:v>
                </c:pt>
                <c:pt idx="3">
                  <c:v>19423420.459990975</c:v>
                </c:pt>
                <c:pt idx="4">
                  <c:v>6677379.9936522786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9-422F-A93B-C87B7E050705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Anual!$B$68:$F$68</c:f>
              <c:numCache>
                <c:formatCode>#,##0.00</c:formatCode>
                <c:ptCount val="5"/>
                <c:pt idx="0">
                  <c:v>9072311.849245673</c:v>
                </c:pt>
                <c:pt idx="1">
                  <c:v>7640631.4833795419</c:v>
                </c:pt>
                <c:pt idx="2">
                  <c:v>11538648.692145141</c:v>
                </c:pt>
                <c:pt idx="3">
                  <c:v>11617725.091927245</c:v>
                </c:pt>
                <c:pt idx="4">
                  <c:v>6667190.3602726385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9-422F-A93B-C87B7E05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26336"/>
        <c:axId val="64136320"/>
        <c:axId val="0"/>
      </c:bar3DChart>
      <c:catAx>
        <c:axId val="641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36320"/>
        <c:crosses val="autoZero"/>
        <c:auto val="1"/>
        <c:lblAlgn val="ctr"/>
        <c:lblOffset val="100"/>
        <c:noMultiLvlLbl val="0"/>
      </c:catAx>
      <c:valAx>
        <c:axId val="641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26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BANHVI: Índice de eficiencia (IE) 2020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86.117691996159706</c:v>
                </c:pt>
                <c:pt idx="1">
                  <c:v>96.272324235639843</c:v>
                </c:pt>
                <c:pt idx="2">
                  <c:v>61.19805914739824</c:v>
                </c:pt>
                <c:pt idx="3">
                  <c:v>120.60856502942211</c:v>
                </c:pt>
                <c:pt idx="4">
                  <c:v>94.700354756165609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A-41F8-8105-9B4E9828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181760"/>
        <c:axId val="64183296"/>
        <c:axId val="0"/>
      </c:bar3DChart>
      <c:catAx>
        <c:axId val="641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83296"/>
        <c:crosses val="autoZero"/>
        <c:auto val="1"/>
        <c:lblAlgn val="ctr"/>
        <c:lblOffset val="100"/>
        <c:noMultiLvlLbl val="0"/>
      </c:catAx>
      <c:valAx>
        <c:axId val="641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817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avance 2020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Anual!$H$54:$L$54</c:f>
              <c:numCache>
                <c:formatCode>#,##0.00</c:formatCode>
                <c:ptCount val="5"/>
                <c:pt idx="0">
                  <c:v>103.99857511799804</c:v>
                </c:pt>
                <c:pt idx="1">
                  <c:v>92.523114029210774</c:v>
                </c:pt>
                <c:pt idx="2">
                  <c:v>113.48987108655618</c:v>
                </c:pt>
                <c:pt idx="3">
                  <c:v>282.42187500000006</c:v>
                </c:pt>
                <c:pt idx="4">
                  <c:v>79.667282809611834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2-4DA0-8355-8A765EDF69F0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1.7018174606471151E-3"/>
                  <c:y val="-0.112128612921277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42-4DA0-8355-8A765EDF69F0}"/>
                </c:ext>
              </c:extLst>
            </c:dLbl>
            <c:dLbl>
              <c:idx val="1"/>
              <c:layout>
                <c:manualLayout>
                  <c:x val="0"/>
                  <c:y val="-0.12202231406139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42-4DA0-8355-8A765EDF69F0}"/>
                </c:ext>
              </c:extLst>
            </c:dLbl>
            <c:dLbl>
              <c:idx val="2"/>
              <c:layout>
                <c:manualLayout>
                  <c:x val="-3.4036349212942926E-3"/>
                  <c:y val="-0.118724413681352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42-4DA0-8355-8A765EDF69F0}"/>
                </c:ext>
              </c:extLst>
            </c:dLbl>
            <c:dLbl>
              <c:idx val="4"/>
              <c:layout>
                <c:manualLayout>
                  <c:x val="-1.701817460647271E-3"/>
                  <c:y val="-5.2766406080601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42-4DA0-8355-8A765EDF69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Anual!$H$55:$L$55</c:f>
              <c:numCache>
                <c:formatCode>#,##0.00</c:formatCode>
                <c:ptCount val="5"/>
                <c:pt idx="0">
                  <c:v>97.641343837264216</c:v>
                </c:pt>
                <c:pt idx="1">
                  <c:v>91.969053728581912</c:v>
                </c:pt>
                <c:pt idx="2">
                  <c:v>95.62760732721712</c:v>
                </c:pt>
                <c:pt idx="3">
                  <c:v>171.99859664804654</c:v>
                </c:pt>
                <c:pt idx="4">
                  <c:v>82.609801188704836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2-4DA0-8355-8A765EDF69F0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#,##0.00</c:formatCode>
                <c:ptCount val="5"/>
                <c:pt idx="0">
                  <c:v>100.81995947763113</c:v>
                </c:pt>
                <c:pt idx="1">
                  <c:v>92.246083878896343</c:v>
                </c:pt>
                <c:pt idx="2">
                  <c:v>104.55873920688666</c:v>
                </c:pt>
                <c:pt idx="3">
                  <c:v>227.2102358240233</c:v>
                </c:pt>
                <c:pt idx="4">
                  <c:v>81.138541999158335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42-4DA0-8355-8A765EDF6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8196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resultado 2020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106.33207880207681</c:v>
                </c:pt>
                <c:pt idx="1">
                  <c:v>99.557947699102087</c:v>
                </c:pt>
                <c:pt idx="2">
                  <c:v>100.87478001133599</c:v>
                </c:pt>
                <c:pt idx="3">
                  <c:v>252.34850322701519</c:v>
                </c:pt>
                <c:pt idx="4">
                  <c:v>94.917509386212842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F-4D0A-934C-6523229FD922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54672328560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9E-41CA-ADD5-5DE09A0CA891}"/>
                </c:ext>
              </c:extLst>
            </c:dLbl>
            <c:dLbl>
              <c:idx val="1"/>
              <c:layout>
                <c:manualLayout>
                  <c:x val="0"/>
                  <c:y val="-7.2186048818851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9E-41CA-ADD5-5DE09A0CA891}"/>
                </c:ext>
              </c:extLst>
            </c:dLbl>
            <c:dLbl>
              <c:idx val="4"/>
              <c:layout>
                <c:manualLayout>
                  <c:x val="0"/>
                  <c:y val="-3.93742084466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9E-41CA-ADD5-5DE09A0CA8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92.232633800507799</c:v>
                </c:pt>
                <c:pt idx="1">
                  <c:v>97.351227943826331</c:v>
                </c:pt>
                <c:pt idx="2">
                  <c:v>71.589704599640498</c:v>
                </c:pt>
                <c:pt idx="3">
                  <c:v>150.93714023694361</c:v>
                </c:pt>
                <c:pt idx="4">
                  <c:v>94.772665956173896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F-4D0A-934C-6523229FD922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99.28235630129231</c:v>
                </c:pt>
                <c:pt idx="1">
                  <c:v>98.454587821464202</c:v>
                </c:pt>
                <c:pt idx="2">
                  <c:v>86.232242305488242</c:v>
                </c:pt>
                <c:pt idx="3">
                  <c:v>201.64282173197938</c:v>
                </c:pt>
                <c:pt idx="4">
                  <c:v>94.845087671193369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F-4D0A-934C-6523229F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74048"/>
        <c:axId val="58143488"/>
        <c:axId val="0"/>
      </c:bar3DChart>
      <c:catAx>
        <c:axId val="5747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43488"/>
        <c:crosses val="autoZero"/>
        <c:auto val="1"/>
        <c:lblAlgn val="ctr"/>
        <c:lblOffset val="100"/>
        <c:noMultiLvlLbl val="0"/>
      </c:catAx>
      <c:valAx>
        <c:axId val="58143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747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267871591435065E-2"/>
          <c:y val="0.90918793537049225"/>
          <c:w val="0.98233513489749591"/>
          <c:h val="8.3110821198365992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avance 2020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106.33181939620626</c:v>
                </c:pt>
                <c:pt idx="1">
                  <c:v>99.55781857161999</c:v>
                </c:pt>
                <c:pt idx="2">
                  <c:v>100.87476979742173</c:v>
                </c:pt>
                <c:pt idx="3">
                  <c:v>252.34375000000006</c:v>
                </c:pt>
                <c:pt idx="4">
                  <c:v>94.916820702402958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9-48FA-8C5D-CE5DBE923094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24867770753563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E5-43F3-9CBE-E4F4CA9C19CC}"/>
                </c:ext>
              </c:extLst>
            </c:dLbl>
            <c:dLbl>
              <c:idx val="1"/>
              <c:layout>
                <c:manualLayout>
                  <c:x val="0"/>
                  <c:y val="-0.115262557618673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E5-43F3-9CBE-E4F4CA9C19CC}"/>
                </c:ext>
              </c:extLst>
            </c:dLbl>
            <c:dLbl>
              <c:idx val="4"/>
              <c:layout>
                <c:manualLayout>
                  <c:x val="0"/>
                  <c:y val="-4.8026065674447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E5-43F3-9CBE-E4F4CA9C19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92.232633800490547</c:v>
                </c:pt>
                <c:pt idx="1">
                  <c:v>97.35122794381347</c:v>
                </c:pt>
                <c:pt idx="2">
                  <c:v>71.589704599633691</c:v>
                </c:pt>
                <c:pt idx="3">
                  <c:v>150.93714023691723</c:v>
                </c:pt>
                <c:pt idx="4">
                  <c:v>94.772665956053444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9-48FA-8C5D-CE5DBE923094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99.282226598348402</c:v>
                </c:pt>
                <c:pt idx="1">
                  <c:v>98.45452325771673</c:v>
                </c:pt>
                <c:pt idx="2">
                  <c:v>86.232237198527713</c:v>
                </c:pt>
                <c:pt idx="3">
                  <c:v>201.64044511845864</c:v>
                </c:pt>
                <c:pt idx="4">
                  <c:v>94.844743329228208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9-48FA-8C5D-CE5DBE92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8196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expansión 2020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25.790139064475337</c:v>
                </c:pt>
                <c:pt idx="1">
                  <c:v>11.998794091046117</c:v>
                </c:pt>
                <c:pt idx="2">
                  <c:v>51.521438450899026</c:v>
                </c:pt>
                <c:pt idx="3">
                  <c:v>208.35322195704057</c:v>
                </c:pt>
                <c:pt idx="4">
                  <c:v>3.4239677744209551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32F-8AF0-CCED329F2068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29.293643131078319</c:v>
                </c:pt>
                <c:pt idx="1">
                  <c:v>13.507096799351338</c:v>
                </c:pt>
                <c:pt idx="2">
                  <c:v>42.399855883272643</c:v>
                </c:pt>
                <c:pt idx="3">
                  <c:v>123.16428523135299</c:v>
                </c:pt>
                <c:pt idx="4">
                  <c:v>6.9829265803708962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32F-8AF0-CCED329F2068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2.7851977052089971</c:v>
                </c:pt>
                <c:pt idx="1">
                  <c:v>1.3467133468232584</c:v>
                </c:pt>
                <c:pt idx="2">
                  <c:v>-6.0199947023221174</c:v>
                </c:pt>
                <c:pt idx="3">
                  <c:v>-27.627062297262462</c:v>
                </c:pt>
                <c:pt idx="4">
                  <c:v>3.4411354374959124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C-432F-8AF0-CCED329F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230272"/>
        <c:axId val="58231808"/>
        <c:axId val="0"/>
      </c:bar3DChart>
      <c:catAx>
        <c:axId val="5823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58231808"/>
        <c:crosses val="autoZero"/>
        <c:auto val="1"/>
        <c:lblAlgn val="ctr"/>
        <c:lblOffset val="100"/>
        <c:noMultiLvlLbl val="0"/>
      </c:catAx>
      <c:valAx>
        <c:axId val="5823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crossAx val="582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991675245866452E-3"/>
          <c:y val="0.89537856973266938"/>
          <c:w val="0.98724425698152041"/>
          <c:h val="8.5832805364352269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BANHVI: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100"/>
      <c:rAngAx val="0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66491688538932"/>
          <c:y val="0.29560164437543884"/>
          <c:w val="0.85912344290297049"/>
          <c:h val="0.5825223237024016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Anual!$B$72</c:f>
              <c:numCache>
                <c:formatCode>#,##0.00</c:formatCode>
                <c:ptCount val="1"/>
                <c:pt idx="0">
                  <c:v>90.010255270650788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C-437E-9ADB-EB08FAF108DC}"/>
            </c:ext>
          </c:extLst>
        </c:ser>
        <c:ser>
          <c:idx val="2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102.46902813815444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C-437E-9ADB-EB08FAF1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74944"/>
        <c:axId val="58276480"/>
        <c:axId val="0"/>
        <c:extLst/>
      </c:bar3DChart>
      <c:catAx>
        <c:axId val="5827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276480"/>
        <c:crosses val="autoZero"/>
        <c:auto val="1"/>
        <c:lblAlgn val="ctr"/>
        <c:lblOffset val="100"/>
        <c:noMultiLvlLbl val="0"/>
      </c:catAx>
      <c:valAx>
        <c:axId val="5827648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 w="952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2749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61059034287382"/>
          <c:y val="0.1713467648150693"/>
          <c:w val="0.6651688538932633"/>
          <c:h val="7.4190361613926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98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cobertura 2020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</c:formatCode>
                <c:ptCount val="5"/>
                <c:pt idx="0">
                  <c:v>6.4467634664880942</c:v>
                </c:pt>
                <c:pt idx="1">
                  <c:v>5.6504416484404949</c:v>
                </c:pt>
                <c:pt idx="2">
                  <c:v>1.6444826391053922</c:v>
                </c:pt>
                <c:pt idx="3">
                  <c:v>0.38764242037815155</c:v>
                </c:pt>
                <c:pt idx="4">
                  <c:v>2.5699305245286497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4E8-8617-ED5BA3BD640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Anual!$H$46:$L$46</c:f>
              <c:numCache>
                <c:formatCode>#,##0.00</c:formatCode>
                <c:ptCount val="5"/>
                <c:pt idx="0">
                  <c:v>6.704558502698359</c:v>
                </c:pt>
                <c:pt idx="1">
                  <c:v>5.2279713502627239</c:v>
                </c:pt>
                <c:pt idx="2">
                  <c:v>1.8663214161328914</c:v>
                </c:pt>
                <c:pt idx="3">
                  <c:v>1.0948076136828238</c:v>
                </c:pt>
                <c:pt idx="4">
                  <c:v>2.0474086741722486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4-44E8-8617-ED5BA3BD6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312576"/>
        <c:axId val="58314112"/>
        <c:axId val="0"/>
      </c:bar3DChart>
      <c:catAx>
        <c:axId val="5831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314112"/>
        <c:crosses val="autoZero"/>
        <c:auto val="1"/>
        <c:lblAlgn val="ctr"/>
        <c:lblOffset val="100"/>
        <c:noMultiLvlLbl val="0"/>
      </c:catAx>
      <c:valAx>
        <c:axId val="5831411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831257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resultado 2020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Anual!$H$49:$L$49</c:f>
              <c:numCache>
                <c:formatCode>#,##0.00</c:formatCode>
                <c:ptCount val="5"/>
                <c:pt idx="0">
                  <c:v>103.99882883171297</c:v>
                </c:pt>
                <c:pt idx="1">
                  <c:v>92.523234032611029</c:v>
                </c:pt>
                <c:pt idx="2">
                  <c:v>113.48988257779243</c:v>
                </c:pt>
                <c:pt idx="3">
                  <c:v>282.42719478813001</c:v>
                </c:pt>
                <c:pt idx="4">
                  <c:v>79.667860848018961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0-421B-8A35-6ED6A0916B0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3.5220119507134318E-3"/>
                  <c:y val="-7.4202086244619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C1-4EB0-9F28-3840D831D582}"/>
                </c:ext>
              </c:extLst>
            </c:dLbl>
            <c:dLbl>
              <c:idx val="1"/>
              <c:layout>
                <c:manualLayout>
                  <c:x val="1.761005975356732E-3"/>
                  <c:y val="-7.09759085818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C1-4EB0-9F28-3840D831D582}"/>
                </c:ext>
              </c:extLst>
            </c:dLbl>
            <c:dLbl>
              <c:idx val="4"/>
              <c:layout>
                <c:manualLayout>
                  <c:x val="0"/>
                  <c:y val="-4.8392664942143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C1-4EB0-9F28-3840D831D5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Anual!$H$50:$L$50</c:f>
              <c:numCache>
                <c:formatCode>#,##0.00</c:formatCode>
                <c:ptCount val="5"/>
                <c:pt idx="0">
                  <c:v>97.641343837282477</c:v>
                </c:pt>
                <c:pt idx="1">
                  <c:v>91.969053728594062</c:v>
                </c:pt>
                <c:pt idx="2">
                  <c:v>95.627607327226201</c:v>
                </c:pt>
                <c:pt idx="3">
                  <c:v>171.99859664807661</c:v>
                </c:pt>
                <c:pt idx="4">
                  <c:v>82.609801188809811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0-421B-8A35-6ED6A0916B0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dLbl>
              <c:idx val="2"/>
              <c:layout>
                <c:manualLayout>
                  <c:x val="1.0566035852140327E-2"/>
                  <c:y val="-3.226177662809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C1-4EB0-9F28-3840D831D5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Anual!$H$51:$L$51</c:f>
              <c:numCache>
                <c:formatCode>#,##0.00</c:formatCode>
                <c:ptCount val="5"/>
                <c:pt idx="0">
                  <c:v>100.82008633449772</c:v>
                </c:pt>
                <c:pt idx="1">
                  <c:v>92.246143880602546</c:v>
                </c:pt>
                <c:pt idx="2">
                  <c:v>104.55874495250931</c:v>
                </c:pt>
                <c:pt idx="3">
                  <c:v>227.21289571810331</c:v>
                </c:pt>
                <c:pt idx="4">
                  <c:v>81.138831018414379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0-421B-8A35-6ED6A091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444800"/>
        <c:axId val="58454784"/>
        <c:axId val="0"/>
      </c:bar3DChart>
      <c:catAx>
        <c:axId val="5844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54784"/>
        <c:crosses val="autoZero"/>
        <c:auto val="1"/>
        <c:lblAlgn val="ctr"/>
        <c:lblOffset val="100"/>
        <c:noMultiLvlLbl val="0"/>
      </c:catAx>
      <c:valAx>
        <c:axId val="584547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844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654479118698319E-3"/>
          <c:y val="0.90848832746058916"/>
          <c:w val="0.99216946830025121"/>
          <c:h val="8.175261212428049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expansión 2020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</c:formatCode>
                <c:ptCount val="5"/>
                <c:pt idx="0">
                  <c:v>-8.0617225633758505</c:v>
                </c:pt>
                <c:pt idx="1">
                  <c:v>-16.646547561564461</c:v>
                </c:pt>
                <c:pt idx="2">
                  <c:v>-5.0096339113680166</c:v>
                </c:pt>
                <c:pt idx="3">
                  <c:v>121.10091743119264</c:v>
                </c:pt>
                <c:pt idx="4">
                  <c:v>-26.261762189905902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73C-B47A-9D14804A4E4B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</c:formatCode>
                <c:ptCount val="5"/>
                <c:pt idx="0">
                  <c:v>-6.3758446410582366</c:v>
                </c:pt>
                <c:pt idx="1">
                  <c:v>-16.696863867941492</c:v>
                </c:pt>
                <c:pt idx="2">
                  <c:v>-6.6933364711342254</c:v>
                </c:pt>
                <c:pt idx="3">
                  <c:v>62.485069692313886</c:v>
                </c:pt>
                <c:pt idx="4">
                  <c:v>-21.779694822370132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0-473C-B47A-9D14804A4E4B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Anual!$H$64:$L$64</c:f>
              <c:numCache>
                <c:formatCode>#,##0.00</c:formatCode>
                <c:ptCount val="5"/>
                <c:pt idx="0">
                  <c:v>1.8337062313134478</c:v>
                </c:pt>
                <c:pt idx="1">
                  <c:v>-6.0364993776573783E-2</c:v>
                </c:pt>
                <c:pt idx="2">
                  <c:v>-1.7724982322893879</c:v>
                </c:pt>
                <c:pt idx="3">
                  <c:v>-26.510902089368415</c:v>
                </c:pt>
                <c:pt idx="4">
                  <c:v>6.0783489009852865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0-473C-B47A-9D14804A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73408"/>
        <c:axId val="63874944"/>
        <c:axId val="0"/>
      </c:bar3DChart>
      <c:catAx>
        <c:axId val="638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3874944"/>
        <c:crosses val="autoZero"/>
        <c:auto val="1"/>
        <c:lblAlgn val="ctr"/>
        <c:lblOffset val="150"/>
        <c:noMultiLvlLbl val="0"/>
      </c:catAx>
      <c:valAx>
        <c:axId val="63874944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387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99291837843181E-4"/>
          <c:y val="0.87259224465951968"/>
          <c:w val="0.98618766483808773"/>
          <c:h val="0.10860950155517313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gasto medio 2020</a:t>
            </a:r>
          </a:p>
        </c:rich>
      </c:tx>
      <c:layout/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Anual!$H$67:$L$67</c:f>
              <c:numCache>
                <c:formatCode>#,##0.00</c:formatCode>
                <c:ptCount val="5"/>
                <c:pt idx="0">
                  <c:v>10459180.647031406</c:v>
                </c:pt>
                <c:pt idx="1">
                  <c:v>7813826.344844304</c:v>
                </c:pt>
                <c:pt idx="2">
                  <c:v>16258743.557576794</c:v>
                </c:pt>
                <c:pt idx="3">
                  <c:v>19423420.459990975</c:v>
                </c:pt>
                <c:pt idx="4">
                  <c:v>6677379.9936522786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9-4FB0-BFF6-22E3DF90773E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Anual!$H$68:$L$68</c:f>
              <c:numCache>
                <c:formatCode>#,##0.00</c:formatCode>
                <c:ptCount val="5"/>
                <c:pt idx="0">
                  <c:v>9819807.2544219736</c:v>
                </c:pt>
                <c:pt idx="1">
                  <c:v>7767024.3852652069</c:v>
                </c:pt>
                <c:pt idx="2">
                  <c:v>13699765.205874495</c:v>
                </c:pt>
                <c:pt idx="3">
                  <c:v>11828892.977994468</c:v>
                </c:pt>
                <c:pt idx="4">
                  <c:v>6923959.39675174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9-4FB0-BFF6-22E3DF90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892864"/>
        <c:axId val="63988864"/>
        <c:axId val="0"/>
      </c:bar3DChart>
      <c:catAx>
        <c:axId val="638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88864"/>
        <c:crosses val="autoZero"/>
        <c:auto val="1"/>
        <c:lblAlgn val="ctr"/>
        <c:lblOffset val="100"/>
        <c:noMultiLvlLbl val="0"/>
      </c:catAx>
      <c:valAx>
        <c:axId val="6398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3892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5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3.png"/><Relationship Id="rId2" Type="http://schemas.openxmlformats.org/officeDocument/2006/relationships/chart" Target="../charts/chart2.xml"/><Relationship Id="rId16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154780</xdr:rowOff>
    </xdr:from>
    <xdr:ext cx="19359562" cy="430327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280"/>
          <a:ext cx="19359562" cy="430327"/>
        </a:xfrm>
        <a:prstGeom prst="rect">
          <a:avLst/>
        </a:prstGeom>
      </xdr:spPr>
    </xdr:pic>
    <xdr:clientData/>
  </xdr:oneCellAnchor>
  <xdr:twoCellAnchor>
    <xdr:from>
      <xdr:col>1</xdr:col>
      <xdr:colOff>1129393</xdr:colOff>
      <xdr:row>6</xdr:row>
      <xdr:rowOff>27214</xdr:rowOff>
    </xdr:from>
    <xdr:to>
      <xdr:col>12</xdr:col>
      <xdr:colOff>435428</xdr:colOff>
      <xdr:row>7</xdr:row>
      <xdr:rowOff>163285</xdr:rowOff>
    </xdr:to>
    <xdr:sp macro="" textlink="">
      <xdr:nvSpPr>
        <xdr:cNvPr id="7" name="CuadroTexto 6"/>
        <xdr:cNvSpPr txBox="1"/>
      </xdr:nvSpPr>
      <xdr:spPr>
        <a:xfrm>
          <a:off x="4939393" y="1170214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18-05-2020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23812</xdr:colOff>
      <xdr:row>5</xdr:row>
      <xdr:rowOff>176893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335750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704169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179917</xdr:rowOff>
    </xdr:from>
    <xdr:ext cx="19191563" cy="43391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2417"/>
          <a:ext cx="19191563" cy="433915"/>
        </a:xfrm>
        <a:prstGeom prst="rect">
          <a:avLst/>
        </a:prstGeom>
      </xdr:spPr>
    </xdr:pic>
    <xdr:clientData/>
  </xdr:oneCellAnchor>
  <xdr:twoCellAnchor>
    <xdr:from>
      <xdr:col>2</xdr:col>
      <xdr:colOff>512536</xdr:colOff>
      <xdr:row>6</xdr:row>
      <xdr:rowOff>40821</xdr:rowOff>
    </xdr:from>
    <xdr:to>
      <xdr:col>12</xdr:col>
      <xdr:colOff>845344</xdr:colOff>
      <xdr:row>7</xdr:row>
      <xdr:rowOff>176892</xdr:rowOff>
    </xdr:to>
    <xdr:sp macro="" textlink="">
      <xdr:nvSpPr>
        <xdr:cNvPr id="7" name="CuadroTexto 6"/>
        <xdr:cNvSpPr txBox="1"/>
      </xdr:nvSpPr>
      <xdr:spPr>
        <a:xfrm>
          <a:off x="5929880" y="1183821"/>
          <a:ext cx="12834370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24-08-2020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69062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700768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9195010" cy="44903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9195010" cy="449036"/>
        </a:xfrm>
        <a:prstGeom prst="rect">
          <a:avLst/>
        </a:prstGeom>
      </xdr:spPr>
    </xdr:pic>
    <xdr:clientData/>
  </xdr:oneCellAnchor>
  <xdr:twoCellAnchor>
    <xdr:from>
      <xdr:col>1</xdr:col>
      <xdr:colOff>1037544</xdr:colOff>
      <xdr:row>6</xdr:row>
      <xdr:rowOff>52727</xdr:rowOff>
    </xdr:from>
    <xdr:to>
      <xdr:col>12</xdr:col>
      <xdr:colOff>362290</xdr:colOff>
      <xdr:row>7</xdr:row>
      <xdr:rowOff>188798</xdr:rowOff>
    </xdr:to>
    <xdr:sp macro="" textlink="">
      <xdr:nvSpPr>
        <xdr:cNvPr id="7" name="CuadroTexto 6"/>
        <xdr:cNvSpPr txBox="1"/>
      </xdr:nvSpPr>
      <xdr:spPr>
        <a:xfrm>
          <a:off x="5061857" y="1195727"/>
          <a:ext cx="1307646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24-08-2020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69062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704169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9192875" cy="44903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9192875" cy="449036"/>
        </a:xfrm>
        <a:prstGeom prst="rect">
          <a:avLst/>
        </a:prstGeom>
      </xdr:spPr>
    </xdr:pic>
    <xdr:clientData/>
  </xdr:oneCellAnchor>
  <xdr:twoCellAnchor>
    <xdr:from>
      <xdr:col>1</xdr:col>
      <xdr:colOff>1091974</xdr:colOff>
      <xdr:row>6</xdr:row>
      <xdr:rowOff>40821</xdr:rowOff>
    </xdr:from>
    <xdr:to>
      <xdr:col>12</xdr:col>
      <xdr:colOff>263638</xdr:colOff>
      <xdr:row>7</xdr:row>
      <xdr:rowOff>176892</xdr:rowOff>
    </xdr:to>
    <xdr:sp macro="" textlink="">
      <xdr:nvSpPr>
        <xdr:cNvPr id="7" name="CuadroTexto 6"/>
        <xdr:cNvSpPr txBox="1"/>
      </xdr:nvSpPr>
      <xdr:spPr>
        <a:xfrm>
          <a:off x="4913880" y="1183821"/>
          <a:ext cx="1292338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23-11-2020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11907</xdr:colOff>
      <xdr:row>5</xdr:row>
      <xdr:rowOff>176893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69063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702468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9194806" cy="44903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9194806" cy="449036"/>
        </a:xfrm>
        <a:prstGeom prst="rect">
          <a:avLst/>
        </a:prstGeom>
      </xdr:spPr>
    </xdr:pic>
    <xdr:clientData/>
  </xdr:oneCellAnchor>
  <xdr:twoCellAnchor>
    <xdr:from>
      <xdr:col>1</xdr:col>
      <xdr:colOff>1054552</xdr:colOff>
      <xdr:row>6</xdr:row>
      <xdr:rowOff>28915</xdr:rowOff>
    </xdr:from>
    <xdr:to>
      <xdr:col>12</xdr:col>
      <xdr:colOff>243227</xdr:colOff>
      <xdr:row>7</xdr:row>
      <xdr:rowOff>164986</xdr:rowOff>
    </xdr:to>
    <xdr:sp macro="" textlink="">
      <xdr:nvSpPr>
        <xdr:cNvPr id="7" name="CuadroTexto 6"/>
        <xdr:cNvSpPr txBox="1"/>
      </xdr:nvSpPr>
      <xdr:spPr>
        <a:xfrm>
          <a:off x="5221740" y="1171915"/>
          <a:ext cx="1294039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III Trimestre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23-11-2020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-1</xdr:colOff>
      <xdr:row>5</xdr:row>
      <xdr:rowOff>176893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69062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704169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19203430" cy="44733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572"/>
          <a:ext cx="19203430" cy="447334"/>
        </a:xfrm>
        <a:prstGeom prst="rect">
          <a:avLst/>
        </a:prstGeom>
      </xdr:spPr>
    </xdr:pic>
    <xdr:clientData/>
  </xdr:oneCellAnchor>
  <xdr:twoCellAnchor>
    <xdr:from>
      <xdr:col>1</xdr:col>
      <xdr:colOff>1129393</xdr:colOff>
      <xdr:row>6</xdr:row>
      <xdr:rowOff>40821</xdr:rowOff>
    </xdr:from>
    <xdr:to>
      <xdr:col>12</xdr:col>
      <xdr:colOff>301058</xdr:colOff>
      <xdr:row>7</xdr:row>
      <xdr:rowOff>176892</xdr:rowOff>
    </xdr:to>
    <xdr:sp macro="" textlink="">
      <xdr:nvSpPr>
        <xdr:cNvPr id="3" name="CuadroTexto 2"/>
        <xdr:cNvSpPr txBox="1"/>
      </xdr:nvSpPr>
      <xdr:spPr>
        <a:xfrm>
          <a:off x="4998924" y="1183821"/>
          <a:ext cx="1292338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IV Trimestre 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11-03-2021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80969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709271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655184</xdr:colOff>
      <xdr:row>16</xdr:row>
      <xdr:rowOff>63500</xdr:rowOff>
    </xdr:from>
    <xdr:to>
      <xdr:col>34</xdr:col>
      <xdr:colOff>349250</xdr:colOff>
      <xdr:row>34</xdr:row>
      <xdr:rowOff>158750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639536</xdr:colOff>
      <xdr:row>36</xdr:row>
      <xdr:rowOff>177571</xdr:rowOff>
    </xdr:from>
    <xdr:to>
      <xdr:col>34</xdr:col>
      <xdr:colOff>412750</xdr:colOff>
      <xdr:row>54</xdr:row>
      <xdr:rowOff>190500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427265</xdr:colOff>
      <xdr:row>56</xdr:row>
      <xdr:rowOff>33904</xdr:rowOff>
    </xdr:from>
    <xdr:to>
      <xdr:col>48</xdr:col>
      <xdr:colOff>269875</xdr:colOff>
      <xdr:row>74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364898</xdr:colOff>
      <xdr:row>56</xdr:row>
      <xdr:rowOff>40082</xdr:rowOff>
    </xdr:from>
    <xdr:to>
      <xdr:col>38</xdr:col>
      <xdr:colOff>222250</xdr:colOff>
      <xdr:row>74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666750</xdr:colOff>
      <xdr:row>36</xdr:row>
      <xdr:rowOff>170258</xdr:rowOff>
    </xdr:from>
    <xdr:to>
      <xdr:col>44</xdr:col>
      <xdr:colOff>380999</xdr:colOff>
      <xdr:row>54</xdr:row>
      <xdr:rowOff>190500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 fPrintsWithSheet="0"/>
  </xdr:twoCellAnchor>
  <xdr:twoCellAnchor>
    <xdr:from>
      <xdr:col>15</xdr:col>
      <xdr:colOff>44450</xdr:colOff>
      <xdr:row>16</xdr:row>
      <xdr:rowOff>127000</xdr:rowOff>
    </xdr:from>
    <xdr:to>
      <xdr:col>24</xdr:col>
      <xdr:colOff>412750</xdr:colOff>
      <xdr:row>34</xdr:row>
      <xdr:rowOff>158750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725712</xdr:colOff>
      <xdr:row>36</xdr:row>
      <xdr:rowOff>111578</xdr:rowOff>
    </xdr:from>
    <xdr:to>
      <xdr:col>24</xdr:col>
      <xdr:colOff>317499</xdr:colOff>
      <xdr:row>54</xdr:row>
      <xdr:rowOff>190500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206375</xdr:colOff>
      <xdr:row>56</xdr:row>
      <xdr:rowOff>10432</xdr:rowOff>
    </xdr:from>
    <xdr:to>
      <xdr:col>26</xdr:col>
      <xdr:colOff>158750</xdr:colOff>
      <xdr:row>74</xdr:row>
      <xdr:rowOff>63500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719363</xdr:colOff>
      <xdr:row>75</xdr:row>
      <xdr:rowOff>211364</xdr:rowOff>
    </xdr:from>
    <xdr:to>
      <xdr:col>26</xdr:col>
      <xdr:colOff>158750</xdr:colOff>
      <xdr:row>94</xdr:row>
      <xdr:rowOff>190500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707118</xdr:colOff>
      <xdr:row>96</xdr:row>
      <xdr:rowOff>24490</xdr:rowOff>
    </xdr:from>
    <xdr:to>
      <xdr:col>26</xdr:col>
      <xdr:colOff>158750</xdr:colOff>
      <xdr:row>117</xdr:row>
      <xdr:rowOff>63499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34</xdr:col>
      <xdr:colOff>623660</xdr:colOff>
      <xdr:row>16</xdr:row>
      <xdr:rowOff>54428</xdr:rowOff>
    </xdr:from>
    <xdr:to>
      <xdr:col>44</xdr:col>
      <xdr:colOff>285749</xdr:colOff>
      <xdr:row>34</xdr:row>
      <xdr:rowOff>190499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38</xdr:col>
      <xdr:colOff>421073</xdr:colOff>
      <xdr:row>94</xdr:row>
      <xdr:rowOff>190195</xdr:rowOff>
    </xdr:from>
    <xdr:to>
      <xdr:col>48</xdr:col>
      <xdr:colOff>290285</xdr:colOff>
      <xdr:row>115</xdr:row>
      <xdr:rowOff>18142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381760</xdr:colOff>
      <xdr:row>76</xdr:row>
      <xdr:rowOff>12548</xdr:rowOff>
    </xdr:from>
    <xdr:to>
      <xdr:col>37</xdr:col>
      <xdr:colOff>571499</xdr:colOff>
      <xdr:row>94</xdr:row>
      <xdr:rowOff>190500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360973</xdr:colOff>
      <xdr:row>96</xdr:row>
      <xdr:rowOff>34659</xdr:rowOff>
    </xdr:from>
    <xdr:to>
      <xdr:col>37</xdr:col>
      <xdr:colOff>571500</xdr:colOff>
      <xdr:row>117</xdr:row>
      <xdr:rowOff>31750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0</xdr:col>
      <xdr:colOff>0</xdr:colOff>
      <xdr:row>5</xdr:row>
      <xdr:rowOff>136072</xdr:rowOff>
    </xdr:from>
    <xdr:ext cx="19203443" cy="449036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088572"/>
          <a:ext cx="19203443" cy="449036"/>
        </a:xfrm>
        <a:prstGeom prst="rect">
          <a:avLst/>
        </a:prstGeom>
      </xdr:spPr>
    </xdr:pic>
    <xdr:clientData/>
  </xdr:oneCellAnchor>
  <xdr:twoCellAnchor>
    <xdr:from>
      <xdr:col>1</xdr:col>
      <xdr:colOff>1163410</xdr:colOff>
      <xdr:row>6</xdr:row>
      <xdr:rowOff>52727</xdr:rowOff>
    </xdr:from>
    <xdr:to>
      <xdr:col>12</xdr:col>
      <xdr:colOff>333374</xdr:colOff>
      <xdr:row>7</xdr:row>
      <xdr:rowOff>188798</xdr:rowOff>
    </xdr:to>
    <xdr:sp macro="" textlink="">
      <xdr:nvSpPr>
        <xdr:cNvPr id="18" name="CuadroTexto 17"/>
        <xdr:cNvSpPr txBox="1"/>
      </xdr:nvSpPr>
      <xdr:spPr>
        <a:xfrm>
          <a:off x="5021035" y="1195727"/>
          <a:ext cx="1292168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Anual 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11-03-2021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11905</xdr:colOff>
      <xdr:row>5</xdr:row>
      <xdr:rowOff>176893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19180968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697365</xdr:colOff>
      <xdr:row>5</xdr:row>
      <xdr:rowOff>136071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38</xdr:col>
      <xdr:colOff>449036</xdr:colOff>
      <xdr:row>75</xdr:row>
      <xdr:rowOff>81642</xdr:rowOff>
    </xdr:from>
    <xdr:to>
      <xdr:col>48</xdr:col>
      <xdr:colOff>291646</xdr:colOff>
      <xdr:row>93</xdr:row>
      <xdr:rowOff>190613</xdr:rowOff>
    </xdr:to>
    <xdr:graphicFrame macro="">
      <xdr:nvGraphicFramePr>
        <xdr:cNvPr id="2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170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5703125" style="1" customWidth="1"/>
    <col min="2" max="13" width="18.85546875" style="1" customWidth="1"/>
    <col min="14" max="16384" width="11.42578125" style="1"/>
  </cols>
  <sheetData>
    <row r="9" spans="1:13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2"/>
      <c r="J12" s="12"/>
      <c r="K12" s="12"/>
      <c r="L12" s="12"/>
      <c r="M12" s="12"/>
    </row>
    <row r="13" spans="1:13" ht="16.5" x14ac:dyDescent="0.3">
      <c r="A13" s="14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ht="17.25" x14ac:dyDescent="0.35">
      <c r="A14" s="11" t="s">
        <v>35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ht="16.5" x14ac:dyDescent="0.3">
      <c r="A15" s="17" t="s">
        <v>44</v>
      </c>
      <c r="B15" s="18">
        <f>SUM(C15:F15)</f>
        <v>2550</v>
      </c>
      <c r="C15" s="19">
        <v>1831</v>
      </c>
      <c r="D15" s="19">
        <v>334</v>
      </c>
      <c r="E15" s="19">
        <v>112</v>
      </c>
      <c r="F15" s="19">
        <v>273</v>
      </c>
      <c r="G15" s="19">
        <v>0</v>
      </c>
      <c r="H15" s="18">
        <f>SUM(I15:L15)</f>
        <v>2814</v>
      </c>
      <c r="I15" s="18">
        <v>1766</v>
      </c>
      <c r="J15" s="18">
        <v>609</v>
      </c>
      <c r="K15" s="18">
        <v>179</v>
      </c>
      <c r="L15" s="18">
        <v>260</v>
      </c>
      <c r="M15" s="18">
        <v>0</v>
      </c>
    </row>
    <row r="16" spans="1:13" ht="16.5" x14ac:dyDescent="0.3">
      <c r="A16" s="17" t="s">
        <v>74</v>
      </c>
      <c r="B16" s="18">
        <f t="shared" ref="B16:B18" si="0">SUM(C16:F16)</f>
        <v>3157.7084077226841</v>
      </c>
      <c r="C16" s="19">
        <v>2166.1631508678238</v>
      </c>
      <c r="D16" s="19">
        <v>524.0336351875809</v>
      </c>
      <c r="E16" s="19">
        <v>154.09708737864077</v>
      </c>
      <c r="F16" s="18">
        <v>313.41453428863866</v>
      </c>
      <c r="G16" s="19">
        <v>0</v>
      </c>
      <c r="H16" s="18">
        <f t="shared" ref="H16" si="1">SUM(I16:L16)</f>
        <v>3157.7084077226841</v>
      </c>
      <c r="I16" s="19">
        <v>2166.1631508678238</v>
      </c>
      <c r="J16" s="19">
        <v>524.0336351875809</v>
      </c>
      <c r="K16" s="19">
        <v>154.09708737864077</v>
      </c>
      <c r="L16" s="18">
        <v>313.41453428863866</v>
      </c>
      <c r="M16" s="19">
        <v>0</v>
      </c>
    </row>
    <row r="17" spans="1:14" ht="16.5" x14ac:dyDescent="0.3">
      <c r="A17" s="17" t="s">
        <v>75</v>
      </c>
      <c r="B17" s="18">
        <f t="shared" si="0"/>
        <v>2676</v>
      </c>
      <c r="C17" s="19">
        <v>2015</v>
      </c>
      <c r="D17" s="19">
        <v>290</v>
      </c>
      <c r="E17" s="19">
        <v>73</v>
      </c>
      <c r="F17" s="19">
        <v>298</v>
      </c>
      <c r="G17" s="19">
        <v>0</v>
      </c>
      <c r="H17" s="18">
        <f>SUM(I17:L17)</f>
        <v>2613</v>
      </c>
      <c r="I17" s="18">
        <v>1647</v>
      </c>
      <c r="J17" s="18">
        <v>470</v>
      </c>
      <c r="K17" s="18">
        <v>296</v>
      </c>
      <c r="L17" s="18">
        <v>200</v>
      </c>
      <c r="M17" s="18">
        <v>0</v>
      </c>
    </row>
    <row r="18" spans="1:14" ht="16.5" x14ac:dyDescent="0.3">
      <c r="A18" s="17" t="s">
        <v>76</v>
      </c>
      <c r="B18" s="18">
        <f t="shared" si="0"/>
        <v>11229</v>
      </c>
      <c r="C18" s="19">
        <v>7463</v>
      </c>
      <c r="D18" s="19">
        <v>2172</v>
      </c>
      <c r="E18" s="19">
        <v>511.99999999999994</v>
      </c>
      <c r="F18" s="18">
        <v>1082</v>
      </c>
      <c r="G18" s="19">
        <v>0</v>
      </c>
      <c r="H18" s="18">
        <f>SUM(I18:L18)</f>
        <v>11229</v>
      </c>
      <c r="I18" s="19">
        <v>7463</v>
      </c>
      <c r="J18" s="19">
        <v>2172</v>
      </c>
      <c r="K18" s="19">
        <v>511.99999999999994</v>
      </c>
      <c r="L18" s="18">
        <v>1082</v>
      </c>
      <c r="M18" s="19">
        <v>0</v>
      </c>
    </row>
    <row r="19" spans="1:14" ht="16.5" x14ac:dyDescent="0.3">
      <c r="A19" s="14"/>
      <c r="B19" s="18"/>
      <c r="C19" s="19"/>
      <c r="D19" s="19"/>
      <c r="E19" s="19"/>
      <c r="F19" s="19"/>
      <c r="G19" s="19"/>
      <c r="H19" s="18"/>
      <c r="I19" s="18"/>
      <c r="J19" s="18"/>
      <c r="K19" s="18"/>
      <c r="L19" s="18"/>
      <c r="M19" s="18"/>
    </row>
    <row r="20" spans="1:14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8"/>
      <c r="J20" s="18"/>
      <c r="K20" s="18"/>
      <c r="L20" s="18"/>
      <c r="M20" s="18"/>
    </row>
    <row r="21" spans="1:14" ht="16.5" x14ac:dyDescent="0.3">
      <c r="A21" s="17" t="s">
        <v>44</v>
      </c>
      <c r="B21" s="19">
        <f>SUM(C21:G21)</f>
        <v>21808445723.178318</v>
      </c>
      <c r="C21" s="18">
        <v>13333641575.050001</v>
      </c>
      <c r="D21" s="18">
        <v>3818167843.0699997</v>
      </c>
      <c r="E21" s="18">
        <v>1900045527.4299998</v>
      </c>
      <c r="F21" s="18">
        <v>1716527000</v>
      </c>
      <c r="G21" s="18">
        <v>1040063777.62832</v>
      </c>
      <c r="H21" s="18">
        <f>SUM(I21:M21)</f>
        <v>27484199250.502163</v>
      </c>
      <c r="I21" s="18">
        <v>13303441188.860001</v>
      </c>
      <c r="J21" s="18">
        <v>8294899244.3699999</v>
      </c>
      <c r="K21" s="18">
        <v>3081827142.6500001</v>
      </c>
      <c r="L21" s="18">
        <v>1660990000</v>
      </c>
      <c r="M21" s="18">
        <v>1143041674.6221619</v>
      </c>
    </row>
    <row r="22" spans="1:14" ht="16.5" x14ac:dyDescent="0.3">
      <c r="A22" s="17" t="s">
        <v>74</v>
      </c>
      <c r="B22" s="19">
        <f>SUM(C22:G22)</f>
        <v>31537034080.874023</v>
      </c>
      <c r="C22" s="19">
        <v>16479616441.96393</v>
      </c>
      <c r="D22" s="19">
        <v>8336087456.1781549</v>
      </c>
      <c r="E22" s="19">
        <v>2903051958.669488</v>
      </c>
      <c r="F22" s="18">
        <v>2033163087.422452</v>
      </c>
      <c r="G22" s="18">
        <v>1785115136.6400001</v>
      </c>
      <c r="H22" s="18">
        <f>SUM(I22:M22)</f>
        <v>31537034080.874023</v>
      </c>
      <c r="I22" s="19">
        <v>16479616441.96393</v>
      </c>
      <c r="J22" s="19">
        <v>8336087456.1781549</v>
      </c>
      <c r="K22" s="19">
        <v>2903051958.669488</v>
      </c>
      <c r="L22" s="18">
        <v>2033163087.422452</v>
      </c>
      <c r="M22" s="18">
        <v>1785115136.6400001</v>
      </c>
    </row>
    <row r="23" spans="1:14" ht="16.5" x14ac:dyDescent="0.3">
      <c r="A23" s="17" t="s">
        <v>75</v>
      </c>
      <c r="B23" s="19">
        <f t="shared" ref="B23" si="2">SUM(C23:G23)</f>
        <v>21955199709.986977</v>
      </c>
      <c r="C23" s="18">
        <v>15430062206.439999</v>
      </c>
      <c r="D23" s="18">
        <v>2908399365.1700001</v>
      </c>
      <c r="E23" s="18">
        <v>429466351.98000002</v>
      </c>
      <c r="F23" s="18">
        <v>1940794000</v>
      </c>
      <c r="G23" s="18">
        <v>1246477786.396976</v>
      </c>
      <c r="H23" s="18">
        <f t="shared" ref="H23:H24" si="3">SUM(I23:M23)</f>
        <v>24033250804.206245</v>
      </c>
      <c r="I23" s="18">
        <v>12499422016.286251</v>
      </c>
      <c r="J23" s="18">
        <v>5292200910.4906301</v>
      </c>
      <c r="K23" s="18">
        <v>3915774376.4400001</v>
      </c>
      <c r="L23" s="18">
        <v>1344181000</v>
      </c>
      <c r="M23" s="18">
        <v>981672500.98936367</v>
      </c>
    </row>
    <row r="24" spans="1:14" ht="16.5" x14ac:dyDescent="0.3">
      <c r="A24" s="17" t="s">
        <v>76</v>
      </c>
      <c r="B24" s="19">
        <f>SUM(C24:G24)</f>
        <v>117445852965.99998</v>
      </c>
      <c r="C24" s="19">
        <v>58314510377.080086</v>
      </c>
      <c r="D24" s="19">
        <v>35313987431.398567</v>
      </c>
      <c r="E24" s="19">
        <v>9944603955.7987652</v>
      </c>
      <c r="F24" s="18">
        <v>7224872731.9489803</v>
      </c>
      <c r="G24" s="18">
        <v>6647878469.7735834</v>
      </c>
      <c r="H24" s="18">
        <f t="shared" si="3"/>
        <v>117445852965.99998</v>
      </c>
      <c r="I24" s="19">
        <v>58314510377.080086</v>
      </c>
      <c r="J24" s="19">
        <v>35313987431.398567</v>
      </c>
      <c r="K24" s="19">
        <v>9944603955.7987652</v>
      </c>
      <c r="L24" s="18">
        <v>7224872731.9489803</v>
      </c>
      <c r="M24" s="18">
        <v>6647878469.7735834</v>
      </c>
    </row>
    <row r="25" spans="1:14" ht="16.5" x14ac:dyDescent="0.3">
      <c r="A25" s="17" t="s">
        <v>77</v>
      </c>
      <c r="B25" s="19">
        <f>SUM(C25:F25)</f>
        <v>20708721923.59</v>
      </c>
      <c r="C25" s="19">
        <f>+C23</f>
        <v>15430062206.439999</v>
      </c>
      <c r="D25" s="19">
        <f t="shared" ref="D25:F25" si="4">+D23</f>
        <v>2908399365.1700001</v>
      </c>
      <c r="E25" s="19">
        <f t="shared" si="4"/>
        <v>429466351.98000002</v>
      </c>
      <c r="F25" s="19">
        <f t="shared" si="4"/>
        <v>1940794000</v>
      </c>
      <c r="G25" s="19"/>
      <c r="H25" s="18">
        <f>SUM(I25:L25)</f>
        <v>23051578303.216881</v>
      </c>
      <c r="I25" s="18">
        <f>+I23</f>
        <v>12499422016.286251</v>
      </c>
      <c r="J25" s="18">
        <f t="shared" ref="J25:L25" si="5">+J23</f>
        <v>5292200910.4906301</v>
      </c>
      <c r="K25" s="18">
        <f t="shared" si="5"/>
        <v>3915774376.4400001</v>
      </c>
      <c r="L25" s="18">
        <f t="shared" si="5"/>
        <v>1344181000</v>
      </c>
      <c r="M25" s="18"/>
    </row>
    <row r="26" spans="1:14" ht="16.5" x14ac:dyDescent="0.3">
      <c r="A26" s="14"/>
      <c r="B26" s="18"/>
      <c r="C26" s="19"/>
      <c r="D26" s="19"/>
      <c r="E26" s="19"/>
      <c r="F26" s="19"/>
      <c r="G26" s="19"/>
      <c r="H26" s="18"/>
      <c r="I26" s="18"/>
      <c r="J26" s="18"/>
      <c r="K26" s="18"/>
      <c r="L26" s="18"/>
      <c r="M26" s="18"/>
    </row>
    <row r="27" spans="1:14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8"/>
      <c r="J27" s="18"/>
      <c r="K27" s="18"/>
      <c r="L27" s="18"/>
      <c r="M27" s="18"/>
    </row>
    <row r="28" spans="1:14" ht="16.5" x14ac:dyDescent="0.3">
      <c r="A28" s="17" t="s">
        <v>74</v>
      </c>
      <c r="B28" s="19">
        <f>B22</f>
        <v>31537034080.874023</v>
      </c>
      <c r="C28" s="19">
        <f>B28+H28</f>
        <v>63074068161.748047</v>
      </c>
      <c r="D28" s="19"/>
      <c r="E28" s="19"/>
      <c r="F28" s="18"/>
      <c r="G28" s="18"/>
      <c r="H28" s="18">
        <f t="shared" ref="H28" si="6">H22</f>
        <v>31537034080.874023</v>
      </c>
      <c r="I28" s="18"/>
      <c r="J28" s="18"/>
      <c r="K28" s="18"/>
      <c r="L28" s="18"/>
      <c r="M28" s="18"/>
    </row>
    <row r="29" spans="1:14" ht="16.5" x14ac:dyDescent="0.3">
      <c r="A29" s="17" t="s">
        <v>75</v>
      </c>
      <c r="B29" s="19">
        <v>27358047685.849998</v>
      </c>
      <c r="C29" s="19"/>
      <c r="D29" s="19"/>
      <c r="E29" s="19"/>
      <c r="F29" s="18"/>
      <c r="G29" s="18"/>
      <c r="H29" s="19">
        <v>27358047685.849998</v>
      </c>
      <c r="I29" s="18"/>
      <c r="J29" s="18"/>
      <c r="K29" s="18"/>
      <c r="L29" s="18"/>
      <c r="M29" s="18"/>
    </row>
    <row r="30" spans="1:14" ht="16.5" x14ac:dyDescent="0.3">
      <c r="A30" s="14"/>
      <c r="B30" s="18"/>
      <c r="C30" s="19"/>
      <c r="D30" s="19"/>
      <c r="E30" s="19"/>
      <c r="F30" s="19"/>
      <c r="G30" s="19"/>
      <c r="H30" s="18"/>
      <c r="I30" s="18"/>
      <c r="J30" s="18"/>
      <c r="K30" s="18"/>
      <c r="L30" s="18"/>
      <c r="M30" s="18"/>
    </row>
    <row r="31" spans="1:14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1"/>
      <c r="J31" s="21"/>
      <c r="K31" s="21"/>
      <c r="L31" s="21"/>
      <c r="M31" s="21"/>
    </row>
    <row r="32" spans="1:14" ht="16.5" x14ac:dyDescent="0.3">
      <c r="A32" s="17" t="s">
        <v>46</v>
      </c>
      <c r="B32" s="23">
        <v>1.0451016243</v>
      </c>
      <c r="C32" s="23">
        <v>1.0451016243</v>
      </c>
      <c r="D32" s="23">
        <v>1.0451016243</v>
      </c>
      <c r="E32" s="23">
        <v>1.0451016243</v>
      </c>
      <c r="F32" s="23">
        <v>1.0451016243</v>
      </c>
      <c r="G32" s="23">
        <v>1.0451016243</v>
      </c>
      <c r="H32" s="23">
        <v>1.0451016243</v>
      </c>
      <c r="I32" s="23">
        <v>1.0451016243</v>
      </c>
      <c r="J32" s="23">
        <v>1.0451016243</v>
      </c>
      <c r="K32" s="23">
        <v>1.0451016243</v>
      </c>
      <c r="L32" s="23">
        <v>1.0451016243</v>
      </c>
      <c r="M32" s="23">
        <v>1.0451016243</v>
      </c>
      <c r="N32" s="2"/>
    </row>
    <row r="33" spans="1:14" ht="16.5" x14ac:dyDescent="0.3">
      <c r="A33" s="17" t="s">
        <v>78</v>
      </c>
      <c r="B33" s="23">
        <v>1.0649999999999999</v>
      </c>
      <c r="C33" s="23">
        <v>1.0649999999999999</v>
      </c>
      <c r="D33" s="23">
        <v>1.0649999999999999</v>
      </c>
      <c r="E33" s="23">
        <v>1.0649999999999999</v>
      </c>
      <c r="F33" s="23">
        <v>1.0649999999999999</v>
      </c>
      <c r="G33" s="23">
        <v>1.0649999999999999</v>
      </c>
      <c r="H33" s="23">
        <v>1.0649999999999999</v>
      </c>
      <c r="I33" s="23">
        <v>1.0649999999999999</v>
      </c>
      <c r="J33" s="23">
        <v>1.0649999999999999</v>
      </c>
      <c r="K33" s="23">
        <v>1.0649999999999999</v>
      </c>
      <c r="L33" s="23">
        <v>1.0649999999999999</v>
      </c>
      <c r="M33" s="23">
        <v>1.0649999999999999</v>
      </c>
      <c r="N33" s="2"/>
    </row>
    <row r="34" spans="1:14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8"/>
    </row>
    <row r="35" spans="1:14" ht="16.5" x14ac:dyDescent="0.3">
      <c r="A35" s="14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4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4" ht="16.5" x14ac:dyDescent="0.3">
      <c r="A37" s="14" t="s">
        <v>47</v>
      </c>
      <c r="B37" s="18">
        <f t="shared" ref="B37:M37" si="7">B21/B32</f>
        <v>20867296745.218845</v>
      </c>
      <c r="C37" s="18">
        <f t="shared" si="7"/>
        <v>12758224908.492281</v>
      </c>
      <c r="D37" s="18">
        <f t="shared" si="7"/>
        <v>3653393846.3901782</v>
      </c>
      <c r="E37" s="18">
        <f t="shared" si="7"/>
        <v>1818048583.2682865</v>
      </c>
      <c r="F37" s="18">
        <f t="shared" si="7"/>
        <v>1642449844.1955011</v>
      </c>
      <c r="G37" s="18">
        <f t="shared" si="7"/>
        <v>995179562.87260175</v>
      </c>
      <c r="H37" s="18">
        <f t="shared" si="7"/>
        <v>26298111696.947025</v>
      </c>
      <c r="I37" s="18">
        <f t="shared" si="7"/>
        <v>12729327827.588566</v>
      </c>
      <c r="J37" s="18">
        <f t="shared" si="7"/>
        <v>7936930774.4841099</v>
      </c>
      <c r="K37" s="18">
        <f t="shared" si="7"/>
        <v>2948830114.6926084</v>
      </c>
      <c r="L37" s="18">
        <f t="shared" si="7"/>
        <v>1589309557.4437718</v>
      </c>
      <c r="M37" s="18">
        <f t="shared" si="7"/>
        <v>1093713422.737967</v>
      </c>
    </row>
    <row r="38" spans="1:14" ht="16.5" x14ac:dyDescent="0.3">
      <c r="A38" s="14" t="s">
        <v>79</v>
      </c>
      <c r="B38" s="18">
        <f t="shared" ref="B38:H38" si="8">B23/B33</f>
        <v>20615210995.292938</v>
      </c>
      <c r="C38" s="18">
        <f t="shared" si="8"/>
        <v>14488321320.600939</v>
      </c>
      <c r="D38" s="18">
        <f t="shared" si="8"/>
        <v>2730891422.6948357</v>
      </c>
      <c r="E38" s="18">
        <f t="shared" si="8"/>
        <v>403254790.59154934</v>
      </c>
      <c r="F38" s="18">
        <f t="shared" si="8"/>
        <v>1822341784.0375588</v>
      </c>
      <c r="G38" s="18">
        <f t="shared" si="8"/>
        <v>1170401677.3680527</v>
      </c>
      <c r="H38" s="18">
        <f t="shared" si="8"/>
        <v>22566432680.005867</v>
      </c>
      <c r="I38" s="18">
        <f>I23/I33</f>
        <v>11736546494.165495</v>
      </c>
      <c r="J38" s="18">
        <f t="shared" ref="J38:M38" si="9">J23/J33</f>
        <v>4969202732.855052</v>
      </c>
      <c r="K38" s="18">
        <f t="shared" si="9"/>
        <v>3676783452.0563383</v>
      </c>
      <c r="L38" s="18">
        <f t="shared" si="9"/>
        <v>1262141784.0375588</v>
      </c>
      <c r="M38" s="18">
        <f t="shared" si="9"/>
        <v>921758216.89142132</v>
      </c>
    </row>
    <row r="39" spans="1:14" ht="16.5" x14ac:dyDescent="0.3">
      <c r="A39" s="14" t="s">
        <v>48</v>
      </c>
      <c r="B39" s="18">
        <f t="shared" ref="B39:F39" si="10">B37/B15</f>
        <v>8183253.6255760174</v>
      </c>
      <c r="C39" s="18">
        <f t="shared" si="10"/>
        <v>6967900.0046380563</v>
      </c>
      <c r="D39" s="18">
        <f t="shared" si="10"/>
        <v>10938304.929311911</v>
      </c>
      <c r="E39" s="18">
        <f t="shared" si="10"/>
        <v>16232576.636323987</v>
      </c>
      <c r="F39" s="18">
        <f t="shared" si="10"/>
        <v>6016299.7955879159</v>
      </c>
      <c r="G39" s="18"/>
      <c r="H39" s="18">
        <f t="shared" ref="H39:L39" si="11">H37/H15</f>
        <v>9345455.4715518933</v>
      </c>
      <c r="I39" s="18">
        <f t="shared" si="11"/>
        <v>7207999.9023717809</v>
      </c>
      <c r="J39" s="18">
        <f t="shared" si="11"/>
        <v>13032727.051698046</v>
      </c>
      <c r="K39" s="18">
        <f t="shared" si="11"/>
        <v>16473911.255265968</v>
      </c>
      <c r="L39" s="18">
        <f t="shared" si="11"/>
        <v>6112729.0670914305</v>
      </c>
      <c r="M39" s="18"/>
    </row>
    <row r="40" spans="1:14" ht="16.5" x14ac:dyDescent="0.3">
      <c r="A40" s="14" t="s">
        <v>80</v>
      </c>
      <c r="B40" s="18">
        <f>B38/B17</f>
        <v>7703741.0296311425</v>
      </c>
      <c r="C40" s="18">
        <f t="shared" ref="C40:F40" si="12">C38/C17</f>
        <v>7190233.9060054291</v>
      </c>
      <c r="D40" s="18">
        <f t="shared" si="12"/>
        <v>9416866.9748097789</v>
      </c>
      <c r="E40" s="18">
        <f t="shared" si="12"/>
        <v>5524038.2272814978</v>
      </c>
      <c r="F40" s="18">
        <f t="shared" si="12"/>
        <v>6115240.8860320766</v>
      </c>
      <c r="G40" s="19"/>
      <c r="H40" s="18">
        <f t="shared" ref="H40:L40" si="13">H38/H17</f>
        <v>8636216.1040971559</v>
      </c>
      <c r="I40" s="18">
        <f t="shared" si="13"/>
        <v>7126014.871988764</v>
      </c>
      <c r="J40" s="18">
        <f t="shared" si="13"/>
        <v>10572771.772032026</v>
      </c>
      <c r="K40" s="18">
        <f t="shared" si="13"/>
        <v>12421565.716406548</v>
      </c>
      <c r="L40" s="18">
        <f t="shared" si="13"/>
        <v>6310708.9201877937</v>
      </c>
      <c r="M40" s="18"/>
    </row>
    <row r="41" spans="1:14" ht="16.5" x14ac:dyDescent="0.3">
      <c r="A41" s="14"/>
      <c r="B41" s="24"/>
      <c r="C41" s="25"/>
      <c r="D41" s="25"/>
      <c r="E41" s="25"/>
      <c r="F41" s="25"/>
      <c r="G41" s="25"/>
      <c r="H41" s="24"/>
      <c r="I41" s="24"/>
      <c r="J41" s="24"/>
      <c r="K41" s="24"/>
      <c r="L41" s="24"/>
      <c r="M41" s="24"/>
    </row>
    <row r="42" spans="1:14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4"/>
      <c r="J42" s="24"/>
      <c r="K42" s="24"/>
      <c r="L42" s="24"/>
      <c r="M42" s="24"/>
    </row>
    <row r="43" spans="1:14" ht="16.5" x14ac:dyDescent="0.3">
      <c r="A43" s="14"/>
      <c r="B43" s="24"/>
      <c r="C43" s="25"/>
      <c r="D43" s="25"/>
      <c r="E43" s="25"/>
      <c r="F43" s="25"/>
      <c r="G43" s="25"/>
      <c r="H43" s="24"/>
      <c r="I43" s="24"/>
      <c r="J43" s="24"/>
      <c r="K43" s="24"/>
      <c r="L43" s="24"/>
      <c r="M43" s="24"/>
    </row>
    <row r="44" spans="1:14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4"/>
      <c r="J44" s="24"/>
      <c r="K44" s="24"/>
      <c r="L44" s="24"/>
      <c r="M44" s="24"/>
    </row>
    <row r="45" spans="1:14" ht="16.5" x14ac:dyDescent="0.3">
      <c r="A45" s="14" t="s">
        <v>12</v>
      </c>
      <c r="B45" s="26">
        <f>B16/B34*100</f>
        <v>1.8128995336563807</v>
      </c>
      <c r="C45" s="26">
        <f t="shared" ref="C45:F45" si="14">C16/C34*100</f>
        <v>1.6400635615831733</v>
      </c>
      <c r="D45" s="26">
        <f t="shared" si="14"/>
        <v>0.3967607286509342</v>
      </c>
      <c r="E45" s="26">
        <f t="shared" si="14"/>
        <v>0.11667127559369522</v>
      </c>
      <c r="F45" s="26">
        <f t="shared" si="14"/>
        <v>0.7444172112693902</v>
      </c>
      <c r="G45" s="27"/>
      <c r="H45" s="26">
        <f t="shared" ref="H45" si="15">H16/H34*100</f>
        <v>1.8128995336563807</v>
      </c>
      <c r="I45" s="26">
        <f>I16/I34*100</f>
        <v>1.6400635615831733</v>
      </c>
      <c r="J45" s="26">
        <f t="shared" ref="J45:L45" si="16">J16/J34*100</f>
        <v>0.3967607286509342</v>
      </c>
      <c r="K45" s="26">
        <f t="shared" si="16"/>
        <v>0.11667127559369522</v>
      </c>
      <c r="L45" s="26">
        <f t="shared" si="16"/>
        <v>0.7444172112693902</v>
      </c>
      <c r="M45" s="26"/>
    </row>
    <row r="46" spans="1:14" ht="16.5" x14ac:dyDescent="0.3">
      <c r="A46" s="14" t="s">
        <v>13</v>
      </c>
      <c r="B46" s="26">
        <f>B17/B34*100</f>
        <v>1.5363417154667585</v>
      </c>
      <c r="C46" s="26">
        <f t="shared" ref="C46:F46" si="17">C17/C34*100</f>
        <v>1.5256136525386514</v>
      </c>
      <c r="D46" s="26">
        <f t="shared" si="17"/>
        <v>0.21956722542739895</v>
      </c>
      <c r="E46" s="26">
        <f t="shared" si="17"/>
        <v>5.5270370538621126E-2</v>
      </c>
      <c r="F46" s="26">
        <f t="shared" si="17"/>
        <v>0.70780485487625289</v>
      </c>
      <c r="G46" s="27"/>
      <c r="H46" s="26">
        <f t="shared" ref="H46:L46" si="18">H17/H34*100</f>
        <v>1.5001722356183258</v>
      </c>
      <c r="I46" s="26">
        <f t="shared" si="18"/>
        <v>1.2469904147549176</v>
      </c>
      <c r="J46" s="26">
        <f t="shared" si="18"/>
        <v>0.35585033086509488</v>
      </c>
      <c r="K46" s="26">
        <f t="shared" si="18"/>
        <v>0.22410999560865549</v>
      </c>
      <c r="L46" s="26">
        <f t="shared" si="18"/>
        <v>0.47503681535318987</v>
      </c>
      <c r="M46" s="26"/>
    </row>
    <row r="47" spans="1:14" ht="16.5" x14ac:dyDescent="0.3">
      <c r="A47" s="14"/>
      <c r="B47" s="26"/>
      <c r="C47" s="27"/>
      <c r="D47" s="27"/>
      <c r="E47" s="27"/>
      <c r="F47" s="27"/>
      <c r="G47" s="27"/>
      <c r="H47" s="26"/>
      <c r="I47" s="26"/>
      <c r="J47" s="26"/>
      <c r="K47" s="26"/>
      <c r="L47" s="26"/>
      <c r="M47" s="26"/>
    </row>
    <row r="48" spans="1:14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6"/>
      <c r="J48" s="26"/>
      <c r="K48" s="26"/>
      <c r="L48" s="26"/>
      <c r="M48" s="26"/>
    </row>
    <row r="49" spans="1:13" ht="16.5" x14ac:dyDescent="0.3">
      <c r="A49" s="14" t="s">
        <v>15</v>
      </c>
      <c r="B49" s="26">
        <f>B17/B16*100</f>
        <v>84.745000312739819</v>
      </c>
      <c r="C49" s="26">
        <f t="shared" ref="C49:F49" si="19">C17/C16*100</f>
        <v>93.021617471091062</v>
      </c>
      <c r="D49" s="26">
        <f t="shared" si="19"/>
        <v>55.339959217730907</v>
      </c>
      <c r="E49" s="26">
        <f t="shared" si="19"/>
        <v>47.372731854838712</v>
      </c>
      <c r="F49" s="26">
        <f t="shared" si="19"/>
        <v>95.081742356452864</v>
      </c>
      <c r="G49" s="27"/>
      <c r="H49" s="26">
        <f t="shared" ref="H49:L49" si="20">H17/H16*100</f>
        <v>82.749882592372614</v>
      </c>
      <c r="I49" s="26">
        <f t="shared" si="20"/>
        <v>76.033054081829761</v>
      </c>
      <c r="J49" s="26">
        <f t="shared" si="20"/>
        <v>89.688899421839736</v>
      </c>
      <c r="K49" s="26">
        <f t="shared" si="20"/>
        <v>192.08669354838713</v>
      </c>
      <c r="L49" s="26">
        <f t="shared" si="20"/>
        <v>63.813249903659631</v>
      </c>
      <c r="M49" s="26"/>
    </row>
    <row r="50" spans="1:13" ht="16.5" x14ac:dyDescent="0.3">
      <c r="A50" s="14" t="s">
        <v>16</v>
      </c>
      <c r="B50" s="26">
        <f>B23/B22*100</f>
        <v>69.617198794549765</v>
      </c>
      <c r="C50" s="26">
        <f t="shared" ref="C50:G50" si="21">C23/C22*100</f>
        <v>93.6311974297452</v>
      </c>
      <c r="D50" s="26">
        <f t="shared" si="21"/>
        <v>34.889261664529293</v>
      </c>
      <c r="E50" s="26">
        <f t="shared" si="21"/>
        <v>14.793615756599509</v>
      </c>
      <c r="F50" s="26">
        <f t="shared" si="21"/>
        <v>95.456877611350251</v>
      </c>
      <c r="G50" s="26">
        <f t="shared" si="21"/>
        <v>69.826184362714869</v>
      </c>
      <c r="H50" s="26">
        <f>H23/H22*100</f>
        <v>76.206439523054172</v>
      </c>
      <c r="I50" s="26">
        <f>I23/I22*100</f>
        <v>75.847772673018923</v>
      </c>
      <c r="J50" s="26">
        <f t="shared" ref="J50:M50" si="22">J23/J22*100</f>
        <v>63.485429325341372</v>
      </c>
      <c r="K50" s="26">
        <f t="shared" si="22"/>
        <v>134.88474998686064</v>
      </c>
      <c r="L50" s="26">
        <f t="shared" si="22"/>
        <v>66.112797754167815</v>
      </c>
      <c r="M50" s="26">
        <f t="shared" si="22"/>
        <v>54.992111200014726</v>
      </c>
    </row>
    <row r="51" spans="1:13" ht="16.5" x14ac:dyDescent="0.3">
      <c r="A51" s="14" t="s">
        <v>17</v>
      </c>
      <c r="B51" s="26">
        <f t="shared" ref="B51:F51" si="23">AVERAGE(B49:B50)</f>
        <v>77.181099553644799</v>
      </c>
      <c r="C51" s="26">
        <f t="shared" si="23"/>
        <v>93.326407450418131</v>
      </c>
      <c r="D51" s="26">
        <f t="shared" si="23"/>
        <v>45.114610441130097</v>
      </c>
      <c r="E51" s="26">
        <f t="shared" si="23"/>
        <v>31.08317380571911</v>
      </c>
      <c r="F51" s="26">
        <f t="shared" si="23"/>
        <v>95.269309983901564</v>
      </c>
      <c r="G51" s="27"/>
      <c r="H51" s="26">
        <f t="shared" ref="H51:L51" si="24">AVERAGE(H49:H50)</f>
        <v>79.478161057713393</v>
      </c>
      <c r="I51" s="26">
        <f t="shared" si="24"/>
        <v>75.940413377424335</v>
      </c>
      <c r="J51" s="26">
        <f t="shared" si="24"/>
        <v>76.587164373590554</v>
      </c>
      <c r="K51" s="26">
        <f t="shared" si="24"/>
        <v>163.48572176762389</v>
      </c>
      <c r="L51" s="26">
        <f t="shared" si="24"/>
        <v>64.96302382891372</v>
      </c>
      <c r="M51" s="26"/>
    </row>
    <row r="52" spans="1:13" ht="16.5" x14ac:dyDescent="0.3">
      <c r="A52" s="14"/>
      <c r="B52" s="26"/>
      <c r="C52" s="27"/>
      <c r="D52" s="27"/>
      <c r="E52" s="27"/>
      <c r="F52" s="27"/>
      <c r="G52" s="27"/>
      <c r="H52" s="26"/>
      <c r="I52" s="26"/>
      <c r="J52" s="26"/>
      <c r="K52" s="26"/>
      <c r="L52" s="26"/>
      <c r="M52" s="26"/>
    </row>
    <row r="53" spans="1:13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</row>
    <row r="54" spans="1:13" ht="16.5" x14ac:dyDescent="0.3">
      <c r="A54" s="14" t="s">
        <v>19</v>
      </c>
      <c r="B54" s="26">
        <f t="shared" ref="B54:F54" si="25">B17/B18*100</f>
        <v>23.831151482767833</v>
      </c>
      <c r="C54" s="26">
        <f t="shared" si="25"/>
        <v>26.999866005627766</v>
      </c>
      <c r="D54" s="26">
        <f t="shared" si="25"/>
        <v>13.351749539594843</v>
      </c>
      <c r="E54" s="26">
        <f t="shared" si="25"/>
        <v>14.257812500000004</v>
      </c>
      <c r="F54" s="26">
        <f t="shared" si="25"/>
        <v>27.541589648798521</v>
      </c>
      <c r="G54" s="27"/>
      <c r="H54" s="26">
        <f t="shared" ref="H54:L54" si="26">H17/H18*100</f>
        <v>23.270104194496394</v>
      </c>
      <c r="I54" s="26">
        <f t="shared" si="26"/>
        <v>22.068873107329491</v>
      </c>
      <c r="J54" s="26">
        <f t="shared" si="26"/>
        <v>21.639042357274402</v>
      </c>
      <c r="K54" s="26">
        <f t="shared" si="26"/>
        <v>57.812500000000014</v>
      </c>
      <c r="L54" s="26">
        <f t="shared" si="26"/>
        <v>18.484288354898336</v>
      </c>
      <c r="M54" s="26"/>
    </row>
    <row r="55" spans="1:13" ht="16.5" x14ac:dyDescent="0.3">
      <c r="A55" s="14" t="s">
        <v>20</v>
      </c>
      <c r="B55" s="26">
        <f t="shared" ref="B55:G55" si="27">B23/B24*100</f>
        <v>18.69389097658723</v>
      </c>
      <c r="C55" s="26">
        <f t="shared" si="27"/>
        <v>26.460073327657785</v>
      </c>
      <c r="D55" s="26">
        <f t="shared" si="27"/>
        <v>8.2358282842454322</v>
      </c>
      <c r="E55" s="26">
        <f t="shared" si="27"/>
        <v>4.3185867822275146</v>
      </c>
      <c r="F55" s="26">
        <f t="shared" si="27"/>
        <v>26.862673876837302</v>
      </c>
      <c r="G55" s="26">
        <f t="shared" si="27"/>
        <v>18.750008624020907</v>
      </c>
      <c r="H55" s="26">
        <f>H23/H24*100</f>
        <v>20.463260470477195</v>
      </c>
      <c r="I55" s="26">
        <f t="shared" ref="I55:M55" si="28">I23/I24*100</f>
        <v>21.43449706678669</v>
      </c>
      <c r="J55" s="26">
        <f t="shared" si="28"/>
        <v>14.986132395191373</v>
      </c>
      <c r="K55" s="26">
        <f t="shared" si="28"/>
        <v>39.375870510727431</v>
      </c>
      <c r="L55" s="26">
        <f t="shared" si="28"/>
        <v>18.604909039517352</v>
      </c>
      <c r="M55" s="26">
        <f t="shared" si="28"/>
        <v>14.7667034746921</v>
      </c>
    </row>
    <row r="56" spans="1:13" ht="16.5" x14ac:dyDescent="0.3">
      <c r="A56" s="14" t="s">
        <v>21</v>
      </c>
      <c r="B56" s="26">
        <f t="shared" ref="B56:F56" si="29">(B54+B55)/2</f>
        <v>21.262521229677532</v>
      </c>
      <c r="C56" s="26">
        <f t="shared" si="29"/>
        <v>26.729969666642774</v>
      </c>
      <c r="D56" s="26">
        <f t="shared" si="29"/>
        <v>10.793788911920139</v>
      </c>
      <c r="E56" s="26">
        <f t="shared" si="29"/>
        <v>9.28819964111376</v>
      </c>
      <c r="F56" s="26">
        <f t="shared" si="29"/>
        <v>27.202131762817913</v>
      </c>
      <c r="G56" s="27"/>
      <c r="H56" s="26">
        <f t="shared" ref="H56:L56" si="30">(H54+H55)/2</f>
        <v>21.866682332486796</v>
      </c>
      <c r="I56" s="26">
        <f t="shared" si="30"/>
        <v>21.751685087058092</v>
      </c>
      <c r="J56" s="26">
        <f t="shared" si="30"/>
        <v>18.312587376232887</v>
      </c>
      <c r="K56" s="26">
        <f t="shared" si="30"/>
        <v>48.594185255363726</v>
      </c>
      <c r="L56" s="26">
        <f t="shared" si="30"/>
        <v>18.544598697207846</v>
      </c>
      <c r="M56" s="26"/>
    </row>
    <row r="57" spans="1:13" ht="16.5" x14ac:dyDescent="0.3">
      <c r="A57" s="14"/>
      <c r="B57" s="26"/>
      <c r="C57" s="27"/>
      <c r="D57" s="27"/>
      <c r="E57" s="27"/>
      <c r="F57" s="27"/>
      <c r="G57" s="27"/>
      <c r="H57" s="26"/>
      <c r="I57" s="26"/>
      <c r="J57" s="26"/>
      <c r="K57" s="26"/>
      <c r="L57" s="26"/>
      <c r="M57" s="26"/>
    </row>
    <row r="58" spans="1:13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6"/>
      <c r="J58" s="26"/>
      <c r="K58" s="26"/>
      <c r="L58" s="26"/>
      <c r="M58" s="26"/>
    </row>
    <row r="59" spans="1:13" ht="16.5" x14ac:dyDescent="0.3">
      <c r="A59" s="14" t="s">
        <v>22</v>
      </c>
      <c r="B59" s="26">
        <f>B25/B23*100</f>
        <v>94.322630616609786</v>
      </c>
      <c r="C59" s="26"/>
      <c r="D59" s="26"/>
      <c r="E59" s="26"/>
      <c r="F59" s="26"/>
      <c r="G59" s="26"/>
      <c r="H59" s="26">
        <f>H25/H23*100</f>
        <v>95.915356981929577</v>
      </c>
      <c r="I59" s="26"/>
      <c r="J59" s="26"/>
      <c r="K59" s="26"/>
      <c r="L59" s="26"/>
      <c r="M59" s="26"/>
    </row>
    <row r="60" spans="1:13" ht="16.5" x14ac:dyDescent="0.3">
      <c r="A60" s="14"/>
      <c r="B60" s="26"/>
      <c r="C60" s="27"/>
      <c r="D60" s="27"/>
      <c r="E60" s="27"/>
      <c r="F60" s="27"/>
      <c r="G60" s="27"/>
      <c r="H60" s="26"/>
      <c r="I60" s="26"/>
      <c r="J60" s="26"/>
      <c r="K60" s="26"/>
      <c r="L60" s="26"/>
      <c r="M60" s="26"/>
    </row>
    <row r="61" spans="1:13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6"/>
      <c r="J61" s="26"/>
      <c r="K61" s="26"/>
      <c r="L61" s="26"/>
      <c r="M61" s="26"/>
    </row>
    <row r="62" spans="1:13" ht="16.5" x14ac:dyDescent="0.3">
      <c r="A62" s="14" t="s">
        <v>24</v>
      </c>
      <c r="B62" s="26">
        <f>((B17/B15)-1)*100</f>
        <v>4.9411764705882266</v>
      </c>
      <c r="C62" s="26">
        <f t="shared" ref="C62:F62" si="31">((C17/C15)-1)*100</f>
        <v>10.049153468050243</v>
      </c>
      <c r="D62" s="26">
        <f t="shared" si="31"/>
        <v>-13.173652694610782</v>
      </c>
      <c r="E62" s="26">
        <f t="shared" si="31"/>
        <v>-34.821428571428569</v>
      </c>
      <c r="F62" s="26">
        <f t="shared" si="31"/>
        <v>9.1575091575091463</v>
      </c>
      <c r="G62" s="27"/>
      <c r="H62" s="26">
        <f>((H17/H15)-1)*100</f>
        <v>-7.1428571428571397</v>
      </c>
      <c r="I62" s="26">
        <f t="shared" ref="I62:L62" si="32">((I17/I15)-1)*100</f>
        <v>-6.7383918459796188</v>
      </c>
      <c r="J62" s="26">
        <f t="shared" si="32"/>
        <v>-22.824302134646967</v>
      </c>
      <c r="K62" s="26">
        <f t="shared" si="32"/>
        <v>65.363128491620117</v>
      </c>
      <c r="L62" s="26">
        <f t="shared" si="32"/>
        <v>-23.076923076923073</v>
      </c>
      <c r="M62" s="26"/>
    </row>
    <row r="63" spans="1:13" ht="16.5" x14ac:dyDescent="0.3">
      <c r="A63" s="14" t="s">
        <v>25</v>
      </c>
      <c r="B63" s="26">
        <f>((B38/B37)-1)*100</f>
        <v>-1.2080421963791999</v>
      </c>
      <c r="C63" s="26">
        <f t="shared" ref="C63:F63" si="33">((C38/C37)-1)*100</f>
        <v>13.560635782153764</v>
      </c>
      <c r="D63" s="26">
        <f t="shared" si="33"/>
        <v>-25.25056050572929</v>
      </c>
      <c r="E63" s="26">
        <f t="shared" si="33"/>
        <v>-77.81936113793931</v>
      </c>
      <c r="F63" s="26">
        <f t="shared" si="33"/>
        <v>10.952659557782219</v>
      </c>
      <c r="G63" s="27"/>
      <c r="H63" s="26">
        <f>((H38/H37)-1)*100</f>
        <v>-14.189912416313799</v>
      </c>
      <c r="I63" s="26">
        <f t="shared" ref="I63:L63" si="34">((I38/I37)-1)*100</f>
        <v>-7.7991654144643263</v>
      </c>
      <c r="J63" s="26">
        <f t="shared" si="34"/>
        <v>-37.391381202035959</v>
      </c>
      <c r="K63" s="26">
        <f t="shared" si="34"/>
        <v>24.686174145356389</v>
      </c>
      <c r="L63" s="26">
        <f t="shared" si="34"/>
        <v>-20.585528594720472</v>
      </c>
      <c r="M63" s="26"/>
    </row>
    <row r="64" spans="1:13" ht="16.5" x14ac:dyDescent="0.3">
      <c r="A64" s="14" t="s">
        <v>26</v>
      </c>
      <c r="B64" s="26">
        <f>((B40/B39)-1)*100</f>
        <v>-5.8596814651595501</v>
      </c>
      <c r="C64" s="26">
        <f t="shared" ref="C64:F64" si="35">((C40/C39)-1)*100</f>
        <v>3.1908308273566055</v>
      </c>
      <c r="D64" s="26">
        <f t="shared" si="35"/>
        <v>-13.909266237633034</v>
      </c>
      <c r="E64" s="26">
        <f t="shared" si="35"/>
        <v>-65.96943078697538</v>
      </c>
      <c r="F64" s="26">
        <f t="shared" si="35"/>
        <v>1.6445505344783395</v>
      </c>
      <c r="G64" s="27"/>
      <c r="H64" s="26">
        <f>((H40/H39)-1)*100</f>
        <v>-7.5891364483379409</v>
      </c>
      <c r="I64" s="26">
        <f t="shared" ref="I64:L64" si="36">((I40/I39)-1)*100</f>
        <v>-1.1374171960801482</v>
      </c>
      <c r="J64" s="26">
        <f t="shared" si="36"/>
        <v>-18.875215217106156</v>
      </c>
      <c r="K64" s="26">
        <f t="shared" si="36"/>
        <v>-24.598563608044611</v>
      </c>
      <c r="L64" s="26">
        <f t="shared" si="36"/>
        <v>3.2388128268633798</v>
      </c>
      <c r="M64" s="26"/>
    </row>
    <row r="65" spans="1:13" ht="16.5" x14ac:dyDescent="0.3">
      <c r="A65" s="14"/>
      <c r="B65" s="26"/>
      <c r="C65" s="27"/>
      <c r="D65" s="27"/>
      <c r="E65" s="27"/>
      <c r="F65" s="27"/>
      <c r="G65" s="27"/>
      <c r="H65" s="26"/>
      <c r="I65" s="26"/>
      <c r="J65" s="26"/>
      <c r="K65" s="26"/>
      <c r="L65" s="26"/>
      <c r="M65" s="26"/>
    </row>
    <row r="66" spans="1:13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6"/>
      <c r="J66" s="26"/>
      <c r="K66" s="26"/>
      <c r="L66" s="26"/>
      <c r="M66" s="26"/>
    </row>
    <row r="67" spans="1:13" ht="16.5" x14ac:dyDescent="0.3">
      <c r="A67" s="14" t="s">
        <v>28</v>
      </c>
      <c r="B67" s="26">
        <f t="shared" ref="B67:F68" si="37">B22/B16</f>
        <v>9987316.7527898178</v>
      </c>
      <c r="C67" s="26">
        <f t="shared" si="37"/>
        <v>7607744.7976906765</v>
      </c>
      <c r="D67" s="26">
        <f t="shared" si="37"/>
        <v>15907542.753804732</v>
      </c>
      <c r="E67" s="26">
        <f t="shared" si="37"/>
        <v>18839109.862837531</v>
      </c>
      <c r="F67" s="26">
        <f t="shared" si="37"/>
        <v>6487137.2096292553</v>
      </c>
      <c r="G67" s="27"/>
      <c r="H67" s="26">
        <f t="shared" ref="H67:L68" si="38">H22/H16</f>
        <v>9987316.7527898178</v>
      </c>
      <c r="I67" s="26">
        <f t="shared" si="38"/>
        <v>7607744.7976906765</v>
      </c>
      <c r="J67" s="26">
        <f t="shared" si="38"/>
        <v>15907542.753804732</v>
      </c>
      <c r="K67" s="26">
        <f t="shared" si="38"/>
        <v>18839109.862837531</v>
      </c>
      <c r="L67" s="26">
        <f t="shared" si="38"/>
        <v>6487137.2096292553</v>
      </c>
      <c r="M67" s="26"/>
    </row>
    <row r="68" spans="1:13" ht="16.5" x14ac:dyDescent="0.3">
      <c r="A68" s="14" t="s">
        <v>29</v>
      </c>
      <c r="B68" s="26">
        <f t="shared" si="37"/>
        <v>8204484.1965571661</v>
      </c>
      <c r="C68" s="26">
        <f t="shared" si="37"/>
        <v>7657599.1098957807</v>
      </c>
      <c r="D68" s="26">
        <f t="shared" si="37"/>
        <v>10028963.328172414</v>
      </c>
      <c r="E68" s="26">
        <f t="shared" si="37"/>
        <v>5883100.7120547947</v>
      </c>
      <c r="F68" s="26">
        <f t="shared" si="37"/>
        <v>6512731.5436241608</v>
      </c>
      <c r="G68" s="27"/>
      <c r="H68" s="26">
        <f t="shared" si="38"/>
        <v>9197570.1508634686</v>
      </c>
      <c r="I68" s="26">
        <f t="shared" si="38"/>
        <v>7589205.8386680335</v>
      </c>
      <c r="J68" s="26">
        <f t="shared" si="38"/>
        <v>11260001.937214106</v>
      </c>
      <c r="K68" s="26">
        <f t="shared" si="38"/>
        <v>13228967.487972973</v>
      </c>
      <c r="L68" s="26">
        <f t="shared" si="38"/>
        <v>6720905</v>
      </c>
      <c r="M68" s="26"/>
    </row>
    <row r="69" spans="1:13" ht="16.5" x14ac:dyDescent="0.3">
      <c r="A69" s="14" t="s">
        <v>30</v>
      </c>
      <c r="B69" s="26">
        <f>(B68/B67)*B51</f>
        <v>63.403527417301532</v>
      </c>
      <c r="C69" s="26">
        <f t="shared" ref="C69:F69" si="39">(C68/C67)*C51</f>
        <v>93.937984728276646</v>
      </c>
      <c r="D69" s="26">
        <f t="shared" si="39"/>
        <v>28.442656460606482</v>
      </c>
      <c r="E69" s="26">
        <f t="shared" si="39"/>
        <v>9.7066922631028163</v>
      </c>
      <c r="F69" s="26">
        <f t="shared" si="39"/>
        <v>95.645185267620349</v>
      </c>
      <c r="G69" s="26"/>
      <c r="H69" s="26">
        <f t="shared" ref="H69:L69" si="40">(H68/H67)*H51</f>
        <v>73.193429214683491</v>
      </c>
      <c r="I69" s="26">
        <f t="shared" si="40"/>
        <v>75.755357720432002</v>
      </c>
      <c r="J69" s="26">
        <f t="shared" si="40"/>
        <v>54.211491526942751</v>
      </c>
      <c r="K69" s="26">
        <f t="shared" si="40"/>
        <v>114.80092816263989</v>
      </c>
      <c r="L69" s="26">
        <f t="shared" si="40"/>
        <v>67.304004456507855</v>
      </c>
      <c r="M69" s="26"/>
    </row>
    <row r="70" spans="1:13" ht="16.5" x14ac:dyDescent="0.3">
      <c r="A70" s="14"/>
      <c r="B70" s="26"/>
      <c r="C70" s="27"/>
      <c r="D70" s="27"/>
      <c r="E70" s="27"/>
      <c r="F70" s="27"/>
      <c r="G70" s="27"/>
      <c r="H70" s="26"/>
      <c r="I70" s="26"/>
      <c r="J70" s="26"/>
      <c r="K70" s="26"/>
      <c r="L70" s="26"/>
      <c r="M70" s="26"/>
    </row>
    <row r="71" spans="1:13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6"/>
      <c r="J71" s="26"/>
      <c r="K71" s="26"/>
      <c r="L71" s="26"/>
      <c r="M71" s="26"/>
    </row>
    <row r="72" spans="1:13" ht="16.5" x14ac:dyDescent="0.3">
      <c r="A72" s="14" t="s">
        <v>32</v>
      </c>
      <c r="B72" s="26">
        <f>(B29/B28)*100</f>
        <v>86.748955579312337</v>
      </c>
      <c r="C72" s="27"/>
      <c r="D72" s="27"/>
      <c r="E72" s="27"/>
      <c r="F72" s="27"/>
      <c r="G72" s="27"/>
      <c r="H72" s="26">
        <f>(H29/H28)*100</f>
        <v>86.748955579312337</v>
      </c>
      <c r="I72" s="26"/>
      <c r="J72" s="26"/>
      <c r="K72" s="26"/>
      <c r="L72" s="26"/>
      <c r="M72" s="26"/>
    </row>
    <row r="73" spans="1:13" ht="16.5" x14ac:dyDescent="0.3">
      <c r="A73" s="14" t="s">
        <v>33</v>
      </c>
      <c r="B73" s="26">
        <f t="shared" ref="B73" si="41">(B23/B29)*100</f>
        <v>80.251339430709962</v>
      </c>
      <c r="C73" s="27"/>
      <c r="D73" s="27"/>
      <c r="E73" s="27"/>
      <c r="F73" s="27"/>
      <c r="G73" s="27"/>
      <c r="H73" s="26">
        <f t="shared" ref="H73" si="42">(H23/H29)*100</f>
        <v>87.847097425144895</v>
      </c>
      <c r="I73" s="26"/>
      <c r="J73" s="26"/>
      <c r="K73" s="26"/>
      <c r="L73" s="26"/>
      <c r="M73" s="26"/>
    </row>
    <row r="74" spans="1:13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7.25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6.5" x14ac:dyDescent="0.3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6.5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6.5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6.5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6.5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6.5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6.5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6.5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6.5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6.5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6.5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6.5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6.5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6.5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6.5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6.5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6.5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6.5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6.5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6.5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6.5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6.5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6.5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6.5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6.5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6.5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6.5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6.5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37" spans="18:19" x14ac:dyDescent="0.25">
      <c r="R137" s="4"/>
      <c r="S137" s="4"/>
    </row>
    <row r="138" spans="18:19" x14ac:dyDescent="0.25">
      <c r="R138" s="4"/>
      <c r="S138" s="4"/>
    </row>
    <row r="169" spans="6:13" x14ac:dyDescent="0.25">
      <c r="F169" s="5"/>
      <c r="G169" s="5"/>
      <c r="J169" s="5"/>
      <c r="K169" s="5"/>
      <c r="L169" s="5"/>
      <c r="M169" s="5"/>
    </row>
    <row r="170" spans="6:13" x14ac:dyDescent="0.25">
      <c r="F170" s="5"/>
      <c r="G170" s="5"/>
      <c r="J170" s="5"/>
      <c r="K170" s="5"/>
      <c r="L170" s="5"/>
      <c r="M170" s="5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5703125" style="1" customWidth="1"/>
    <col min="2" max="12" width="18.7109375" style="1" customWidth="1"/>
    <col min="13" max="13" width="18.5703125" style="1" customWidth="1"/>
    <col min="14" max="16384" width="11.42578125" style="1"/>
  </cols>
  <sheetData>
    <row r="8" spans="1:13" ht="16.5" customHeight="1" x14ac:dyDescent="0.25"/>
    <row r="9" spans="1:13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2"/>
      <c r="J12" s="12"/>
      <c r="K12" s="12"/>
      <c r="L12" s="12"/>
      <c r="M12" s="12"/>
    </row>
    <row r="13" spans="1:13" ht="16.5" x14ac:dyDescent="0.3">
      <c r="A13" s="14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ht="17.25" x14ac:dyDescent="0.35">
      <c r="A14" s="11" t="s">
        <v>35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ht="16.5" x14ac:dyDescent="0.3">
      <c r="A15" s="17" t="s">
        <v>42</v>
      </c>
      <c r="B15" s="18">
        <f>SUM(C15:F15)</f>
        <v>1864</v>
      </c>
      <c r="C15" s="19">
        <v>1220</v>
      </c>
      <c r="D15" s="19">
        <v>398</v>
      </c>
      <c r="E15" s="19">
        <v>72</v>
      </c>
      <c r="F15" s="19">
        <v>174</v>
      </c>
      <c r="G15" s="19">
        <v>0</v>
      </c>
      <c r="H15" s="18">
        <f>SUM(I15:L15)</f>
        <v>3367</v>
      </c>
      <c r="I15" s="18">
        <v>2225</v>
      </c>
      <c r="J15" s="18">
        <v>721</v>
      </c>
      <c r="K15" s="18">
        <v>98</v>
      </c>
      <c r="L15" s="18">
        <v>323</v>
      </c>
      <c r="M15" s="18">
        <v>0</v>
      </c>
    </row>
    <row r="16" spans="1:13" ht="16.5" x14ac:dyDescent="0.3">
      <c r="A16" s="17" t="s">
        <v>49</v>
      </c>
      <c r="B16" s="18">
        <f t="shared" ref="B16:B18" si="0">SUM(C16:F16)</f>
        <v>3262.3300000000004</v>
      </c>
      <c r="C16" s="19">
        <v>2056.5500000000002</v>
      </c>
      <c r="D16" s="19">
        <v>831.71</v>
      </c>
      <c r="E16" s="19">
        <v>92.78</v>
      </c>
      <c r="F16" s="18">
        <v>281.29000000000002</v>
      </c>
      <c r="G16" s="19">
        <v>0</v>
      </c>
      <c r="H16" s="18">
        <f t="shared" ref="H16" si="1">SUM(I16:L16)</f>
        <v>3262.3300000000004</v>
      </c>
      <c r="I16" s="19">
        <v>2056.5500000000002</v>
      </c>
      <c r="J16" s="19">
        <v>831.71</v>
      </c>
      <c r="K16" s="19">
        <v>92.78</v>
      </c>
      <c r="L16" s="18">
        <v>281.29000000000002</v>
      </c>
      <c r="M16" s="19">
        <v>0</v>
      </c>
    </row>
    <row r="17" spans="1:13" ht="16.5" x14ac:dyDescent="0.3">
      <c r="A17" s="17" t="s">
        <v>50</v>
      </c>
      <c r="B17" s="18">
        <f t="shared" si="0"/>
        <v>2129</v>
      </c>
      <c r="C17" s="19">
        <v>1266</v>
      </c>
      <c r="D17" s="19">
        <v>434</v>
      </c>
      <c r="E17" s="19">
        <v>266</v>
      </c>
      <c r="F17" s="19">
        <v>163</v>
      </c>
      <c r="G17" s="19">
        <v>0</v>
      </c>
      <c r="H17" s="18">
        <f>SUM(I17:L17)</f>
        <v>2673</v>
      </c>
      <c r="I17" s="18">
        <v>1624</v>
      </c>
      <c r="J17" s="18">
        <v>570</v>
      </c>
      <c r="K17" s="18">
        <v>286</v>
      </c>
      <c r="L17" s="18">
        <v>193</v>
      </c>
      <c r="M17" s="18">
        <v>0</v>
      </c>
    </row>
    <row r="18" spans="1:13" ht="16.5" x14ac:dyDescent="0.3">
      <c r="A18" s="17" t="s">
        <v>45</v>
      </c>
      <c r="B18" s="18">
        <f t="shared" si="0"/>
        <v>11229</v>
      </c>
      <c r="C18" s="19">
        <v>7463</v>
      </c>
      <c r="D18" s="19">
        <v>2172</v>
      </c>
      <c r="E18" s="19">
        <v>511.99999999999994</v>
      </c>
      <c r="F18" s="18">
        <v>1082</v>
      </c>
      <c r="G18" s="19">
        <v>0</v>
      </c>
      <c r="H18" s="18">
        <f>SUM(I18:L18)</f>
        <v>11229</v>
      </c>
      <c r="I18" s="19">
        <v>7463</v>
      </c>
      <c r="J18" s="19">
        <v>2172</v>
      </c>
      <c r="K18" s="19">
        <v>511.99999999999994</v>
      </c>
      <c r="L18" s="18">
        <v>1082</v>
      </c>
      <c r="M18" s="19">
        <v>0</v>
      </c>
    </row>
    <row r="19" spans="1:13" ht="16.5" x14ac:dyDescent="0.3">
      <c r="A19" s="14"/>
      <c r="B19" s="18"/>
      <c r="C19" s="19"/>
      <c r="D19" s="19"/>
      <c r="E19" s="19"/>
      <c r="F19" s="19"/>
      <c r="G19" s="19"/>
      <c r="H19" s="18"/>
      <c r="I19" s="18"/>
      <c r="J19" s="18"/>
      <c r="K19" s="18"/>
      <c r="L19" s="18"/>
      <c r="M19" s="18"/>
    </row>
    <row r="20" spans="1:13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8"/>
      <c r="J20" s="18"/>
      <c r="K20" s="18"/>
      <c r="L20" s="18"/>
      <c r="M20" s="18"/>
    </row>
    <row r="21" spans="1:13" ht="16.5" x14ac:dyDescent="0.3">
      <c r="A21" s="17" t="s">
        <v>42</v>
      </c>
      <c r="B21" s="19">
        <f>SUM(C21:G21)</f>
        <v>17598482596.186993</v>
      </c>
      <c r="C21" s="18">
        <v>9439968021.4400005</v>
      </c>
      <c r="D21" s="18">
        <v>5369103455.21</v>
      </c>
      <c r="E21" s="18">
        <v>1068908677.9399999</v>
      </c>
      <c r="F21" s="18">
        <v>1118209000</v>
      </c>
      <c r="G21" s="18">
        <v>602293441.59699178</v>
      </c>
      <c r="H21" s="18">
        <f>SUM(I21:M21)</f>
        <v>32497338585.594959</v>
      </c>
      <c r="I21" s="18">
        <v>17012694043.41</v>
      </c>
      <c r="J21" s="18">
        <v>10858649988.02</v>
      </c>
      <c r="K21" s="18">
        <v>1466420390.1599998</v>
      </c>
      <c r="L21" s="18">
        <v>2125595750.48</v>
      </c>
      <c r="M21" s="18">
        <v>1033978413.5249598</v>
      </c>
    </row>
    <row r="22" spans="1:13" ht="16.5" x14ac:dyDescent="0.3">
      <c r="A22" s="17" t="s">
        <v>49</v>
      </c>
      <c r="B22" s="19">
        <f>SUM(C22:G22)</f>
        <v>35205327620.029999</v>
      </c>
      <c r="C22" s="19">
        <v>16033259012.76</v>
      </c>
      <c r="D22" s="19">
        <v>13497780599.48</v>
      </c>
      <c r="E22" s="19">
        <v>1799989407.5899999</v>
      </c>
      <c r="F22" s="18">
        <v>1881544206.5799999</v>
      </c>
      <c r="G22" s="18">
        <v>1992754393.6199999</v>
      </c>
      <c r="H22" s="18">
        <f>SUM(I22:M22)</f>
        <v>35205327620.029999</v>
      </c>
      <c r="I22" s="19">
        <v>16033259012.76</v>
      </c>
      <c r="J22" s="19">
        <v>13497780599.48</v>
      </c>
      <c r="K22" s="19">
        <v>1799989407.5899999</v>
      </c>
      <c r="L22" s="18">
        <v>1881544206.5799999</v>
      </c>
      <c r="M22" s="18">
        <v>1992754393.6199999</v>
      </c>
    </row>
    <row r="23" spans="1:13" ht="16.5" x14ac:dyDescent="0.3">
      <c r="A23" s="17" t="s">
        <v>50</v>
      </c>
      <c r="B23" s="19">
        <f t="shared" ref="B23:B24" si="2">SUM(C23:G23)</f>
        <v>19701445092.374729</v>
      </c>
      <c r="C23" s="18">
        <v>9853956784.2999992</v>
      </c>
      <c r="D23" s="18">
        <v>4703112995.7399998</v>
      </c>
      <c r="E23" s="18">
        <v>3433201236.0200005</v>
      </c>
      <c r="F23" s="18">
        <v>1087567000</v>
      </c>
      <c r="G23" s="18">
        <v>623607076.31473231</v>
      </c>
      <c r="H23" s="18">
        <f t="shared" ref="H23:H24" si="3">SUM(I23:M23)</f>
        <v>26036925852.029999</v>
      </c>
      <c r="I23" s="18">
        <v>12988031375.379999</v>
      </c>
      <c r="J23" s="18">
        <v>8248515716.3699999</v>
      </c>
      <c r="K23" s="18">
        <v>2759560382.8200002</v>
      </c>
      <c r="L23" s="18">
        <v>1339666000</v>
      </c>
      <c r="M23" s="18">
        <v>701152377.46000004</v>
      </c>
    </row>
    <row r="24" spans="1:13" ht="16.5" x14ac:dyDescent="0.3">
      <c r="A24" s="17" t="s">
        <v>45</v>
      </c>
      <c r="B24" s="19">
        <f t="shared" si="2"/>
        <v>117445852965.96001</v>
      </c>
      <c r="C24" s="19">
        <v>58314510377.080002</v>
      </c>
      <c r="D24" s="19">
        <v>35313987431.389999</v>
      </c>
      <c r="E24" s="19">
        <v>9944603955.7900009</v>
      </c>
      <c r="F24" s="18">
        <v>7224872731.9399996</v>
      </c>
      <c r="G24" s="18">
        <v>6647878469.7600002</v>
      </c>
      <c r="H24" s="18">
        <f t="shared" si="3"/>
        <v>117445852965.98639</v>
      </c>
      <c r="I24" s="19">
        <v>58314510377.080086</v>
      </c>
      <c r="J24" s="19">
        <v>35313987431.398567</v>
      </c>
      <c r="K24" s="19">
        <v>9944603955.7987652</v>
      </c>
      <c r="L24" s="18">
        <v>7224872731.9489803</v>
      </c>
      <c r="M24" s="18">
        <v>6647878469.7600002</v>
      </c>
    </row>
    <row r="25" spans="1:13" ht="16.5" x14ac:dyDescent="0.3">
      <c r="A25" s="17" t="s">
        <v>51</v>
      </c>
      <c r="B25" s="19">
        <f>SUM(C25:F25)</f>
        <v>19077838016.059998</v>
      </c>
      <c r="C25" s="19">
        <f>+C23</f>
        <v>9853956784.2999992</v>
      </c>
      <c r="D25" s="19">
        <f t="shared" ref="D25:F25" si="4">+D23</f>
        <v>4703112995.7399998</v>
      </c>
      <c r="E25" s="19">
        <f t="shared" si="4"/>
        <v>3433201236.0200005</v>
      </c>
      <c r="F25" s="19">
        <f t="shared" si="4"/>
        <v>1087567000</v>
      </c>
      <c r="G25" s="19"/>
      <c r="H25" s="18">
        <f>SUM(I25:L25)</f>
        <v>25335773474.57</v>
      </c>
      <c r="I25" s="18">
        <f>+I23</f>
        <v>12988031375.379999</v>
      </c>
      <c r="J25" s="18">
        <f t="shared" ref="J25:L25" si="5">+J23</f>
        <v>8248515716.3699999</v>
      </c>
      <c r="K25" s="18">
        <f t="shared" si="5"/>
        <v>2759560382.8200002</v>
      </c>
      <c r="L25" s="18">
        <f t="shared" si="5"/>
        <v>1339666000</v>
      </c>
      <c r="M25" s="18"/>
    </row>
    <row r="26" spans="1:13" ht="16.5" x14ac:dyDescent="0.3">
      <c r="A26" s="14"/>
      <c r="B26" s="18"/>
      <c r="C26" s="19"/>
      <c r="D26" s="19"/>
      <c r="E26" s="19"/>
      <c r="F26" s="19"/>
      <c r="G26" s="19"/>
      <c r="H26" s="18"/>
      <c r="I26" s="18"/>
      <c r="J26" s="18"/>
      <c r="K26" s="18"/>
      <c r="L26" s="18"/>
      <c r="M26" s="18"/>
    </row>
    <row r="27" spans="1:13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8"/>
      <c r="J27" s="18"/>
      <c r="K27" s="18"/>
      <c r="L27" s="18"/>
      <c r="M27" s="18"/>
    </row>
    <row r="28" spans="1:13" ht="16.5" x14ac:dyDescent="0.3">
      <c r="A28" s="17" t="s">
        <v>49</v>
      </c>
      <c r="B28" s="19">
        <f>B22</f>
        <v>35205327620.029999</v>
      </c>
      <c r="C28" s="19">
        <f>B28+H28</f>
        <v>70410655240.059998</v>
      </c>
      <c r="D28" s="19"/>
      <c r="E28" s="19"/>
      <c r="F28" s="18"/>
      <c r="G28" s="18"/>
      <c r="H28" s="18">
        <f t="shared" ref="H28" si="6">H22</f>
        <v>35205327620.029999</v>
      </c>
      <c r="I28" s="18"/>
      <c r="J28" s="18"/>
      <c r="K28" s="18"/>
      <c r="L28" s="18"/>
      <c r="M28" s="18"/>
    </row>
    <row r="29" spans="1:13" ht="16.5" x14ac:dyDescent="0.3">
      <c r="A29" s="17" t="s">
        <v>50</v>
      </c>
      <c r="B29" s="19">
        <v>18223578337.019997</v>
      </c>
      <c r="C29" s="19"/>
      <c r="D29" s="19"/>
      <c r="E29" s="19"/>
      <c r="F29" s="18"/>
      <c r="G29" s="18"/>
      <c r="H29" s="18">
        <v>18223578337.019997</v>
      </c>
      <c r="I29" s="18"/>
      <c r="J29" s="18"/>
      <c r="K29" s="18"/>
      <c r="L29" s="18"/>
      <c r="M29" s="18"/>
    </row>
    <row r="30" spans="1:13" ht="16.5" x14ac:dyDescent="0.3">
      <c r="A30" s="14"/>
      <c r="B30" s="21"/>
      <c r="C30" s="22"/>
      <c r="D30" s="22"/>
      <c r="E30" s="22"/>
      <c r="F30" s="22"/>
      <c r="G30" s="22"/>
      <c r="H30" s="21"/>
      <c r="I30" s="21"/>
      <c r="J30" s="21"/>
      <c r="K30" s="21"/>
      <c r="L30" s="21"/>
      <c r="M30" s="21"/>
    </row>
    <row r="31" spans="1:13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1"/>
      <c r="J31" s="21"/>
      <c r="K31" s="21"/>
      <c r="L31" s="21"/>
      <c r="M31" s="21"/>
    </row>
    <row r="32" spans="1:13" ht="16.5" x14ac:dyDescent="0.3">
      <c r="A32" s="17" t="s">
        <v>43</v>
      </c>
      <c r="B32" s="23">
        <v>1.0552807376</v>
      </c>
      <c r="C32" s="23">
        <v>1.0552807376</v>
      </c>
      <c r="D32" s="23">
        <v>1.0552807376</v>
      </c>
      <c r="E32" s="23">
        <v>1.0552807376</v>
      </c>
      <c r="F32" s="23">
        <v>1.0552807376</v>
      </c>
      <c r="G32" s="23">
        <v>1.0552807376</v>
      </c>
      <c r="H32" s="23">
        <v>1.0552807376</v>
      </c>
      <c r="I32" s="23">
        <v>1.0552807376</v>
      </c>
      <c r="J32" s="23">
        <v>1.0552807376</v>
      </c>
      <c r="K32" s="23">
        <v>1.0552807376</v>
      </c>
      <c r="L32" s="23">
        <v>1.0552807376</v>
      </c>
      <c r="M32" s="23">
        <v>1.0552807376</v>
      </c>
    </row>
    <row r="33" spans="1:13" ht="16.5" x14ac:dyDescent="0.3">
      <c r="A33" s="17" t="s">
        <v>52</v>
      </c>
      <c r="B33" s="23">
        <v>1.0586</v>
      </c>
      <c r="C33" s="23">
        <v>1.0586</v>
      </c>
      <c r="D33" s="23">
        <v>1.0586</v>
      </c>
      <c r="E33" s="23">
        <v>1.0586</v>
      </c>
      <c r="F33" s="23">
        <v>1.0586</v>
      </c>
      <c r="G33" s="23">
        <v>1.0586</v>
      </c>
      <c r="H33" s="23">
        <v>1.0586</v>
      </c>
      <c r="I33" s="23">
        <v>1.0586</v>
      </c>
      <c r="J33" s="23">
        <v>1.0586</v>
      </c>
      <c r="K33" s="23">
        <v>1.0586</v>
      </c>
      <c r="L33" s="23">
        <v>1.0586</v>
      </c>
      <c r="M33" s="23">
        <v>1.0586</v>
      </c>
    </row>
    <row r="34" spans="1:13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8"/>
    </row>
    <row r="35" spans="1:13" ht="16.5" x14ac:dyDescent="0.3">
      <c r="A35" s="14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3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3" ht="16.5" x14ac:dyDescent="0.3">
      <c r="A37" s="14" t="s">
        <v>53</v>
      </c>
      <c r="B37" s="18">
        <f t="shared" ref="B37:F37" si="7">B21/B32</f>
        <v>16676588484.132484</v>
      </c>
      <c r="C37" s="19">
        <f t="shared" si="7"/>
        <v>8945456583.3439713</v>
      </c>
      <c r="D37" s="19">
        <f t="shared" si="7"/>
        <v>5087843702.5400705</v>
      </c>
      <c r="E37" s="19">
        <f t="shared" si="7"/>
        <v>1012914042.5428343</v>
      </c>
      <c r="F37" s="19">
        <f t="shared" si="7"/>
        <v>1059631773.9515612</v>
      </c>
      <c r="G37" s="19">
        <f t="shared" ref="G37:M37" si="8">G21/G32</f>
        <v>570742381.75404727</v>
      </c>
      <c r="H37" s="18">
        <f t="shared" si="8"/>
        <v>30794969933.311668</v>
      </c>
      <c r="I37" s="18">
        <f t="shared" si="8"/>
        <v>16121486384.847284</v>
      </c>
      <c r="J37" s="18">
        <f t="shared" si="8"/>
        <v>10289821088.476959</v>
      </c>
      <c r="K37" s="18">
        <f t="shared" si="8"/>
        <v>1389602157.9006977</v>
      </c>
      <c r="L37" s="18">
        <f t="shared" si="8"/>
        <v>2014246706.818692</v>
      </c>
      <c r="M37" s="18">
        <f t="shared" si="8"/>
        <v>979813595.26803505</v>
      </c>
    </row>
    <row r="38" spans="1:13" ht="16.5" x14ac:dyDescent="0.3">
      <c r="A38" s="14" t="s">
        <v>54</v>
      </c>
      <c r="B38" s="18">
        <f t="shared" ref="B38:F38" si="9">B23/B33</f>
        <v>18610849322.099689</v>
      </c>
      <c r="C38" s="19">
        <f t="shared" si="9"/>
        <v>9308479864.2546749</v>
      </c>
      <c r="D38" s="19">
        <f t="shared" si="9"/>
        <v>4442766857.8688831</v>
      </c>
      <c r="E38" s="19">
        <f t="shared" si="9"/>
        <v>3243152499.5465713</v>
      </c>
      <c r="F38" s="19">
        <f t="shared" si="9"/>
        <v>1027363498.9608917</v>
      </c>
      <c r="G38" s="19">
        <f t="shared" ref="G38:H38" si="10">G23/G33</f>
        <v>589086601.46866834</v>
      </c>
      <c r="H38" s="18">
        <f t="shared" si="10"/>
        <v>24595622380.530888</v>
      </c>
      <c r="I38" s="18">
        <f>I23/I33</f>
        <v>12269064212.525976</v>
      </c>
      <c r="J38" s="18">
        <f t="shared" ref="J38:M38" si="11">J23/J33</f>
        <v>7791909801.9743061</v>
      </c>
      <c r="K38" s="18">
        <f t="shared" si="11"/>
        <v>2606801797.4872475</v>
      </c>
      <c r="L38" s="18">
        <f t="shared" si="11"/>
        <v>1265507273.7577934</v>
      </c>
      <c r="M38" s="18">
        <f t="shared" si="11"/>
        <v>662339294.78556585</v>
      </c>
    </row>
    <row r="39" spans="1:13" ht="16.5" x14ac:dyDescent="0.3">
      <c r="A39" s="14" t="s">
        <v>55</v>
      </c>
      <c r="B39" s="18">
        <f>B37/B15</f>
        <v>8946667.6417019758</v>
      </c>
      <c r="C39" s="19">
        <f>C37/C15</f>
        <v>7332341.4617573535</v>
      </c>
      <c r="D39" s="19">
        <f>D37/D15</f>
        <v>12783526.890804198</v>
      </c>
      <c r="E39" s="19">
        <f>E37/E15</f>
        <v>14068250.590872698</v>
      </c>
      <c r="F39" s="19">
        <f>F37/F15</f>
        <v>6089837.7813308118</v>
      </c>
      <c r="G39" s="19"/>
      <c r="H39" s="18">
        <f t="shared" ref="H39:L39" si="12">H37/H15</f>
        <v>9146115.2163087819</v>
      </c>
      <c r="I39" s="18">
        <f t="shared" si="12"/>
        <v>7245611.8583583301</v>
      </c>
      <c r="J39" s="18">
        <f t="shared" si="12"/>
        <v>14271596.516611595</v>
      </c>
      <c r="K39" s="18">
        <f t="shared" si="12"/>
        <v>14179613.856129568</v>
      </c>
      <c r="L39" s="18">
        <f t="shared" si="12"/>
        <v>6236057.9158473434</v>
      </c>
      <c r="M39" s="18"/>
    </row>
    <row r="40" spans="1:13" ht="16.5" x14ac:dyDescent="0.3">
      <c r="A40" s="14" t="s">
        <v>56</v>
      </c>
      <c r="B40" s="18">
        <f>B38/B17</f>
        <v>8741591.9784404375</v>
      </c>
      <c r="C40" s="19">
        <f t="shared" ref="C40:F40" si="13">C38/C17</f>
        <v>7352669.7190005332</v>
      </c>
      <c r="D40" s="19">
        <f t="shared" si="13"/>
        <v>10236789.995089592</v>
      </c>
      <c r="E40" s="19">
        <f t="shared" si="13"/>
        <v>12192302.629874328</v>
      </c>
      <c r="F40" s="19">
        <f t="shared" si="13"/>
        <v>6302843.5519073112</v>
      </c>
      <c r="G40" s="19"/>
      <c r="H40" s="18">
        <f t="shared" ref="H40:L40" si="14">H38/H17</f>
        <v>9201504.8187545408</v>
      </c>
      <c r="I40" s="18">
        <f t="shared" si="14"/>
        <v>7554842.4953977689</v>
      </c>
      <c r="J40" s="18">
        <f t="shared" si="14"/>
        <v>13670017.196446151</v>
      </c>
      <c r="K40" s="18">
        <f t="shared" si="14"/>
        <v>9114691.5996057596</v>
      </c>
      <c r="L40" s="18">
        <f t="shared" si="14"/>
        <v>6557032.5065170648</v>
      </c>
      <c r="M40" s="18"/>
    </row>
    <row r="41" spans="1:13" ht="16.5" x14ac:dyDescent="0.3">
      <c r="A41" s="14"/>
      <c r="B41" s="24"/>
      <c r="C41" s="25"/>
      <c r="D41" s="25"/>
      <c r="E41" s="25"/>
      <c r="F41" s="25"/>
      <c r="G41" s="25"/>
      <c r="H41" s="24"/>
      <c r="I41" s="24"/>
      <c r="J41" s="24"/>
      <c r="K41" s="24"/>
      <c r="L41" s="24"/>
      <c r="M41" s="24"/>
    </row>
    <row r="42" spans="1:13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4"/>
      <c r="J42" s="24"/>
      <c r="K42" s="24"/>
      <c r="L42" s="24"/>
      <c r="M42" s="24"/>
    </row>
    <row r="43" spans="1:13" ht="16.5" x14ac:dyDescent="0.3">
      <c r="A43" s="14"/>
      <c r="B43" s="24"/>
      <c r="C43" s="25"/>
      <c r="D43" s="25"/>
      <c r="E43" s="25"/>
      <c r="F43" s="25"/>
      <c r="G43" s="25"/>
      <c r="H43" s="24"/>
      <c r="I43" s="24"/>
      <c r="J43" s="24"/>
      <c r="K43" s="24"/>
      <c r="L43" s="24"/>
      <c r="M43" s="24"/>
    </row>
    <row r="44" spans="1:13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4"/>
      <c r="J44" s="24"/>
      <c r="K44" s="24"/>
      <c r="L44" s="24"/>
      <c r="M44" s="24"/>
    </row>
    <row r="45" spans="1:13" ht="16.5" x14ac:dyDescent="0.3">
      <c r="A45" s="14" t="s">
        <v>12</v>
      </c>
      <c r="B45" s="26">
        <f>B16/B34*100</f>
        <v>1.8729647491101162</v>
      </c>
      <c r="C45" s="27">
        <f>C16/C34*100</f>
        <v>1.557072336043853</v>
      </c>
      <c r="D45" s="27">
        <f t="shared" ref="D45:F45" si="15">D16/D34*100</f>
        <v>0.6297112312421449</v>
      </c>
      <c r="E45" s="27">
        <f t="shared" si="15"/>
        <v>7.0246369569496814E-2</v>
      </c>
      <c r="F45" s="27">
        <f t="shared" si="15"/>
        <v>0.66811552895349402</v>
      </c>
      <c r="G45" s="27"/>
      <c r="H45" s="26">
        <f t="shared" ref="H45" si="16">H16/H34*100</f>
        <v>1.8729647491101162</v>
      </c>
      <c r="I45" s="26">
        <f>I16/I34*100</f>
        <v>1.557072336043853</v>
      </c>
      <c r="J45" s="26">
        <f t="shared" ref="J45:L45" si="17">J16/J34*100</f>
        <v>0.6297112312421449</v>
      </c>
      <c r="K45" s="26">
        <f t="shared" si="17"/>
        <v>7.0246369569496814E-2</v>
      </c>
      <c r="L45" s="26">
        <f t="shared" si="17"/>
        <v>0.66811552895349402</v>
      </c>
      <c r="M45" s="26"/>
    </row>
    <row r="46" spans="1:13" ht="16.5" x14ac:dyDescent="0.3">
      <c r="A46" s="14" t="s">
        <v>13</v>
      </c>
      <c r="B46" s="26">
        <f t="shared" ref="B46:F46" si="18">B17/B34*100</f>
        <v>1.2222987713859226</v>
      </c>
      <c r="C46" s="27">
        <f t="shared" si="18"/>
        <v>0.95852450824512792</v>
      </c>
      <c r="D46" s="27">
        <f t="shared" si="18"/>
        <v>0.3285937097775557</v>
      </c>
      <c r="E46" s="27">
        <f t="shared" si="18"/>
        <v>0.20139614470237283</v>
      </c>
      <c r="F46" s="27">
        <f t="shared" si="18"/>
        <v>0.38715500451284973</v>
      </c>
      <c r="G46" s="27"/>
      <c r="H46" s="26">
        <f t="shared" ref="H46:L46" si="19">H17/H34*100</f>
        <v>1.5346193592835</v>
      </c>
      <c r="I46" s="26">
        <f t="shared" si="19"/>
        <v>1.2295764623934342</v>
      </c>
      <c r="J46" s="26">
        <f t="shared" si="19"/>
        <v>0.43156316721937038</v>
      </c>
      <c r="K46" s="26">
        <f t="shared" si="19"/>
        <v>0.21653871197322797</v>
      </c>
      <c r="L46" s="26">
        <f t="shared" si="19"/>
        <v>0.45841052681582828</v>
      </c>
      <c r="M46" s="26"/>
    </row>
    <row r="47" spans="1:13" ht="16.5" x14ac:dyDescent="0.3">
      <c r="A47" s="14"/>
      <c r="B47" s="26"/>
      <c r="C47" s="27"/>
      <c r="D47" s="27"/>
      <c r="E47" s="27"/>
      <c r="F47" s="27"/>
      <c r="G47" s="27"/>
      <c r="H47" s="26"/>
      <c r="I47" s="26"/>
      <c r="J47" s="26"/>
      <c r="K47" s="26"/>
      <c r="L47" s="26"/>
      <c r="M47" s="26"/>
    </row>
    <row r="48" spans="1:13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6"/>
      <c r="J48" s="26"/>
      <c r="K48" s="26"/>
      <c r="L48" s="26"/>
      <c r="M48" s="26"/>
    </row>
    <row r="49" spans="1:13" ht="16.5" x14ac:dyDescent="0.3">
      <c r="A49" s="14" t="s">
        <v>15</v>
      </c>
      <c r="B49" s="26">
        <f t="shared" ref="B49:F49" si="20">B17/B16*100</f>
        <v>65.2601055074134</v>
      </c>
      <c r="C49" s="27">
        <f t="shared" si="20"/>
        <v>61.559407745982341</v>
      </c>
      <c r="D49" s="27">
        <f t="shared" si="20"/>
        <v>52.181649853915424</v>
      </c>
      <c r="E49" s="27">
        <f t="shared" si="20"/>
        <v>286.6997197671912</v>
      </c>
      <c r="F49" s="27">
        <f t="shared" si="20"/>
        <v>57.947314159763941</v>
      </c>
      <c r="G49" s="27"/>
      <c r="H49" s="26">
        <f t="shared" ref="H49:L49" si="21">H17/H16*100</f>
        <v>81.935303908556151</v>
      </c>
      <c r="I49" s="26">
        <f t="shared" si="21"/>
        <v>78.967202353456017</v>
      </c>
      <c r="J49" s="26">
        <f t="shared" si="21"/>
        <v>68.53350326435897</v>
      </c>
      <c r="K49" s="26">
        <f t="shared" si="21"/>
        <v>308.25608967449881</v>
      </c>
      <c r="L49" s="26">
        <f t="shared" si="21"/>
        <v>68.612464005119264</v>
      </c>
      <c r="M49" s="26"/>
    </row>
    <row r="50" spans="1:13" ht="16.5" x14ac:dyDescent="0.3">
      <c r="A50" s="14" t="s">
        <v>16</v>
      </c>
      <c r="B50" s="26">
        <f t="shared" ref="B50:G50" si="22">B23/B22*100</f>
        <v>55.961544528179971</v>
      </c>
      <c r="C50" s="26">
        <f t="shared" si="22"/>
        <v>61.459474810815266</v>
      </c>
      <c r="D50" s="26">
        <f t="shared" si="22"/>
        <v>34.843602332084032</v>
      </c>
      <c r="E50" s="26">
        <f t="shared" si="22"/>
        <v>190.73452441126878</v>
      </c>
      <c r="F50" s="26">
        <f t="shared" si="22"/>
        <v>57.801830868317609</v>
      </c>
      <c r="G50" s="26">
        <f t="shared" si="22"/>
        <v>31.29372482184819</v>
      </c>
      <c r="H50" s="26">
        <f>H23/H22*100</f>
        <v>73.957345697917447</v>
      </c>
      <c r="I50" s="26">
        <f>I23/I22*100</f>
        <v>81.006808191918623</v>
      </c>
      <c r="J50" s="26">
        <f t="shared" ref="J50:M50" si="23">J23/J22*100</f>
        <v>61.110162930695232</v>
      </c>
      <c r="K50" s="26">
        <f t="shared" si="23"/>
        <v>153.30981233466073</v>
      </c>
      <c r="L50" s="26">
        <f t="shared" si="23"/>
        <v>71.200346785104344</v>
      </c>
      <c r="M50" s="26">
        <f t="shared" si="23"/>
        <v>35.185087520309011</v>
      </c>
    </row>
    <row r="51" spans="1:13" ht="16.5" x14ac:dyDescent="0.3">
      <c r="A51" s="14" t="s">
        <v>17</v>
      </c>
      <c r="B51" s="26">
        <f t="shared" ref="B51:F51" si="24">AVERAGE(B49:B50)</f>
        <v>60.610825017796685</v>
      </c>
      <c r="C51" s="27">
        <f t="shared" si="24"/>
        <v>61.509441278398803</v>
      </c>
      <c r="D51" s="27">
        <f t="shared" si="24"/>
        <v>43.512626092999724</v>
      </c>
      <c r="E51" s="27">
        <f t="shared" si="24"/>
        <v>238.71712208922997</v>
      </c>
      <c r="F51" s="27">
        <f t="shared" si="24"/>
        <v>57.874572514040779</v>
      </c>
      <c r="G51" s="27"/>
      <c r="H51" s="26">
        <f t="shared" ref="H51:L51" si="25">AVERAGE(H49:H50)</f>
        <v>77.946324803236791</v>
      </c>
      <c r="I51" s="26">
        <f t="shared" si="25"/>
        <v>79.987005272687327</v>
      </c>
      <c r="J51" s="26">
        <f t="shared" si="25"/>
        <v>64.821833097527104</v>
      </c>
      <c r="K51" s="26">
        <f t="shared" si="25"/>
        <v>230.78295100457979</v>
      </c>
      <c r="L51" s="26">
        <f t="shared" si="25"/>
        <v>69.906405395111804</v>
      </c>
      <c r="M51" s="26"/>
    </row>
    <row r="52" spans="1:13" ht="16.5" x14ac:dyDescent="0.3">
      <c r="A52" s="14"/>
      <c r="B52" s="26"/>
      <c r="C52" s="27"/>
      <c r="D52" s="27"/>
      <c r="E52" s="27"/>
      <c r="F52" s="27"/>
      <c r="G52" s="27"/>
      <c r="H52" s="26"/>
      <c r="I52" s="26"/>
      <c r="J52" s="26"/>
      <c r="K52" s="26"/>
      <c r="L52" s="26"/>
      <c r="M52" s="26"/>
    </row>
    <row r="53" spans="1:13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</row>
    <row r="54" spans="1:13" ht="16.5" x14ac:dyDescent="0.3">
      <c r="A54" s="14" t="s">
        <v>19</v>
      </c>
      <c r="B54" s="26">
        <f t="shared" ref="B54:F54" si="26">B17/B18*100</f>
        <v>18.959836138569774</v>
      </c>
      <c r="C54" s="27">
        <f t="shared" si="26"/>
        <v>16.963687525123945</v>
      </c>
      <c r="D54" s="27">
        <f t="shared" si="26"/>
        <v>19.981583793738487</v>
      </c>
      <c r="E54" s="27">
        <f t="shared" si="26"/>
        <v>51.953125000000014</v>
      </c>
      <c r="F54" s="27">
        <f t="shared" si="26"/>
        <v>15.064695009242143</v>
      </c>
      <c r="G54" s="27"/>
      <c r="H54" s="26">
        <f t="shared" ref="H54:L54" si="27">H17/H18*100</f>
        <v>23.804434945231097</v>
      </c>
      <c r="I54" s="26">
        <f t="shared" si="27"/>
        <v>21.76068605118585</v>
      </c>
      <c r="J54" s="26">
        <f t="shared" si="27"/>
        <v>26.243093922651934</v>
      </c>
      <c r="K54" s="26">
        <f t="shared" si="27"/>
        <v>55.859375000000014</v>
      </c>
      <c r="L54" s="26">
        <f t="shared" si="27"/>
        <v>17.837338262476894</v>
      </c>
      <c r="M54" s="26"/>
    </row>
    <row r="55" spans="1:13" ht="16.5" x14ac:dyDescent="0.3">
      <c r="A55" s="14" t="s">
        <v>20</v>
      </c>
      <c r="B55" s="26">
        <f t="shared" ref="B55:G55" si="28">B23/B24*100</f>
        <v>16.774917627857757</v>
      </c>
      <c r="C55" s="26">
        <f t="shared" si="28"/>
        <v>16.897949962335634</v>
      </c>
      <c r="D55" s="26">
        <f t="shared" si="28"/>
        <v>13.317989096749475</v>
      </c>
      <c r="E55" s="26">
        <f t="shared" si="28"/>
        <v>34.523257550353257</v>
      </c>
      <c r="F55" s="26">
        <f t="shared" si="28"/>
        <v>15.053095609449857</v>
      </c>
      <c r="G55" s="26">
        <f t="shared" si="28"/>
        <v>9.3805426671291965</v>
      </c>
      <c r="H55" s="26">
        <f>H23/H24*100</f>
        <v>22.169302018327187</v>
      </c>
      <c r="I55" s="26">
        <f t="shared" ref="I55:M55" si="29">I23/I24*100</f>
        <v>22.27238347950669</v>
      </c>
      <c r="J55" s="26">
        <f t="shared" si="29"/>
        <v>23.35764470776255</v>
      </c>
      <c r="K55" s="26">
        <f t="shared" si="29"/>
        <v>27.749324106676788</v>
      </c>
      <c r="L55" s="26">
        <f t="shared" si="29"/>
        <v>18.542416589234673</v>
      </c>
      <c r="M55" s="26">
        <f t="shared" si="29"/>
        <v>10.547009555746479</v>
      </c>
    </row>
    <row r="56" spans="1:13" ht="16.5" x14ac:dyDescent="0.3">
      <c r="A56" s="14" t="s">
        <v>21</v>
      </c>
      <c r="B56" s="26">
        <f t="shared" ref="B56:F56" si="30">(B54+B55)/2</f>
        <v>17.867376883213765</v>
      </c>
      <c r="C56" s="27">
        <f t="shared" si="30"/>
        <v>16.930818743729787</v>
      </c>
      <c r="D56" s="27">
        <f t="shared" si="30"/>
        <v>16.649786445243983</v>
      </c>
      <c r="E56" s="27">
        <f t="shared" si="30"/>
        <v>43.238191275176632</v>
      </c>
      <c r="F56" s="27">
        <f t="shared" si="30"/>
        <v>15.058895309345999</v>
      </c>
      <c r="G56" s="27"/>
      <c r="H56" s="26">
        <f t="shared" ref="H56:L56" si="31">(H54+H55)/2</f>
        <v>22.98686848177914</v>
      </c>
      <c r="I56" s="26">
        <f t="shared" si="31"/>
        <v>22.016534765346272</v>
      </c>
      <c r="J56" s="26">
        <f t="shared" si="31"/>
        <v>24.800369315207242</v>
      </c>
      <c r="K56" s="26">
        <f t="shared" si="31"/>
        <v>41.804349553338398</v>
      </c>
      <c r="L56" s="26">
        <f t="shared" si="31"/>
        <v>18.189877425855784</v>
      </c>
      <c r="M56" s="26"/>
    </row>
    <row r="57" spans="1:13" ht="16.5" x14ac:dyDescent="0.3">
      <c r="A57" s="14"/>
      <c r="B57" s="26"/>
      <c r="C57" s="27"/>
      <c r="D57" s="27"/>
      <c r="E57" s="27"/>
      <c r="F57" s="27"/>
      <c r="G57" s="27"/>
      <c r="H57" s="26"/>
      <c r="I57" s="26"/>
      <c r="J57" s="26"/>
      <c r="K57" s="26"/>
      <c r="L57" s="26"/>
      <c r="M57" s="26"/>
    </row>
    <row r="58" spans="1:13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6"/>
      <c r="J58" s="26"/>
      <c r="K58" s="26"/>
      <c r="L58" s="26"/>
      <c r="M58" s="26"/>
    </row>
    <row r="59" spans="1:13" ht="16.5" x14ac:dyDescent="0.3">
      <c r="A59" s="14" t="s">
        <v>22</v>
      </c>
      <c r="B59" s="26">
        <f t="shared" ref="B59" si="32">B25/B23*100</f>
        <v>96.834714035489228</v>
      </c>
      <c r="C59" s="26"/>
      <c r="D59" s="26"/>
      <c r="E59" s="26"/>
      <c r="F59" s="26"/>
      <c r="G59" s="26"/>
      <c r="H59" s="26">
        <f>H25/H23*100</f>
        <v>97.307084632630193</v>
      </c>
      <c r="I59" s="26"/>
      <c r="J59" s="26"/>
      <c r="K59" s="26"/>
      <c r="L59" s="26"/>
      <c r="M59" s="26"/>
    </row>
    <row r="60" spans="1:13" ht="16.5" x14ac:dyDescent="0.3">
      <c r="A60" s="14"/>
      <c r="B60" s="26"/>
      <c r="C60" s="27"/>
      <c r="D60" s="27"/>
      <c r="E60" s="27"/>
      <c r="F60" s="27"/>
      <c r="G60" s="27"/>
      <c r="H60" s="26"/>
      <c r="I60" s="26"/>
      <c r="J60" s="26"/>
      <c r="K60" s="26"/>
      <c r="L60" s="26"/>
      <c r="M60" s="26"/>
    </row>
    <row r="61" spans="1:13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6"/>
      <c r="J61" s="26"/>
      <c r="K61" s="26"/>
      <c r="L61" s="26"/>
      <c r="M61" s="26"/>
    </row>
    <row r="62" spans="1:13" ht="16.5" x14ac:dyDescent="0.3">
      <c r="A62" s="14" t="s">
        <v>24</v>
      </c>
      <c r="B62" s="26">
        <f t="shared" ref="B62:F62" si="33">((B17/B15)-1)*100</f>
        <v>14.216738197424883</v>
      </c>
      <c r="C62" s="27">
        <f t="shared" si="33"/>
        <v>3.770491803278686</v>
      </c>
      <c r="D62" s="27">
        <f t="shared" si="33"/>
        <v>9.045226130653262</v>
      </c>
      <c r="E62" s="27">
        <f t="shared" si="33"/>
        <v>269.44444444444446</v>
      </c>
      <c r="F62" s="27">
        <f t="shared" si="33"/>
        <v>-6.3218390804597675</v>
      </c>
      <c r="G62" s="27"/>
      <c r="H62" s="26">
        <f>((H17/H15)-1)*100</f>
        <v>-20.611820611820608</v>
      </c>
      <c r="I62" s="26">
        <f t="shared" ref="I62:L62" si="34">((I17/I15)-1)*100</f>
        <v>-27.011235955056179</v>
      </c>
      <c r="J62" s="26">
        <f t="shared" si="34"/>
        <v>-20.943134535367548</v>
      </c>
      <c r="K62" s="26">
        <f t="shared" si="34"/>
        <v>191.83673469387753</v>
      </c>
      <c r="L62" s="26">
        <f t="shared" si="34"/>
        <v>-40.247678018575847</v>
      </c>
      <c r="M62" s="26"/>
    </row>
    <row r="63" spans="1:13" ht="16.5" x14ac:dyDescent="0.3">
      <c r="A63" s="14" t="s">
        <v>25</v>
      </c>
      <c r="B63" s="26">
        <f>((B38/B37)-1)*100</f>
        <v>11.598660240418024</v>
      </c>
      <c r="C63" s="26">
        <f t="shared" ref="C63:F63" si="35">((C38/C37)-1)*100</f>
        <v>4.0581861588444346</v>
      </c>
      <c r="D63" s="26">
        <f t="shared" si="35"/>
        <v>-12.678786582007962</v>
      </c>
      <c r="E63" s="26">
        <f t="shared" si="35"/>
        <v>220.18042630793366</v>
      </c>
      <c r="F63" s="26">
        <f t="shared" si="35"/>
        <v>-3.045234748891601</v>
      </c>
      <c r="G63" s="27"/>
      <c r="H63" s="26">
        <f>((H38/H37)-1)*100</f>
        <v>-20.131039472374333</v>
      </c>
      <c r="I63" s="26">
        <f t="shared" ref="I63:L63" si="36">((I38/I37)-1)*100</f>
        <v>-23.896197164190959</v>
      </c>
      <c r="J63" s="26">
        <f t="shared" si="36"/>
        <v>-24.275556057042969</v>
      </c>
      <c r="K63" s="26">
        <f t="shared" si="36"/>
        <v>87.593390141635922</v>
      </c>
      <c r="L63" s="26">
        <f t="shared" si="36"/>
        <v>-37.172181070285085</v>
      </c>
      <c r="M63" s="26"/>
    </row>
    <row r="64" spans="1:13" ht="16.5" x14ac:dyDescent="0.3">
      <c r="A64" s="14" t="s">
        <v>26</v>
      </c>
      <c r="B64" s="26">
        <f>((B40/B39)-1)*100</f>
        <v>-2.2922016495353525</v>
      </c>
      <c r="C64" s="27">
        <f t="shared" ref="C64:F64" si="37">((C40/C39)-1)*100</f>
        <v>0.27724100615340586</v>
      </c>
      <c r="D64" s="27">
        <f t="shared" si="37"/>
        <v>-19.922020874744629</v>
      </c>
      <c r="E64" s="27">
        <f t="shared" si="37"/>
        <v>-13.334621450484118</v>
      </c>
      <c r="F64" s="27">
        <f t="shared" si="37"/>
        <v>3.497724869281349</v>
      </c>
      <c r="G64" s="27"/>
      <c r="H64" s="26">
        <f>((H40/H39)-1)*100</f>
        <v>0.60560796727109345</v>
      </c>
      <c r="I64" s="26">
        <f t="shared" ref="I64:L64" si="38">((I40/I39)-1)*100</f>
        <v>4.2678333187654793</v>
      </c>
      <c r="J64" s="26">
        <f t="shared" si="38"/>
        <v>-4.2152209072420792</v>
      </c>
      <c r="K64" s="26">
        <f t="shared" si="38"/>
        <v>-35.719747433984892</v>
      </c>
      <c r="L64" s="26">
        <f t="shared" si="38"/>
        <v>5.1470752036161693</v>
      </c>
      <c r="M64" s="26"/>
    </row>
    <row r="65" spans="1:13" ht="16.5" x14ac:dyDescent="0.3">
      <c r="A65" s="14"/>
      <c r="B65" s="26"/>
      <c r="C65" s="27"/>
      <c r="D65" s="27"/>
      <c r="E65" s="27"/>
      <c r="F65" s="27"/>
      <c r="G65" s="27"/>
      <c r="H65" s="26"/>
      <c r="I65" s="26"/>
      <c r="J65" s="26"/>
      <c r="K65" s="26"/>
      <c r="L65" s="26"/>
      <c r="M65" s="26"/>
    </row>
    <row r="66" spans="1:13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6"/>
      <c r="J66" s="26"/>
      <c r="K66" s="26"/>
      <c r="L66" s="26"/>
      <c r="M66" s="26"/>
    </row>
    <row r="67" spans="1:13" ht="16.5" x14ac:dyDescent="0.3">
      <c r="A67" s="14" t="s">
        <v>28</v>
      </c>
      <c r="B67" s="26">
        <f t="shared" ref="B67:F68" si="39">B22/B16</f>
        <v>10791467.331640268</v>
      </c>
      <c r="C67" s="27">
        <f t="shared" si="39"/>
        <v>7796192.1726969918</v>
      </c>
      <c r="D67" s="27">
        <f t="shared" si="39"/>
        <v>16228950.715369539</v>
      </c>
      <c r="E67" s="27">
        <f t="shared" si="39"/>
        <v>19400618.749622762</v>
      </c>
      <c r="F67" s="27">
        <f t="shared" si="39"/>
        <v>6688983.6346119652</v>
      </c>
      <c r="G67" s="27"/>
      <c r="H67" s="26">
        <f t="shared" ref="H67:L68" si="40">H22/H16</f>
        <v>10791467.331640268</v>
      </c>
      <c r="I67" s="26">
        <f t="shared" si="40"/>
        <v>7796192.1726969918</v>
      </c>
      <c r="J67" s="26">
        <f t="shared" si="40"/>
        <v>16228950.715369539</v>
      </c>
      <c r="K67" s="26">
        <f t="shared" si="40"/>
        <v>19400618.749622762</v>
      </c>
      <c r="L67" s="26">
        <f t="shared" si="40"/>
        <v>6688983.6346119652</v>
      </c>
      <c r="M67" s="26"/>
    </row>
    <row r="68" spans="1:13" ht="16.5" x14ac:dyDescent="0.3">
      <c r="A68" s="14" t="s">
        <v>29</v>
      </c>
      <c r="B68" s="26">
        <f t="shared" si="39"/>
        <v>9253849.2683770452</v>
      </c>
      <c r="C68" s="26">
        <f t="shared" si="39"/>
        <v>7783536.1645339644</v>
      </c>
      <c r="D68" s="26">
        <f t="shared" si="39"/>
        <v>10836665.888801843</v>
      </c>
      <c r="E68" s="26">
        <f t="shared" si="39"/>
        <v>12906771.563984964</v>
      </c>
      <c r="F68" s="26">
        <f t="shared" si="39"/>
        <v>6672190.1840490801</v>
      </c>
      <c r="G68" s="27"/>
      <c r="H68" s="26">
        <f t="shared" si="40"/>
        <v>9740713.0011335574</v>
      </c>
      <c r="I68" s="26">
        <f t="shared" si="40"/>
        <v>7997556.265628078</v>
      </c>
      <c r="J68" s="26">
        <f t="shared" si="40"/>
        <v>14471080.204157894</v>
      </c>
      <c r="K68" s="26">
        <f t="shared" si="40"/>
        <v>9648812.5273426585</v>
      </c>
      <c r="L68" s="26">
        <f t="shared" si="40"/>
        <v>6941274.6113989642</v>
      </c>
      <c r="M68" s="26"/>
    </row>
    <row r="69" spans="1:13" ht="16.5" x14ac:dyDescent="0.3">
      <c r="A69" s="14" t="s">
        <v>30</v>
      </c>
      <c r="B69" s="26">
        <f>(B68/B67)*B51</f>
        <v>51.974714977097975</v>
      </c>
      <c r="C69" s="26">
        <f t="shared" ref="C69:L69" si="41">(C68/C67)*C51</f>
        <v>61.409589456678852</v>
      </c>
      <c r="D69" s="26">
        <f t="shared" si="41"/>
        <v>29.05497707055315</v>
      </c>
      <c r="E69" s="26">
        <f t="shared" si="41"/>
        <v>158.81284009446918</v>
      </c>
      <c r="F69" s="26">
        <f t="shared" si="41"/>
        <v>57.729271848729908</v>
      </c>
      <c r="G69" s="26"/>
      <c r="H69" s="26">
        <f t="shared" si="41"/>
        <v>70.356769479842711</v>
      </c>
      <c r="I69" s="26">
        <f t="shared" si="41"/>
        <v>82.052951109606937</v>
      </c>
      <c r="J69" s="26">
        <f t="shared" si="41"/>
        <v>57.800529571297794</v>
      </c>
      <c r="K69" s="26">
        <f t="shared" si="41"/>
        <v>114.77888708025849</v>
      </c>
      <c r="L69" s="26">
        <f t="shared" si="41"/>
        <v>72.543092261789084</v>
      </c>
      <c r="M69" s="26"/>
    </row>
    <row r="70" spans="1:13" ht="16.5" x14ac:dyDescent="0.3">
      <c r="A70" s="14"/>
      <c r="B70" s="26"/>
      <c r="C70" s="27"/>
      <c r="D70" s="27"/>
      <c r="E70" s="27"/>
      <c r="F70" s="27"/>
      <c r="G70" s="27"/>
      <c r="H70" s="26"/>
      <c r="I70" s="26"/>
      <c r="J70" s="26"/>
      <c r="K70" s="26"/>
      <c r="L70" s="26"/>
      <c r="M70" s="26"/>
    </row>
    <row r="71" spans="1:13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6"/>
      <c r="J71" s="26"/>
      <c r="K71" s="26"/>
      <c r="L71" s="26"/>
      <c r="M71" s="26"/>
    </row>
    <row r="72" spans="1:13" ht="16.5" x14ac:dyDescent="0.3">
      <c r="A72" s="14" t="s">
        <v>32</v>
      </c>
      <c r="B72" s="26">
        <f>(B29/B28)*100</f>
        <v>51.76369478422842</v>
      </c>
      <c r="C72" s="27"/>
      <c r="D72" s="27"/>
      <c r="E72" s="27"/>
      <c r="F72" s="27"/>
      <c r="G72" s="27"/>
      <c r="H72" s="26">
        <f>(H29/H28)*100</f>
        <v>51.76369478422842</v>
      </c>
      <c r="I72" s="26"/>
      <c r="J72" s="26"/>
      <c r="K72" s="26"/>
      <c r="L72" s="26"/>
      <c r="M72" s="26"/>
    </row>
    <row r="73" spans="1:13" ht="16.5" x14ac:dyDescent="0.3">
      <c r="A73" s="14" t="s">
        <v>33</v>
      </c>
      <c r="B73" s="26">
        <f t="shared" ref="B73" si="42">(B23/B29)*100</f>
        <v>108.10964086209427</v>
      </c>
      <c r="C73" s="27"/>
      <c r="D73" s="27"/>
      <c r="E73" s="27"/>
      <c r="F73" s="27"/>
      <c r="G73" s="27"/>
      <c r="H73" s="26">
        <f t="shared" ref="H73" si="43">(H23/H29)*100</f>
        <v>142.87493581399272</v>
      </c>
      <c r="I73" s="26"/>
      <c r="J73" s="26"/>
      <c r="K73" s="26"/>
      <c r="L73" s="26"/>
      <c r="M73" s="26"/>
    </row>
    <row r="74" spans="1:13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7" spans="1:13" x14ac:dyDescent="0.25">
      <c r="A87" s="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ignoredErrors>
    <ignoredError sqref="B15:B18 H15:H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5703125" style="1" customWidth="1"/>
    <col min="2" max="12" width="18.7109375" style="1" customWidth="1"/>
    <col min="13" max="13" width="18.5703125" style="1" customWidth="1"/>
    <col min="14" max="16384" width="11.42578125" style="1"/>
  </cols>
  <sheetData>
    <row r="9" spans="1:15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  <c r="O9" s="13"/>
    </row>
    <row r="10" spans="1:15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  <c r="O10" s="13"/>
    </row>
    <row r="11" spans="1:15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6.5" x14ac:dyDescent="0.3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7.25" x14ac:dyDescent="0.35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6.5" x14ac:dyDescent="0.3">
      <c r="A15" s="17" t="s">
        <v>57</v>
      </c>
      <c r="B15" s="31">
        <f>SUM(C15:F15)</f>
        <v>4414</v>
      </c>
      <c r="C15" s="32">
        <f>+'I Trimestre'!C15+'II Trimestre'!C15</f>
        <v>3051</v>
      </c>
      <c r="D15" s="32">
        <f>+'I Trimestre'!D15+'II Trimestre'!D15</f>
        <v>732</v>
      </c>
      <c r="E15" s="32">
        <f>+'I Trimestre'!E15+'II Trimestre'!E15</f>
        <v>184</v>
      </c>
      <c r="F15" s="32">
        <f>+'I Trimestre'!F15+'II Trimestre'!F15</f>
        <v>447</v>
      </c>
      <c r="G15" s="32"/>
      <c r="H15" s="31">
        <f>SUM(I15:L15)</f>
        <v>6181</v>
      </c>
      <c r="I15" s="32">
        <f>+'I Trimestre'!I15+'II Trimestre'!I15</f>
        <v>3991</v>
      </c>
      <c r="J15" s="32">
        <f>+'I Trimestre'!J15+'II Trimestre'!J15</f>
        <v>1330</v>
      </c>
      <c r="K15" s="32">
        <f>+'I Trimestre'!K15+'II Trimestre'!K15</f>
        <v>277</v>
      </c>
      <c r="L15" s="32">
        <f>+'I Trimestre'!L15+'II Trimestre'!L15</f>
        <v>583</v>
      </c>
      <c r="M15" s="32"/>
      <c r="N15" s="13"/>
      <c r="O15" s="13"/>
    </row>
    <row r="16" spans="1:15" ht="16.5" x14ac:dyDescent="0.3">
      <c r="A16" s="17" t="s">
        <v>85</v>
      </c>
      <c r="B16" s="31">
        <f t="shared" ref="B16" si="0">SUM(C16:F16)</f>
        <v>6420.0384077226845</v>
      </c>
      <c r="C16" s="32">
        <f>+'I Trimestre'!C16+'II Trimestre'!C16</f>
        <v>4222.713150867824</v>
      </c>
      <c r="D16" s="32">
        <f>+'I Trimestre'!D16+'II Trimestre'!D16</f>
        <v>1355.7436351875808</v>
      </c>
      <c r="E16" s="32">
        <f>+'I Trimestre'!E16+'II Trimestre'!E16</f>
        <v>246.87708737864077</v>
      </c>
      <c r="F16" s="32">
        <f>+'I Trimestre'!F16+'II Trimestre'!F16</f>
        <v>594.70453428863868</v>
      </c>
      <c r="G16" s="32"/>
      <c r="H16" s="31">
        <f t="shared" ref="H16" si="1">SUM(I16:L16)</f>
        <v>6420.0384077226845</v>
      </c>
      <c r="I16" s="32">
        <f>+'I Trimestre'!I16+'II Trimestre'!I16</f>
        <v>4222.713150867824</v>
      </c>
      <c r="J16" s="32">
        <f>+'I Trimestre'!J16+'II Trimestre'!J16</f>
        <v>1355.7436351875808</v>
      </c>
      <c r="K16" s="32">
        <f>+'I Trimestre'!K16+'II Trimestre'!K16</f>
        <v>246.87708737864077</v>
      </c>
      <c r="L16" s="32">
        <f>+'I Trimestre'!L16+'II Trimestre'!L16</f>
        <v>594.70453428863868</v>
      </c>
      <c r="M16" s="32"/>
      <c r="N16" s="13"/>
      <c r="O16" s="13"/>
    </row>
    <row r="17" spans="1:15" ht="16.5" x14ac:dyDescent="0.3">
      <c r="A17" s="17" t="s">
        <v>86</v>
      </c>
      <c r="B17" s="31">
        <f>SUM(C17:F17)</f>
        <v>4805</v>
      </c>
      <c r="C17" s="32">
        <f>+'I Trimestre'!C17+'II Trimestre'!C17</f>
        <v>3281</v>
      </c>
      <c r="D17" s="32">
        <f>+'I Trimestre'!D17+'II Trimestre'!D17</f>
        <v>724</v>
      </c>
      <c r="E17" s="32">
        <f>+'I Trimestre'!E17+'II Trimestre'!E17</f>
        <v>339</v>
      </c>
      <c r="F17" s="32">
        <f>+'I Trimestre'!F17+'II Trimestre'!F17</f>
        <v>461</v>
      </c>
      <c r="G17" s="32"/>
      <c r="H17" s="31">
        <f>SUM(I17:L17)</f>
        <v>5286</v>
      </c>
      <c r="I17" s="32">
        <f>+'I Trimestre'!I17+'II Trimestre'!I17</f>
        <v>3271</v>
      </c>
      <c r="J17" s="32">
        <f>+'I Trimestre'!J17+'II Trimestre'!J17</f>
        <v>1040</v>
      </c>
      <c r="K17" s="32">
        <f>+'I Trimestre'!K17+'II Trimestre'!K17</f>
        <v>582</v>
      </c>
      <c r="L17" s="32">
        <f>+'I Trimestre'!L17+'II Trimestre'!L17</f>
        <v>393</v>
      </c>
      <c r="M17" s="32"/>
      <c r="N17" s="13"/>
      <c r="O17" s="13"/>
    </row>
    <row r="18" spans="1:15" ht="16.5" x14ac:dyDescent="0.3">
      <c r="A18" s="17" t="s">
        <v>76</v>
      </c>
      <c r="B18" s="31">
        <f>SUM(C18:F18)</f>
        <v>11229</v>
      </c>
      <c r="C18" s="32">
        <f>+'II Trimestre'!C18</f>
        <v>7463</v>
      </c>
      <c r="D18" s="32">
        <f>+'II Trimestre'!D18</f>
        <v>2172</v>
      </c>
      <c r="E18" s="32">
        <f>+'II Trimestre'!E18</f>
        <v>511.99999999999994</v>
      </c>
      <c r="F18" s="32">
        <f>+'II Trimestre'!F18</f>
        <v>1082</v>
      </c>
      <c r="G18" s="32"/>
      <c r="H18" s="31">
        <f>SUM(I18:L18)</f>
        <v>11229</v>
      </c>
      <c r="I18" s="32">
        <f>+'II Trimestre'!I18</f>
        <v>7463</v>
      </c>
      <c r="J18" s="32">
        <f>+'II Trimestre'!J18</f>
        <v>2172</v>
      </c>
      <c r="K18" s="32">
        <f>+'II Trimestre'!K18</f>
        <v>511.99999999999994</v>
      </c>
      <c r="L18" s="32">
        <f>+'II Trimestre'!L18</f>
        <v>1082</v>
      </c>
      <c r="M18" s="32"/>
      <c r="N18" s="13"/>
      <c r="O18" s="13"/>
    </row>
    <row r="19" spans="1:15" ht="16.5" x14ac:dyDescent="0.3">
      <c r="A19" s="14"/>
      <c r="B19" s="31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13"/>
      <c r="O19" s="13"/>
    </row>
    <row r="20" spans="1:15" ht="17.25" x14ac:dyDescent="0.35">
      <c r="A20" s="20" t="s">
        <v>5</v>
      </c>
      <c r="B20" s="31"/>
      <c r="C20" s="32"/>
      <c r="D20" s="32"/>
      <c r="E20" s="32"/>
      <c r="F20" s="32"/>
      <c r="G20" s="32"/>
      <c r="H20" s="31"/>
      <c r="I20" s="32"/>
      <c r="J20" s="32"/>
      <c r="K20" s="32"/>
      <c r="L20" s="32"/>
      <c r="M20" s="32"/>
      <c r="N20" s="13"/>
      <c r="O20" s="13"/>
    </row>
    <row r="21" spans="1:15" ht="16.5" x14ac:dyDescent="0.3">
      <c r="A21" s="17" t="s">
        <v>57</v>
      </c>
      <c r="B21" s="32">
        <f>SUM(C21:G21)</f>
        <v>39406928319.365311</v>
      </c>
      <c r="C21" s="32">
        <f>+'I Trimestre'!C21+'II Trimestre'!C21</f>
        <v>22773609596.490002</v>
      </c>
      <c r="D21" s="32">
        <f>+'I Trimestre'!D21+'II Trimestre'!D21</f>
        <v>9187271298.2799988</v>
      </c>
      <c r="E21" s="32">
        <f>+'I Trimestre'!E21+'II Trimestre'!E21</f>
        <v>2968954205.3699999</v>
      </c>
      <c r="F21" s="32">
        <f>+'I Trimestre'!F21+'II Trimestre'!F21</f>
        <v>2834736000</v>
      </c>
      <c r="G21" s="32">
        <f>+'I Trimestre'!G21+'II Trimestre'!G21</f>
        <v>1642357219.2253118</v>
      </c>
      <c r="H21" s="32">
        <f>SUM(I21:M21)</f>
        <v>59981537836.097122</v>
      </c>
      <c r="I21" s="32">
        <f>+'I Trimestre'!I21+'II Trimestre'!I21</f>
        <v>30316135232.27</v>
      </c>
      <c r="J21" s="32">
        <f>+'I Trimestre'!J21+'II Trimestre'!J21</f>
        <v>19153549232.389999</v>
      </c>
      <c r="K21" s="32">
        <f>+'I Trimestre'!K21+'II Trimestre'!K21</f>
        <v>4548247532.8099995</v>
      </c>
      <c r="L21" s="32">
        <f>+'I Trimestre'!L21+'II Trimestre'!L21</f>
        <v>3786585750.48</v>
      </c>
      <c r="M21" s="32">
        <f>+'I Trimestre'!M21+'II Trimestre'!M21</f>
        <v>2177020088.1471214</v>
      </c>
      <c r="N21" s="13"/>
      <c r="O21" s="13"/>
    </row>
    <row r="22" spans="1:15" ht="16.5" x14ac:dyDescent="0.3">
      <c r="A22" s="17" t="s">
        <v>85</v>
      </c>
      <c r="B22" s="32">
        <f>SUM(C22:G22)</f>
        <v>66742361700.904022</v>
      </c>
      <c r="C22" s="32">
        <f>+'I Trimestre'!C22+'II Trimestre'!C22</f>
        <v>32512875454.72393</v>
      </c>
      <c r="D22" s="32">
        <f>+'I Trimestre'!D22+'II Trimestre'!D22</f>
        <v>21833868055.658154</v>
      </c>
      <c r="E22" s="32">
        <f>+'I Trimestre'!E22+'II Trimestre'!E22</f>
        <v>4703041366.2594881</v>
      </c>
      <c r="F22" s="32">
        <f>+'I Trimestre'!F22+'II Trimestre'!F22</f>
        <v>3914707294.0024519</v>
      </c>
      <c r="G22" s="32">
        <f>+'I Trimestre'!G22+'II Trimestre'!G22</f>
        <v>3777869530.2600002</v>
      </c>
      <c r="H22" s="32">
        <f>SUM(I22:M22)</f>
        <v>66742361700.904022</v>
      </c>
      <c r="I22" s="32">
        <f>+'I Trimestre'!I22+'II Trimestre'!I22</f>
        <v>32512875454.72393</v>
      </c>
      <c r="J22" s="32">
        <f>+'I Trimestre'!J22+'II Trimestre'!J22</f>
        <v>21833868055.658154</v>
      </c>
      <c r="K22" s="32">
        <f>+'I Trimestre'!K22+'II Trimestre'!K22</f>
        <v>4703041366.2594881</v>
      </c>
      <c r="L22" s="32">
        <f>+'I Trimestre'!L22+'II Trimestre'!L22</f>
        <v>3914707294.0024519</v>
      </c>
      <c r="M22" s="32">
        <f>+'I Trimestre'!M22+'II Trimestre'!M22</f>
        <v>3777869530.2600002</v>
      </c>
      <c r="N22" s="13"/>
      <c r="O22" s="13"/>
    </row>
    <row r="23" spans="1:15" ht="16.5" x14ac:dyDescent="0.3">
      <c r="A23" s="17" t="s">
        <v>86</v>
      </c>
      <c r="B23" s="32">
        <f>SUM(C23:G23)</f>
        <v>41656644802.36171</v>
      </c>
      <c r="C23" s="32">
        <f>+'I Trimestre'!C23+'II Trimestre'!C23</f>
        <v>25284018990.739998</v>
      </c>
      <c r="D23" s="32">
        <f>+'I Trimestre'!D23+'II Trimestre'!D23</f>
        <v>7611512360.9099998</v>
      </c>
      <c r="E23" s="32">
        <f>+'I Trimestre'!E23+'II Trimestre'!E23</f>
        <v>3862667588.0000005</v>
      </c>
      <c r="F23" s="32">
        <f>+'I Trimestre'!F23+'II Trimestre'!F23</f>
        <v>3028361000</v>
      </c>
      <c r="G23" s="32">
        <f>+'I Trimestre'!G23+'II Trimestre'!G23</f>
        <v>1870084862.7117083</v>
      </c>
      <c r="H23" s="32">
        <f>SUM(I23:M23)</f>
        <v>50070176656.236252</v>
      </c>
      <c r="I23" s="32">
        <f>+'I Trimestre'!I23+'II Trimestre'!I23</f>
        <v>25487453391.666252</v>
      </c>
      <c r="J23" s="32">
        <f>+'I Trimestre'!J23+'II Trimestre'!J23</f>
        <v>13540716626.86063</v>
      </c>
      <c r="K23" s="32">
        <f>+'I Trimestre'!K23+'II Trimestre'!K23</f>
        <v>6675334759.2600002</v>
      </c>
      <c r="L23" s="32">
        <f>+'I Trimestre'!L23+'II Trimestre'!L23</f>
        <v>2683847000</v>
      </c>
      <c r="M23" s="32">
        <f>+'I Trimestre'!M23+'II Trimestre'!M23</f>
        <v>1682824878.4493637</v>
      </c>
      <c r="N23" s="13"/>
      <c r="O23" s="13"/>
    </row>
    <row r="24" spans="1:15" ht="16.5" x14ac:dyDescent="0.3">
      <c r="A24" s="17" t="s">
        <v>76</v>
      </c>
      <c r="B24" s="32">
        <f t="shared" ref="B24" si="2">SUM(C24:G24)</f>
        <v>117445852965.96001</v>
      </c>
      <c r="C24" s="32">
        <f>+'II Trimestre'!C24</f>
        <v>58314510377.080002</v>
      </c>
      <c r="D24" s="32">
        <f>+'II Trimestre'!D24</f>
        <v>35313987431.389999</v>
      </c>
      <c r="E24" s="32">
        <f>+'II Trimestre'!E24</f>
        <v>9944603955.7900009</v>
      </c>
      <c r="F24" s="32">
        <f>+'II Trimestre'!F24</f>
        <v>7224872731.9399996</v>
      </c>
      <c r="G24" s="32">
        <f>+'II Trimestre'!G24</f>
        <v>6647878469.7600002</v>
      </c>
      <c r="H24" s="32">
        <f t="shared" ref="H24" si="3">SUM(I24:M24)</f>
        <v>117445852965.98639</v>
      </c>
      <c r="I24" s="32">
        <f>+'II Trimestre'!I24</f>
        <v>58314510377.080086</v>
      </c>
      <c r="J24" s="32">
        <f>+'II Trimestre'!J24</f>
        <v>35313987431.398567</v>
      </c>
      <c r="K24" s="32">
        <f>+'II Trimestre'!K24</f>
        <v>9944603955.7987652</v>
      </c>
      <c r="L24" s="32">
        <f>+'II Trimestre'!L24</f>
        <v>7224872731.9489803</v>
      </c>
      <c r="M24" s="32">
        <f>+'II Trimestre'!M24</f>
        <v>6647878469.7600002</v>
      </c>
      <c r="N24" s="13"/>
      <c r="O24" s="13"/>
    </row>
    <row r="25" spans="1:15" ht="16.5" x14ac:dyDescent="0.3">
      <c r="A25" s="17" t="s">
        <v>87</v>
      </c>
      <c r="B25" s="32">
        <f>SUM(C25:F25)</f>
        <v>39786559939.650002</v>
      </c>
      <c r="C25" s="32">
        <f t="shared" ref="C25:F25" si="4">+C23</f>
        <v>25284018990.739998</v>
      </c>
      <c r="D25" s="32">
        <f t="shared" si="4"/>
        <v>7611512360.9099998</v>
      </c>
      <c r="E25" s="32">
        <f t="shared" si="4"/>
        <v>3862667588.0000005</v>
      </c>
      <c r="F25" s="32">
        <f t="shared" si="4"/>
        <v>3028361000</v>
      </c>
      <c r="G25" s="32"/>
      <c r="H25" s="32">
        <f>SUM(I25:L25)</f>
        <v>48387351777.786888</v>
      </c>
      <c r="I25" s="32">
        <f t="shared" ref="I25:L25" si="5">+I23</f>
        <v>25487453391.666252</v>
      </c>
      <c r="J25" s="32">
        <f t="shared" si="5"/>
        <v>13540716626.86063</v>
      </c>
      <c r="K25" s="32">
        <f t="shared" si="5"/>
        <v>6675334759.2600002</v>
      </c>
      <c r="L25" s="32">
        <f t="shared" si="5"/>
        <v>2683847000</v>
      </c>
      <c r="M25" s="32"/>
      <c r="N25" s="13"/>
      <c r="O25" s="13"/>
    </row>
    <row r="26" spans="1:15" ht="16.5" x14ac:dyDescent="0.3">
      <c r="A26" s="14"/>
      <c r="B26" s="31"/>
      <c r="C26" s="32"/>
      <c r="D26" s="32"/>
      <c r="E26" s="32"/>
      <c r="F26" s="32"/>
      <c r="G26" s="32"/>
      <c r="H26" s="31"/>
      <c r="I26" s="32"/>
      <c r="J26" s="32"/>
      <c r="K26" s="32"/>
      <c r="L26" s="32"/>
      <c r="M26" s="32"/>
      <c r="N26" s="13"/>
      <c r="O26" s="13"/>
    </row>
    <row r="27" spans="1:15" ht="17.25" x14ac:dyDescent="0.35">
      <c r="A27" s="20" t="s">
        <v>6</v>
      </c>
      <c r="B27" s="31"/>
      <c r="C27" s="32"/>
      <c r="D27" s="32"/>
      <c r="E27" s="32"/>
      <c r="F27" s="32"/>
      <c r="G27" s="32"/>
      <c r="H27" s="31"/>
      <c r="I27" s="32"/>
      <c r="J27" s="32"/>
      <c r="K27" s="32"/>
      <c r="L27" s="32"/>
      <c r="M27" s="32"/>
      <c r="N27" s="13"/>
      <c r="O27" s="13"/>
    </row>
    <row r="28" spans="1:15" ht="16.5" x14ac:dyDescent="0.3">
      <c r="A28" s="17" t="s">
        <v>85</v>
      </c>
      <c r="B28" s="32">
        <f t="shared" ref="B28" si="6">B22</f>
        <v>66742361700.904022</v>
      </c>
      <c r="C28" s="32">
        <f>B28+H28</f>
        <v>133484723401.80804</v>
      </c>
      <c r="D28" s="32"/>
      <c r="E28" s="32"/>
      <c r="F28" s="31"/>
      <c r="G28" s="31"/>
      <c r="H28" s="32">
        <f t="shared" ref="H28" si="7">H22</f>
        <v>66742361700.904022</v>
      </c>
      <c r="I28" s="32"/>
      <c r="J28" s="32"/>
      <c r="K28" s="32"/>
      <c r="L28" s="31"/>
      <c r="M28" s="31"/>
      <c r="N28" s="13"/>
      <c r="O28" s="13"/>
    </row>
    <row r="29" spans="1:15" ht="16.5" x14ac:dyDescent="0.3">
      <c r="A29" s="17" t="s">
        <v>86</v>
      </c>
      <c r="B29" s="32">
        <f>'I Trimestre'!B29+'II Trimestre'!B29</f>
        <v>45581626022.869995</v>
      </c>
      <c r="C29" s="32"/>
      <c r="D29" s="32"/>
      <c r="E29" s="32"/>
      <c r="F29" s="31"/>
      <c r="G29" s="31"/>
      <c r="H29" s="32">
        <f>'I Trimestre'!H29+'II Trimestre'!H29</f>
        <v>45581626022.869995</v>
      </c>
      <c r="I29" s="32"/>
      <c r="J29" s="32"/>
      <c r="K29" s="32"/>
      <c r="L29" s="31"/>
      <c r="M29" s="31"/>
      <c r="N29" s="13"/>
      <c r="O29" s="13"/>
    </row>
    <row r="30" spans="1:15" ht="16.5" x14ac:dyDescent="0.3">
      <c r="A30" s="14"/>
      <c r="B30" s="33"/>
      <c r="C30" s="34"/>
      <c r="D30" s="34"/>
      <c r="E30" s="34"/>
      <c r="F30" s="34"/>
      <c r="G30" s="34"/>
      <c r="H30" s="33"/>
      <c r="I30" s="34"/>
      <c r="J30" s="34"/>
      <c r="K30" s="34"/>
      <c r="L30" s="34"/>
      <c r="M30" s="34"/>
      <c r="N30" s="13"/>
      <c r="O30" s="13"/>
    </row>
    <row r="31" spans="1:15" ht="17.25" x14ac:dyDescent="0.35">
      <c r="A31" s="11" t="s">
        <v>7</v>
      </c>
      <c r="B31" s="33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  <c r="N31" s="13"/>
      <c r="O31" s="13"/>
    </row>
    <row r="32" spans="1:15" ht="16.5" x14ac:dyDescent="0.3">
      <c r="A32" s="17" t="s">
        <v>58</v>
      </c>
      <c r="B32" s="35">
        <v>1.0552807376</v>
      </c>
      <c r="C32" s="35">
        <v>1.0552807376</v>
      </c>
      <c r="D32" s="35">
        <v>1.0552807376</v>
      </c>
      <c r="E32" s="35">
        <v>1.0552807376</v>
      </c>
      <c r="F32" s="35">
        <v>1.0552807376</v>
      </c>
      <c r="G32" s="35">
        <v>1.0552807376</v>
      </c>
      <c r="H32" s="35">
        <v>1.0552807376</v>
      </c>
      <c r="I32" s="35">
        <v>1.0552807376</v>
      </c>
      <c r="J32" s="35">
        <v>1.0552807376</v>
      </c>
      <c r="K32" s="35">
        <v>1.0552807376</v>
      </c>
      <c r="L32" s="35">
        <v>1.0552807376</v>
      </c>
      <c r="M32" s="35">
        <v>1.0552807376</v>
      </c>
      <c r="N32" s="13"/>
      <c r="O32" s="13"/>
    </row>
    <row r="33" spans="1:15" ht="16.5" x14ac:dyDescent="0.3">
      <c r="A33" s="17" t="s">
        <v>88</v>
      </c>
      <c r="B33" s="35">
        <v>1.0586</v>
      </c>
      <c r="C33" s="35">
        <v>1.0586</v>
      </c>
      <c r="D33" s="35">
        <v>1.0586</v>
      </c>
      <c r="E33" s="35">
        <v>1.0586</v>
      </c>
      <c r="F33" s="35">
        <v>1.0586</v>
      </c>
      <c r="G33" s="35">
        <v>1.0586</v>
      </c>
      <c r="H33" s="35">
        <v>1.0586</v>
      </c>
      <c r="I33" s="35">
        <v>1.0586</v>
      </c>
      <c r="J33" s="35">
        <v>1.0586</v>
      </c>
      <c r="K33" s="35">
        <v>1.0586</v>
      </c>
      <c r="L33" s="35">
        <v>1.0586</v>
      </c>
      <c r="M33" s="35">
        <v>1.0586</v>
      </c>
      <c r="N33" s="13"/>
      <c r="O33" s="13"/>
    </row>
    <row r="34" spans="1:15" ht="16.5" x14ac:dyDescent="0.3">
      <c r="A34" s="17" t="s">
        <v>8</v>
      </c>
      <c r="B34" s="31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32"/>
      <c r="H34" s="31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32"/>
      <c r="N34" s="13"/>
      <c r="O34" s="13"/>
    </row>
    <row r="35" spans="1:15" ht="16.5" x14ac:dyDescent="0.3">
      <c r="A35" s="14"/>
      <c r="B35" s="31"/>
      <c r="C35" s="32"/>
      <c r="D35" s="32"/>
      <c r="E35" s="32"/>
      <c r="F35" s="32"/>
      <c r="G35" s="32"/>
      <c r="H35" s="31"/>
      <c r="I35" s="32"/>
      <c r="J35" s="32"/>
      <c r="K35" s="32"/>
      <c r="L35" s="32"/>
      <c r="M35" s="32"/>
      <c r="N35" s="13"/>
      <c r="O35" s="13"/>
    </row>
    <row r="36" spans="1:15" ht="17.25" x14ac:dyDescent="0.35">
      <c r="A36" s="11" t="s">
        <v>9</v>
      </c>
      <c r="B36" s="31"/>
      <c r="C36" s="32"/>
      <c r="D36" s="32"/>
      <c r="E36" s="32"/>
      <c r="F36" s="32"/>
      <c r="G36" s="32"/>
      <c r="H36" s="31"/>
      <c r="I36" s="32"/>
      <c r="J36" s="32"/>
      <c r="K36" s="32"/>
      <c r="L36" s="32"/>
      <c r="M36" s="32"/>
      <c r="N36" s="13"/>
      <c r="O36" s="13"/>
    </row>
    <row r="37" spans="1:15" ht="16.5" x14ac:dyDescent="0.3">
      <c r="A37" s="14" t="s">
        <v>59</v>
      </c>
      <c r="B37" s="31">
        <f t="shared" ref="B37:F37" si="8">B21/B32</f>
        <v>37342601750.684425</v>
      </c>
      <c r="C37" s="32">
        <f t="shared" si="8"/>
        <v>21580617161.916065</v>
      </c>
      <c r="D37" s="32">
        <f t="shared" si="8"/>
        <v>8705997343.583086</v>
      </c>
      <c r="E37" s="32">
        <f t="shared" si="8"/>
        <v>2813425944.002562</v>
      </c>
      <c r="F37" s="32">
        <f t="shared" si="8"/>
        <v>2686238741.0263672</v>
      </c>
      <c r="G37" s="32">
        <f t="shared" ref="G37:L37" si="9">G21/G32</f>
        <v>1556322560.1563485</v>
      </c>
      <c r="H37" s="31">
        <f t="shared" si="9"/>
        <v>56839413152.287529</v>
      </c>
      <c r="I37" s="32">
        <f t="shared" si="9"/>
        <v>28728028620.343502</v>
      </c>
      <c r="J37" s="32">
        <f t="shared" si="9"/>
        <v>18150193166.560078</v>
      </c>
      <c r="K37" s="32">
        <f t="shared" si="9"/>
        <v>4309988205.7488995</v>
      </c>
      <c r="L37" s="32">
        <f t="shared" si="9"/>
        <v>3588225972.0685725</v>
      </c>
      <c r="M37" s="32">
        <f t="shared" ref="M37" si="10">M21/M32</f>
        <v>2062977187.5664732</v>
      </c>
      <c r="N37" s="13"/>
      <c r="O37" s="13"/>
    </row>
    <row r="38" spans="1:15" ht="16.5" x14ac:dyDescent="0.3">
      <c r="A38" s="14" t="s">
        <v>89</v>
      </c>
      <c r="B38" s="31">
        <f t="shared" ref="B38" si="11">B23/B33</f>
        <v>39350694126.546104</v>
      </c>
      <c r="C38" s="32">
        <f>C23/C33</f>
        <v>23884393529.888531</v>
      </c>
      <c r="D38" s="32">
        <f t="shared" ref="D38:F38" si="12">D23/D33</f>
        <v>7190168487.5401478</v>
      </c>
      <c r="E38" s="32">
        <f t="shared" si="12"/>
        <v>3648845255.9984889</v>
      </c>
      <c r="F38" s="32">
        <f t="shared" si="12"/>
        <v>2860722652.5599852</v>
      </c>
      <c r="G38" s="32">
        <f t="shared" ref="G38:H38" si="13">G23/G33</f>
        <v>1766564200.5589538</v>
      </c>
      <c r="H38" s="31">
        <f t="shared" si="13"/>
        <v>47298485411.143257</v>
      </c>
      <c r="I38" s="32">
        <f>I23/I33</f>
        <v>24076566589.520359</v>
      </c>
      <c r="J38" s="32">
        <f t="shared" ref="J38:M38" si="14">J23/J33</f>
        <v>12791154946.968288</v>
      </c>
      <c r="K38" s="32">
        <f t="shared" si="14"/>
        <v>6305814055.601738</v>
      </c>
      <c r="L38" s="32">
        <f t="shared" si="14"/>
        <v>2535279614.5853014</v>
      </c>
      <c r="M38" s="32">
        <f t="shared" si="14"/>
        <v>1589670204.4675643</v>
      </c>
      <c r="N38" s="13"/>
      <c r="O38" s="13"/>
    </row>
    <row r="39" spans="1:15" ht="16.5" x14ac:dyDescent="0.3">
      <c r="A39" s="14" t="s">
        <v>60</v>
      </c>
      <c r="B39" s="31">
        <f t="shared" ref="B39:F39" si="15">B37/B15</f>
        <v>8460036.6449217089</v>
      </c>
      <c r="C39" s="32">
        <f t="shared" si="15"/>
        <v>7073293.0717522334</v>
      </c>
      <c r="D39" s="32">
        <f t="shared" si="15"/>
        <v>11893438.993965965</v>
      </c>
      <c r="E39" s="32">
        <f t="shared" si="15"/>
        <v>15290358.391318273</v>
      </c>
      <c r="F39" s="32">
        <f t="shared" si="15"/>
        <v>6009482.6421171529</v>
      </c>
      <c r="G39" s="32"/>
      <c r="H39" s="31">
        <f t="shared" ref="H39:L39" si="16">H37/H15</f>
        <v>9195828.0459937751</v>
      </c>
      <c r="I39" s="32">
        <f t="shared" si="16"/>
        <v>7198203.112088074</v>
      </c>
      <c r="J39" s="32">
        <f t="shared" si="16"/>
        <v>13646761.779368479</v>
      </c>
      <c r="K39" s="32">
        <f t="shared" si="16"/>
        <v>15559524.208479781</v>
      </c>
      <c r="L39" s="32">
        <f t="shared" si="16"/>
        <v>6154761.5301347729</v>
      </c>
      <c r="M39" s="32"/>
      <c r="N39" s="13"/>
      <c r="O39" s="13"/>
    </row>
    <row r="40" spans="1:15" ht="16.5" x14ac:dyDescent="0.3">
      <c r="A40" s="14" t="s">
        <v>90</v>
      </c>
      <c r="B40" s="31">
        <f t="shared" ref="B40:F40" si="17">B38/B17</f>
        <v>8189530.5154102193</v>
      </c>
      <c r="C40" s="32">
        <f t="shared" si="17"/>
        <v>7279607.903044356</v>
      </c>
      <c r="D40" s="32">
        <f t="shared" si="17"/>
        <v>9931171.9441162255</v>
      </c>
      <c r="E40" s="32">
        <f t="shared" si="17"/>
        <v>10763555.327429172</v>
      </c>
      <c r="F40" s="32">
        <f t="shared" si="17"/>
        <v>6205472.1313665621</v>
      </c>
      <c r="G40" s="32"/>
      <c r="H40" s="31">
        <f t="shared" ref="H40:L40" si="18">H38/H17</f>
        <v>8947878.4357062541</v>
      </c>
      <c r="I40" s="32">
        <f t="shared" si="18"/>
        <v>7360613.4483400667</v>
      </c>
      <c r="J40" s="32">
        <f t="shared" si="18"/>
        <v>12299187.449007969</v>
      </c>
      <c r="K40" s="32">
        <f t="shared" si="18"/>
        <v>10834732.054298518</v>
      </c>
      <c r="L40" s="32">
        <f t="shared" si="18"/>
        <v>6451093.1668837182</v>
      </c>
      <c r="M40" s="32"/>
      <c r="N40" s="13"/>
      <c r="O40" s="13"/>
    </row>
    <row r="41" spans="1:15" ht="16.5" x14ac:dyDescent="0.3">
      <c r="A41" s="14"/>
      <c r="B41" s="36"/>
      <c r="C41" s="37"/>
      <c r="D41" s="37"/>
      <c r="E41" s="37"/>
      <c r="F41" s="37"/>
      <c r="G41" s="37"/>
      <c r="H41" s="36"/>
      <c r="I41" s="37"/>
      <c r="J41" s="37"/>
      <c r="K41" s="37"/>
      <c r="L41" s="37"/>
      <c r="M41" s="37"/>
      <c r="N41" s="13"/>
      <c r="O41" s="13"/>
    </row>
    <row r="42" spans="1:15" ht="17.25" x14ac:dyDescent="0.35">
      <c r="A42" s="11" t="s">
        <v>10</v>
      </c>
      <c r="B42" s="36"/>
      <c r="C42" s="37"/>
      <c r="D42" s="37"/>
      <c r="E42" s="37"/>
      <c r="F42" s="37"/>
      <c r="G42" s="37"/>
      <c r="H42" s="36"/>
      <c r="I42" s="37"/>
      <c r="J42" s="37"/>
      <c r="K42" s="37"/>
      <c r="L42" s="37"/>
      <c r="M42" s="37"/>
      <c r="N42" s="13"/>
      <c r="O42" s="13"/>
    </row>
    <row r="43" spans="1:15" ht="16.5" x14ac:dyDescent="0.3">
      <c r="A43" s="14"/>
      <c r="B43" s="36"/>
      <c r="C43" s="37"/>
      <c r="D43" s="37"/>
      <c r="E43" s="37"/>
      <c r="F43" s="37"/>
      <c r="G43" s="37"/>
      <c r="H43" s="36"/>
      <c r="I43" s="37"/>
      <c r="J43" s="37"/>
      <c r="K43" s="37"/>
      <c r="L43" s="37"/>
      <c r="M43" s="37"/>
      <c r="N43" s="13"/>
      <c r="O43" s="13"/>
    </row>
    <row r="44" spans="1:15" ht="17.25" x14ac:dyDescent="0.35">
      <c r="A44" s="11" t="s">
        <v>11</v>
      </c>
      <c r="B44" s="36"/>
      <c r="C44" s="37"/>
      <c r="D44" s="37"/>
      <c r="E44" s="37"/>
      <c r="F44" s="37"/>
      <c r="G44" s="37"/>
      <c r="H44" s="36"/>
      <c r="I44" s="37"/>
      <c r="J44" s="37"/>
      <c r="K44" s="37"/>
      <c r="L44" s="37"/>
      <c r="M44" s="37"/>
      <c r="N44" s="13"/>
      <c r="O44" s="13"/>
    </row>
    <row r="45" spans="1:15" ht="16.5" x14ac:dyDescent="0.3">
      <c r="A45" s="14" t="s">
        <v>12</v>
      </c>
      <c r="B45" s="38">
        <f t="shared" ref="B45:F45" si="19">B16/B34*100</f>
        <v>3.6858642827664969</v>
      </c>
      <c r="C45" s="39">
        <f>C16/C34*100</f>
        <v>3.1971358976270263</v>
      </c>
      <c r="D45" s="39">
        <f t="shared" si="19"/>
        <v>1.0264719598930789</v>
      </c>
      <c r="E45" s="39">
        <f t="shared" si="19"/>
        <v>0.18691764516319201</v>
      </c>
      <c r="F45" s="39">
        <f t="shared" si="19"/>
        <v>1.4125327402228842</v>
      </c>
      <c r="G45" s="39"/>
      <c r="H45" s="38">
        <f t="shared" ref="H45" si="20">H16/H34*100</f>
        <v>3.6858642827664969</v>
      </c>
      <c r="I45" s="39">
        <f>I16/I34*100</f>
        <v>3.1971358976270263</v>
      </c>
      <c r="J45" s="39">
        <f t="shared" ref="J45:L45" si="21">J16/J34*100</f>
        <v>1.0264719598930789</v>
      </c>
      <c r="K45" s="39">
        <f t="shared" si="21"/>
        <v>0.18691764516319201</v>
      </c>
      <c r="L45" s="39">
        <f t="shared" si="21"/>
        <v>1.4125327402228842</v>
      </c>
      <c r="M45" s="39"/>
      <c r="N45" s="13"/>
      <c r="O45" s="13"/>
    </row>
    <row r="46" spans="1:15" ht="16.5" x14ac:dyDescent="0.3">
      <c r="A46" s="14" t="s">
        <v>13</v>
      </c>
      <c r="B46" s="38">
        <f t="shared" ref="B46:F46" si="22">B17/B34*100</f>
        <v>2.758640486852681</v>
      </c>
      <c r="C46" s="39">
        <f t="shared" si="22"/>
        <v>2.4841381607837794</v>
      </c>
      <c r="D46" s="39">
        <f t="shared" si="22"/>
        <v>0.54816093520495468</v>
      </c>
      <c r="E46" s="39">
        <f t="shared" si="22"/>
        <v>0.25666651524099399</v>
      </c>
      <c r="F46" s="39">
        <f t="shared" si="22"/>
        <v>1.0949598593891026</v>
      </c>
      <c r="G46" s="39"/>
      <c r="H46" s="38">
        <f t="shared" ref="H46:L46" si="23">H17/H34*100</f>
        <v>3.0347915949018258</v>
      </c>
      <c r="I46" s="39">
        <f t="shared" si="23"/>
        <v>2.4765668771483518</v>
      </c>
      <c r="J46" s="39">
        <f t="shared" si="23"/>
        <v>0.78741349808446515</v>
      </c>
      <c r="K46" s="39">
        <f t="shared" si="23"/>
        <v>0.44064870758188346</v>
      </c>
      <c r="L46" s="39">
        <f t="shared" si="23"/>
        <v>0.93344734216901804</v>
      </c>
      <c r="M46" s="39"/>
      <c r="N46" s="13"/>
      <c r="O46" s="13"/>
    </row>
    <row r="47" spans="1:15" ht="16.5" x14ac:dyDescent="0.3">
      <c r="A47" s="14"/>
      <c r="B47" s="38"/>
      <c r="C47" s="39"/>
      <c r="D47" s="39"/>
      <c r="E47" s="39"/>
      <c r="F47" s="39"/>
      <c r="G47" s="39"/>
      <c r="H47" s="38"/>
      <c r="I47" s="39"/>
      <c r="J47" s="39"/>
      <c r="K47" s="39"/>
      <c r="L47" s="39"/>
      <c r="M47" s="39"/>
      <c r="N47" s="13"/>
      <c r="O47" s="13"/>
    </row>
    <row r="48" spans="1:15" ht="17.25" x14ac:dyDescent="0.35">
      <c r="A48" s="11" t="s">
        <v>14</v>
      </c>
      <c r="B48" s="38"/>
      <c r="C48" s="39"/>
      <c r="D48" s="39"/>
      <c r="E48" s="39"/>
      <c r="F48" s="39"/>
      <c r="G48" s="39"/>
      <c r="H48" s="38"/>
      <c r="I48" s="39"/>
      <c r="J48" s="39"/>
      <c r="K48" s="39"/>
      <c r="L48" s="39"/>
      <c r="M48" s="39"/>
      <c r="N48" s="13"/>
      <c r="O48" s="13"/>
    </row>
    <row r="49" spans="1:15" ht="16.5" x14ac:dyDescent="0.3">
      <c r="A49" s="14" t="s">
        <v>15</v>
      </c>
      <c r="B49" s="38">
        <f t="shared" ref="B49:F49" si="24">B17/B16*100</f>
        <v>74.843789006309535</v>
      </c>
      <c r="C49" s="39">
        <f t="shared" si="24"/>
        <v>77.698860490339257</v>
      </c>
      <c r="D49" s="39">
        <f t="shared" si="24"/>
        <v>53.40242662469349</v>
      </c>
      <c r="E49" s="39">
        <f t="shared" si="24"/>
        <v>137.31529466728855</v>
      </c>
      <c r="F49" s="39">
        <f t="shared" si="24"/>
        <v>77.517485309142529</v>
      </c>
      <c r="G49" s="39"/>
      <c r="H49" s="38">
        <f t="shared" ref="H49:L49" si="25">H17/H16*100</f>
        <v>82.335956022341762</v>
      </c>
      <c r="I49" s="39">
        <f t="shared" si="25"/>
        <v>77.462045920115742</v>
      </c>
      <c r="J49" s="39">
        <f t="shared" si="25"/>
        <v>76.710668079670214</v>
      </c>
      <c r="K49" s="39">
        <f t="shared" si="25"/>
        <v>235.74484217215911</v>
      </c>
      <c r="L49" s="39">
        <f t="shared" si="25"/>
        <v>66.08323584922563</v>
      </c>
      <c r="M49" s="39"/>
      <c r="N49" s="13"/>
      <c r="O49" s="13"/>
    </row>
    <row r="50" spans="1:15" ht="16.5" x14ac:dyDescent="0.3">
      <c r="A50" s="14" t="s">
        <v>16</v>
      </c>
      <c r="B50" s="38">
        <f>B23/B22*100</f>
        <v>62.414100641268547</v>
      </c>
      <c r="C50" s="38">
        <f>C23/C22*100</f>
        <v>77.766173053347629</v>
      </c>
      <c r="D50" s="38">
        <f t="shared" ref="D50:G50" si="26">D23/D22*100</f>
        <v>34.861034890872247</v>
      </c>
      <c r="E50" s="38">
        <f t="shared" si="26"/>
        <v>82.131269686707654</v>
      </c>
      <c r="F50" s="38">
        <f t="shared" si="26"/>
        <v>77.358555124660697</v>
      </c>
      <c r="G50" s="38">
        <f t="shared" si="26"/>
        <v>49.501044113161988</v>
      </c>
      <c r="H50" s="38">
        <f>H23/H22*100</f>
        <v>75.020085265514439</v>
      </c>
      <c r="I50" s="38">
        <f>I23/I22*100</f>
        <v>78.391877172349808</v>
      </c>
      <c r="J50" s="38">
        <f t="shared" ref="J50:M50" si="27">J23/J22*100</f>
        <v>62.017030570776996</v>
      </c>
      <c r="K50" s="38">
        <f t="shared" si="27"/>
        <v>141.93655210328617</v>
      </c>
      <c r="L50" s="38">
        <f t="shared" si="27"/>
        <v>68.558050409332054</v>
      </c>
      <c r="M50" s="38">
        <f t="shared" si="27"/>
        <v>44.544282563764149</v>
      </c>
      <c r="N50" s="13"/>
      <c r="O50" s="13"/>
    </row>
    <row r="51" spans="1:15" ht="16.5" x14ac:dyDescent="0.3">
      <c r="A51" s="14" t="s">
        <v>17</v>
      </c>
      <c r="B51" s="38">
        <f t="shared" ref="B51:F51" si="28">AVERAGE(B49:B50)</f>
        <v>68.628944823789041</v>
      </c>
      <c r="C51" s="39">
        <f t="shared" si="28"/>
        <v>77.73251677184345</v>
      </c>
      <c r="D51" s="39">
        <f t="shared" si="28"/>
        <v>44.131730757782869</v>
      </c>
      <c r="E51" s="39">
        <f t="shared" si="28"/>
        <v>109.72328217699811</v>
      </c>
      <c r="F51" s="39">
        <f t="shared" si="28"/>
        <v>77.438020216901606</v>
      </c>
      <c r="G51" s="39"/>
      <c r="H51" s="38">
        <f t="shared" ref="H51:L51" si="29">AVERAGE(H49:H50)</f>
        <v>78.678020643928107</v>
      </c>
      <c r="I51" s="39">
        <f t="shared" si="29"/>
        <v>77.926961546232775</v>
      </c>
      <c r="J51" s="39">
        <f t="shared" si="29"/>
        <v>69.363849325223612</v>
      </c>
      <c r="K51" s="39">
        <f t="shared" si="29"/>
        <v>188.84069713772266</v>
      </c>
      <c r="L51" s="39">
        <f t="shared" si="29"/>
        <v>67.320643129278835</v>
      </c>
      <c r="M51" s="39"/>
      <c r="N51" s="13"/>
      <c r="O51" s="13"/>
    </row>
    <row r="52" spans="1:15" ht="16.5" x14ac:dyDescent="0.3">
      <c r="A52" s="14"/>
      <c r="B52" s="38"/>
      <c r="C52" s="39"/>
      <c r="D52" s="39"/>
      <c r="E52" s="39"/>
      <c r="F52" s="39"/>
      <c r="G52" s="39"/>
      <c r="H52" s="38"/>
      <c r="I52" s="39"/>
      <c r="J52" s="39"/>
      <c r="K52" s="39"/>
      <c r="L52" s="39"/>
      <c r="M52" s="39"/>
      <c r="N52" s="13"/>
      <c r="O52" s="13"/>
    </row>
    <row r="53" spans="1:15" ht="17.25" x14ac:dyDescent="0.35">
      <c r="A53" s="11" t="s">
        <v>18</v>
      </c>
      <c r="B53" s="38"/>
      <c r="C53" s="39"/>
      <c r="D53" s="39"/>
      <c r="E53" s="39"/>
      <c r="F53" s="39"/>
      <c r="G53" s="39"/>
      <c r="H53" s="38"/>
      <c r="I53" s="39"/>
      <c r="J53" s="39"/>
      <c r="K53" s="39"/>
      <c r="L53" s="39"/>
      <c r="M53" s="39"/>
      <c r="N53" s="13"/>
      <c r="O53" s="13"/>
    </row>
    <row r="54" spans="1:15" ht="16.5" x14ac:dyDescent="0.3">
      <c r="A54" s="14" t="s">
        <v>19</v>
      </c>
      <c r="B54" s="38">
        <f t="shared" ref="B54:F54" si="30">B17/B18*100</f>
        <v>42.790987621337607</v>
      </c>
      <c r="C54" s="39">
        <f t="shared" si="30"/>
        <v>43.96355353075171</v>
      </c>
      <c r="D54" s="39">
        <f t="shared" si="30"/>
        <v>33.333333333333329</v>
      </c>
      <c r="E54" s="39">
        <f t="shared" si="30"/>
        <v>66.210937500000014</v>
      </c>
      <c r="F54" s="39">
        <f t="shared" si="30"/>
        <v>42.606284658040664</v>
      </c>
      <c r="G54" s="39"/>
      <c r="H54" s="38">
        <f t="shared" ref="H54:L54" si="31">H17/H18*100</f>
        <v>47.074539139727491</v>
      </c>
      <c r="I54" s="39">
        <f t="shared" si="31"/>
        <v>43.829559158515337</v>
      </c>
      <c r="J54" s="39">
        <f t="shared" si="31"/>
        <v>47.882136279926335</v>
      </c>
      <c r="K54" s="39">
        <f t="shared" si="31"/>
        <v>113.67187500000003</v>
      </c>
      <c r="L54" s="39">
        <f t="shared" si="31"/>
        <v>36.32162661737523</v>
      </c>
      <c r="M54" s="39"/>
      <c r="N54" s="13"/>
      <c r="O54" s="13"/>
    </row>
    <row r="55" spans="1:15" ht="16.5" x14ac:dyDescent="0.3">
      <c r="A55" s="14" t="s">
        <v>20</v>
      </c>
      <c r="B55" s="38">
        <f>B23/B24*100</f>
        <v>35.468808604451354</v>
      </c>
      <c r="C55" s="38">
        <f t="shared" ref="C55:G55" si="32">C23/C24*100</f>
        <v>43.358023289993461</v>
      </c>
      <c r="D55" s="38">
        <f t="shared" si="32"/>
        <v>21.553817380996904</v>
      </c>
      <c r="E55" s="38">
        <f t="shared" si="32"/>
        <v>38.841844332584579</v>
      </c>
      <c r="F55" s="38">
        <f t="shared" si="32"/>
        <v>41.915769486320549</v>
      </c>
      <c r="G55" s="38">
        <f t="shared" si="32"/>
        <v>28.130551291188414</v>
      </c>
      <c r="H55" s="38">
        <f>H23/H24*100</f>
        <v>42.632562488806755</v>
      </c>
      <c r="I55" s="38">
        <f t="shared" ref="I55:M55" si="33">I23/I24*100</f>
        <v>43.706880546293384</v>
      </c>
      <c r="J55" s="38">
        <f t="shared" si="33"/>
        <v>38.343777102953922</v>
      </c>
      <c r="K55" s="38">
        <f t="shared" si="33"/>
        <v>67.125194617404233</v>
      </c>
      <c r="L55" s="38">
        <f t="shared" si="33"/>
        <v>37.147325628752021</v>
      </c>
      <c r="M55" s="38">
        <f t="shared" si="33"/>
        <v>25.313713030468747</v>
      </c>
      <c r="N55" s="13"/>
      <c r="O55" s="13"/>
    </row>
    <row r="56" spans="1:15" ht="16.5" x14ac:dyDescent="0.3">
      <c r="A56" s="14" t="s">
        <v>21</v>
      </c>
      <c r="B56" s="38">
        <f t="shared" ref="B56:F56" si="34">(B54+B55)/2</f>
        <v>39.12989811289448</v>
      </c>
      <c r="C56" s="39">
        <f t="shared" si="34"/>
        <v>43.660788410372589</v>
      </c>
      <c r="D56" s="39">
        <f t="shared" si="34"/>
        <v>27.443575357165116</v>
      </c>
      <c r="E56" s="39">
        <f t="shared" si="34"/>
        <v>52.5263909162923</v>
      </c>
      <c r="F56" s="39">
        <f t="shared" si="34"/>
        <v>42.26102707218061</v>
      </c>
      <c r="G56" s="39"/>
      <c r="H56" s="38">
        <f t="shared" ref="H56:L56" si="35">(H54+H55)/2</f>
        <v>44.853550814267123</v>
      </c>
      <c r="I56" s="39">
        <f t="shared" si="35"/>
        <v>43.768219852404357</v>
      </c>
      <c r="J56" s="39">
        <f t="shared" si="35"/>
        <v>43.112956691440132</v>
      </c>
      <c r="K56" s="39">
        <f t="shared" si="35"/>
        <v>90.398534808702124</v>
      </c>
      <c r="L56" s="39">
        <f t="shared" si="35"/>
        <v>36.734476123063629</v>
      </c>
      <c r="M56" s="39"/>
      <c r="N56" s="13"/>
      <c r="O56" s="13"/>
    </row>
    <row r="57" spans="1:15" ht="16.5" x14ac:dyDescent="0.3">
      <c r="A57" s="14"/>
      <c r="B57" s="38"/>
      <c r="C57" s="39"/>
      <c r="D57" s="39"/>
      <c r="E57" s="39"/>
      <c r="F57" s="39"/>
      <c r="G57" s="39"/>
      <c r="H57" s="38"/>
      <c r="I57" s="39"/>
      <c r="J57" s="39"/>
      <c r="K57" s="39"/>
      <c r="L57" s="39"/>
      <c r="M57" s="39"/>
      <c r="N57" s="13"/>
      <c r="O57" s="13"/>
    </row>
    <row r="58" spans="1:15" ht="17.25" x14ac:dyDescent="0.35">
      <c r="A58" s="11" t="s">
        <v>34</v>
      </c>
      <c r="B58" s="38"/>
      <c r="C58" s="39"/>
      <c r="D58" s="39"/>
      <c r="E58" s="39"/>
      <c r="F58" s="39"/>
      <c r="G58" s="39"/>
      <c r="H58" s="38"/>
      <c r="I58" s="39"/>
      <c r="J58" s="39"/>
      <c r="K58" s="39"/>
      <c r="L58" s="39"/>
      <c r="M58" s="39"/>
      <c r="N58" s="13"/>
      <c r="O58" s="13"/>
    </row>
    <row r="59" spans="1:15" ht="16.5" x14ac:dyDescent="0.3">
      <c r="A59" s="14" t="s">
        <v>22</v>
      </c>
      <c r="B59" s="38">
        <f>B25/B23*100</f>
        <v>95.510716545741374</v>
      </c>
      <c r="C59" s="38"/>
      <c r="D59" s="38"/>
      <c r="E59" s="38"/>
      <c r="F59" s="38"/>
      <c r="G59" s="38"/>
      <c r="H59" s="38">
        <f>H25/H23*100</f>
        <v>96.639067423302635</v>
      </c>
      <c r="I59" s="38"/>
      <c r="J59" s="38"/>
      <c r="K59" s="38"/>
      <c r="L59" s="38"/>
      <c r="M59" s="38"/>
      <c r="N59" s="13"/>
      <c r="O59" s="13"/>
    </row>
    <row r="60" spans="1:15" ht="16.5" x14ac:dyDescent="0.3">
      <c r="A60" s="14"/>
      <c r="B60" s="38"/>
      <c r="C60" s="39"/>
      <c r="D60" s="39"/>
      <c r="E60" s="39"/>
      <c r="F60" s="39"/>
      <c r="G60" s="39"/>
      <c r="H60" s="38"/>
      <c r="I60" s="39"/>
      <c r="J60" s="39"/>
      <c r="K60" s="39"/>
      <c r="L60" s="39"/>
      <c r="M60" s="39"/>
      <c r="N60" s="13"/>
      <c r="O60" s="13"/>
    </row>
    <row r="61" spans="1:15" ht="17.25" x14ac:dyDescent="0.35">
      <c r="A61" s="11" t="s">
        <v>23</v>
      </c>
      <c r="B61" s="38"/>
      <c r="C61" s="39"/>
      <c r="D61" s="39"/>
      <c r="E61" s="39"/>
      <c r="F61" s="39"/>
      <c r="G61" s="39"/>
      <c r="H61" s="38"/>
      <c r="I61" s="39"/>
      <c r="J61" s="39"/>
      <c r="K61" s="39"/>
      <c r="L61" s="39"/>
      <c r="M61" s="39"/>
      <c r="N61" s="13"/>
      <c r="O61" s="13"/>
    </row>
    <row r="62" spans="1:15" ht="16.5" x14ac:dyDescent="0.3">
      <c r="A62" s="14" t="s">
        <v>24</v>
      </c>
      <c r="B62" s="38">
        <f>((B17/B15)-1)*100</f>
        <v>8.8581785228817331</v>
      </c>
      <c r="C62" s="39">
        <f t="shared" ref="C62:F62" si="36">((C17/C15)-1)*100</f>
        <v>7.5385119632907172</v>
      </c>
      <c r="D62" s="39">
        <f t="shared" si="36"/>
        <v>-1.0928961748633892</v>
      </c>
      <c r="E62" s="39">
        <f t="shared" si="36"/>
        <v>84.239130434782624</v>
      </c>
      <c r="F62" s="39">
        <f t="shared" si="36"/>
        <v>3.1319910514541416</v>
      </c>
      <c r="G62" s="39"/>
      <c r="H62" s="38">
        <f>((H17/H15)-1)*100</f>
        <v>-14.479857628215498</v>
      </c>
      <c r="I62" s="39">
        <f t="shared" ref="I62:L62" si="37">((I17/I15)-1)*100</f>
        <v>-18.040591330493616</v>
      </c>
      <c r="J62" s="39">
        <f t="shared" si="37"/>
        <v>-21.804511278195491</v>
      </c>
      <c r="K62" s="39">
        <f t="shared" si="37"/>
        <v>110.10830324909749</v>
      </c>
      <c r="L62" s="39">
        <f t="shared" si="37"/>
        <v>-32.590051457975989</v>
      </c>
      <c r="M62" s="39"/>
      <c r="N62" s="13"/>
      <c r="O62" s="13"/>
    </row>
    <row r="63" spans="1:15" ht="16.5" x14ac:dyDescent="0.3">
      <c r="A63" s="14" t="s">
        <v>25</v>
      </c>
      <c r="B63" s="38">
        <f>((B38/B37)-1)*100</f>
        <v>5.3774838434359262</v>
      </c>
      <c r="C63" s="38">
        <f t="shared" ref="C63:F63" si="38">((C38/C37)-1)*100</f>
        <v>10.675210772183142</v>
      </c>
      <c r="D63" s="38">
        <f t="shared" si="38"/>
        <v>-17.411317695383943</v>
      </c>
      <c r="E63" s="38">
        <f t="shared" si="38"/>
        <v>29.694021759371616</v>
      </c>
      <c r="F63" s="38">
        <f t="shared" si="38"/>
        <v>6.4954729774670206</v>
      </c>
      <c r="G63" s="39"/>
      <c r="H63" s="38">
        <f>((H38/H37)-1)*100</f>
        <v>-16.785760464453869</v>
      </c>
      <c r="I63" s="38">
        <f t="shared" ref="I63:L63" si="39">((I38/I37)-1)*100</f>
        <v>-16.191372169301065</v>
      </c>
      <c r="J63" s="38">
        <f t="shared" si="39"/>
        <v>-29.5260671355569</v>
      </c>
      <c r="K63" s="38">
        <f t="shared" si="39"/>
        <v>46.306990984121384</v>
      </c>
      <c r="L63" s="38">
        <f t="shared" si="39"/>
        <v>-29.344482919403735</v>
      </c>
      <c r="M63" s="39"/>
      <c r="N63" s="13"/>
      <c r="O63" s="13"/>
    </row>
    <row r="64" spans="1:15" ht="16.5" x14ac:dyDescent="0.3">
      <c r="A64" s="14" t="s">
        <v>26</v>
      </c>
      <c r="B64" s="38">
        <f>((B40/B39)-1)*100</f>
        <v>-3.1974581300881932</v>
      </c>
      <c r="C64" s="39">
        <f t="shared" ref="C64:F64" si="40">((C40/C39)-1)*100</f>
        <v>2.9168144059526835</v>
      </c>
      <c r="D64" s="39">
        <f t="shared" si="40"/>
        <v>-16.498735570471069</v>
      </c>
      <c r="E64" s="39">
        <f t="shared" si="40"/>
        <v>-29.605604708777655</v>
      </c>
      <c r="F64" s="39">
        <f t="shared" si="40"/>
        <v>3.2613371386719159</v>
      </c>
      <c r="G64" s="39"/>
      <c r="H64" s="38">
        <f>((H40/H39)-1)*100</f>
        <v>-2.696327171923818</v>
      </c>
      <c r="I64" s="39">
        <f t="shared" ref="I64:L64" si="41">((I40/I39)-1)*100</f>
        <v>2.2562622049279835</v>
      </c>
      <c r="J64" s="39">
        <f t="shared" si="41"/>
        <v>-9.874682009894876</v>
      </c>
      <c r="K64" s="39">
        <f t="shared" si="41"/>
        <v>-30.365916662196511</v>
      </c>
      <c r="L64" s="39">
        <f t="shared" si="41"/>
        <v>4.8146729210880812</v>
      </c>
      <c r="M64" s="39"/>
      <c r="N64" s="13"/>
      <c r="O64" s="13"/>
    </row>
    <row r="65" spans="1:15" ht="16.5" x14ac:dyDescent="0.3">
      <c r="A65" s="14"/>
      <c r="B65" s="38"/>
      <c r="C65" s="39"/>
      <c r="D65" s="39"/>
      <c r="E65" s="39"/>
      <c r="F65" s="39"/>
      <c r="G65" s="39"/>
      <c r="H65" s="38"/>
      <c r="I65" s="39"/>
      <c r="J65" s="39"/>
      <c r="K65" s="39"/>
      <c r="L65" s="39"/>
      <c r="M65" s="39"/>
      <c r="N65" s="13"/>
      <c r="O65" s="13"/>
    </row>
    <row r="66" spans="1:15" ht="17.25" x14ac:dyDescent="0.35">
      <c r="A66" s="11" t="s">
        <v>27</v>
      </c>
      <c r="B66" s="38"/>
      <c r="C66" s="39"/>
      <c r="D66" s="39"/>
      <c r="E66" s="39"/>
      <c r="F66" s="39"/>
      <c r="G66" s="39"/>
      <c r="H66" s="38"/>
      <c r="I66" s="39"/>
      <c r="J66" s="39"/>
      <c r="K66" s="39"/>
      <c r="L66" s="39"/>
      <c r="M66" s="39"/>
      <c r="N66" s="13"/>
      <c r="O66" s="13"/>
    </row>
    <row r="67" spans="1:15" ht="16.5" x14ac:dyDescent="0.3">
      <c r="A67" s="14" t="s">
        <v>28</v>
      </c>
      <c r="B67" s="38">
        <f t="shared" ref="B67:F68" si="42">B22/B16</f>
        <v>10395944.301613433</v>
      </c>
      <c r="C67" s="39">
        <f t="shared" si="42"/>
        <v>7699522.6275415132</v>
      </c>
      <c r="D67" s="39">
        <f t="shared" si="42"/>
        <v>16104717.35877795</v>
      </c>
      <c r="E67" s="39">
        <f t="shared" si="42"/>
        <v>19050133.069037434</v>
      </c>
      <c r="F67" s="39">
        <f t="shared" si="42"/>
        <v>6582608.7885559257</v>
      </c>
      <c r="G67" s="39"/>
      <c r="H67" s="38">
        <f t="shared" ref="H67:L67" si="43">H22/H16</f>
        <v>10395944.301613433</v>
      </c>
      <c r="I67" s="39">
        <f t="shared" si="43"/>
        <v>7699522.6275415132</v>
      </c>
      <c r="J67" s="39">
        <f t="shared" si="43"/>
        <v>16104717.35877795</v>
      </c>
      <c r="K67" s="39">
        <f t="shared" si="43"/>
        <v>19050133.069037434</v>
      </c>
      <c r="L67" s="39">
        <f t="shared" si="43"/>
        <v>6582608.7885559257</v>
      </c>
      <c r="M67" s="39"/>
      <c r="N67" s="13"/>
      <c r="O67" s="13"/>
    </row>
    <row r="68" spans="1:15" ht="16.5" x14ac:dyDescent="0.3">
      <c r="A68" s="14" t="s">
        <v>29</v>
      </c>
      <c r="B68" s="38">
        <f t="shared" si="42"/>
        <v>8669437.0036132596</v>
      </c>
      <c r="C68" s="38">
        <f t="shared" si="42"/>
        <v>7706192.9261627542</v>
      </c>
      <c r="D68" s="38">
        <f t="shared" si="42"/>
        <v>10513138.620041436</v>
      </c>
      <c r="E68" s="38">
        <f t="shared" si="42"/>
        <v>11394299.66961652</v>
      </c>
      <c r="F68" s="38">
        <f t="shared" si="42"/>
        <v>6569112.7982646422</v>
      </c>
      <c r="G68" s="39"/>
      <c r="H68" s="38">
        <f t="shared" ref="H68:L68" si="44">H23/H17</f>
        <v>9472224.1120386403</v>
      </c>
      <c r="I68" s="38">
        <f t="shared" si="44"/>
        <v>7791945.3964127945</v>
      </c>
      <c r="J68" s="38">
        <f t="shared" si="44"/>
        <v>13019919.833519837</v>
      </c>
      <c r="K68" s="38">
        <f t="shared" si="44"/>
        <v>11469647.352680413</v>
      </c>
      <c r="L68" s="38">
        <f t="shared" si="44"/>
        <v>6829127.2264631046</v>
      </c>
      <c r="M68" s="39"/>
      <c r="N68" s="13"/>
      <c r="O68" s="13"/>
    </row>
    <row r="69" spans="1:15" ht="16.5" x14ac:dyDescent="0.3">
      <c r="A69" s="14" t="s">
        <v>30</v>
      </c>
      <c r="B69" s="38">
        <f>(B68/B67)*B51</f>
        <v>57.231387213372273</v>
      </c>
      <c r="C69" s="38">
        <f t="shared" ref="C69:L69" si="45">(C68/C67)*C51</f>
        <v>77.799858492172191</v>
      </c>
      <c r="D69" s="38">
        <f t="shared" si="45"/>
        <v>28.809136643806568</v>
      </c>
      <c r="E69" s="38">
        <f t="shared" si="45"/>
        <v>65.627885817271135</v>
      </c>
      <c r="F69" s="38">
        <f t="shared" si="45"/>
        <v>77.27925295568437</v>
      </c>
      <c r="G69" s="38"/>
      <c r="H69" s="38">
        <f t="shared" si="45"/>
        <v>71.687171709377779</v>
      </c>
      <c r="I69" s="38">
        <f t="shared" si="45"/>
        <v>78.862373506717958</v>
      </c>
      <c r="J69" s="38">
        <f t="shared" si="45"/>
        <v>56.077467082433166</v>
      </c>
      <c r="K69" s="38">
        <f t="shared" si="45"/>
        <v>113.69664422577415</v>
      </c>
      <c r="L69" s="38">
        <f t="shared" si="45"/>
        <v>69.841798542917999</v>
      </c>
      <c r="M69" s="39"/>
      <c r="N69" s="13"/>
      <c r="O69" s="13"/>
    </row>
    <row r="70" spans="1:15" ht="16.5" x14ac:dyDescent="0.3">
      <c r="A70" s="14"/>
      <c r="B70" s="38"/>
      <c r="C70" s="39"/>
      <c r="D70" s="39"/>
      <c r="E70" s="39"/>
      <c r="F70" s="39"/>
      <c r="G70" s="39"/>
      <c r="H70" s="38"/>
      <c r="I70" s="39"/>
      <c r="J70" s="39"/>
      <c r="K70" s="39"/>
      <c r="L70" s="39"/>
      <c r="M70" s="39"/>
      <c r="N70" s="13"/>
      <c r="O70" s="13"/>
    </row>
    <row r="71" spans="1:15" ht="17.25" x14ac:dyDescent="0.35">
      <c r="A71" s="11" t="s">
        <v>31</v>
      </c>
      <c r="B71" s="38"/>
      <c r="C71" s="39"/>
      <c r="D71" s="39"/>
      <c r="E71" s="39"/>
      <c r="F71" s="39"/>
      <c r="G71" s="39"/>
      <c r="H71" s="38"/>
      <c r="I71" s="39"/>
      <c r="J71" s="39"/>
      <c r="K71" s="39"/>
      <c r="L71" s="39"/>
      <c r="M71" s="39"/>
      <c r="N71" s="13"/>
      <c r="O71" s="13"/>
    </row>
    <row r="72" spans="1:15" ht="16.5" x14ac:dyDescent="0.3">
      <c r="A72" s="14" t="s">
        <v>32</v>
      </c>
      <c r="B72" s="38">
        <f>(B29/B28)*100</f>
        <v>68.294895267772034</v>
      </c>
      <c r="C72" s="39"/>
      <c r="D72" s="39"/>
      <c r="E72" s="39"/>
      <c r="F72" s="39"/>
      <c r="G72" s="39"/>
      <c r="H72" s="38">
        <f>(H29/H28)*100</f>
        <v>68.294895267772034</v>
      </c>
      <c r="I72" s="39"/>
      <c r="J72" s="39"/>
      <c r="K72" s="39"/>
      <c r="L72" s="39"/>
      <c r="M72" s="39"/>
      <c r="N72" s="13"/>
      <c r="O72" s="13"/>
    </row>
    <row r="73" spans="1:15" ht="16.5" x14ac:dyDescent="0.3">
      <c r="A73" s="14" t="s">
        <v>33</v>
      </c>
      <c r="B73" s="38">
        <f t="shared" ref="B73" si="46">(B23/B29)*100</f>
        <v>91.389115389304067</v>
      </c>
      <c r="C73" s="39"/>
      <c r="D73" s="39"/>
      <c r="E73" s="39"/>
      <c r="F73" s="39"/>
      <c r="G73" s="39"/>
      <c r="H73" s="38">
        <f t="shared" ref="H73" si="47">(H23/H29)*100</f>
        <v>109.84728063697023</v>
      </c>
      <c r="I73" s="39"/>
      <c r="J73" s="39"/>
      <c r="K73" s="39"/>
      <c r="L73" s="39"/>
      <c r="M73" s="39"/>
      <c r="N73" s="13"/>
      <c r="O73" s="13"/>
    </row>
    <row r="74" spans="1:15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5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5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5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5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5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6.5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6.5" x14ac:dyDescent="0.3">
      <c r="A87" s="40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9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42578125" style="1" customWidth="1"/>
    <col min="2" max="12" width="18.7109375" style="1" customWidth="1"/>
    <col min="13" max="13" width="18.5703125" style="1" customWidth="1"/>
    <col min="14" max="16384" width="11.42578125" style="1"/>
  </cols>
  <sheetData>
    <row r="9" spans="1:15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  <c r="O9" s="13"/>
    </row>
    <row r="10" spans="1:15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  <c r="O10" s="13"/>
    </row>
    <row r="11" spans="1:15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6.5" x14ac:dyDescent="0.3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7.25" x14ac:dyDescent="0.35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6.5" x14ac:dyDescent="0.3">
      <c r="A15" s="17" t="s">
        <v>61</v>
      </c>
      <c r="B15" s="18">
        <f>SUM(C15:F15)</f>
        <v>2991</v>
      </c>
      <c r="C15" s="19">
        <v>2111</v>
      </c>
      <c r="D15" s="19">
        <v>439</v>
      </c>
      <c r="E15" s="19">
        <v>112</v>
      </c>
      <c r="F15" s="19">
        <v>329</v>
      </c>
      <c r="G15" s="19">
        <v>0</v>
      </c>
      <c r="H15" s="18">
        <f>SUM(I15:L15)</f>
        <v>3856</v>
      </c>
      <c r="I15" s="19">
        <v>2550</v>
      </c>
      <c r="J15" s="19">
        <v>738</v>
      </c>
      <c r="K15" s="19">
        <v>212</v>
      </c>
      <c r="L15" s="19">
        <v>356</v>
      </c>
      <c r="M15" s="19">
        <v>0</v>
      </c>
      <c r="N15" s="13"/>
      <c r="O15" s="13"/>
    </row>
    <row r="16" spans="1:15" ht="16.5" x14ac:dyDescent="0.3">
      <c r="A16" s="17" t="s">
        <v>91</v>
      </c>
      <c r="B16" s="18">
        <f t="shared" ref="B16" si="0">SUM(C16:F16)</f>
        <v>2694.7938964070895</v>
      </c>
      <c r="C16" s="19">
        <v>1776.5726301735647</v>
      </c>
      <c r="D16" s="19">
        <v>476.26649417852519</v>
      </c>
      <c r="E16" s="19">
        <v>187.23624595469255</v>
      </c>
      <c r="F16" s="18">
        <v>254.71852610030703</v>
      </c>
      <c r="G16" s="19">
        <v>0</v>
      </c>
      <c r="H16" s="18">
        <f t="shared" ref="H16" si="1">SUM(I16:L16)</f>
        <v>2694.7938964070895</v>
      </c>
      <c r="I16" s="19">
        <v>1776.5726301735647</v>
      </c>
      <c r="J16" s="19">
        <v>476.26649417852519</v>
      </c>
      <c r="K16" s="19">
        <v>187.23624595469255</v>
      </c>
      <c r="L16" s="18">
        <v>254.71852610030703</v>
      </c>
      <c r="M16" s="19">
        <v>0</v>
      </c>
      <c r="N16" s="13"/>
      <c r="O16" s="13"/>
    </row>
    <row r="17" spans="1:15" ht="16.5" x14ac:dyDescent="0.3">
      <c r="A17" s="17" t="s">
        <v>92</v>
      </c>
      <c r="B17" s="18">
        <f>SUM(C17:F17)</f>
        <v>4983</v>
      </c>
      <c r="C17" s="19">
        <v>2886</v>
      </c>
      <c r="D17" s="19">
        <v>1125</v>
      </c>
      <c r="E17" s="19">
        <v>571</v>
      </c>
      <c r="F17" s="19">
        <v>401</v>
      </c>
      <c r="G17" s="19">
        <v>0</v>
      </c>
      <c r="H17" s="18">
        <f>SUM(I17:L17)</f>
        <v>3240</v>
      </c>
      <c r="I17" s="19">
        <v>1866</v>
      </c>
      <c r="J17" s="19">
        <v>777</v>
      </c>
      <c r="K17" s="19">
        <v>388</v>
      </c>
      <c r="L17" s="19">
        <v>209</v>
      </c>
      <c r="M17" s="19">
        <v>0</v>
      </c>
      <c r="N17" s="13"/>
      <c r="O17" s="13"/>
    </row>
    <row r="18" spans="1:15" ht="16.5" x14ac:dyDescent="0.3">
      <c r="A18" s="17" t="s">
        <v>76</v>
      </c>
      <c r="B18" s="18">
        <f>SUM(C18:F18)</f>
        <v>11229</v>
      </c>
      <c r="C18" s="19">
        <v>7463</v>
      </c>
      <c r="D18" s="19">
        <v>2172</v>
      </c>
      <c r="E18" s="19">
        <v>511.99999999999994</v>
      </c>
      <c r="F18" s="18">
        <v>1082</v>
      </c>
      <c r="G18" s="19">
        <v>0</v>
      </c>
      <c r="H18" s="18">
        <f>SUM(I18:L18)</f>
        <v>11229</v>
      </c>
      <c r="I18" s="19">
        <v>7463</v>
      </c>
      <c r="J18" s="19">
        <v>2172</v>
      </c>
      <c r="K18" s="19">
        <v>511.99999999999994</v>
      </c>
      <c r="L18" s="18">
        <v>1082</v>
      </c>
      <c r="M18" s="19">
        <v>0</v>
      </c>
      <c r="N18" s="13"/>
      <c r="O18" s="13"/>
    </row>
    <row r="19" spans="1:15" ht="16.5" x14ac:dyDescent="0.3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  <c r="O19" s="13"/>
    </row>
    <row r="20" spans="1:15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  <c r="O20" s="13"/>
    </row>
    <row r="21" spans="1:15" ht="16.5" x14ac:dyDescent="0.3">
      <c r="A21" s="17" t="s">
        <v>61</v>
      </c>
      <c r="B21" s="19">
        <f>SUM(C21:G21)</f>
        <v>25556174257.383045</v>
      </c>
      <c r="C21" s="18">
        <v>15564905854.75</v>
      </c>
      <c r="D21" s="18">
        <v>5317323476.5</v>
      </c>
      <c r="E21" s="18">
        <v>1902477275.1600001</v>
      </c>
      <c r="F21" s="18">
        <v>2140985750.48</v>
      </c>
      <c r="G21" s="18">
        <v>630481900.49304461</v>
      </c>
      <c r="H21" s="19">
        <f>SUM(I21:M21)</f>
        <v>37663373713.619049</v>
      </c>
      <c r="I21" s="18">
        <v>20005683418.52</v>
      </c>
      <c r="J21" s="18">
        <v>10080538229.689999</v>
      </c>
      <c r="K21" s="18">
        <v>4503376074.1199999</v>
      </c>
      <c r="L21" s="18">
        <v>2275705034.5700002</v>
      </c>
      <c r="M21" s="18">
        <v>798070956.71904874</v>
      </c>
      <c r="N21" s="13"/>
      <c r="O21" s="13"/>
    </row>
    <row r="22" spans="1:15" ht="16.5" x14ac:dyDescent="0.3">
      <c r="A22" s="17" t="s">
        <v>91</v>
      </c>
      <c r="B22" s="19">
        <f>SUM(C22:G22)</f>
        <v>28911827525.690544</v>
      </c>
      <c r="C22" s="19">
        <v>14049631312.281975</v>
      </c>
      <c r="D22" s="19">
        <v>7818016996.8963661</v>
      </c>
      <c r="E22" s="19">
        <v>3683590728.0545602</v>
      </c>
      <c r="F22" s="18">
        <v>1724069949.2976413</v>
      </c>
      <c r="G22" s="18">
        <v>1636518539.1600001</v>
      </c>
      <c r="H22" s="19">
        <f>SUM(I22:M22)</f>
        <v>28911827525.690544</v>
      </c>
      <c r="I22" s="19">
        <v>14049631312.281975</v>
      </c>
      <c r="J22" s="19">
        <v>7818016996.8963661</v>
      </c>
      <c r="K22" s="19">
        <v>3683590728.0545602</v>
      </c>
      <c r="L22" s="18">
        <v>1724069949.2976413</v>
      </c>
      <c r="M22" s="18">
        <v>1636518539.1600001</v>
      </c>
      <c r="N22" s="13"/>
      <c r="O22" s="13"/>
    </row>
    <row r="23" spans="1:15" ht="16.5" x14ac:dyDescent="0.3">
      <c r="A23" s="17" t="s">
        <v>92</v>
      </c>
      <c r="B23" s="19">
        <f t="shared" ref="B23:B24" si="2">SUM(C23:G23)</f>
        <v>46936886501.144585</v>
      </c>
      <c r="C23" s="18">
        <v>21685595473.329998</v>
      </c>
      <c r="D23" s="18">
        <v>14645278873.24</v>
      </c>
      <c r="E23" s="18">
        <v>6330110317.1499996</v>
      </c>
      <c r="F23" s="18">
        <v>2666618500</v>
      </c>
      <c r="G23" s="18">
        <v>1609283337.4245868</v>
      </c>
      <c r="H23" s="19">
        <f t="shared" ref="H23:H24" si="3">SUM(I23:M23)</f>
        <v>34861676494.839737</v>
      </c>
      <c r="I23" s="18">
        <v>14430804090.5</v>
      </c>
      <c r="J23" s="18">
        <v>12941885954.32</v>
      </c>
      <c r="K23" s="18">
        <v>4870483921.6300001</v>
      </c>
      <c r="L23" s="18">
        <v>1466388000</v>
      </c>
      <c r="M23" s="18">
        <v>1152114528.389734</v>
      </c>
      <c r="N23" s="13"/>
      <c r="O23" s="13"/>
    </row>
    <row r="24" spans="1:15" ht="16.5" x14ac:dyDescent="0.3">
      <c r="A24" s="17" t="s">
        <v>76</v>
      </c>
      <c r="B24" s="19">
        <f t="shared" si="2"/>
        <v>117445852965.99998</v>
      </c>
      <c r="C24" s="19">
        <v>58314510377.080086</v>
      </c>
      <c r="D24" s="19">
        <v>35313987431.398567</v>
      </c>
      <c r="E24" s="19">
        <v>9944603955.7987652</v>
      </c>
      <c r="F24" s="18">
        <v>7224872731.9489803</v>
      </c>
      <c r="G24" s="18">
        <v>6647878469.7735834</v>
      </c>
      <c r="H24" s="19">
        <f t="shared" si="3"/>
        <v>117445852965.99998</v>
      </c>
      <c r="I24" s="19">
        <v>58314510377.080086</v>
      </c>
      <c r="J24" s="19">
        <v>35313987431.398567</v>
      </c>
      <c r="K24" s="19">
        <v>9944603955.7987652</v>
      </c>
      <c r="L24" s="18">
        <v>7224872731.9489803</v>
      </c>
      <c r="M24" s="18">
        <v>6647878469.7735834</v>
      </c>
      <c r="N24" s="13"/>
      <c r="O24" s="13"/>
    </row>
    <row r="25" spans="1:15" ht="16.5" x14ac:dyDescent="0.3">
      <c r="A25" s="17" t="s">
        <v>93</v>
      </c>
      <c r="B25" s="19">
        <f>SUM(C25:F25)</f>
        <v>45327603163.720001</v>
      </c>
      <c r="C25" s="19">
        <f>C23</f>
        <v>21685595473.329998</v>
      </c>
      <c r="D25" s="19">
        <f t="shared" ref="D25:F25" si="4">D23</f>
        <v>14645278873.24</v>
      </c>
      <c r="E25" s="19">
        <f t="shared" si="4"/>
        <v>6330110317.1499996</v>
      </c>
      <c r="F25" s="19">
        <f t="shared" si="4"/>
        <v>2666618500</v>
      </c>
      <c r="G25" s="19"/>
      <c r="H25" s="19">
        <f>SUM(I25:L25)</f>
        <v>33709561966.450001</v>
      </c>
      <c r="I25" s="19">
        <f>I23</f>
        <v>14430804090.5</v>
      </c>
      <c r="J25" s="19">
        <f t="shared" ref="J25:L25" si="5">J23</f>
        <v>12941885954.32</v>
      </c>
      <c r="K25" s="19">
        <f t="shared" si="5"/>
        <v>4870483921.6300001</v>
      </c>
      <c r="L25" s="19">
        <f t="shared" si="5"/>
        <v>1466388000</v>
      </c>
      <c r="M25" s="19"/>
      <c r="N25" s="13"/>
      <c r="O25" s="13"/>
    </row>
    <row r="26" spans="1:15" ht="16.5" x14ac:dyDescent="0.3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  <c r="O26" s="13"/>
    </row>
    <row r="27" spans="1:15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  <c r="O27" s="13"/>
    </row>
    <row r="28" spans="1:15" ht="16.5" x14ac:dyDescent="0.3">
      <c r="A28" s="17" t="s">
        <v>91</v>
      </c>
      <c r="B28" s="19">
        <f t="shared" ref="B28" si="6">B22</f>
        <v>28911827525.690544</v>
      </c>
      <c r="C28" s="19">
        <f>B28+H28</f>
        <v>57823655051.381088</v>
      </c>
      <c r="D28" s="19"/>
      <c r="E28" s="19"/>
      <c r="F28" s="18"/>
      <c r="G28" s="18"/>
      <c r="H28" s="19">
        <f t="shared" ref="H28" si="7">H22</f>
        <v>28911827525.690544</v>
      </c>
      <c r="I28" s="19"/>
      <c r="J28" s="19"/>
      <c r="K28" s="19"/>
      <c r="L28" s="18"/>
      <c r="M28" s="18"/>
      <c r="N28" s="13"/>
      <c r="O28" s="13"/>
    </row>
    <row r="29" spans="1:15" ht="16.5" x14ac:dyDescent="0.3">
      <c r="A29" s="17" t="s">
        <v>92</v>
      </c>
      <c r="B29" s="19">
        <v>33677061435.879997</v>
      </c>
      <c r="C29" s="19"/>
      <c r="D29" s="19"/>
      <c r="E29" s="19"/>
      <c r="F29" s="18"/>
      <c r="G29" s="18"/>
      <c r="H29" s="19">
        <v>33677061435.879997</v>
      </c>
      <c r="I29" s="19"/>
      <c r="J29" s="19"/>
      <c r="K29" s="19"/>
      <c r="L29" s="18"/>
      <c r="M29" s="18"/>
      <c r="N29" s="13"/>
      <c r="O29" s="13"/>
    </row>
    <row r="30" spans="1:15" ht="16.5" x14ac:dyDescent="0.3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  <c r="O30" s="13"/>
    </row>
    <row r="31" spans="1:15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  <c r="O31" s="13"/>
    </row>
    <row r="32" spans="1:15" ht="16.5" x14ac:dyDescent="0.3">
      <c r="A32" s="17" t="s">
        <v>62</v>
      </c>
      <c r="B32" s="23">
        <v>1.060947463</v>
      </c>
      <c r="C32" s="23">
        <v>1.060947463</v>
      </c>
      <c r="D32" s="23">
        <v>1.060947463</v>
      </c>
      <c r="E32" s="23">
        <v>1.060947463</v>
      </c>
      <c r="F32" s="23">
        <v>1.060947463</v>
      </c>
      <c r="G32" s="23">
        <v>1.060947463</v>
      </c>
      <c r="H32" s="23">
        <v>1.060947463</v>
      </c>
      <c r="I32" s="23">
        <v>1.060947463</v>
      </c>
      <c r="J32" s="23">
        <v>1.060947463</v>
      </c>
      <c r="K32" s="23">
        <v>1.060947463</v>
      </c>
      <c r="L32" s="23">
        <v>1.060947463</v>
      </c>
      <c r="M32" s="23">
        <v>1.060947463</v>
      </c>
      <c r="N32" s="13"/>
      <c r="O32" s="13"/>
    </row>
    <row r="33" spans="1:15" ht="16.5" x14ac:dyDescent="0.3">
      <c r="A33" s="17" t="s">
        <v>94</v>
      </c>
      <c r="B33" s="23">
        <v>1.0641</v>
      </c>
      <c r="C33" s="23">
        <v>1.0641</v>
      </c>
      <c r="D33" s="23">
        <v>1.0641</v>
      </c>
      <c r="E33" s="23">
        <v>1.0641</v>
      </c>
      <c r="F33" s="23">
        <v>1.0641</v>
      </c>
      <c r="G33" s="23">
        <v>1.0641</v>
      </c>
      <c r="H33" s="23">
        <v>1.0641</v>
      </c>
      <c r="I33" s="23">
        <v>1.0641</v>
      </c>
      <c r="J33" s="23">
        <v>1.0641</v>
      </c>
      <c r="K33" s="23">
        <v>1.0641</v>
      </c>
      <c r="L33" s="23">
        <v>1.0641</v>
      </c>
      <c r="M33" s="23">
        <v>1.0641</v>
      </c>
      <c r="N33" s="13"/>
      <c r="O33" s="13"/>
    </row>
    <row r="34" spans="1:15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9"/>
      <c r="N34" s="13"/>
      <c r="O34" s="13"/>
    </row>
    <row r="35" spans="1:15" ht="16.5" x14ac:dyDescent="0.3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  <c r="O35" s="13"/>
    </row>
    <row r="36" spans="1:15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  <c r="O36" s="13"/>
    </row>
    <row r="37" spans="1:15" ht="16.5" x14ac:dyDescent="0.3">
      <c r="A37" s="14" t="s">
        <v>63</v>
      </c>
      <c r="B37" s="18">
        <f t="shared" ref="B37:F37" si="8">B21/B32</f>
        <v>24088067645.799202</v>
      </c>
      <c r="C37" s="18">
        <f t="shared" si="8"/>
        <v>14670760237.964771</v>
      </c>
      <c r="D37" s="18">
        <f t="shared" si="8"/>
        <v>5011863133.6036291</v>
      </c>
      <c r="E37" s="18">
        <f t="shared" si="8"/>
        <v>1793187072.4120862</v>
      </c>
      <c r="F37" s="18">
        <f t="shared" si="8"/>
        <v>2017994128.027808</v>
      </c>
      <c r="G37" s="19">
        <f t="shared" ref="G37:L37" si="9">G21/G32</f>
        <v>594263073.79090703</v>
      </c>
      <c r="H37" s="18">
        <f t="shared" si="9"/>
        <v>35499753783.396385</v>
      </c>
      <c r="I37" s="19">
        <f t="shared" si="9"/>
        <v>18856431742.577248</v>
      </c>
      <c r="J37" s="19">
        <f t="shared" si="9"/>
        <v>9501449017.2639198</v>
      </c>
      <c r="K37" s="19">
        <f t="shared" si="9"/>
        <v>4244673964.7088442</v>
      </c>
      <c r="L37" s="19">
        <f t="shared" si="9"/>
        <v>2144974293.1992855</v>
      </c>
      <c r="M37" s="19">
        <f t="shared" ref="M37" si="10">M21/M32</f>
        <v>752224765.64708912</v>
      </c>
      <c r="N37" s="13"/>
      <c r="O37" s="13"/>
    </row>
    <row r="38" spans="1:15" ht="16.5" x14ac:dyDescent="0.3">
      <c r="A38" s="14" t="s">
        <v>95</v>
      </c>
      <c r="B38" s="18">
        <f t="shared" ref="B38:G38" si="11">B23/B33</f>
        <v>44109469505.821426</v>
      </c>
      <c r="C38" s="18">
        <f t="shared" si="11"/>
        <v>20379283406.944832</v>
      </c>
      <c r="D38" s="18">
        <f t="shared" si="11"/>
        <v>13763066321.999811</v>
      </c>
      <c r="E38" s="18">
        <f t="shared" si="11"/>
        <v>5948792704.7739868</v>
      </c>
      <c r="F38" s="18">
        <f t="shared" si="11"/>
        <v>2505984869.8430595</v>
      </c>
      <c r="G38" s="18">
        <f t="shared" si="11"/>
        <v>1512342202.2597375</v>
      </c>
      <c r="H38" s="18">
        <f t="shared" ref="H38" si="12">H23/H33</f>
        <v>32761654444.920341</v>
      </c>
      <c r="I38" s="19">
        <f>I23/I33</f>
        <v>13561511221.21981</v>
      </c>
      <c r="J38" s="19">
        <f t="shared" ref="J38:M38" si="13">J23/J33</f>
        <v>12162283577.032232</v>
      </c>
      <c r="K38" s="19">
        <f t="shared" si="13"/>
        <v>4577092304.8867588</v>
      </c>
      <c r="L38" s="19">
        <f t="shared" si="13"/>
        <v>1378054694.1076965</v>
      </c>
      <c r="M38" s="19">
        <f t="shared" si="13"/>
        <v>1082712647.6738408</v>
      </c>
      <c r="N38" s="13"/>
      <c r="O38" s="13"/>
    </row>
    <row r="39" spans="1:15" ht="16.5" x14ac:dyDescent="0.3">
      <c r="A39" s="14" t="s">
        <v>64</v>
      </c>
      <c r="B39" s="18">
        <f t="shared" ref="B39:F39" si="14">B37/B15</f>
        <v>8053516.4312267471</v>
      </c>
      <c r="C39" s="18">
        <f t="shared" si="14"/>
        <v>6949673.2534177033</v>
      </c>
      <c r="D39" s="18">
        <f t="shared" si="14"/>
        <v>11416544.723470682</v>
      </c>
      <c r="E39" s="18">
        <f t="shared" si="14"/>
        <v>16010598.860822199</v>
      </c>
      <c r="F39" s="18">
        <f t="shared" si="14"/>
        <v>6133720.753883915</v>
      </c>
      <c r="G39" s="19"/>
      <c r="H39" s="18">
        <f t="shared" ref="H39:L39" si="15">H37/H15</f>
        <v>9206367.6824160758</v>
      </c>
      <c r="I39" s="19">
        <f t="shared" si="15"/>
        <v>7394679.1147361752</v>
      </c>
      <c r="J39" s="19">
        <f t="shared" si="15"/>
        <v>12874592.164314255</v>
      </c>
      <c r="K39" s="19">
        <f t="shared" si="15"/>
        <v>20022047.003343605</v>
      </c>
      <c r="L39" s="19">
        <f t="shared" si="15"/>
        <v>6025208.688762038</v>
      </c>
      <c r="M39" s="19"/>
      <c r="N39" s="13"/>
      <c r="O39" s="13"/>
    </row>
    <row r="40" spans="1:15" ht="16.5" x14ac:dyDescent="0.3">
      <c r="A40" s="14" t="s">
        <v>96</v>
      </c>
      <c r="B40" s="18">
        <f t="shared" ref="B40:F40" si="16">B38/B17</f>
        <v>8851990.6694403831</v>
      </c>
      <c r="C40" s="18">
        <f t="shared" si="16"/>
        <v>7061428.7619351465</v>
      </c>
      <c r="D40" s="18">
        <f t="shared" si="16"/>
        <v>12233836.7306665</v>
      </c>
      <c r="E40" s="18">
        <f t="shared" si="16"/>
        <v>10418200.88401749</v>
      </c>
      <c r="F40" s="18">
        <f t="shared" si="16"/>
        <v>6249338.8275388023</v>
      </c>
      <c r="G40" s="19"/>
      <c r="H40" s="18">
        <f t="shared" ref="H40:L40" si="17">H38/H17</f>
        <v>10111621.742259365</v>
      </c>
      <c r="I40" s="19">
        <f t="shared" si="17"/>
        <v>7267690.9009752469</v>
      </c>
      <c r="J40" s="19">
        <f t="shared" si="17"/>
        <v>15652874.6165151</v>
      </c>
      <c r="K40" s="19">
        <f t="shared" si="17"/>
        <v>11796629.651769998</v>
      </c>
      <c r="L40" s="19">
        <f t="shared" si="17"/>
        <v>6593563.1297018975</v>
      </c>
      <c r="M40" s="19"/>
      <c r="N40" s="13"/>
      <c r="O40" s="13"/>
    </row>
    <row r="41" spans="1:15" ht="16.5" x14ac:dyDescent="0.3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  <c r="O41" s="13"/>
    </row>
    <row r="42" spans="1:15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  <c r="O42" s="13"/>
    </row>
    <row r="43" spans="1:15" ht="16.5" x14ac:dyDescent="0.3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  <c r="O43" s="13"/>
    </row>
    <row r="44" spans="1:15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  <c r="O44" s="13"/>
    </row>
    <row r="45" spans="1:15" ht="16.5" x14ac:dyDescent="0.3">
      <c r="A45" s="14" t="s">
        <v>12</v>
      </c>
      <c r="B45" s="26">
        <f t="shared" ref="B45:F45" si="18">B16/B34*100</f>
        <v>1.5471316433615165</v>
      </c>
      <c r="C45" s="26">
        <f t="shared" si="18"/>
        <v>1.3450935281981591</v>
      </c>
      <c r="D45" s="26">
        <f t="shared" si="18"/>
        <v>0.36059487134763185</v>
      </c>
      <c r="E45" s="26">
        <f t="shared" si="18"/>
        <v>0.14176187249556516</v>
      </c>
      <c r="F45" s="26">
        <f t="shared" si="18"/>
        <v>0.60500338725074121</v>
      </c>
      <c r="G45" s="27"/>
      <c r="H45" s="26">
        <f t="shared" ref="H45" si="19">H16/H34*100</f>
        <v>1.5471316433615165</v>
      </c>
      <c r="I45" s="27">
        <f>I16/I34*100</f>
        <v>1.3450935281981591</v>
      </c>
      <c r="J45" s="27">
        <f t="shared" ref="J45:L45" si="20">J16/J34*100</f>
        <v>0.36059487134763185</v>
      </c>
      <c r="K45" s="27">
        <f t="shared" si="20"/>
        <v>0.14176187249556516</v>
      </c>
      <c r="L45" s="27">
        <f t="shared" si="20"/>
        <v>0.60500338725074121</v>
      </c>
      <c r="M45" s="27"/>
      <c r="N45" s="13"/>
      <c r="O45" s="13"/>
    </row>
    <row r="46" spans="1:15" ht="16.5" x14ac:dyDescent="0.3">
      <c r="A46" s="14" t="s">
        <v>13</v>
      </c>
      <c r="B46" s="27">
        <f t="shared" ref="B46:F46" si="21">B17/B34*100</f>
        <v>2.8608336203926972</v>
      </c>
      <c r="C46" s="27">
        <f t="shared" si="21"/>
        <v>2.1850724571843911</v>
      </c>
      <c r="D46" s="27">
        <f t="shared" si="21"/>
        <v>0.85176940898559939</v>
      </c>
      <c r="E46" s="27">
        <f t="shared" si="21"/>
        <v>0.43232029558291313</v>
      </c>
      <c r="F46" s="27">
        <f t="shared" si="21"/>
        <v>0.95244881478314569</v>
      </c>
      <c r="G46" s="27"/>
      <c r="H46" s="27">
        <f t="shared" ref="H46:L46" si="22">H17/H34*100</f>
        <v>1.8601446779193935</v>
      </c>
      <c r="I46" s="27">
        <f t="shared" si="22"/>
        <v>1.4128015263707809</v>
      </c>
      <c r="J46" s="27">
        <f t="shared" si="22"/>
        <v>0.58828873847272067</v>
      </c>
      <c r="K46" s="27">
        <f t="shared" si="22"/>
        <v>0.29376580505458894</v>
      </c>
      <c r="L46" s="27">
        <f t="shared" si="22"/>
        <v>0.49641347204408337</v>
      </c>
      <c r="M46" s="27"/>
      <c r="N46" s="13"/>
      <c r="O46" s="13"/>
    </row>
    <row r="47" spans="1:15" ht="16.5" x14ac:dyDescent="0.3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  <c r="O47" s="13"/>
    </row>
    <row r="48" spans="1:15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  <c r="O48" s="13"/>
    </row>
    <row r="49" spans="1:15" ht="16.5" x14ac:dyDescent="0.3">
      <c r="A49" s="14" t="s">
        <v>15</v>
      </c>
      <c r="B49" s="26">
        <f t="shared" ref="B49:F49" si="23">B17/B16*100</f>
        <v>184.91210057450874</v>
      </c>
      <c r="C49" s="27">
        <f t="shared" si="23"/>
        <v>162.44762251673598</v>
      </c>
      <c r="D49" s="27">
        <f t="shared" si="23"/>
        <v>236.212291595365</v>
      </c>
      <c r="E49" s="27">
        <f t="shared" si="23"/>
        <v>304.96232024336285</v>
      </c>
      <c r="F49" s="27">
        <f t="shared" si="23"/>
        <v>157.42867475689144</v>
      </c>
      <c r="G49" s="27"/>
      <c r="H49" s="26">
        <f t="shared" ref="H49:L49" si="24">H17/H16*100</f>
        <v>120.23182939221519</v>
      </c>
      <c r="I49" s="27">
        <f t="shared" si="24"/>
        <v>105.03370187672533</v>
      </c>
      <c r="J49" s="27">
        <f t="shared" si="24"/>
        <v>163.14395606186542</v>
      </c>
      <c r="K49" s="27">
        <f t="shared" si="24"/>
        <v>207.22483407079645</v>
      </c>
      <c r="L49" s="27">
        <f t="shared" si="24"/>
        <v>82.051354175038185</v>
      </c>
      <c r="M49" s="27"/>
      <c r="N49" s="13"/>
      <c r="O49" s="13"/>
    </row>
    <row r="50" spans="1:15" ht="16.5" x14ac:dyDescent="0.3">
      <c r="A50" s="14" t="s">
        <v>16</v>
      </c>
      <c r="B50" s="26">
        <f>B23/B22*100</f>
        <v>162.34493118581761</v>
      </c>
      <c r="C50" s="26">
        <f>C23/C22*100</f>
        <v>154.34992556973918</v>
      </c>
      <c r="D50" s="26">
        <f t="shared" ref="D50:G50" si="25">D23/D22*100</f>
        <v>187.32728362005292</v>
      </c>
      <c r="E50" s="26">
        <f t="shared" si="25"/>
        <v>171.84618988584447</v>
      </c>
      <c r="F50" s="26">
        <f t="shared" si="25"/>
        <v>154.66997154531569</v>
      </c>
      <c r="G50" s="26">
        <f t="shared" si="25"/>
        <v>98.335784099983812</v>
      </c>
      <c r="H50" s="26">
        <f>H23/H22*100</f>
        <v>120.57929047848069</v>
      </c>
      <c r="I50" s="26">
        <f>I23/I22*100</f>
        <v>102.71304470377673</v>
      </c>
      <c r="J50" s="26">
        <f t="shared" ref="J50:M50" si="26">J23/J22*100</f>
        <v>165.53924044240031</v>
      </c>
      <c r="K50" s="26">
        <f t="shared" si="26"/>
        <v>132.22109298234338</v>
      </c>
      <c r="L50" s="26">
        <f t="shared" si="26"/>
        <v>85.053857623200443</v>
      </c>
      <c r="M50" s="26">
        <f t="shared" si="26"/>
        <v>70.400334662942271</v>
      </c>
      <c r="N50" s="13"/>
      <c r="O50" s="13"/>
    </row>
    <row r="51" spans="1:15" ht="16.5" x14ac:dyDescent="0.3">
      <c r="A51" s="14" t="s">
        <v>17</v>
      </c>
      <c r="B51" s="26">
        <f t="shared" ref="B51:F51" si="27">AVERAGE(B49:B50)</f>
        <v>173.62851588016318</v>
      </c>
      <c r="C51" s="27">
        <f t="shared" si="27"/>
        <v>158.39877404323758</v>
      </c>
      <c r="D51" s="27">
        <f t="shared" si="27"/>
        <v>211.76978760770896</v>
      </c>
      <c r="E51" s="27">
        <f t="shared" si="27"/>
        <v>238.40425506460366</v>
      </c>
      <c r="F51" s="27">
        <f t="shared" si="27"/>
        <v>156.04932315110358</v>
      </c>
      <c r="G51" s="27"/>
      <c r="H51" s="26">
        <f t="shared" ref="H51:L51" si="28">AVERAGE(H49:H50)</f>
        <v>120.40555993534794</v>
      </c>
      <c r="I51" s="27">
        <f t="shared" si="28"/>
        <v>103.87337329025104</v>
      </c>
      <c r="J51" s="27">
        <f t="shared" si="28"/>
        <v>164.34159825213288</v>
      </c>
      <c r="K51" s="27">
        <f t="shared" si="28"/>
        <v>169.72296352656991</v>
      </c>
      <c r="L51" s="27">
        <f t="shared" si="28"/>
        <v>83.552605899119314</v>
      </c>
      <c r="M51" s="27"/>
      <c r="N51" s="13"/>
      <c r="O51" s="13"/>
    </row>
    <row r="52" spans="1:15" ht="16.5" x14ac:dyDescent="0.3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  <c r="O52" s="13"/>
    </row>
    <row r="53" spans="1:15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  <c r="O53" s="13"/>
    </row>
    <row r="54" spans="1:15" ht="16.5" x14ac:dyDescent="0.3">
      <c r="A54" s="14" t="s">
        <v>19</v>
      </c>
      <c r="B54" s="26">
        <f t="shared" ref="B54:F54" si="29">B17/B18*100</f>
        <v>44.376168848517231</v>
      </c>
      <c r="C54" s="27">
        <f t="shared" si="29"/>
        <v>38.670775827415248</v>
      </c>
      <c r="D54" s="27">
        <f t="shared" si="29"/>
        <v>51.795580110497241</v>
      </c>
      <c r="E54" s="27">
        <f t="shared" si="29"/>
        <v>111.52343750000003</v>
      </c>
      <c r="F54" s="27">
        <f t="shared" si="29"/>
        <v>37.06099815157117</v>
      </c>
      <c r="G54" s="27"/>
      <c r="H54" s="26">
        <f t="shared" ref="H54:L54" si="30">H17/H18*100</f>
        <v>28.853860539674059</v>
      </c>
      <c r="I54" s="27">
        <f t="shared" si="30"/>
        <v>25.003349859305906</v>
      </c>
      <c r="J54" s="27">
        <f t="shared" si="30"/>
        <v>35.773480662983424</v>
      </c>
      <c r="K54" s="27">
        <f t="shared" si="30"/>
        <v>75.781250000000014</v>
      </c>
      <c r="L54" s="27">
        <f t="shared" si="30"/>
        <v>19.316081330868762</v>
      </c>
      <c r="M54" s="27"/>
      <c r="N54" s="13"/>
      <c r="O54" s="13"/>
    </row>
    <row r="55" spans="1:15" ht="16.5" x14ac:dyDescent="0.3">
      <c r="A55" s="14" t="s">
        <v>20</v>
      </c>
      <c r="B55" s="26">
        <f>B23/B24*100</f>
        <v>39.964703151104523</v>
      </c>
      <c r="C55" s="26">
        <f t="shared" ref="C55:G55" si="31">C23/C24*100</f>
        <v>37.18730609775178</v>
      </c>
      <c r="D55" s="26">
        <f t="shared" si="31"/>
        <v>41.471609236113927</v>
      </c>
      <c r="E55" s="26">
        <f t="shared" si="31"/>
        <v>63.653719597942057</v>
      </c>
      <c r="F55" s="26">
        <f t="shared" si="31"/>
        <v>36.908864680868277</v>
      </c>
      <c r="G55" s="26">
        <f t="shared" si="31"/>
        <v>24.207472274675869</v>
      </c>
      <c r="H55" s="26">
        <f>H23/H24*100</f>
        <v>29.683190691230305</v>
      </c>
      <c r="I55" s="26">
        <f t="shared" ref="I55:M55" si="32">I23/I24*100</f>
        <v>24.746506482153158</v>
      </c>
      <c r="J55" s="26">
        <f t="shared" si="32"/>
        <v>36.648044856053382</v>
      </c>
      <c r="K55" s="26">
        <f t="shared" si="32"/>
        <v>48.976147700582764</v>
      </c>
      <c r="L55" s="26">
        <f t="shared" si="32"/>
        <v>20.296385201576104</v>
      </c>
      <c r="M55" s="26">
        <f t="shared" si="32"/>
        <v>17.330559420244235</v>
      </c>
      <c r="N55" s="13"/>
      <c r="O55" s="13"/>
    </row>
    <row r="56" spans="1:15" ht="16.5" x14ac:dyDescent="0.3">
      <c r="A56" s="14" t="s">
        <v>21</v>
      </c>
      <c r="B56" s="26">
        <f t="shared" ref="B56:F56" si="33">(B54+B55)/2</f>
        <v>42.170435999810877</v>
      </c>
      <c r="C56" s="27">
        <f t="shared" si="33"/>
        <v>37.929040962583514</v>
      </c>
      <c r="D56" s="27">
        <f t="shared" si="33"/>
        <v>46.633594673305581</v>
      </c>
      <c r="E56" s="27">
        <f t="shared" si="33"/>
        <v>87.588578548971043</v>
      </c>
      <c r="F56" s="27">
        <f t="shared" si="33"/>
        <v>36.984931416219723</v>
      </c>
      <c r="G56" s="27"/>
      <c r="H56" s="26">
        <f t="shared" ref="H56:L56" si="34">(H54+H55)/2</f>
        <v>29.268525615452184</v>
      </c>
      <c r="I56" s="27">
        <f t="shared" si="34"/>
        <v>24.874928170729532</v>
      </c>
      <c r="J56" s="27">
        <f t="shared" si="34"/>
        <v>36.210762759518403</v>
      </c>
      <c r="K56" s="27">
        <f t="shared" si="34"/>
        <v>62.378698850291386</v>
      </c>
      <c r="L56" s="27">
        <f t="shared" si="34"/>
        <v>19.806233266222435</v>
      </c>
      <c r="M56" s="27"/>
      <c r="N56" s="13"/>
      <c r="O56" s="13"/>
    </row>
    <row r="57" spans="1:15" ht="16.5" x14ac:dyDescent="0.3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  <c r="O57" s="13"/>
    </row>
    <row r="58" spans="1:15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  <c r="O58" s="13"/>
    </row>
    <row r="59" spans="1:15" ht="16.5" x14ac:dyDescent="0.3">
      <c r="A59" s="14" t="s">
        <v>22</v>
      </c>
      <c r="B59" s="26">
        <f>B25/B23*100</f>
        <v>96.571388821486195</v>
      </c>
      <c r="C59" s="26"/>
      <c r="D59" s="26"/>
      <c r="E59" s="26"/>
      <c r="F59" s="26"/>
      <c r="G59" s="26"/>
      <c r="H59" s="26">
        <f>H25/H23*100</f>
        <v>96.69518323778756</v>
      </c>
      <c r="I59" s="26"/>
      <c r="J59" s="26"/>
      <c r="K59" s="26"/>
      <c r="L59" s="26"/>
      <c r="M59" s="26"/>
      <c r="N59" s="13"/>
      <c r="O59" s="13"/>
    </row>
    <row r="60" spans="1:15" ht="16.5" x14ac:dyDescent="0.3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  <c r="O60" s="13"/>
    </row>
    <row r="61" spans="1:15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  <c r="O61" s="13"/>
    </row>
    <row r="62" spans="1:15" ht="16.5" x14ac:dyDescent="0.3">
      <c r="A62" s="14" t="s">
        <v>24</v>
      </c>
      <c r="B62" s="26">
        <f>((B17/B15)-1)*100</f>
        <v>66.599799398194577</v>
      </c>
      <c r="C62" s="27">
        <f t="shared" ref="C62:F62" si="35">((C17/C15)-1)*100</f>
        <v>36.712458550450023</v>
      </c>
      <c r="D62" s="27">
        <f t="shared" si="35"/>
        <v>156.2642369020501</v>
      </c>
      <c r="E62" s="27">
        <f t="shared" si="35"/>
        <v>409.82142857142856</v>
      </c>
      <c r="F62" s="27">
        <f t="shared" si="35"/>
        <v>21.884498480243163</v>
      </c>
      <c r="G62" s="27"/>
      <c r="H62" s="26">
        <f>((H17/H15)-1)*100</f>
        <v>-15.975103734439832</v>
      </c>
      <c r="I62" s="27">
        <f t="shared" ref="I62:L62" si="36">((I17/I15)-1)*100</f>
        <v>-26.823529411764703</v>
      </c>
      <c r="J62" s="27">
        <f t="shared" si="36"/>
        <v>5.2845528455284452</v>
      </c>
      <c r="K62" s="27">
        <f t="shared" si="36"/>
        <v>83.018867924528308</v>
      </c>
      <c r="L62" s="27">
        <f t="shared" si="36"/>
        <v>-41.292134831460672</v>
      </c>
      <c r="M62" s="27"/>
      <c r="N62" s="13"/>
      <c r="O62" s="13"/>
    </row>
    <row r="63" spans="1:15" ht="16.5" x14ac:dyDescent="0.3">
      <c r="A63" s="14" t="s">
        <v>25</v>
      </c>
      <c r="B63" s="26">
        <f>((B38/B37)-1)*100</f>
        <v>83.117509276481229</v>
      </c>
      <c r="C63" s="26">
        <f t="shared" ref="C63:F63" si="37">((C38/C37)-1)*100</f>
        <v>38.910888572820035</v>
      </c>
      <c r="D63" s="26">
        <f t="shared" si="37"/>
        <v>174.60977993834189</v>
      </c>
      <c r="E63" s="26">
        <f t="shared" si="37"/>
        <v>231.74412175367917</v>
      </c>
      <c r="F63" s="26">
        <f t="shared" si="37"/>
        <v>24.181970355491899</v>
      </c>
      <c r="G63" s="27"/>
      <c r="H63" s="26">
        <f>((H38/H37)-1)*100</f>
        <v>-7.7130093779880893</v>
      </c>
      <c r="I63" s="26">
        <f t="shared" ref="I63:L63" si="38">((I38/I37)-1)*100</f>
        <v>-28.080182898027672</v>
      </c>
      <c r="J63" s="26">
        <f t="shared" si="38"/>
        <v>28.004513363526296</v>
      </c>
      <c r="K63" s="26">
        <f t="shared" si="38"/>
        <v>7.8314222232782615</v>
      </c>
      <c r="L63" s="26">
        <f t="shared" si="38"/>
        <v>-35.754255961161576</v>
      </c>
      <c r="M63" s="27"/>
      <c r="N63" s="13"/>
      <c r="O63" s="13"/>
    </row>
    <row r="64" spans="1:15" ht="16.5" x14ac:dyDescent="0.3">
      <c r="A64" s="14" t="s">
        <v>26</v>
      </c>
      <c r="B64" s="26">
        <f>((B40/B39)-1)*100</f>
        <v>9.9146037017771249</v>
      </c>
      <c r="C64" s="27">
        <f t="shared" ref="C64:F64" si="39">((C40/C39)-1)*100</f>
        <v>1.6080685298763386</v>
      </c>
      <c r="D64" s="27">
        <f t="shared" si="39"/>
        <v>7.1588385714951741</v>
      </c>
      <c r="E64" s="27">
        <f t="shared" si="39"/>
        <v>-34.929349148139991</v>
      </c>
      <c r="F64" s="27">
        <f t="shared" si="39"/>
        <v>1.8849582218374961</v>
      </c>
      <c r="G64" s="27"/>
      <c r="H64" s="26">
        <f>((H40/H39)-1)*100</f>
        <v>9.8329122958265245</v>
      </c>
      <c r="I64" s="27">
        <f t="shared" ref="I64:L64" si="40">((I40/I39)-1)*100</f>
        <v>-1.7172917416776734</v>
      </c>
      <c r="J64" s="27">
        <f t="shared" si="40"/>
        <v>21.579576399333856</v>
      </c>
      <c r="K64" s="27">
        <f t="shared" si="40"/>
        <v>-41.081800228518063</v>
      </c>
      <c r="L64" s="27">
        <f t="shared" si="40"/>
        <v>9.4329419991697527</v>
      </c>
      <c r="M64" s="27"/>
      <c r="N64" s="13"/>
      <c r="O64" s="13"/>
    </row>
    <row r="65" spans="1:15" ht="16.5" x14ac:dyDescent="0.3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  <c r="O65" s="13"/>
    </row>
    <row r="66" spans="1:15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  <c r="O66" s="13"/>
    </row>
    <row r="67" spans="1:15" ht="16.5" x14ac:dyDescent="0.3">
      <c r="A67" s="14" t="s">
        <v>28</v>
      </c>
      <c r="B67" s="26">
        <f t="shared" ref="B67:F68" si="41">B22/B16</f>
        <v>10728771.3410061</v>
      </c>
      <c r="C67" s="27">
        <f t="shared" si="41"/>
        <v>7908278.5998506444</v>
      </c>
      <c r="D67" s="27">
        <f t="shared" si="41"/>
        <v>16415215.205052482</v>
      </c>
      <c r="E67" s="27">
        <f t="shared" si="41"/>
        <v>19673491.685717285</v>
      </c>
      <c r="F67" s="27">
        <f t="shared" si="41"/>
        <v>6768529.8580076983</v>
      </c>
      <c r="G67" s="27"/>
      <c r="H67" s="26">
        <f t="shared" ref="H67:L67" si="42">H22/H16</f>
        <v>10728771.3410061</v>
      </c>
      <c r="I67" s="27">
        <f t="shared" si="42"/>
        <v>7908278.5998506444</v>
      </c>
      <c r="J67" s="27">
        <f t="shared" si="42"/>
        <v>16415215.205052482</v>
      </c>
      <c r="K67" s="27">
        <f t="shared" si="42"/>
        <v>19673491.685717285</v>
      </c>
      <c r="L67" s="27">
        <f t="shared" si="42"/>
        <v>6768529.8580076983</v>
      </c>
      <c r="M67" s="27"/>
      <c r="N67" s="13"/>
      <c r="O67" s="13"/>
    </row>
    <row r="68" spans="1:15" ht="16.5" x14ac:dyDescent="0.3">
      <c r="A68" s="14" t="s">
        <v>29</v>
      </c>
      <c r="B68" s="26">
        <f t="shared" si="41"/>
        <v>9419403.2713515125</v>
      </c>
      <c r="C68" s="26">
        <f t="shared" si="41"/>
        <v>7514066.3455751901</v>
      </c>
      <c r="D68" s="26">
        <f t="shared" si="41"/>
        <v>13018025.665102223</v>
      </c>
      <c r="E68" s="26">
        <f t="shared" si="41"/>
        <v>11086007.560683012</v>
      </c>
      <c r="F68" s="26">
        <f t="shared" si="41"/>
        <v>6649921.4463840397</v>
      </c>
      <c r="G68" s="27"/>
      <c r="H68" s="26">
        <f t="shared" ref="H68:L68" si="43">H23/H17</f>
        <v>10759776.69593819</v>
      </c>
      <c r="I68" s="26">
        <f t="shared" si="43"/>
        <v>7733549.8877277598</v>
      </c>
      <c r="J68" s="26">
        <f t="shared" si="43"/>
        <v>16656223.879433719</v>
      </c>
      <c r="K68" s="26">
        <f t="shared" si="43"/>
        <v>12552793.612448454</v>
      </c>
      <c r="L68" s="26">
        <f t="shared" si="43"/>
        <v>7016210.5263157897</v>
      </c>
      <c r="M68" s="27"/>
      <c r="N68" s="13"/>
      <c r="O68" s="13"/>
    </row>
    <row r="69" spans="1:15" ht="16.5" x14ac:dyDescent="0.3">
      <c r="A69" s="14" t="s">
        <v>30</v>
      </c>
      <c r="B69" s="26">
        <f>(B68/B67)*B51</f>
        <v>152.43842547287886</v>
      </c>
      <c r="C69" s="26">
        <f t="shared" ref="C69:L69" si="44">(C68/C67)*C51</f>
        <v>150.50290429084515</v>
      </c>
      <c r="D69" s="26">
        <f t="shared" si="44"/>
        <v>167.94324629517325</v>
      </c>
      <c r="E69" s="26">
        <f t="shared" si="44"/>
        <v>134.34073708755767</v>
      </c>
      <c r="F69" s="26">
        <f t="shared" si="44"/>
        <v>153.31479102342121</v>
      </c>
      <c r="G69" s="26"/>
      <c r="H69" s="26">
        <f t="shared" si="44"/>
        <v>120.75352309002194</v>
      </c>
      <c r="I69" s="26">
        <f t="shared" si="44"/>
        <v>101.57835288730165</v>
      </c>
      <c r="J69" s="26">
        <f t="shared" si="44"/>
        <v>166.7544664506716</v>
      </c>
      <c r="K69" s="26">
        <f t="shared" si="44"/>
        <v>108.29279146156165</v>
      </c>
      <c r="L69" s="26">
        <f t="shared" si="44"/>
        <v>86.610044619507519</v>
      </c>
      <c r="M69" s="27"/>
      <c r="N69" s="13"/>
      <c r="O69" s="13"/>
    </row>
    <row r="70" spans="1:15" ht="16.5" x14ac:dyDescent="0.3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  <c r="O70" s="13"/>
    </row>
    <row r="71" spans="1:15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  <c r="O71" s="13"/>
    </row>
    <row r="72" spans="1:15" ht="16.5" x14ac:dyDescent="0.3">
      <c r="A72" s="14" t="s">
        <v>32</v>
      </c>
      <c r="B72" s="26">
        <f>(B29/B28)*100</f>
        <v>116.48195329733187</v>
      </c>
      <c r="C72" s="27"/>
      <c r="D72" s="27"/>
      <c r="E72" s="27"/>
      <c r="F72" s="27"/>
      <c r="G72" s="27"/>
      <c r="H72" s="26">
        <f>(H29/H28)*100</f>
        <v>116.48195329733187</v>
      </c>
      <c r="I72" s="27"/>
      <c r="J72" s="27"/>
      <c r="K72" s="27"/>
      <c r="L72" s="27"/>
      <c r="M72" s="27"/>
      <c r="N72" s="13"/>
      <c r="O72" s="13"/>
    </row>
    <row r="73" spans="1:15" ht="16.5" x14ac:dyDescent="0.3">
      <c r="A73" s="14" t="s">
        <v>33</v>
      </c>
      <c r="B73" s="26">
        <f t="shared" ref="B73" si="45">(B23/B29)*100</f>
        <v>139.37346223188399</v>
      </c>
      <c r="C73" s="27"/>
      <c r="D73" s="27"/>
      <c r="E73" s="27"/>
      <c r="F73" s="27"/>
      <c r="G73" s="27"/>
      <c r="H73" s="26">
        <f t="shared" ref="H73" si="46">(H23/H29)*100</f>
        <v>103.51757252103249</v>
      </c>
      <c r="I73" s="27"/>
      <c r="J73" s="27"/>
      <c r="K73" s="27"/>
      <c r="L73" s="27"/>
      <c r="M73" s="27"/>
      <c r="N73" s="13"/>
      <c r="O73" s="13"/>
    </row>
    <row r="74" spans="1:15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5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5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5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5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5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6.5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6.5" x14ac:dyDescent="0.3">
      <c r="A87" s="40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6.5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6.5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6.5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6.5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6.5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6.5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6.5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6.5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42578125" style="1" customWidth="1"/>
    <col min="2" max="13" width="18.7109375" style="1" customWidth="1"/>
    <col min="14" max="16384" width="11.42578125" style="1"/>
  </cols>
  <sheetData>
    <row r="9" spans="1:13" s="13" customFormat="1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s="13" customFormat="1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s="13" customFormat="1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s="13" customFormat="1" ht="17.25" x14ac:dyDescent="0.35">
      <c r="A12" s="11" t="s">
        <v>4</v>
      </c>
      <c r="B12" s="12"/>
      <c r="H12" s="12"/>
    </row>
    <row r="13" spans="1:13" s="13" customFormat="1" ht="16.5" x14ac:dyDescent="0.3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3" s="13" customFormat="1" ht="17.25" x14ac:dyDescent="0.35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</row>
    <row r="15" spans="1:13" s="13" customFormat="1" ht="16.5" x14ac:dyDescent="0.3">
      <c r="A15" s="17" t="s">
        <v>65</v>
      </c>
      <c r="B15" s="18">
        <f>SUM(C15:F15)</f>
        <v>7405</v>
      </c>
      <c r="C15" s="19">
        <f>+'I Trimestre'!C15+'II Trimestre'!C15+'III Trimestre'!C15</f>
        <v>5162</v>
      </c>
      <c r="D15" s="19">
        <f>+'I Trimestre'!D15+'II Trimestre'!D15+'III Trimestre'!D15</f>
        <v>1171</v>
      </c>
      <c r="E15" s="19">
        <f>+'I Trimestre'!E15+'II Trimestre'!E15+'III Trimestre'!E15</f>
        <v>296</v>
      </c>
      <c r="F15" s="19">
        <f>+'I Trimestre'!F15+'II Trimestre'!F15+'III Trimestre'!F15</f>
        <v>776</v>
      </c>
      <c r="G15" s="19"/>
      <c r="H15" s="18">
        <f>SUM(I15:L15)</f>
        <v>10037</v>
      </c>
      <c r="I15" s="19">
        <f>+'I Trimestre'!I15+'II Trimestre'!I15+'III Trimestre'!I15</f>
        <v>6541</v>
      </c>
      <c r="J15" s="19">
        <f>+'I Trimestre'!J15+'II Trimestre'!J15+'III Trimestre'!J15</f>
        <v>2068</v>
      </c>
      <c r="K15" s="19">
        <f>+'I Trimestre'!K15+'II Trimestre'!K15+'III Trimestre'!K15</f>
        <v>489</v>
      </c>
      <c r="L15" s="19">
        <f>+'I Trimestre'!L15+'II Trimestre'!L15+'III Trimestre'!L15</f>
        <v>939</v>
      </c>
      <c r="M15" s="19"/>
    </row>
    <row r="16" spans="1:13" s="13" customFormat="1" ht="16.5" x14ac:dyDescent="0.3">
      <c r="A16" s="17" t="s">
        <v>97</v>
      </c>
      <c r="B16" s="18">
        <f t="shared" ref="B16" si="0">SUM(C16:F16)</f>
        <v>9114.8323041297735</v>
      </c>
      <c r="C16" s="19">
        <f>+'I Trimestre'!C16+'II Trimestre'!C16+'III Trimestre'!C16</f>
        <v>5999.2857810413889</v>
      </c>
      <c r="D16" s="19">
        <f>+'I Trimestre'!D16+'II Trimestre'!D16+'III Trimestre'!D16</f>
        <v>1832.010129366106</v>
      </c>
      <c r="E16" s="19">
        <f>+'I Trimestre'!E16+'II Trimestre'!E16+'III Trimestre'!E16</f>
        <v>434.11333333333334</v>
      </c>
      <c r="F16" s="19">
        <f>+'I Trimestre'!F16+'II Trimestre'!F16+'III Trimestre'!F16</f>
        <v>849.42306038894571</v>
      </c>
      <c r="G16" s="19"/>
      <c r="H16" s="18">
        <f t="shared" ref="H16" si="1">SUM(I16:L16)</f>
        <v>9114.8323041297735</v>
      </c>
      <c r="I16" s="19">
        <f>+'I Trimestre'!I16+'II Trimestre'!I16+'III Trimestre'!I16</f>
        <v>5999.2857810413889</v>
      </c>
      <c r="J16" s="19">
        <f>+'I Trimestre'!J16+'II Trimestre'!J16+'III Trimestre'!J16</f>
        <v>1832.010129366106</v>
      </c>
      <c r="K16" s="19">
        <f>+'I Trimestre'!K16+'II Trimestre'!K16+'III Trimestre'!K16</f>
        <v>434.11333333333334</v>
      </c>
      <c r="L16" s="19">
        <f>+'I Trimestre'!L16+'II Trimestre'!L16+'III Trimestre'!L16</f>
        <v>849.42306038894571</v>
      </c>
      <c r="M16" s="19"/>
    </row>
    <row r="17" spans="1:13" s="13" customFormat="1" ht="16.5" x14ac:dyDescent="0.3">
      <c r="A17" s="17" t="s">
        <v>98</v>
      </c>
      <c r="B17" s="18">
        <f>SUM(C17:F17)</f>
        <v>9788</v>
      </c>
      <c r="C17" s="19">
        <f>+'I Trimestre'!C17+'II Trimestre'!C17+'III Trimestre'!C17</f>
        <v>6167</v>
      </c>
      <c r="D17" s="19">
        <f>+'I Trimestre'!D17+'II Trimestre'!D17+'III Trimestre'!D17</f>
        <v>1849</v>
      </c>
      <c r="E17" s="19">
        <f>+'I Trimestre'!E17+'II Trimestre'!E17+'III Trimestre'!E17</f>
        <v>910</v>
      </c>
      <c r="F17" s="19">
        <f>+'I Trimestre'!F17+'II Trimestre'!F17+'III Trimestre'!F17</f>
        <v>862</v>
      </c>
      <c r="G17" s="19"/>
      <c r="H17" s="18">
        <f>SUM(I17:L17)</f>
        <v>8526</v>
      </c>
      <c r="I17" s="19">
        <f>+'I Trimestre'!I17+'II Trimestre'!I17+'III Trimestre'!I17</f>
        <v>5137</v>
      </c>
      <c r="J17" s="19">
        <f>+'I Trimestre'!J17+'II Trimestre'!J17+'III Trimestre'!J17</f>
        <v>1817</v>
      </c>
      <c r="K17" s="19">
        <f>+'I Trimestre'!K17+'II Trimestre'!K17+'III Trimestre'!K17</f>
        <v>970</v>
      </c>
      <c r="L17" s="19">
        <f>+'I Trimestre'!L17+'II Trimestre'!L17+'III Trimestre'!L17</f>
        <v>602</v>
      </c>
      <c r="M17" s="19"/>
    </row>
    <row r="18" spans="1:13" s="13" customFormat="1" ht="16.5" x14ac:dyDescent="0.3">
      <c r="A18" s="17" t="s">
        <v>76</v>
      </c>
      <c r="B18" s="18">
        <f>SUM(C18:F18)</f>
        <v>11229</v>
      </c>
      <c r="C18" s="19">
        <f>+'III Trimestre'!C18</f>
        <v>7463</v>
      </c>
      <c r="D18" s="19">
        <f>+'III Trimestre'!D18</f>
        <v>2172</v>
      </c>
      <c r="E18" s="19">
        <f>+'III Trimestre'!E18</f>
        <v>511.99999999999994</v>
      </c>
      <c r="F18" s="19">
        <f>+'III Trimestre'!F18</f>
        <v>1082</v>
      </c>
      <c r="G18" s="19"/>
      <c r="H18" s="18">
        <f>SUM(I18:L18)</f>
        <v>11229</v>
      </c>
      <c r="I18" s="19">
        <f>+'III Trimestre'!I18</f>
        <v>7463</v>
      </c>
      <c r="J18" s="19">
        <f>+'III Trimestre'!J18</f>
        <v>2172</v>
      </c>
      <c r="K18" s="19">
        <f>+'III Trimestre'!K18</f>
        <v>511.99999999999994</v>
      </c>
      <c r="L18" s="19">
        <f>+'III Trimestre'!L18</f>
        <v>1082</v>
      </c>
      <c r="M18" s="19"/>
    </row>
    <row r="19" spans="1:13" s="13" customFormat="1" ht="16.5" x14ac:dyDescent="0.3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</row>
    <row r="20" spans="1:13" s="13" customFormat="1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</row>
    <row r="21" spans="1:13" s="13" customFormat="1" ht="16.5" x14ac:dyDescent="0.3">
      <c r="A21" s="17" t="s">
        <v>65</v>
      </c>
      <c r="B21" s="19">
        <f>SUM(C21:G21)</f>
        <v>64963102576.748352</v>
      </c>
      <c r="C21" s="19">
        <f>+'I Trimestre'!C21+'II Trimestre'!C21+'III Trimestre'!C21</f>
        <v>38338515451.240005</v>
      </c>
      <c r="D21" s="19">
        <f>+'I Trimestre'!D21+'II Trimestre'!D21+'III Trimestre'!D21</f>
        <v>14504594774.779999</v>
      </c>
      <c r="E21" s="19">
        <f>+'I Trimestre'!E21+'II Trimestre'!E21+'III Trimestre'!E21</f>
        <v>4871431480.5299997</v>
      </c>
      <c r="F21" s="19">
        <f>+'I Trimestre'!F21+'II Trimestre'!F21+'III Trimestre'!F21</f>
        <v>4975721750.4799995</v>
      </c>
      <c r="G21" s="19">
        <f>+'I Trimestre'!G21+'II Trimestre'!G21+'III Trimestre'!G21</f>
        <v>2272839119.7183561</v>
      </c>
      <c r="H21" s="19">
        <f>SUM(I21:M21)</f>
        <v>97644911549.716156</v>
      </c>
      <c r="I21" s="19">
        <f>+'I Trimestre'!I21+'II Trimestre'!I21+'III Trimestre'!I21</f>
        <v>50321818650.790001</v>
      </c>
      <c r="J21" s="19">
        <f>+'I Trimestre'!J21+'II Trimestre'!J21+'III Trimestre'!J21</f>
        <v>29234087462.079998</v>
      </c>
      <c r="K21" s="19">
        <f>+'I Trimestre'!K21+'II Trimestre'!K21+'III Trimestre'!K21</f>
        <v>9051623606.9300003</v>
      </c>
      <c r="L21" s="19">
        <f>+'I Trimestre'!L21+'II Trimestre'!L21+'III Trimestre'!L21</f>
        <v>6062290785.0500002</v>
      </c>
      <c r="M21" s="19">
        <f>+'I Trimestre'!M21+'II Trimestre'!M21+'III Trimestre'!M21</f>
        <v>2975091044.8661699</v>
      </c>
    </row>
    <row r="22" spans="1:13" s="13" customFormat="1" ht="16.5" x14ac:dyDescent="0.3">
      <c r="A22" s="17" t="s">
        <v>97</v>
      </c>
      <c r="B22" s="19">
        <f>SUM(C22:G22)</f>
        <v>95654189226.594574</v>
      </c>
      <c r="C22" s="19">
        <f>+'I Trimestre'!C22+'II Trimestre'!C22+'III Trimestre'!C22</f>
        <v>46562506767.005905</v>
      </c>
      <c r="D22" s="19">
        <f>+'I Trimestre'!D22+'II Trimestre'!D22+'III Trimestre'!D22</f>
        <v>29651885052.55452</v>
      </c>
      <c r="E22" s="19">
        <f>+'I Trimestre'!E22+'II Trimestre'!E22+'III Trimestre'!E22</f>
        <v>8386632094.3140488</v>
      </c>
      <c r="F22" s="19">
        <f>+'I Trimestre'!F22+'II Trimestre'!F22+'III Trimestre'!F22</f>
        <v>5638777243.3000927</v>
      </c>
      <c r="G22" s="19">
        <f>+'I Trimestre'!G22+'II Trimestre'!G22+'III Trimestre'!G22</f>
        <v>5414388069.4200001</v>
      </c>
      <c r="H22" s="19">
        <f>SUM(I22:M22)</f>
        <v>95654189226.594574</v>
      </c>
      <c r="I22" s="19">
        <f>+'I Trimestre'!I22+'II Trimestre'!I22+'III Trimestre'!I22</f>
        <v>46562506767.005905</v>
      </c>
      <c r="J22" s="19">
        <f>+'I Trimestre'!J22+'II Trimestre'!J22+'III Trimestre'!J22</f>
        <v>29651885052.55452</v>
      </c>
      <c r="K22" s="19">
        <f>+'I Trimestre'!K22+'II Trimestre'!K22+'III Trimestre'!K22</f>
        <v>8386632094.3140488</v>
      </c>
      <c r="L22" s="19">
        <f>+'I Trimestre'!L22+'II Trimestre'!L22+'III Trimestre'!L22</f>
        <v>5638777243.3000927</v>
      </c>
      <c r="M22" s="19">
        <f>+'I Trimestre'!M22+'II Trimestre'!M22+'III Trimestre'!M22</f>
        <v>5414388069.4200001</v>
      </c>
    </row>
    <row r="23" spans="1:13" s="13" customFormat="1" ht="16.5" x14ac:dyDescent="0.3">
      <c r="A23" s="17" t="s">
        <v>98</v>
      </c>
      <c r="B23" s="19">
        <f>SUM(C23:G23)</f>
        <v>88593531303.506287</v>
      </c>
      <c r="C23" s="19">
        <f>+'I Trimestre'!C23+'II Trimestre'!C23+'III Trimestre'!C23</f>
        <v>46969614464.069992</v>
      </c>
      <c r="D23" s="19">
        <f>+'I Trimestre'!D23+'II Trimestre'!D23+'III Trimestre'!D23</f>
        <v>22256791234.150002</v>
      </c>
      <c r="E23" s="19">
        <f>+'I Trimestre'!E23+'II Trimestre'!E23+'III Trimestre'!E23</f>
        <v>10192777905.15</v>
      </c>
      <c r="F23" s="19">
        <f>+'I Trimestre'!F23+'II Trimestre'!F23+'III Trimestre'!F23</f>
        <v>5694979500</v>
      </c>
      <c r="G23" s="19">
        <f>+'I Trimestre'!G23+'II Trimestre'!G23+'III Trimestre'!G23</f>
        <v>3479368200.1362953</v>
      </c>
      <c r="H23" s="19">
        <f>SUM(I23:M23)</f>
        <v>84931853151.075974</v>
      </c>
      <c r="I23" s="19">
        <f>+'I Trimestre'!I23+'II Trimestre'!I23+'III Trimestre'!I23</f>
        <v>39918257482.166252</v>
      </c>
      <c r="J23" s="19">
        <f>+'I Trimestre'!J23+'II Trimestre'!J23+'III Trimestre'!J23</f>
        <v>26482602581.18063</v>
      </c>
      <c r="K23" s="19">
        <f>+'I Trimestre'!K23+'II Trimestre'!K23+'III Trimestre'!K23</f>
        <v>11545818680.889999</v>
      </c>
      <c r="L23" s="19">
        <f>+'I Trimestre'!L23+'II Trimestre'!L23+'III Trimestre'!L23</f>
        <v>4150235000</v>
      </c>
      <c r="M23" s="19">
        <f>+'I Trimestre'!M23+'II Trimestre'!M23+'III Trimestre'!M23</f>
        <v>2834939406.839098</v>
      </c>
    </row>
    <row r="24" spans="1:13" s="13" customFormat="1" ht="16.5" x14ac:dyDescent="0.3">
      <c r="A24" s="17" t="s">
        <v>76</v>
      </c>
      <c r="B24" s="19">
        <f t="shared" ref="B24" si="2">SUM(C24:G24)</f>
        <v>117445852965.99998</v>
      </c>
      <c r="C24" s="19">
        <f>+'III Trimestre'!C24</f>
        <v>58314510377.080086</v>
      </c>
      <c r="D24" s="19">
        <f>+'III Trimestre'!D24</f>
        <v>35313987431.398567</v>
      </c>
      <c r="E24" s="19">
        <f>+'III Trimestre'!E24</f>
        <v>9944603955.7987652</v>
      </c>
      <c r="F24" s="19">
        <f>+'III Trimestre'!F24</f>
        <v>7224872731.9489803</v>
      </c>
      <c r="G24" s="19">
        <f>+'III Trimestre'!G24</f>
        <v>6647878469.7735834</v>
      </c>
      <c r="H24" s="19">
        <f t="shared" ref="H24" si="3">SUM(I24:M24)</f>
        <v>117445852965.99998</v>
      </c>
      <c r="I24" s="19">
        <f>+'III Trimestre'!I24</f>
        <v>58314510377.080086</v>
      </c>
      <c r="J24" s="19">
        <f>+'III Trimestre'!J24</f>
        <v>35313987431.398567</v>
      </c>
      <c r="K24" s="19">
        <f>+'III Trimestre'!K24</f>
        <v>9944603955.7987652</v>
      </c>
      <c r="L24" s="19">
        <f>+'III Trimestre'!L24</f>
        <v>7224872731.9489803</v>
      </c>
      <c r="M24" s="19">
        <f>+'III Trimestre'!M24</f>
        <v>6647878469.7735834</v>
      </c>
    </row>
    <row r="25" spans="1:13" s="13" customFormat="1" ht="16.5" x14ac:dyDescent="0.3">
      <c r="A25" s="17" t="s">
        <v>99</v>
      </c>
      <c r="B25" s="19">
        <f>SUM(C25:F25)</f>
        <v>85114163103.369995</v>
      </c>
      <c r="C25" s="19">
        <f>+C23</f>
        <v>46969614464.069992</v>
      </c>
      <c r="D25" s="19">
        <f t="shared" ref="D25:F25" si="4">+D23</f>
        <v>22256791234.150002</v>
      </c>
      <c r="E25" s="19">
        <f t="shared" si="4"/>
        <v>10192777905.15</v>
      </c>
      <c r="F25" s="19">
        <f t="shared" si="4"/>
        <v>5694979500</v>
      </c>
      <c r="G25" s="19"/>
      <c r="H25" s="19">
        <f>SUM(I25:L25)</f>
        <v>82096913744.236877</v>
      </c>
      <c r="I25" s="19">
        <f>+I23</f>
        <v>39918257482.166252</v>
      </c>
      <c r="J25" s="19">
        <f t="shared" ref="J25:L25" si="5">+J23</f>
        <v>26482602581.18063</v>
      </c>
      <c r="K25" s="19">
        <f t="shared" si="5"/>
        <v>11545818680.889999</v>
      </c>
      <c r="L25" s="19">
        <f t="shared" si="5"/>
        <v>4150235000</v>
      </c>
      <c r="M25" s="19"/>
    </row>
    <row r="26" spans="1:13" s="13" customFormat="1" ht="16.5" x14ac:dyDescent="0.3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</row>
    <row r="27" spans="1:13" s="13" customFormat="1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</row>
    <row r="28" spans="1:13" s="13" customFormat="1" ht="16.5" x14ac:dyDescent="0.3">
      <c r="A28" s="17" t="s">
        <v>97</v>
      </c>
      <c r="B28" s="19">
        <f t="shared" ref="B28" si="6">B22</f>
        <v>95654189226.594574</v>
      </c>
      <c r="C28" s="19">
        <f>B28+H28</f>
        <v>191308378453.18915</v>
      </c>
      <c r="D28" s="19"/>
      <c r="E28" s="19"/>
      <c r="F28" s="18"/>
      <c r="G28" s="18"/>
      <c r="H28" s="19">
        <f t="shared" ref="H28" si="7">H22</f>
        <v>95654189226.594574</v>
      </c>
      <c r="I28" s="19"/>
      <c r="J28" s="19"/>
      <c r="K28" s="19"/>
      <c r="L28" s="18"/>
      <c r="M28" s="18"/>
    </row>
    <row r="29" spans="1:13" s="13" customFormat="1" ht="16.5" x14ac:dyDescent="0.3">
      <c r="A29" s="17" t="s">
        <v>98</v>
      </c>
      <c r="B29" s="19">
        <f>'I Trimestre'!B29+'II Trimestre'!B29+'III Trimestre'!B29</f>
        <v>79258687458.75</v>
      </c>
      <c r="C29" s="19"/>
      <c r="D29" s="19"/>
      <c r="E29" s="19"/>
      <c r="F29" s="18"/>
      <c r="G29" s="18"/>
      <c r="H29" s="19">
        <f>'I Trimestre'!H29+'II Trimestre'!H29+'III Trimestre'!H29</f>
        <v>79258687458.75</v>
      </c>
      <c r="I29" s="19"/>
      <c r="J29" s="19"/>
      <c r="K29" s="19"/>
      <c r="L29" s="18"/>
      <c r="M29" s="18"/>
    </row>
    <row r="30" spans="1:13" s="13" customFormat="1" ht="16.5" x14ac:dyDescent="0.3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</row>
    <row r="31" spans="1:13" s="13" customFormat="1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</row>
    <row r="32" spans="1:13" s="13" customFormat="1" ht="16.5" x14ac:dyDescent="0.3">
      <c r="A32" s="17" t="s">
        <v>66</v>
      </c>
      <c r="B32" s="23">
        <v>1.060947463</v>
      </c>
      <c r="C32" s="23">
        <v>1.060947463</v>
      </c>
      <c r="D32" s="23">
        <v>1.060947463</v>
      </c>
      <c r="E32" s="23">
        <v>1.060947463</v>
      </c>
      <c r="F32" s="23">
        <v>1.060947463</v>
      </c>
      <c r="G32" s="23">
        <v>1.060947463</v>
      </c>
      <c r="H32" s="23">
        <v>1.060947463</v>
      </c>
      <c r="I32" s="23">
        <v>1.060947463</v>
      </c>
      <c r="J32" s="23">
        <v>1.060947463</v>
      </c>
      <c r="K32" s="23">
        <v>1.060947463</v>
      </c>
      <c r="L32" s="23">
        <v>1.060947463</v>
      </c>
      <c r="M32" s="23">
        <v>1.060947463</v>
      </c>
    </row>
    <row r="33" spans="1:14" s="13" customFormat="1" ht="16.5" x14ac:dyDescent="0.3">
      <c r="A33" s="17" t="s">
        <v>100</v>
      </c>
      <c r="B33" s="23">
        <v>1.0641</v>
      </c>
      <c r="C33" s="23">
        <v>1.0641</v>
      </c>
      <c r="D33" s="23">
        <v>1.0641</v>
      </c>
      <c r="E33" s="23">
        <v>1.0641</v>
      </c>
      <c r="F33" s="23">
        <v>1.0641</v>
      </c>
      <c r="G33" s="23">
        <v>1.0641</v>
      </c>
      <c r="H33" s="23">
        <v>1.0641</v>
      </c>
      <c r="I33" s="23">
        <v>1.0641</v>
      </c>
      <c r="J33" s="23">
        <v>1.0641</v>
      </c>
      <c r="K33" s="23">
        <v>1.0641</v>
      </c>
      <c r="L33" s="23">
        <v>1.0641</v>
      </c>
      <c r="M33" s="23">
        <v>1.0641</v>
      </c>
    </row>
    <row r="34" spans="1:14" s="13" customFormat="1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9"/>
      <c r="N34" s="41"/>
    </row>
    <row r="35" spans="1:14" s="13" customFormat="1" ht="16.5" x14ac:dyDescent="0.3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41"/>
    </row>
    <row r="36" spans="1:14" s="13" customFormat="1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41"/>
    </row>
    <row r="37" spans="1:14" s="13" customFormat="1" ht="16.5" x14ac:dyDescent="0.3">
      <c r="A37" s="14" t="s">
        <v>67</v>
      </c>
      <c r="B37" s="18">
        <f t="shared" ref="B37:F37" si="8">B21/B32</f>
        <v>61231215345.060265</v>
      </c>
      <c r="C37" s="19">
        <f t="shared" si="8"/>
        <v>36136111153.733917</v>
      </c>
      <c r="D37" s="19">
        <f t="shared" si="8"/>
        <v>13671360063.170252</v>
      </c>
      <c r="E37" s="19">
        <f t="shared" si="8"/>
        <v>4591585964.8273649</v>
      </c>
      <c r="F37" s="19">
        <f t="shared" si="8"/>
        <v>4689885148.8935595</v>
      </c>
      <c r="G37" s="19">
        <f t="shared" ref="G37:L37" si="9">G21/G32</f>
        <v>2142273014.4351702</v>
      </c>
      <c r="H37" s="18">
        <f t="shared" si="9"/>
        <v>92035576647.319962</v>
      </c>
      <c r="I37" s="19">
        <f t="shared" si="9"/>
        <v>47431018411.125603</v>
      </c>
      <c r="J37" s="19">
        <f t="shared" si="9"/>
        <v>27554698495.075245</v>
      </c>
      <c r="K37" s="19">
        <f t="shared" si="9"/>
        <v>8531641690.6592865</v>
      </c>
      <c r="L37" s="19">
        <f t="shared" si="9"/>
        <v>5714034857.0210028</v>
      </c>
      <c r="M37" s="19">
        <f t="shared" ref="M37" si="10">M21/M32</f>
        <v>2804183193.4388347</v>
      </c>
      <c r="N37" s="41"/>
    </row>
    <row r="38" spans="1:14" s="13" customFormat="1" ht="16.5" x14ac:dyDescent="0.3">
      <c r="A38" s="14" t="s">
        <v>101</v>
      </c>
      <c r="B38" s="18">
        <f t="shared" ref="B38" si="11">B23/B33</f>
        <v>83256772205.155792</v>
      </c>
      <c r="C38" s="19">
        <f>C23/C33</f>
        <v>44140225978.827171</v>
      </c>
      <c r="D38" s="19">
        <f t="shared" ref="D38:F38" si="12">D23/D33</f>
        <v>20916071078.047176</v>
      </c>
      <c r="E38" s="19">
        <f t="shared" si="12"/>
        <v>9578778221.172821</v>
      </c>
      <c r="F38" s="19">
        <f t="shared" si="12"/>
        <v>5351921341.9791374</v>
      </c>
      <c r="G38" s="19">
        <f t="shared" ref="G38:H38" si="13">G23/G33</f>
        <v>3269775585.1294947</v>
      </c>
      <c r="H38" s="18">
        <f t="shared" si="13"/>
        <v>79815668782.140747</v>
      </c>
      <c r="I38" s="19">
        <f>I23/I33</f>
        <v>37513633570.309418</v>
      </c>
      <c r="J38" s="19">
        <f t="shared" ref="J38:M38" si="14">J23/J33</f>
        <v>24887325045.748169</v>
      </c>
      <c r="K38" s="19">
        <f t="shared" si="14"/>
        <v>10850313580.38718</v>
      </c>
      <c r="L38" s="19">
        <f t="shared" si="14"/>
        <v>3900230241.5186539</v>
      </c>
      <c r="M38" s="19">
        <f t="shared" si="14"/>
        <v>2664166344.177331</v>
      </c>
      <c r="N38" s="41"/>
    </row>
    <row r="39" spans="1:14" s="13" customFormat="1" ht="16.5" x14ac:dyDescent="0.3">
      <c r="A39" s="14" t="s">
        <v>68</v>
      </c>
      <c r="B39" s="18">
        <f t="shared" ref="B39:F39" si="15">B37/B15</f>
        <v>8268901.4645591173</v>
      </c>
      <c r="C39" s="19">
        <f t="shared" si="15"/>
        <v>7000408.9798012236</v>
      </c>
      <c r="D39" s="19">
        <f t="shared" si="15"/>
        <v>11674944.545832837</v>
      </c>
      <c r="E39" s="19">
        <f t="shared" si="15"/>
        <v>15512114.746038396</v>
      </c>
      <c r="F39" s="19">
        <f t="shared" si="15"/>
        <v>6043666.4289865457</v>
      </c>
      <c r="G39" s="19"/>
      <c r="H39" s="18">
        <f t="shared" ref="H39:L39" si="16">H37/H15</f>
        <v>9169630.0336076487</v>
      </c>
      <c r="I39" s="19">
        <f t="shared" si="16"/>
        <v>7251340.5306720082</v>
      </c>
      <c r="J39" s="19">
        <f t="shared" si="16"/>
        <v>13324322.289688222</v>
      </c>
      <c r="K39" s="19">
        <f t="shared" si="16"/>
        <v>17447120.02179813</v>
      </c>
      <c r="L39" s="19">
        <f t="shared" si="16"/>
        <v>6085234.1395324841</v>
      </c>
      <c r="M39" s="19"/>
      <c r="N39" s="41"/>
    </row>
    <row r="40" spans="1:14" s="13" customFormat="1" ht="16.5" x14ac:dyDescent="0.3">
      <c r="A40" s="14" t="s">
        <v>102</v>
      </c>
      <c r="B40" s="18">
        <f t="shared" ref="B40:F40" si="17">B38/B17</f>
        <v>8506004.516260298</v>
      </c>
      <c r="C40" s="19">
        <f t="shared" si="17"/>
        <v>7157487.591831875</v>
      </c>
      <c r="D40" s="19">
        <f t="shared" si="17"/>
        <v>11312099.014628002</v>
      </c>
      <c r="E40" s="19">
        <f t="shared" si="17"/>
        <v>10526129.913376726</v>
      </c>
      <c r="F40" s="19">
        <f t="shared" si="17"/>
        <v>6208725.4547321778</v>
      </c>
      <c r="G40" s="19"/>
      <c r="H40" s="18">
        <f t="shared" ref="H40:L40" si="18">H38/H17</f>
        <v>9361443.6760662384</v>
      </c>
      <c r="I40" s="19">
        <f t="shared" si="18"/>
        <v>7302634.5279948255</v>
      </c>
      <c r="J40" s="19">
        <f t="shared" si="18"/>
        <v>13696931.780819025</v>
      </c>
      <c r="K40" s="19">
        <f t="shared" si="18"/>
        <v>11185890.289058948</v>
      </c>
      <c r="L40" s="19">
        <f t="shared" si="18"/>
        <v>6478787.7766090594</v>
      </c>
      <c r="M40" s="19"/>
      <c r="N40" s="41"/>
    </row>
    <row r="41" spans="1:14" s="13" customFormat="1" ht="16.5" x14ac:dyDescent="0.3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</row>
    <row r="42" spans="1:14" s="13" customFormat="1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</row>
    <row r="43" spans="1:14" s="13" customFormat="1" ht="16.5" x14ac:dyDescent="0.3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</row>
    <row r="44" spans="1:14" s="13" customFormat="1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</row>
    <row r="45" spans="1:14" s="13" customFormat="1" ht="16.5" x14ac:dyDescent="0.3">
      <c r="A45" s="14" t="s">
        <v>12</v>
      </c>
      <c r="B45" s="26">
        <f t="shared" ref="B45:F45" si="19">B16/B34*100</f>
        <v>5.2329959261280132</v>
      </c>
      <c r="C45" s="27">
        <f>C16/C34*100</f>
        <v>4.5422294258251856</v>
      </c>
      <c r="D45" s="27">
        <f t="shared" si="19"/>
        <v>1.3870668312407108</v>
      </c>
      <c r="E45" s="27">
        <f t="shared" si="19"/>
        <v>0.32867951765875719</v>
      </c>
      <c r="F45" s="27">
        <f t="shared" si="19"/>
        <v>2.0175361274736252</v>
      </c>
      <c r="G45" s="27"/>
      <c r="H45" s="26">
        <f t="shared" ref="H45" si="20">H16/H34*100</f>
        <v>5.2329959261280132</v>
      </c>
      <c r="I45" s="27">
        <f>I16/I34*100</f>
        <v>4.5422294258251856</v>
      </c>
      <c r="J45" s="27">
        <f t="shared" ref="J45:L45" si="21">J16/J34*100</f>
        <v>1.3870668312407108</v>
      </c>
      <c r="K45" s="27">
        <f t="shared" si="21"/>
        <v>0.32867951765875719</v>
      </c>
      <c r="L45" s="27">
        <f t="shared" si="21"/>
        <v>2.0175361274736252</v>
      </c>
      <c r="M45" s="27"/>
    </row>
    <row r="46" spans="1:14" s="13" customFormat="1" ht="16.5" x14ac:dyDescent="0.3">
      <c r="A46" s="14" t="s">
        <v>13</v>
      </c>
      <c r="B46" s="26">
        <f t="shared" ref="B46:F46" si="22">B17/B34*100</f>
        <v>5.6194741072453782</v>
      </c>
      <c r="C46" s="27">
        <f t="shared" si="22"/>
        <v>4.6692106179681705</v>
      </c>
      <c r="D46" s="27">
        <f t="shared" si="22"/>
        <v>1.3999303441905542</v>
      </c>
      <c r="E46" s="27">
        <f t="shared" si="22"/>
        <v>0.68898681082390711</v>
      </c>
      <c r="F46" s="27">
        <f t="shared" si="22"/>
        <v>2.0474086741722486</v>
      </c>
      <c r="G46" s="27"/>
      <c r="H46" s="26">
        <f t="shared" ref="H46:L46" si="23">H17/H34*100</f>
        <v>4.8949362728212193</v>
      </c>
      <c r="I46" s="27">
        <f t="shared" si="23"/>
        <v>3.8893684035191325</v>
      </c>
      <c r="J46" s="27">
        <f t="shared" si="23"/>
        <v>1.3757022365571858</v>
      </c>
      <c r="K46" s="27">
        <f t="shared" si="23"/>
        <v>0.73441451263647239</v>
      </c>
      <c r="L46" s="27">
        <f t="shared" si="23"/>
        <v>1.4298608142131015</v>
      </c>
      <c r="M46" s="27"/>
    </row>
    <row r="47" spans="1:14" s="13" customFormat="1" ht="16.5" x14ac:dyDescent="0.3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</row>
    <row r="48" spans="1:14" s="13" customFormat="1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</row>
    <row r="49" spans="1:13" s="13" customFormat="1" ht="16.5" x14ac:dyDescent="0.3">
      <c r="A49" s="14" t="s">
        <v>15</v>
      </c>
      <c r="B49" s="26">
        <f t="shared" ref="B49:F49" si="24">B17/B16*100</f>
        <v>107.38540955454798</v>
      </c>
      <c r="C49" s="27">
        <f t="shared" si="24"/>
        <v>102.79556975746367</v>
      </c>
      <c r="D49" s="27">
        <f t="shared" si="24"/>
        <v>100.92738955759883</v>
      </c>
      <c r="E49" s="27">
        <f t="shared" si="24"/>
        <v>209.62267917748053</v>
      </c>
      <c r="F49" s="27">
        <f t="shared" si="24"/>
        <v>101.48064494567588</v>
      </c>
      <c r="G49" s="27"/>
      <c r="H49" s="26">
        <f t="shared" ref="H49:L49" si="25">H17/H16*100</f>
        <v>93.539844898046184</v>
      </c>
      <c r="I49" s="27">
        <f t="shared" si="25"/>
        <v>85.626859387723513</v>
      </c>
      <c r="J49" s="27">
        <f t="shared" si="25"/>
        <v>99.180674324584686</v>
      </c>
      <c r="K49" s="27">
        <f t="shared" si="25"/>
        <v>223.44395472764407</v>
      </c>
      <c r="L49" s="27">
        <f t="shared" si="25"/>
        <v>70.871633709161102</v>
      </c>
      <c r="M49" s="27"/>
    </row>
    <row r="50" spans="1:13" s="13" customFormat="1" ht="16.5" x14ac:dyDescent="0.3">
      <c r="A50" s="14" t="s">
        <v>16</v>
      </c>
      <c r="B50" s="26">
        <f>B23/B22*100</f>
        <v>92.618558601377771</v>
      </c>
      <c r="C50" s="26">
        <f>C23/C22*100</f>
        <v>100.8743251283725</v>
      </c>
      <c r="D50" s="26">
        <f t="shared" ref="D50:G50" si="26">D23/D22*100</f>
        <v>75.060291090102453</v>
      </c>
      <c r="E50" s="26">
        <f t="shared" si="26"/>
        <v>121.53600862091562</v>
      </c>
      <c r="F50" s="26">
        <f t="shared" si="26"/>
        <v>100.99671000067765</v>
      </c>
      <c r="G50" s="26">
        <f t="shared" si="26"/>
        <v>64.261522364594967</v>
      </c>
      <c r="H50" s="26">
        <f>H23/H22*100</f>
        <v>88.790521186564519</v>
      </c>
      <c r="I50" s="26">
        <f>I23/I22*100</f>
        <v>85.7304734083867</v>
      </c>
      <c r="J50" s="26">
        <f t="shared" ref="J50:M50" si="27">J23/J22*100</f>
        <v>89.311699860711371</v>
      </c>
      <c r="K50" s="26">
        <f t="shared" si="27"/>
        <v>137.66931172189857</v>
      </c>
      <c r="L50" s="26">
        <f t="shared" si="27"/>
        <v>73.601683856748281</v>
      </c>
      <c r="M50" s="26">
        <f t="shared" si="27"/>
        <v>52.359368602531333</v>
      </c>
    </row>
    <row r="51" spans="1:13" s="13" customFormat="1" ht="16.5" x14ac:dyDescent="0.3">
      <c r="A51" s="14" t="s">
        <v>17</v>
      </c>
      <c r="B51" s="26">
        <f t="shared" ref="B51:F51" si="28">AVERAGE(B49:B50)</f>
        <v>100.00198407796287</v>
      </c>
      <c r="C51" s="27">
        <f t="shared" si="28"/>
        <v>101.83494744291809</v>
      </c>
      <c r="D51" s="27">
        <f t="shared" si="28"/>
        <v>87.993840323850634</v>
      </c>
      <c r="E51" s="27">
        <f t="shared" si="28"/>
        <v>165.57934389919808</v>
      </c>
      <c r="F51" s="27">
        <f t="shared" si="28"/>
        <v>101.23867747317676</v>
      </c>
      <c r="G51" s="27"/>
      <c r="H51" s="26">
        <f t="shared" ref="H51:L51" si="29">AVERAGE(H49:H50)</f>
        <v>91.165183042305358</v>
      </c>
      <c r="I51" s="27">
        <f t="shared" si="29"/>
        <v>85.6786663980551</v>
      </c>
      <c r="J51" s="27">
        <f t="shared" si="29"/>
        <v>94.246187092648029</v>
      </c>
      <c r="K51" s="27">
        <f t="shared" si="29"/>
        <v>180.5566332247713</v>
      </c>
      <c r="L51" s="27">
        <f t="shared" si="29"/>
        <v>72.236658782954692</v>
      </c>
      <c r="M51" s="27"/>
    </row>
    <row r="52" spans="1:13" s="13" customFormat="1" ht="16.5" x14ac:dyDescent="0.3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</row>
    <row r="53" spans="1:13" s="13" customFormat="1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</row>
    <row r="54" spans="1:13" s="13" customFormat="1" ht="16.5" x14ac:dyDescent="0.3">
      <c r="A54" s="14" t="s">
        <v>19</v>
      </c>
      <c r="B54" s="26">
        <f t="shared" ref="B54:F54" si="30">B17/B18*100</f>
        <v>87.167156469854845</v>
      </c>
      <c r="C54" s="27">
        <f t="shared" si="30"/>
        <v>82.634329358166951</v>
      </c>
      <c r="D54" s="27">
        <f t="shared" si="30"/>
        <v>85.128913443830569</v>
      </c>
      <c r="E54" s="27">
        <f t="shared" si="30"/>
        <v>177.73437500000003</v>
      </c>
      <c r="F54" s="27">
        <f t="shared" si="30"/>
        <v>79.667282809611834</v>
      </c>
      <c r="G54" s="27"/>
      <c r="H54" s="26">
        <f t="shared" ref="H54:L54" si="31">H17/H18*100</f>
        <v>75.928399679401551</v>
      </c>
      <c r="I54" s="27">
        <f t="shared" si="31"/>
        <v>68.832909017821251</v>
      </c>
      <c r="J54" s="27">
        <f t="shared" si="31"/>
        <v>83.655616942909759</v>
      </c>
      <c r="K54" s="27">
        <f t="shared" si="31"/>
        <v>189.45312500000003</v>
      </c>
      <c r="L54" s="27">
        <f t="shared" si="31"/>
        <v>55.637707948244</v>
      </c>
      <c r="M54" s="27"/>
    </row>
    <row r="55" spans="1:13" s="13" customFormat="1" ht="16.5" x14ac:dyDescent="0.3">
      <c r="A55" s="14" t="s">
        <v>20</v>
      </c>
      <c r="B55" s="26">
        <f>B23/B24*100</f>
        <v>75.433511755543805</v>
      </c>
      <c r="C55" s="26">
        <f t="shared" ref="C55:G55" si="32">C23/C24*100</f>
        <v>80.54532938774517</v>
      </c>
      <c r="D55" s="26">
        <f t="shared" si="32"/>
        <v>63.025426617105609</v>
      </c>
      <c r="E55" s="26">
        <f t="shared" si="32"/>
        <v>102.49556393049239</v>
      </c>
      <c r="F55" s="26">
        <f t="shared" si="32"/>
        <v>78.824634167136722</v>
      </c>
      <c r="G55" s="26">
        <f t="shared" si="32"/>
        <v>52.338023565806814</v>
      </c>
      <c r="H55" s="26">
        <f>H23/H24*100</f>
        <v>72.315753180032118</v>
      </c>
      <c r="I55" s="26">
        <f t="shared" ref="I55:M55" si="33">I23/I24*100</f>
        <v>68.453387028446542</v>
      </c>
      <c r="J55" s="26">
        <f t="shared" si="33"/>
        <v>74.991821959007297</v>
      </c>
      <c r="K55" s="26">
        <f t="shared" si="33"/>
        <v>116.10134231798699</v>
      </c>
      <c r="L55" s="26">
        <f t="shared" si="33"/>
        <v>57.443710830328129</v>
      </c>
      <c r="M55" s="26">
        <f t="shared" si="33"/>
        <v>42.644272450661262</v>
      </c>
    </row>
    <row r="56" spans="1:13" s="13" customFormat="1" ht="16.5" x14ac:dyDescent="0.3">
      <c r="A56" s="14" t="s">
        <v>21</v>
      </c>
      <c r="B56" s="26">
        <f t="shared" ref="B56:F56" si="34">(B54+B55)/2</f>
        <v>81.300334112699318</v>
      </c>
      <c r="C56" s="27">
        <f t="shared" si="34"/>
        <v>81.589829372956061</v>
      </c>
      <c r="D56" s="27">
        <f t="shared" si="34"/>
        <v>74.077170030468096</v>
      </c>
      <c r="E56" s="27">
        <f t="shared" si="34"/>
        <v>140.11496946524622</v>
      </c>
      <c r="F56" s="27">
        <f t="shared" si="34"/>
        <v>79.245958488374271</v>
      </c>
      <c r="G56" s="27"/>
      <c r="H56" s="26">
        <f t="shared" ref="H56:L56" si="35">(H54+H55)/2</f>
        <v>74.122076429716827</v>
      </c>
      <c r="I56" s="27">
        <f t="shared" si="35"/>
        <v>68.643148023133904</v>
      </c>
      <c r="J56" s="27">
        <f t="shared" si="35"/>
        <v>79.323719450958521</v>
      </c>
      <c r="K56" s="27">
        <f t="shared" si="35"/>
        <v>152.77723365899351</v>
      </c>
      <c r="L56" s="27">
        <f t="shared" si="35"/>
        <v>56.540709389286064</v>
      </c>
      <c r="M56" s="27"/>
    </row>
    <row r="57" spans="1:13" s="13" customFormat="1" ht="16.5" x14ac:dyDescent="0.3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</row>
    <row r="58" spans="1:13" s="13" customFormat="1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</row>
    <row r="59" spans="1:13" s="13" customFormat="1" ht="16.5" x14ac:dyDescent="0.3">
      <c r="A59" s="14" t="s">
        <v>22</v>
      </c>
      <c r="B59" s="26">
        <f>B25/B23*100</f>
        <v>96.072661119899863</v>
      </c>
      <c r="C59" s="26"/>
      <c r="D59" s="26"/>
      <c r="E59" s="26"/>
      <c r="F59" s="26"/>
      <c r="G59" s="26"/>
      <c r="H59" s="26">
        <f>H25/H23*100</f>
        <v>96.662101082621703</v>
      </c>
      <c r="I59" s="26"/>
      <c r="J59" s="26"/>
      <c r="K59" s="26"/>
      <c r="L59" s="26"/>
      <c r="M59" s="26"/>
    </row>
    <row r="60" spans="1:13" s="13" customFormat="1" ht="16.5" x14ac:dyDescent="0.3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</row>
    <row r="61" spans="1:13" s="13" customFormat="1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</row>
    <row r="62" spans="1:13" s="13" customFormat="1" ht="16.5" x14ac:dyDescent="0.3">
      <c r="A62" s="14" t="s">
        <v>24</v>
      </c>
      <c r="B62" s="26">
        <f>((B17/B15)-1)*100</f>
        <v>32.180958811613777</v>
      </c>
      <c r="C62" s="27">
        <f t="shared" ref="C62:F62" si="36">((C17/C15)-1)*100</f>
        <v>19.46919798527702</v>
      </c>
      <c r="D62" s="27">
        <f t="shared" si="36"/>
        <v>57.899231426131514</v>
      </c>
      <c r="E62" s="27">
        <f t="shared" si="36"/>
        <v>207.43243243243242</v>
      </c>
      <c r="F62" s="27">
        <f t="shared" si="36"/>
        <v>11.082474226804129</v>
      </c>
      <c r="G62" s="27"/>
      <c r="H62" s="26">
        <f>((H17/H15)-1)*100</f>
        <v>-15.054299093354583</v>
      </c>
      <c r="I62" s="27">
        <f t="shared" ref="I62:L62" si="37">((I17/I15)-1)*100</f>
        <v>-21.464607858125675</v>
      </c>
      <c r="J62" s="27">
        <f t="shared" si="37"/>
        <v>-12.137330754352027</v>
      </c>
      <c r="K62" s="27">
        <f t="shared" si="37"/>
        <v>98.3640081799591</v>
      </c>
      <c r="L62" s="27">
        <f t="shared" si="37"/>
        <v>-35.889243876464327</v>
      </c>
      <c r="M62" s="27"/>
    </row>
    <row r="63" spans="1:13" s="13" customFormat="1" ht="16.5" x14ac:dyDescent="0.3">
      <c r="A63" s="14" t="s">
        <v>25</v>
      </c>
      <c r="B63" s="26">
        <f>((B38/B37)-1)*100</f>
        <v>35.971124753891417</v>
      </c>
      <c r="C63" s="26">
        <f t="shared" ref="C63:F63" si="38">((C38/C37)-1)*100</f>
        <v>22.14990647732218</v>
      </c>
      <c r="D63" s="26">
        <f t="shared" si="38"/>
        <v>52.991882163894587</v>
      </c>
      <c r="E63" s="26">
        <f t="shared" si="38"/>
        <v>108.61589643640626</v>
      </c>
      <c r="F63" s="26">
        <f t="shared" si="38"/>
        <v>14.116255986391613</v>
      </c>
      <c r="G63" s="27"/>
      <c r="H63" s="26">
        <f>((H38/H37)-1)*100</f>
        <v>-13.277374152829902</v>
      </c>
      <c r="I63" s="26">
        <f t="shared" ref="I63:L63" si="39">((I38/I37)-1)*100</f>
        <v>-20.909069998990205</v>
      </c>
      <c r="J63" s="26">
        <f t="shared" si="39"/>
        <v>-9.6802853778414804</v>
      </c>
      <c r="K63" s="26">
        <f t="shared" si="39"/>
        <v>27.177323823461187</v>
      </c>
      <c r="L63" s="26">
        <f t="shared" si="39"/>
        <v>-31.742974288539273</v>
      </c>
      <c r="M63" s="27"/>
    </row>
    <row r="64" spans="1:13" s="13" customFormat="1" ht="16.5" x14ac:dyDescent="0.3">
      <c r="A64" s="14" t="s">
        <v>26</v>
      </c>
      <c r="B64" s="26">
        <f>((B40/B39)-1)*100</f>
        <v>2.8674069066781716</v>
      </c>
      <c r="C64" s="27">
        <f t="shared" ref="C64:F64" si="40">((C40/C39)-1)*100</f>
        <v>2.2438490734453032</v>
      </c>
      <c r="D64" s="27">
        <f t="shared" si="40"/>
        <v>-3.1078993975551361</v>
      </c>
      <c r="E64" s="27">
        <f t="shared" si="40"/>
        <v>-32.142521598707418</v>
      </c>
      <c r="F64" s="27">
        <f t="shared" si="40"/>
        <v>2.7311074773084476</v>
      </c>
      <c r="G64" s="27"/>
      <c r="H64" s="26">
        <f>((H40/H39)-1)*100</f>
        <v>2.0918362219148667</v>
      </c>
      <c r="I64" s="27">
        <f t="shared" ref="I64:L64" si="41">((I40/I39)-1)*100</f>
        <v>0.70737261759881154</v>
      </c>
      <c r="J64" s="27">
        <f t="shared" si="41"/>
        <v>2.7964611109652315</v>
      </c>
      <c r="K64" s="27">
        <f t="shared" si="41"/>
        <v>-35.88689551580152</v>
      </c>
      <c r="L64" s="27">
        <f t="shared" si="41"/>
        <v>6.4673540582419031</v>
      </c>
      <c r="M64" s="27"/>
    </row>
    <row r="65" spans="1:13" s="13" customFormat="1" ht="16.5" x14ac:dyDescent="0.3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</row>
    <row r="66" spans="1:13" s="13" customFormat="1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</row>
    <row r="67" spans="1:13" s="13" customFormat="1" ht="16.5" x14ac:dyDescent="0.3">
      <c r="A67" s="14" t="s">
        <v>28</v>
      </c>
      <c r="B67" s="26">
        <f t="shared" ref="B67:F68" si="42">B22/B16</f>
        <v>10494344.38670422</v>
      </c>
      <c r="C67" s="27">
        <f t="shared" si="42"/>
        <v>7761341.6773960264</v>
      </c>
      <c r="D67" s="27">
        <f t="shared" si="42"/>
        <v>16185437.284025483</v>
      </c>
      <c r="E67" s="27">
        <f t="shared" si="42"/>
        <v>19318992.185559951</v>
      </c>
      <c r="F67" s="27">
        <f t="shared" si="42"/>
        <v>6638361.3846298577</v>
      </c>
      <c r="G67" s="27"/>
      <c r="H67" s="26">
        <f t="shared" ref="H67:L67" si="43">H22/H16</f>
        <v>10494344.38670422</v>
      </c>
      <c r="I67" s="27">
        <f t="shared" si="43"/>
        <v>7761341.6773960264</v>
      </c>
      <c r="J67" s="27">
        <f t="shared" si="43"/>
        <v>16185437.284025483</v>
      </c>
      <c r="K67" s="27">
        <f t="shared" si="43"/>
        <v>19318992.185559951</v>
      </c>
      <c r="L67" s="27">
        <f t="shared" si="43"/>
        <v>6638361.3846298577</v>
      </c>
      <c r="M67" s="27"/>
    </row>
    <row r="68" spans="1:13" s="13" customFormat="1" ht="16.5" x14ac:dyDescent="0.3">
      <c r="A68" s="14" t="s">
        <v>29</v>
      </c>
      <c r="B68" s="26">
        <f t="shared" si="42"/>
        <v>9051239.4057525843</v>
      </c>
      <c r="C68" s="26">
        <f t="shared" si="42"/>
        <v>7616282.546468298</v>
      </c>
      <c r="D68" s="26">
        <f t="shared" si="42"/>
        <v>12037204.561465658</v>
      </c>
      <c r="E68" s="26">
        <f t="shared" si="42"/>
        <v>11200854.840824176</v>
      </c>
      <c r="F68" s="26">
        <f t="shared" si="42"/>
        <v>6606704.7563805105</v>
      </c>
      <c r="G68" s="27"/>
      <c r="H68" s="26">
        <f t="shared" ref="H68:L68" si="44">H23/H17</f>
        <v>9961512.2157020848</v>
      </c>
      <c r="I68" s="26">
        <f t="shared" si="44"/>
        <v>7770733.4012392936</v>
      </c>
      <c r="J68" s="26">
        <f t="shared" si="44"/>
        <v>14574905.107969526</v>
      </c>
      <c r="K68" s="26">
        <f t="shared" si="44"/>
        <v>11902905.856587628</v>
      </c>
      <c r="L68" s="26">
        <f t="shared" si="44"/>
        <v>6894078.0730897011</v>
      </c>
      <c r="M68" s="27"/>
    </row>
    <row r="69" spans="1:13" s="13" customFormat="1" ht="16.5" x14ac:dyDescent="0.3">
      <c r="A69" s="14" t="s">
        <v>30</v>
      </c>
      <c r="B69" s="26">
        <f>(B68/B67)*B51</f>
        <v>86.250447439734018</v>
      </c>
      <c r="C69" s="26">
        <f t="shared" ref="C69:L69" si="45">(C68/C67)*C51</f>
        <v>99.931656802182289</v>
      </c>
      <c r="D69" s="26">
        <f t="shared" si="45"/>
        <v>65.441534729032782</v>
      </c>
      <c r="E69" s="26">
        <f t="shared" si="45"/>
        <v>96.00035953428636</v>
      </c>
      <c r="F69" s="26">
        <f t="shared" si="45"/>
        <v>100.75589640846337</v>
      </c>
      <c r="G69" s="26"/>
      <c r="H69" s="26">
        <f t="shared" si="45"/>
        <v>86.536428676117268</v>
      </c>
      <c r="I69" s="26">
        <f t="shared" si="45"/>
        <v>85.782343108541042</v>
      </c>
      <c r="J69" s="26">
        <f t="shared" si="45"/>
        <v>84.868218853686216</v>
      </c>
      <c r="K69" s="26">
        <f t="shared" si="45"/>
        <v>111.24537897288781</v>
      </c>
      <c r="L69" s="26">
        <f t="shared" si="45"/>
        <v>75.01929113740141</v>
      </c>
      <c r="M69" s="27"/>
    </row>
    <row r="70" spans="1:13" s="13" customFormat="1" ht="16.5" x14ac:dyDescent="0.3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</row>
    <row r="71" spans="1:13" s="13" customFormat="1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</row>
    <row r="72" spans="1:13" s="13" customFormat="1" ht="16.5" x14ac:dyDescent="0.3">
      <c r="A72" s="14" t="s">
        <v>32</v>
      </c>
      <c r="B72" s="26">
        <f>(B29/B28)*100</f>
        <v>82.859609285898202</v>
      </c>
      <c r="C72" s="27"/>
      <c r="D72" s="27"/>
      <c r="E72" s="27"/>
      <c r="F72" s="27"/>
      <c r="G72" s="27"/>
      <c r="H72" s="26">
        <f>(H29/H28)*100</f>
        <v>82.859609285898202</v>
      </c>
      <c r="I72" s="27"/>
      <c r="J72" s="27"/>
      <c r="K72" s="27"/>
      <c r="L72" s="27"/>
      <c r="M72" s="27"/>
    </row>
    <row r="73" spans="1:13" s="13" customFormat="1" ht="16.5" x14ac:dyDescent="0.3">
      <c r="A73" s="14" t="s">
        <v>33</v>
      </c>
      <c r="B73" s="26">
        <f t="shared" ref="B73" si="46">(B23/B29)*100</f>
        <v>111.77769168788542</v>
      </c>
      <c r="C73" s="27"/>
      <c r="D73" s="27"/>
      <c r="E73" s="27"/>
      <c r="F73" s="27"/>
      <c r="G73" s="27"/>
      <c r="H73" s="26">
        <f t="shared" ref="H73" si="47">(H23/H29)*100</f>
        <v>107.15778405399226</v>
      </c>
      <c r="I73" s="27"/>
      <c r="J73" s="27"/>
      <c r="K73" s="27"/>
      <c r="L73" s="27"/>
      <c r="M73" s="27"/>
    </row>
    <row r="74" spans="1:13" s="13" customFormat="1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7" spans="1:13" x14ac:dyDescent="0.25">
      <c r="A87" s="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2.42578125" style="1" customWidth="1"/>
    <col min="2" max="13" width="18.7109375" style="1" customWidth="1"/>
    <col min="14" max="16384" width="11.42578125" style="1"/>
  </cols>
  <sheetData>
    <row r="9" spans="1:15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  <c r="O9" s="13"/>
    </row>
    <row r="10" spans="1:15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  <c r="O10" s="13"/>
    </row>
    <row r="11" spans="1:15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6.5" x14ac:dyDescent="0.3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7.25" x14ac:dyDescent="0.35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6.5" x14ac:dyDescent="0.3">
      <c r="A15" s="17" t="s">
        <v>69</v>
      </c>
      <c r="B15" s="18">
        <f>SUM(C15:F15)</f>
        <v>2087</v>
      </c>
      <c r="C15" s="43">
        <v>1472</v>
      </c>
      <c r="D15" s="43">
        <v>275</v>
      </c>
      <c r="E15" s="43">
        <v>123</v>
      </c>
      <c r="F15" s="43">
        <v>217</v>
      </c>
      <c r="G15" s="43">
        <v>0</v>
      </c>
      <c r="H15" s="18">
        <f>SUM(I15:L15)</f>
        <v>2665</v>
      </c>
      <c r="I15" s="43">
        <v>1743</v>
      </c>
      <c r="J15" s="43">
        <v>527</v>
      </c>
      <c r="K15" s="43">
        <v>165</v>
      </c>
      <c r="L15" s="43">
        <v>230</v>
      </c>
      <c r="M15" s="43">
        <v>0</v>
      </c>
      <c r="N15" s="13"/>
      <c r="O15" s="13"/>
    </row>
    <row r="16" spans="1:15" ht="16.5" x14ac:dyDescent="0.3">
      <c r="A16" s="17" t="s">
        <v>103</v>
      </c>
      <c r="B16" s="18">
        <f t="shared" ref="B16" si="0">SUM(C16:F16)</f>
        <v>2114.1403017991897</v>
      </c>
      <c r="C16" s="19">
        <v>1463.704539385848</v>
      </c>
      <c r="D16" s="19">
        <v>339.9896507115136</v>
      </c>
      <c r="E16" s="19">
        <v>77.877022653721681</v>
      </c>
      <c r="F16" s="18">
        <v>232.56908904810643</v>
      </c>
      <c r="G16" s="19">
        <v>0</v>
      </c>
      <c r="H16" s="18">
        <f t="shared" ref="H16" si="1">SUM(I16:L16)</f>
        <v>2114.1403017991897</v>
      </c>
      <c r="I16" s="19">
        <v>1463.704539385848</v>
      </c>
      <c r="J16" s="19">
        <v>339.9896507115136</v>
      </c>
      <c r="K16" s="19">
        <v>77.877022653721681</v>
      </c>
      <c r="L16" s="18">
        <v>232.56908904810643</v>
      </c>
      <c r="M16" s="19">
        <v>0</v>
      </c>
      <c r="N16" s="13"/>
      <c r="O16" s="13"/>
    </row>
    <row r="17" spans="1:15" ht="16.5" x14ac:dyDescent="0.3">
      <c r="A17" s="17" t="s">
        <v>104</v>
      </c>
      <c r="B17" s="18">
        <f>SUM(C17:F17)</f>
        <v>2152</v>
      </c>
      <c r="C17" s="19">
        <v>1263</v>
      </c>
      <c r="D17" s="19">
        <v>342</v>
      </c>
      <c r="E17" s="19">
        <v>382</v>
      </c>
      <c r="F17" s="19">
        <v>165</v>
      </c>
      <c r="G17" s="19">
        <v>0</v>
      </c>
      <c r="H17" s="18">
        <f>SUM(I17:L17)</f>
        <v>3152</v>
      </c>
      <c r="I17" s="19">
        <v>1768</v>
      </c>
      <c r="J17" s="19">
        <v>648</v>
      </c>
      <c r="K17" s="19">
        <v>476</v>
      </c>
      <c r="L17" s="19">
        <v>260</v>
      </c>
      <c r="M17" s="19">
        <v>0</v>
      </c>
      <c r="N17" s="13"/>
      <c r="O17" s="13"/>
    </row>
    <row r="18" spans="1:15" ht="16.5" x14ac:dyDescent="0.3">
      <c r="A18" s="17" t="s">
        <v>76</v>
      </c>
      <c r="B18" s="18">
        <f>SUM(C18:F18)</f>
        <v>11229</v>
      </c>
      <c r="C18" s="19">
        <v>7463</v>
      </c>
      <c r="D18" s="19">
        <v>2172</v>
      </c>
      <c r="E18" s="19">
        <v>511.99999999999994</v>
      </c>
      <c r="F18" s="18">
        <v>1082</v>
      </c>
      <c r="G18" s="19">
        <v>0</v>
      </c>
      <c r="H18" s="18">
        <f>SUM(I18:L18)</f>
        <v>11229</v>
      </c>
      <c r="I18" s="19">
        <v>7463</v>
      </c>
      <c r="J18" s="19">
        <v>2172</v>
      </c>
      <c r="K18" s="19">
        <v>511.99999999999994</v>
      </c>
      <c r="L18" s="18">
        <v>1082</v>
      </c>
      <c r="M18" s="19">
        <v>0</v>
      </c>
      <c r="N18" s="13"/>
      <c r="O18" s="13"/>
    </row>
    <row r="19" spans="1:15" ht="16.5" x14ac:dyDescent="0.3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  <c r="O19" s="13"/>
    </row>
    <row r="20" spans="1:15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  <c r="O20" s="13"/>
    </row>
    <row r="21" spans="1:15" ht="16.5" x14ac:dyDescent="0.3">
      <c r="A21" s="17" t="s">
        <v>69</v>
      </c>
      <c r="B21" s="19">
        <f>SUM(C21:G21)</f>
        <v>18074384830.041397</v>
      </c>
      <c r="C21" s="18">
        <v>11232079016.959999</v>
      </c>
      <c r="D21" s="18">
        <v>3091522759.8999996</v>
      </c>
      <c r="E21" s="18">
        <v>1794916694.54</v>
      </c>
      <c r="F21" s="18">
        <v>1367763000</v>
      </c>
      <c r="G21" s="18">
        <v>588103358.64139915</v>
      </c>
      <c r="H21" s="19">
        <f>SUM(I21:M21)</f>
        <v>23753386215.142307</v>
      </c>
      <c r="I21" s="18">
        <v>13487789162.199999</v>
      </c>
      <c r="J21" s="18">
        <v>6637158594.6300001</v>
      </c>
      <c r="K21" s="18">
        <v>1381828094.6100001</v>
      </c>
      <c r="L21" s="18">
        <v>1500313000</v>
      </c>
      <c r="M21" s="18">
        <v>746297363.70230854</v>
      </c>
      <c r="N21" s="13"/>
      <c r="O21" s="13"/>
    </row>
    <row r="22" spans="1:15" ht="16.5" x14ac:dyDescent="0.3">
      <c r="A22" s="17" t="s">
        <v>103</v>
      </c>
      <c r="B22" s="19">
        <f>SUM(C22:G22)</f>
        <v>21791663739.383434</v>
      </c>
      <c r="C22" s="19">
        <v>11752003610.066475</v>
      </c>
      <c r="D22" s="19">
        <v>5662102378.8406925</v>
      </c>
      <c r="E22" s="19">
        <v>1557971861.4829781</v>
      </c>
      <c r="F22" s="18">
        <v>1586095488.6397057</v>
      </c>
      <c r="G22" s="18">
        <v>1233490400.3535833</v>
      </c>
      <c r="H22" s="19">
        <f>SUM(I22:M22)</f>
        <v>21791663739.383434</v>
      </c>
      <c r="I22" s="19">
        <v>11752003610.066475</v>
      </c>
      <c r="J22" s="19">
        <v>5662102378.8406925</v>
      </c>
      <c r="K22" s="19">
        <v>1557971861.4829781</v>
      </c>
      <c r="L22" s="18">
        <v>1586095488.6397057</v>
      </c>
      <c r="M22" s="18">
        <v>1233490400.3535833</v>
      </c>
      <c r="N22" s="13"/>
      <c r="O22" s="13"/>
    </row>
    <row r="23" spans="1:15" ht="16.5" x14ac:dyDescent="0.3">
      <c r="A23" s="17" t="s">
        <v>104</v>
      </c>
      <c r="B23" s="19">
        <f t="shared" ref="B23:B24" si="2">SUM(C23:G23)</f>
        <v>19729872176.487038</v>
      </c>
      <c r="C23" s="18">
        <v>9800277457.4400005</v>
      </c>
      <c r="D23" s="18">
        <v>3024388050.3399997</v>
      </c>
      <c r="E23" s="18">
        <v>4817322913.6199999</v>
      </c>
      <c r="F23" s="18">
        <v>1152225000</v>
      </c>
      <c r="G23" s="18">
        <v>935658755.08703721</v>
      </c>
      <c r="H23" s="19">
        <f t="shared" ref="H23:H24" si="3">SUM(I23:M23)</f>
        <v>29743855966.063854</v>
      </c>
      <c r="I23" s="18">
        <v>13713045898.09</v>
      </c>
      <c r="J23" s="18">
        <v>7287318651.3000002</v>
      </c>
      <c r="K23" s="18">
        <v>5558760565.29</v>
      </c>
      <c r="L23" s="18">
        <v>1818218000</v>
      </c>
      <c r="M23" s="18">
        <v>1366512851.3838525</v>
      </c>
      <c r="N23" s="13"/>
      <c r="O23" s="13"/>
    </row>
    <row r="24" spans="1:15" ht="16.5" x14ac:dyDescent="0.3">
      <c r="A24" s="17" t="s">
        <v>76</v>
      </c>
      <c r="B24" s="19">
        <f t="shared" si="2"/>
        <v>117445852965.99998</v>
      </c>
      <c r="C24" s="19">
        <v>58314510377.080086</v>
      </c>
      <c r="D24" s="19">
        <v>35313987431.398567</v>
      </c>
      <c r="E24" s="19">
        <v>9944603955.7987652</v>
      </c>
      <c r="F24" s="18">
        <v>7224872731.9489803</v>
      </c>
      <c r="G24" s="18">
        <v>6647878469.7735834</v>
      </c>
      <c r="H24" s="19">
        <f t="shared" si="3"/>
        <v>117445852965.99998</v>
      </c>
      <c r="I24" s="19">
        <v>58314510377.080086</v>
      </c>
      <c r="J24" s="19">
        <v>35313987431.398567</v>
      </c>
      <c r="K24" s="19">
        <v>9944603955.7987652</v>
      </c>
      <c r="L24" s="18">
        <v>7224872731.9489803</v>
      </c>
      <c r="M24" s="18">
        <v>6647878469.7735834</v>
      </c>
      <c r="N24" s="13"/>
      <c r="O24" s="13"/>
    </row>
    <row r="25" spans="1:15" ht="16.5" x14ac:dyDescent="0.3">
      <c r="A25" s="17" t="s">
        <v>105</v>
      </c>
      <c r="B25" s="19">
        <f>SUM(C25:F25)</f>
        <v>18794213421.400002</v>
      </c>
      <c r="C25" s="19">
        <f>C23</f>
        <v>9800277457.4400005</v>
      </c>
      <c r="D25" s="19">
        <f t="shared" ref="D25:F25" si="4">D23</f>
        <v>3024388050.3399997</v>
      </c>
      <c r="E25" s="19">
        <f t="shared" si="4"/>
        <v>4817322913.6199999</v>
      </c>
      <c r="F25" s="19">
        <f t="shared" si="4"/>
        <v>1152225000</v>
      </c>
      <c r="G25" s="19"/>
      <c r="H25" s="19">
        <f>SUM(I25:L25)</f>
        <v>28377343114.68</v>
      </c>
      <c r="I25" s="19">
        <f>I23</f>
        <v>13713045898.09</v>
      </c>
      <c r="J25" s="19">
        <f t="shared" ref="J25:L25" si="5">J23</f>
        <v>7287318651.3000002</v>
      </c>
      <c r="K25" s="19">
        <f t="shared" si="5"/>
        <v>5558760565.29</v>
      </c>
      <c r="L25" s="19">
        <f t="shared" si="5"/>
        <v>1818218000</v>
      </c>
      <c r="M25" s="19"/>
      <c r="N25" s="13"/>
      <c r="O25" s="13"/>
    </row>
    <row r="26" spans="1:15" ht="16.5" x14ac:dyDescent="0.3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  <c r="O26" s="13"/>
    </row>
    <row r="27" spans="1:15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  <c r="O27" s="13"/>
    </row>
    <row r="28" spans="1:15" ht="16.5" x14ac:dyDescent="0.3">
      <c r="A28" s="17" t="s">
        <v>103</v>
      </c>
      <c r="B28" s="19">
        <f t="shared" ref="B28" si="6">B22</f>
        <v>21791663739.383434</v>
      </c>
      <c r="C28" s="19">
        <f>B28+H28</f>
        <v>43583327478.766869</v>
      </c>
      <c r="D28" s="19"/>
      <c r="E28" s="19"/>
      <c r="F28" s="18"/>
      <c r="G28" s="18"/>
      <c r="H28" s="19">
        <f t="shared" ref="H28" si="7">H22</f>
        <v>21791663739.383434</v>
      </c>
      <c r="I28" s="19"/>
      <c r="J28" s="19"/>
      <c r="K28" s="19"/>
      <c r="L28" s="18"/>
      <c r="M28" s="18"/>
      <c r="N28" s="13"/>
      <c r="O28" s="13"/>
    </row>
    <row r="29" spans="1:15" ht="16.5" x14ac:dyDescent="0.3">
      <c r="A29" s="17" t="s">
        <v>104</v>
      </c>
      <c r="B29" s="19">
        <v>26454624600.719997</v>
      </c>
      <c r="C29" s="19"/>
      <c r="D29" s="19"/>
      <c r="E29" s="19"/>
      <c r="F29" s="18"/>
      <c r="G29" s="18"/>
      <c r="H29" s="19">
        <v>26454624600.719997</v>
      </c>
      <c r="I29" s="19"/>
      <c r="J29" s="19"/>
      <c r="K29" s="19"/>
      <c r="L29" s="18"/>
      <c r="M29" s="18"/>
      <c r="N29" s="13"/>
      <c r="O29" s="13"/>
    </row>
    <row r="30" spans="1:15" ht="16.5" x14ac:dyDescent="0.3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  <c r="O30" s="13"/>
    </row>
    <row r="31" spans="1:15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  <c r="O31" s="13"/>
    </row>
    <row r="32" spans="1:15" ht="16.5" x14ac:dyDescent="0.3">
      <c r="A32" s="17" t="s">
        <v>70</v>
      </c>
      <c r="B32" s="42">
        <v>1.0610999999999999</v>
      </c>
      <c r="C32" s="42">
        <v>1.0610999999999999</v>
      </c>
      <c r="D32" s="42">
        <v>1.0610999999999999</v>
      </c>
      <c r="E32" s="42">
        <v>1.0610999999999999</v>
      </c>
      <c r="F32" s="42">
        <v>1.0610999999999999</v>
      </c>
      <c r="G32" s="42">
        <v>1.0610999999999999</v>
      </c>
      <c r="H32" s="42">
        <v>1.0610999999999999</v>
      </c>
      <c r="I32" s="42">
        <v>1.0610999999999999</v>
      </c>
      <c r="J32" s="42">
        <v>1.0610999999999999</v>
      </c>
      <c r="K32" s="42">
        <v>1.0610999999999999</v>
      </c>
      <c r="L32" s="42">
        <v>1.0610999999999999</v>
      </c>
      <c r="M32" s="42">
        <v>1.0610999999999999</v>
      </c>
      <c r="N32" s="13"/>
      <c r="O32" s="13"/>
    </row>
    <row r="33" spans="1:15" ht="16.5" x14ac:dyDescent="0.3">
      <c r="A33" s="17" t="s">
        <v>106</v>
      </c>
      <c r="B33" s="42">
        <v>1.0706</v>
      </c>
      <c r="C33" s="42">
        <v>1.0706</v>
      </c>
      <c r="D33" s="42">
        <v>1.0706</v>
      </c>
      <c r="E33" s="42">
        <v>1.0706</v>
      </c>
      <c r="F33" s="42">
        <v>1.0706</v>
      </c>
      <c r="G33" s="42">
        <v>1.0706</v>
      </c>
      <c r="H33" s="42">
        <v>1.0706</v>
      </c>
      <c r="I33" s="42">
        <v>1.0706</v>
      </c>
      <c r="J33" s="42">
        <v>1.0706</v>
      </c>
      <c r="K33" s="42">
        <v>1.0706</v>
      </c>
      <c r="L33" s="42">
        <v>1.0706</v>
      </c>
      <c r="M33" s="42">
        <v>1.0706</v>
      </c>
      <c r="N33" s="13"/>
      <c r="O33" s="13"/>
    </row>
    <row r="34" spans="1:15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9"/>
      <c r="N34" s="13"/>
      <c r="O34" s="22"/>
    </row>
    <row r="35" spans="1:15" ht="16.5" x14ac:dyDescent="0.3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  <c r="O35" s="13"/>
    </row>
    <row r="36" spans="1:15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  <c r="O36" s="13"/>
    </row>
    <row r="37" spans="1:15" ht="16.5" x14ac:dyDescent="0.3">
      <c r="A37" s="14" t="s">
        <v>71</v>
      </c>
      <c r="B37" s="18">
        <f t="shared" ref="B37:M37" si="8">B21/B32</f>
        <v>17033630034.908489</v>
      </c>
      <c r="C37" s="19">
        <f t="shared" si="8"/>
        <v>10585316197.304684</v>
      </c>
      <c r="D37" s="19">
        <f t="shared" si="8"/>
        <v>2913507454.4340777</v>
      </c>
      <c r="E37" s="19">
        <f t="shared" si="8"/>
        <v>1691562241.579493</v>
      </c>
      <c r="F37" s="19">
        <f t="shared" si="8"/>
        <v>1289004806.3330507</v>
      </c>
      <c r="G37" s="19">
        <f t="shared" si="8"/>
        <v>554239335.25718522</v>
      </c>
      <c r="H37" s="18">
        <f t="shared" si="8"/>
        <v>22385624554.841492</v>
      </c>
      <c r="I37" s="19">
        <f t="shared" si="8"/>
        <v>12711138594.100462</v>
      </c>
      <c r="J37" s="19">
        <f t="shared" si="8"/>
        <v>6254979355.9796438</v>
      </c>
      <c r="K37" s="19">
        <f t="shared" si="8"/>
        <v>1302260008.1142213</v>
      </c>
      <c r="L37" s="19">
        <f t="shared" si="8"/>
        <v>1413922344.7365942</v>
      </c>
      <c r="M37" s="19">
        <f t="shared" si="8"/>
        <v>703324251.91057265</v>
      </c>
      <c r="N37" s="13"/>
      <c r="O37" s="13"/>
    </row>
    <row r="38" spans="1:15" ht="16.5" x14ac:dyDescent="0.3">
      <c r="A38" s="14" t="s">
        <v>107</v>
      </c>
      <c r="B38" s="18">
        <f>B23/B33</f>
        <v>18428798969.257462</v>
      </c>
      <c r="C38" s="19">
        <f t="shared" ref="C38:M38" si="9">C23/C33</f>
        <v>9154004723.9305077</v>
      </c>
      <c r="D38" s="19">
        <f t="shared" si="9"/>
        <v>2824946805.847188</v>
      </c>
      <c r="E38" s="19">
        <f t="shared" si="9"/>
        <v>4499647780.3287878</v>
      </c>
      <c r="F38" s="19">
        <f t="shared" si="9"/>
        <v>1076242294.0407248</v>
      </c>
      <c r="G38" s="19">
        <f t="shared" si="9"/>
        <v>873957365.11025333</v>
      </c>
      <c r="H38" s="18">
        <f t="shared" si="9"/>
        <v>27782417304.374981</v>
      </c>
      <c r="I38" s="19">
        <f t="shared" si="9"/>
        <v>12808748270.212965</v>
      </c>
      <c r="J38" s="19">
        <f t="shared" si="9"/>
        <v>6806761303.2878761</v>
      </c>
      <c r="K38" s="19">
        <f t="shared" si="9"/>
        <v>5192191822.6134882</v>
      </c>
      <c r="L38" s="19">
        <f t="shared" si="9"/>
        <v>1698316831.6831684</v>
      </c>
      <c r="M38" s="19">
        <f t="shared" si="9"/>
        <v>1276399076.5774822</v>
      </c>
      <c r="N38" s="13"/>
      <c r="O38" s="13"/>
    </row>
    <row r="39" spans="1:15" ht="16.5" x14ac:dyDescent="0.3">
      <c r="A39" s="14" t="s">
        <v>72</v>
      </c>
      <c r="B39" s="18">
        <f t="shared" ref="B39:F39" si="10">B37/B15</f>
        <v>8161777.6880251504</v>
      </c>
      <c r="C39" s="19">
        <f t="shared" si="10"/>
        <v>7191111.5470819864</v>
      </c>
      <c r="D39" s="19">
        <f t="shared" si="10"/>
        <v>10594572.561578464</v>
      </c>
      <c r="E39" s="19">
        <f t="shared" si="10"/>
        <v>13752538.549426774</v>
      </c>
      <c r="F39" s="19">
        <f t="shared" si="10"/>
        <v>5940114.3148988513</v>
      </c>
      <c r="G39" s="19"/>
      <c r="H39" s="18">
        <f t="shared" ref="H39:L39" si="11">H37/H15</f>
        <v>8399859.120015569</v>
      </c>
      <c r="I39" s="19">
        <f t="shared" si="11"/>
        <v>7292678.4819853483</v>
      </c>
      <c r="J39" s="19">
        <f t="shared" si="11"/>
        <v>11869031.036014505</v>
      </c>
      <c r="K39" s="19">
        <f t="shared" si="11"/>
        <v>7892484.8976619476</v>
      </c>
      <c r="L39" s="19">
        <f t="shared" si="11"/>
        <v>6147488.4553764965</v>
      </c>
      <c r="M39" s="19"/>
      <c r="N39" s="13"/>
      <c r="O39" s="13"/>
    </row>
    <row r="40" spans="1:15" ht="16.5" x14ac:dyDescent="0.3">
      <c r="A40" s="14" t="s">
        <v>108</v>
      </c>
      <c r="B40" s="18">
        <f t="shared" ref="B40:F40" si="12">B38/B17</f>
        <v>8563568.2942646202</v>
      </c>
      <c r="C40" s="19">
        <f t="shared" si="12"/>
        <v>7247826.3847430777</v>
      </c>
      <c r="D40" s="19">
        <f t="shared" si="12"/>
        <v>8260078.3796701403</v>
      </c>
      <c r="E40" s="19">
        <f t="shared" si="12"/>
        <v>11779182.67101777</v>
      </c>
      <c r="F40" s="19">
        <f t="shared" si="12"/>
        <v>6522680.5699437866</v>
      </c>
      <c r="G40" s="19"/>
      <c r="H40" s="18">
        <f t="shared" ref="H40:L40" si="13">H38/H17</f>
        <v>8814218.687936224</v>
      </c>
      <c r="I40" s="19">
        <f t="shared" si="13"/>
        <v>7244767.1211611796</v>
      </c>
      <c r="J40" s="19">
        <f t="shared" si="13"/>
        <v>10504261.270505982</v>
      </c>
      <c r="K40" s="19">
        <f t="shared" si="13"/>
        <v>10907966.013893884</v>
      </c>
      <c r="L40" s="19">
        <f t="shared" si="13"/>
        <v>6531987.8141660327</v>
      </c>
      <c r="M40" s="19"/>
      <c r="N40" s="13"/>
      <c r="O40" s="13"/>
    </row>
    <row r="41" spans="1:15" ht="16.5" x14ac:dyDescent="0.3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  <c r="O41" s="13"/>
    </row>
    <row r="42" spans="1:15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  <c r="O42" s="13"/>
    </row>
    <row r="43" spans="1:15" ht="16.5" x14ac:dyDescent="0.3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  <c r="O43" s="13"/>
    </row>
    <row r="44" spans="1:15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  <c r="O44" s="13"/>
    </row>
    <row r="45" spans="1:15" ht="16.5" x14ac:dyDescent="0.3">
      <c r="A45" s="14" t="s">
        <v>12</v>
      </c>
      <c r="B45" s="26">
        <f t="shared" ref="B45:F45" si="14">B16/B34*100</f>
        <v>1.2137675403600814</v>
      </c>
      <c r="C45" s="27">
        <f>C16/C34*100</f>
        <v>1.1082122226153091</v>
      </c>
      <c r="D45" s="27">
        <f t="shared" si="14"/>
        <v>0.25741580786468116</v>
      </c>
      <c r="E45" s="27">
        <f t="shared" si="14"/>
        <v>5.8962902719394354E-2</v>
      </c>
      <c r="F45" s="27">
        <f t="shared" si="14"/>
        <v>0.55239439705502447</v>
      </c>
      <c r="G45" s="27"/>
      <c r="H45" s="26">
        <f t="shared" ref="H45" si="15">H16/H34*100</f>
        <v>1.2137675403600814</v>
      </c>
      <c r="I45" s="27">
        <f>I16/I34*100</f>
        <v>1.1082122226153091</v>
      </c>
      <c r="J45" s="27">
        <f t="shared" ref="J45:L45" si="16">J16/J34*100</f>
        <v>0.25741580786468116</v>
      </c>
      <c r="K45" s="27">
        <f t="shared" si="16"/>
        <v>5.8962902719394354E-2</v>
      </c>
      <c r="L45" s="27">
        <f t="shared" si="16"/>
        <v>0.55239439705502447</v>
      </c>
      <c r="M45" s="27"/>
      <c r="N45" s="13"/>
      <c r="O45" s="13"/>
    </row>
    <row r="46" spans="1:15" ht="16.5" x14ac:dyDescent="0.3">
      <c r="A46" s="14" t="s">
        <v>13</v>
      </c>
      <c r="B46" s="26">
        <f t="shared" ref="B46:F46" si="17">B17/B34*100</f>
        <v>1.2355035021242393</v>
      </c>
      <c r="C46" s="27">
        <f t="shared" si="17"/>
        <v>0.95625312315449962</v>
      </c>
      <c r="D46" s="27">
        <f t="shared" si="17"/>
        <v>0.25893790033162223</v>
      </c>
      <c r="E46" s="27">
        <f t="shared" si="17"/>
        <v>0.28922303487333245</v>
      </c>
      <c r="F46" s="27">
        <f t="shared" si="17"/>
        <v>0.39190537266638165</v>
      </c>
      <c r="G46" s="27"/>
      <c r="H46" s="26">
        <f t="shared" ref="H46:L46" si="18">H17/H34*100</f>
        <v>1.8096222298771385</v>
      </c>
      <c r="I46" s="27">
        <f t="shared" si="18"/>
        <v>1.3386029467435909</v>
      </c>
      <c r="J46" s="27">
        <f t="shared" si="18"/>
        <v>0.49061917957570528</v>
      </c>
      <c r="K46" s="27">
        <f t="shared" si="18"/>
        <v>0.36039310104635142</v>
      </c>
      <c r="L46" s="27">
        <f t="shared" si="18"/>
        <v>0.61754785995914685</v>
      </c>
      <c r="M46" s="27"/>
      <c r="N46" s="13"/>
      <c r="O46" s="13"/>
    </row>
    <row r="47" spans="1:15" ht="16.5" x14ac:dyDescent="0.3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  <c r="O47" s="13"/>
    </row>
    <row r="48" spans="1:15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  <c r="O48" s="13"/>
    </row>
    <row r="49" spans="1:15" ht="16.5" x14ac:dyDescent="0.3">
      <c r="A49" s="14" t="s">
        <v>15</v>
      </c>
      <c r="B49" s="26">
        <f t="shared" ref="B49:F49" si="19">B17/B16*100</f>
        <v>101.79078456470418</v>
      </c>
      <c r="C49" s="27">
        <f t="shared" si="19"/>
        <v>86.287906200655698</v>
      </c>
      <c r="D49" s="27">
        <f t="shared" si="19"/>
        <v>100.59129720104106</v>
      </c>
      <c r="E49" s="27">
        <f t="shared" si="19"/>
        <v>490.516954787234</v>
      </c>
      <c r="F49" s="27">
        <f t="shared" si="19"/>
        <v>70.946659625033021</v>
      </c>
      <c r="G49" s="27"/>
      <c r="H49" s="26">
        <f t="shared" ref="H49:L49" si="20">H17/H16*100</f>
        <v>149.0913350129868</v>
      </c>
      <c r="I49" s="27">
        <f t="shared" si="20"/>
        <v>120.78940472110789</v>
      </c>
      <c r="J49" s="27">
        <f t="shared" si="20"/>
        <v>190.59403680197252</v>
      </c>
      <c r="K49" s="27">
        <f t="shared" si="20"/>
        <v>611.220079787234</v>
      </c>
      <c r="L49" s="27">
        <f t="shared" si="20"/>
        <v>111.7947363788399</v>
      </c>
      <c r="M49" s="27"/>
      <c r="N49" s="13"/>
      <c r="O49" s="13"/>
    </row>
    <row r="50" spans="1:15" ht="16.5" x14ac:dyDescent="0.3">
      <c r="A50" s="14" t="s">
        <v>16</v>
      </c>
      <c r="B50" s="26">
        <f>B23/B22*100</f>
        <v>90.5386225322017</v>
      </c>
      <c r="C50" s="26">
        <f>C23/C22*100</f>
        <v>83.392396587126001</v>
      </c>
      <c r="D50" s="26">
        <f t="shared" ref="D50:G50" si="21">D23/D22*100</f>
        <v>53.414577271547657</v>
      </c>
      <c r="E50" s="26">
        <f t="shared" si="21"/>
        <v>309.2047444961272</v>
      </c>
      <c r="F50" s="26">
        <f t="shared" si="21"/>
        <v>72.64537401768861</v>
      </c>
      <c r="G50" s="26">
        <f t="shared" si="21"/>
        <v>75.854563182561293</v>
      </c>
      <c r="H50" s="26">
        <f>H23/H22*100</f>
        <v>136.49190039725445</v>
      </c>
      <c r="I50" s="26">
        <f>I23/I22*100</f>
        <v>116.68687615398403</v>
      </c>
      <c r="J50" s="26">
        <f t="shared" ref="J50:M50" si="22">J23/J22*100</f>
        <v>128.70340668040109</v>
      </c>
      <c r="K50" s="26">
        <f t="shared" si="22"/>
        <v>356.79467021944885</v>
      </c>
      <c r="L50" s="26">
        <f t="shared" si="22"/>
        <v>114.6348383828625</v>
      </c>
      <c r="M50" s="26">
        <f t="shared" si="22"/>
        <v>110.78423074813861</v>
      </c>
      <c r="N50" s="13"/>
      <c r="O50" s="13"/>
    </row>
    <row r="51" spans="1:15" ht="16.5" x14ac:dyDescent="0.3">
      <c r="A51" s="14" t="s">
        <v>17</v>
      </c>
      <c r="B51" s="26">
        <f t="shared" ref="B51:F51" si="23">AVERAGE(B49:B50)</f>
        <v>96.164703548452934</v>
      </c>
      <c r="C51" s="27">
        <f t="shared" si="23"/>
        <v>84.840151393890849</v>
      </c>
      <c r="D51" s="27">
        <f t="shared" si="23"/>
        <v>77.002937236294358</v>
      </c>
      <c r="E51" s="27">
        <f t="shared" si="23"/>
        <v>399.8608496416806</v>
      </c>
      <c r="F51" s="27">
        <f t="shared" si="23"/>
        <v>71.796016821360809</v>
      </c>
      <c r="G51" s="27"/>
      <c r="H51" s="26">
        <f t="shared" ref="H51:L51" si="24">AVERAGE(H49:H50)</f>
        <v>142.79161770512064</v>
      </c>
      <c r="I51" s="27">
        <f t="shared" si="24"/>
        <v>118.73814043754595</v>
      </c>
      <c r="J51" s="27">
        <f t="shared" si="24"/>
        <v>159.64872174118682</v>
      </c>
      <c r="K51" s="27">
        <f t="shared" si="24"/>
        <v>484.00737500334139</v>
      </c>
      <c r="L51" s="27">
        <f t="shared" si="24"/>
        <v>113.21478738085119</v>
      </c>
      <c r="M51" s="27"/>
      <c r="N51" s="13"/>
      <c r="O51" s="13"/>
    </row>
    <row r="52" spans="1:15" ht="16.5" x14ac:dyDescent="0.3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  <c r="O52" s="13"/>
    </row>
    <row r="53" spans="1:15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  <c r="O53" s="13"/>
    </row>
    <row r="54" spans="1:15" ht="16.5" x14ac:dyDescent="0.3">
      <c r="A54" s="14" t="s">
        <v>19</v>
      </c>
      <c r="B54" s="26">
        <f t="shared" ref="B54:F54" si="25">B17/B18*100</f>
        <v>19.164662926351411</v>
      </c>
      <c r="C54" s="27">
        <f t="shared" si="25"/>
        <v>16.923489213453035</v>
      </c>
      <c r="D54" s="27">
        <f t="shared" si="25"/>
        <v>15.745856353591158</v>
      </c>
      <c r="E54" s="27">
        <f t="shared" si="25"/>
        <v>74.609375000000014</v>
      </c>
      <c r="F54" s="27">
        <f t="shared" si="25"/>
        <v>15.249537892791126</v>
      </c>
      <c r="G54" s="27"/>
      <c r="H54" s="26">
        <f t="shared" ref="H54:L54" si="26">H17/H18*100</f>
        <v>28.07017543859649</v>
      </c>
      <c r="I54" s="27">
        <f t="shared" si="26"/>
        <v>23.690205011389523</v>
      </c>
      <c r="J54" s="27">
        <f t="shared" si="26"/>
        <v>29.834254143646412</v>
      </c>
      <c r="K54" s="27">
        <f t="shared" si="26"/>
        <v>92.968750000000014</v>
      </c>
      <c r="L54" s="27">
        <f t="shared" si="26"/>
        <v>24.029574861367838</v>
      </c>
      <c r="M54" s="27"/>
      <c r="N54" s="13"/>
      <c r="O54" s="13"/>
    </row>
    <row r="55" spans="1:15" ht="16.5" x14ac:dyDescent="0.3">
      <c r="A55" s="14" t="s">
        <v>20</v>
      </c>
      <c r="B55" s="26">
        <f>B23/B24*100</f>
        <v>16.799122044946742</v>
      </c>
      <c r="C55" s="26">
        <f t="shared" ref="C55:G55" si="27">C23/C24*100</f>
        <v>16.8058985560683</v>
      </c>
      <c r="D55" s="26">
        <f t="shared" si="27"/>
        <v>8.5642779825280755</v>
      </c>
      <c r="E55" s="26">
        <f t="shared" si="27"/>
        <v>48.441576306424814</v>
      </c>
      <c r="F55" s="26">
        <f t="shared" si="27"/>
        <v>15.948031788916731</v>
      </c>
      <c r="G55" s="26">
        <f t="shared" si="27"/>
        <v>14.074546629293364</v>
      </c>
      <c r="H55" s="26">
        <f>H23/H24*100</f>
        <v>25.325590657232112</v>
      </c>
      <c r="I55" s="26">
        <f t="shared" ref="I55:M55" si="28">I23/I24*100</f>
        <v>23.515666700135359</v>
      </c>
      <c r="J55" s="26">
        <f t="shared" si="28"/>
        <v>20.63578536820982</v>
      </c>
      <c r="K55" s="26">
        <f t="shared" si="28"/>
        <v>55.897254330059567</v>
      </c>
      <c r="L55" s="26">
        <f t="shared" si="28"/>
        <v>25.166090358376703</v>
      </c>
      <c r="M55" s="26">
        <f t="shared" si="28"/>
        <v>20.555623235248369</v>
      </c>
      <c r="N55" s="13"/>
      <c r="O55" s="13"/>
    </row>
    <row r="56" spans="1:15" ht="16.5" x14ac:dyDescent="0.3">
      <c r="A56" s="14" t="s">
        <v>21</v>
      </c>
      <c r="B56" s="26">
        <f t="shared" ref="B56:F56" si="29">(B54+B55)/2</f>
        <v>17.981892485649077</v>
      </c>
      <c r="C56" s="27">
        <f>(C54+C55)/2</f>
        <v>16.864693884760669</v>
      </c>
      <c r="D56" s="27">
        <f t="shared" si="29"/>
        <v>12.155067168059617</v>
      </c>
      <c r="E56" s="27">
        <f t="shared" si="29"/>
        <v>61.525475653212411</v>
      </c>
      <c r="F56" s="27">
        <f t="shared" si="29"/>
        <v>15.598784840853929</v>
      </c>
      <c r="G56" s="27"/>
      <c r="H56" s="26">
        <f t="shared" ref="H56:L56" si="30">(H54+H55)/2</f>
        <v>26.697883047914303</v>
      </c>
      <c r="I56" s="27">
        <f t="shared" si="30"/>
        <v>23.602935855762439</v>
      </c>
      <c r="J56" s="27">
        <f t="shared" si="30"/>
        <v>25.235019755928114</v>
      </c>
      <c r="K56" s="27">
        <f t="shared" si="30"/>
        <v>74.433002165029791</v>
      </c>
      <c r="L56" s="27">
        <f t="shared" si="30"/>
        <v>24.59783260987227</v>
      </c>
      <c r="M56" s="27"/>
      <c r="N56" s="13"/>
      <c r="O56" s="13"/>
    </row>
    <row r="57" spans="1:15" ht="16.5" x14ac:dyDescent="0.3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  <c r="O57" s="13"/>
    </row>
    <row r="58" spans="1:15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  <c r="O58" s="13"/>
    </row>
    <row r="59" spans="1:15" ht="16.5" x14ac:dyDescent="0.3">
      <c r="A59" s="14" t="s">
        <v>22</v>
      </c>
      <c r="B59" s="26">
        <f>B25/B23*100</f>
        <v>95.257654247744682</v>
      </c>
      <c r="C59" s="26"/>
      <c r="D59" s="26"/>
      <c r="E59" s="26"/>
      <c r="F59" s="26"/>
      <c r="G59" s="26"/>
      <c r="H59" s="26">
        <f>H25/H23*100</f>
        <v>95.405730672771639</v>
      </c>
      <c r="I59" s="26"/>
      <c r="J59" s="26"/>
      <c r="K59" s="26"/>
      <c r="L59" s="26"/>
      <c r="M59" s="26"/>
      <c r="N59" s="13"/>
      <c r="O59" s="13"/>
    </row>
    <row r="60" spans="1:15" ht="16.5" x14ac:dyDescent="0.3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  <c r="O60" s="13"/>
    </row>
    <row r="61" spans="1:15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  <c r="O61" s="13"/>
    </row>
    <row r="62" spans="1:15" ht="16.5" x14ac:dyDescent="0.3">
      <c r="A62" s="14" t="s">
        <v>24</v>
      </c>
      <c r="B62" s="26">
        <f>((B17/B15)-1)*100</f>
        <v>3.114518447532344</v>
      </c>
      <c r="C62" s="27">
        <f t="shared" ref="C62:F62" si="31">((C17/C15)-1)*100</f>
        <v>-14.198369565217394</v>
      </c>
      <c r="D62" s="27">
        <f t="shared" si="31"/>
        <v>24.363636363636367</v>
      </c>
      <c r="E62" s="27">
        <f t="shared" si="31"/>
        <v>210.5691056910569</v>
      </c>
      <c r="F62" s="27">
        <f t="shared" si="31"/>
        <v>-23.963133640552993</v>
      </c>
      <c r="G62" s="27"/>
      <c r="H62" s="26">
        <f>((H17/H15)-1)*100</f>
        <v>18.273921200750465</v>
      </c>
      <c r="I62" s="27">
        <f t="shared" ref="I62:L62" si="32">((I17/I15)-1)*100</f>
        <v>1.4343086632243152</v>
      </c>
      <c r="J62" s="27">
        <f t="shared" si="32"/>
        <v>22.960151802656537</v>
      </c>
      <c r="K62" s="27">
        <f t="shared" si="32"/>
        <v>188.48484848484847</v>
      </c>
      <c r="L62" s="27">
        <f t="shared" si="32"/>
        <v>13.043478260869556</v>
      </c>
      <c r="M62" s="27"/>
      <c r="N62" s="13"/>
      <c r="O62" s="13"/>
    </row>
    <row r="63" spans="1:15" ht="16.5" x14ac:dyDescent="0.3">
      <c r="A63" s="14" t="s">
        <v>25</v>
      </c>
      <c r="B63" s="26">
        <f>((B38/B37)-1)*100</f>
        <v>8.1906729891968446</v>
      </c>
      <c r="C63" s="26">
        <f t="shared" ref="C63:F63" si="33">((C38/C37)-1)*100</f>
        <v>-13.521669515537271</v>
      </c>
      <c r="D63" s="26">
        <f t="shared" si="33"/>
        <v>-3.0396575252316205</v>
      </c>
      <c r="E63" s="26">
        <f t="shared" si="33"/>
        <v>166.00545163075111</v>
      </c>
      <c r="F63" s="26">
        <f t="shared" si="33"/>
        <v>-16.505951820117016</v>
      </c>
      <c r="G63" s="27"/>
      <c r="H63" s="26">
        <f>((H38/H37)-1)*100</f>
        <v>24.108296537861328</v>
      </c>
      <c r="I63" s="26">
        <f t="shared" ref="I63:L63" si="34">((I38/I37)-1)*100</f>
        <v>0.7679066307860527</v>
      </c>
      <c r="J63" s="26">
        <f t="shared" si="34"/>
        <v>8.8214831081854683</v>
      </c>
      <c r="K63" s="26">
        <f t="shared" si="34"/>
        <v>298.7062330303919</v>
      </c>
      <c r="L63" s="26">
        <f t="shared" si="34"/>
        <v>20.11386891262088</v>
      </c>
      <c r="M63" s="27"/>
      <c r="N63" s="13"/>
      <c r="O63" s="13"/>
    </row>
    <row r="64" spans="1:15" ht="16.5" x14ac:dyDescent="0.3">
      <c r="A64" s="14" t="s">
        <v>26</v>
      </c>
      <c r="B64" s="26">
        <f>((B40/B39)-1)*100</f>
        <v>4.9228320299506745</v>
      </c>
      <c r="C64" s="27">
        <f t="shared" ref="C64:F64" si="35">((C40/C39)-1)*100</f>
        <v>0.7886797095242537</v>
      </c>
      <c r="D64" s="27">
        <f t="shared" si="35"/>
        <v>-22.034812337540043</v>
      </c>
      <c r="E64" s="27">
        <f t="shared" si="35"/>
        <v>-14.349029972297412</v>
      </c>
      <c r="F64" s="27">
        <f t="shared" si="35"/>
        <v>9.8073239699067116</v>
      </c>
      <c r="G64" s="27"/>
      <c r="H64" s="26">
        <f>((H40/H39)-1)*100</f>
        <v>4.9329347314087668</v>
      </c>
      <c r="I64" s="27">
        <f t="shared" ref="I64:L64" si="36">((I40/I39)-1)*100</f>
        <v>-0.65697892677596403</v>
      </c>
      <c r="J64" s="27">
        <f t="shared" si="36"/>
        <v>-11.498577780843</v>
      </c>
      <c r="K64" s="27">
        <f t="shared" si="36"/>
        <v>38.206992542047622</v>
      </c>
      <c r="L64" s="27">
        <f t="shared" si="36"/>
        <v>6.2545763457800163</v>
      </c>
      <c r="M64" s="27"/>
      <c r="N64" s="13"/>
      <c r="O64" s="13"/>
    </row>
    <row r="65" spans="1:15" ht="16.5" x14ac:dyDescent="0.3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  <c r="O65" s="13"/>
    </row>
    <row r="66" spans="1:15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  <c r="O66" s="13"/>
    </row>
    <row r="67" spans="1:15" ht="16.5" x14ac:dyDescent="0.3">
      <c r="A67" s="14" t="s">
        <v>28</v>
      </c>
      <c r="B67" s="26">
        <f t="shared" ref="B67:F68" si="37">B22/B16</f>
        <v>10307576.90056717</v>
      </c>
      <c r="C67" s="27">
        <f t="shared" si="37"/>
        <v>8028945.2507932158</v>
      </c>
      <c r="D67" s="27">
        <f t="shared" si="37"/>
        <v>16653749.215575602</v>
      </c>
      <c r="E67" s="27">
        <f t="shared" si="37"/>
        <v>20005539.610964105</v>
      </c>
      <c r="F67" s="27">
        <f t="shared" si="37"/>
        <v>6819889.5009285826</v>
      </c>
      <c r="G67" s="27"/>
      <c r="H67" s="26">
        <f t="shared" ref="H67:L67" si="38">H22/H16</f>
        <v>10307576.90056717</v>
      </c>
      <c r="I67" s="27">
        <f t="shared" si="38"/>
        <v>8028945.2507932158</v>
      </c>
      <c r="J67" s="27">
        <f t="shared" si="38"/>
        <v>16653749.215575602</v>
      </c>
      <c r="K67" s="27">
        <f t="shared" si="38"/>
        <v>20005539.610964105</v>
      </c>
      <c r="L67" s="27">
        <f t="shared" si="38"/>
        <v>6819889.5009285826</v>
      </c>
      <c r="M67" s="27"/>
      <c r="N67" s="13"/>
      <c r="O67" s="13"/>
    </row>
    <row r="68" spans="1:15" ht="16.5" x14ac:dyDescent="0.3">
      <c r="A68" s="14" t="s">
        <v>29</v>
      </c>
      <c r="B68" s="26">
        <f t="shared" si="37"/>
        <v>9168156.2158397008</v>
      </c>
      <c r="C68" s="26">
        <f t="shared" si="37"/>
        <v>7759522.9275059383</v>
      </c>
      <c r="D68" s="26">
        <f t="shared" si="37"/>
        <v>8843239.9132748526</v>
      </c>
      <c r="E68" s="26">
        <f t="shared" si="37"/>
        <v>12610792.967591623</v>
      </c>
      <c r="F68" s="26">
        <f t="shared" si="37"/>
        <v>6983181.8181818184</v>
      </c>
      <c r="G68" s="27"/>
      <c r="H68" s="26">
        <f t="shared" ref="H68:L68" si="39">H23/H17</f>
        <v>9436502.5273045227</v>
      </c>
      <c r="I68" s="26">
        <f t="shared" si="39"/>
        <v>7756247.6799151581</v>
      </c>
      <c r="J68" s="26">
        <f t="shared" si="39"/>
        <v>11245862.116203705</v>
      </c>
      <c r="K68" s="26">
        <f t="shared" si="39"/>
        <v>11678068.414474789</v>
      </c>
      <c r="L68" s="26">
        <f t="shared" si="39"/>
        <v>6993146.153846154</v>
      </c>
      <c r="M68" s="27"/>
      <c r="N68" s="13"/>
      <c r="O68" s="13"/>
    </row>
    <row r="69" spans="1:15" ht="16.5" x14ac:dyDescent="0.3">
      <c r="A69" s="14" t="s">
        <v>30</v>
      </c>
      <c r="B69" s="26">
        <f>(B68/B67)*B51</f>
        <v>85.534460046921239</v>
      </c>
      <c r="C69" s="26">
        <f t="shared" ref="C69:L69" si="40">(C68/C67)*C51</f>
        <v>81.993223188180608</v>
      </c>
      <c r="D69" s="26">
        <f t="shared" si="40"/>
        <v>40.889017793694507</v>
      </c>
      <c r="E69" s="26">
        <f t="shared" si="40"/>
        <v>252.0583042865249</v>
      </c>
      <c r="F69" s="26">
        <f t="shared" si="40"/>
        <v>73.515067834535728</v>
      </c>
      <c r="G69" s="26"/>
      <c r="H69" s="26">
        <f t="shared" si="40"/>
        <v>130.72456061696994</v>
      </c>
      <c r="I69" s="26">
        <f t="shared" si="40"/>
        <v>114.70528164271265</v>
      </c>
      <c r="J69" s="26">
        <f t="shared" si="40"/>
        <v>107.80680605244156</v>
      </c>
      <c r="K69" s="26">
        <f t="shared" si="40"/>
        <v>282.53530513626481</v>
      </c>
      <c r="L69" s="26">
        <f t="shared" si="40"/>
        <v>116.09096523090435</v>
      </c>
      <c r="M69" s="27"/>
      <c r="N69" s="13"/>
      <c r="O69" s="13"/>
    </row>
    <row r="70" spans="1:15" ht="16.5" x14ac:dyDescent="0.3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  <c r="O70" s="13"/>
    </row>
    <row r="71" spans="1:15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  <c r="O71" s="13"/>
    </row>
    <row r="72" spans="1:15" ht="16.5" x14ac:dyDescent="0.3">
      <c r="A72" s="14" t="s">
        <v>32</v>
      </c>
      <c r="B72" s="26">
        <f t="shared" ref="B72" si="41">(B29/B28)*100</f>
        <v>121.39791122469154</v>
      </c>
      <c r="C72" s="27"/>
      <c r="D72" s="27"/>
      <c r="E72" s="27"/>
      <c r="F72" s="27"/>
      <c r="G72" s="27"/>
      <c r="H72" s="26">
        <f t="shared" ref="H72" si="42">(H29/H28)*100</f>
        <v>121.39791122469154</v>
      </c>
      <c r="I72" s="27"/>
      <c r="J72" s="27"/>
      <c r="K72" s="27"/>
      <c r="L72" s="27"/>
      <c r="M72" s="27"/>
      <c r="N72" s="13"/>
      <c r="O72" s="13"/>
    </row>
    <row r="73" spans="1:15" ht="16.5" x14ac:dyDescent="0.3">
      <c r="A73" s="14" t="s">
        <v>33</v>
      </c>
      <c r="B73" s="26">
        <f t="shared" ref="B73" si="43">(B23/B29)*100</f>
        <v>74.580049704995872</v>
      </c>
      <c r="C73" s="27"/>
      <c r="D73" s="27"/>
      <c r="E73" s="27"/>
      <c r="F73" s="27"/>
      <c r="G73" s="27"/>
      <c r="H73" s="26">
        <f t="shared" ref="H73" si="44">(H23/H29)*100</f>
        <v>112.43348342676667</v>
      </c>
      <c r="I73" s="27"/>
      <c r="J73" s="27"/>
      <c r="K73" s="27"/>
      <c r="L73" s="27"/>
      <c r="M73" s="27"/>
      <c r="N73" s="13"/>
      <c r="O73" s="13"/>
    </row>
    <row r="74" spans="1:15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5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5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5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5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5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6.5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6.5" x14ac:dyDescent="0.3">
      <c r="A87" s="40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paperSize="9" orientation="portrait" r:id="rId1"/>
  <ignoredErrors>
    <ignoredError sqref="B15:B17 H15:H18 B1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96"/>
  <sheetViews>
    <sheetView showGridLines="0" zoomScale="80" zoomScaleNormal="80" workbookViewId="0">
      <selection activeCell="A9" sqref="A9:A10"/>
    </sheetView>
  </sheetViews>
  <sheetFormatPr baseColWidth="10" defaultColWidth="11.42578125" defaultRowHeight="15" x14ac:dyDescent="0.25"/>
  <cols>
    <col min="1" max="1" width="62.42578125" style="1" customWidth="1"/>
    <col min="2" max="13" width="18.7109375" style="1" customWidth="1"/>
    <col min="14" max="16384" width="11.42578125" style="1"/>
  </cols>
  <sheetData>
    <row r="9" spans="1:14" ht="17.25" x14ac:dyDescent="0.35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</row>
    <row r="10" spans="1:14" ht="18" thickBot="1" x14ac:dyDescent="0.4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</row>
    <row r="11" spans="1:14" ht="18" thickTop="1" x14ac:dyDescent="0.35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</row>
    <row r="12" spans="1:14" ht="17.25" x14ac:dyDescent="0.35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</row>
    <row r="13" spans="1:14" ht="16.5" x14ac:dyDescent="0.3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</row>
    <row r="14" spans="1:14" ht="17.25" x14ac:dyDescent="0.35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</row>
    <row r="15" spans="1:14" ht="16.5" x14ac:dyDescent="0.3">
      <c r="A15" s="17" t="s">
        <v>109</v>
      </c>
      <c r="B15" s="18">
        <f>SUM(C15:F15)</f>
        <v>9492</v>
      </c>
      <c r="C15" s="19">
        <f>+'I Trimestre'!C15+'II Trimestre'!C15+'III Trimestre'!C15+'IV Trimestre'!C15</f>
        <v>6634</v>
      </c>
      <c r="D15" s="19">
        <f>+'I Trimestre'!D15+'II Trimestre'!D15+'III Trimestre'!D15+'IV Trimestre'!D15</f>
        <v>1446</v>
      </c>
      <c r="E15" s="19">
        <f>+'I Trimestre'!E15+'II Trimestre'!E15+'III Trimestre'!E15+'IV Trimestre'!E15</f>
        <v>419</v>
      </c>
      <c r="F15" s="19">
        <f>+'I Trimestre'!F15+'II Trimestre'!F15+'III Trimestre'!F15+'IV Trimestre'!F15</f>
        <v>993</v>
      </c>
      <c r="G15" s="19"/>
      <c r="H15" s="18">
        <f>SUM(I15:L15)</f>
        <v>12702</v>
      </c>
      <c r="I15" s="19">
        <f>+'I Trimestre'!I15+'II Trimestre'!I15+'III Trimestre'!I15+'IV Trimestre'!I15</f>
        <v>8284</v>
      </c>
      <c r="J15" s="19">
        <f>+'I Trimestre'!J15+'II Trimestre'!J15+'III Trimestre'!J15+'IV Trimestre'!J15</f>
        <v>2595</v>
      </c>
      <c r="K15" s="19">
        <f>+'I Trimestre'!K15+'II Trimestre'!K15+'III Trimestre'!K15+'IV Trimestre'!K15</f>
        <v>654</v>
      </c>
      <c r="L15" s="19">
        <f>+'I Trimestre'!L15+'II Trimestre'!L15+'III Trimestre'!L15+'IV Trimestre'!L15</f>
        <v>1169</v>
      </c>
      <c r="M15" s="19"/>
      <c r="N15" s="13"/>
    </row>
    <row r="16" spans="1:14" ht="16.5" x14ac:dyDescent="0.3">
      <c r="A16" s="17" t="s">
        <v>110</v>
      </c>
      <c r="B16" s="18">
        <f t="shared" ref="B16" si="0">SUM(C16:F16)</f>
        <v>11228.972605928962</v>
      </c>
      <c r="C16" s="19">
        <f>+'I Trimestre'!C16+'II Trimestre'!C16+'III Trimestre'!C16+'IV Trimestre'!C16</f>
        <v>7462.9903204272368</v>
      </c>
      <c r="D16" s="19">
        <f>+'I Trimestre'!D16+'II Trimestre'!D16+'III Trimestre'!D16+'IV Trimestre'!D16</f>
        <v>2171.9997800776196</v>
      </c>
      <c r="E16" s="19">
        <f>+'I Trimestre'!E16+'II Trimestre'!E16+'III Trimestre'!E16+'IV Trimestre'!E16</f>
        <v>511.99035598705501</v>
      </c>
      <c r="F16" s="19">
        <f>+'I Trimestre'!F16+'II Trimestre'!F16+'III Trimestre'!F16+'IV Trimestre'!F16</f>
        <v>1081.9921494370521</v>
      </c>
      <c r="G16" s="19"/>
      <c r="H16" s="18">
        <f t="shared" ref="H16" si="1">SUM(I16:L16)</f>
        <v>11228.972605928962</v>
      </c>
      <c r="I16" s="19">
        <f>+'I Trimestre'!I16+'II Trimestre'!I16+'III Trimestre'!I16+'IV Trimestre'!I16</f>
        <v>7462.9903204272368</v>
      </c>
      <c r="J16" s="19">
        <f>+'I Trimestre'!J16+'II Trimestre'!J16+'III Trimestre'!J16+'IV Trimestre'!J16</f>
        <v>2171.9997800776196</v>
      </c>
      <c r="K16" s="19">
        <f>+'I Trimestre'!K16+'II Trimestre'!K16+'III Trimestre'!K16+'IV Trimestre'!K16</f>
        <v>511.99035598705501</v>
      </c>
      <c r="L16" s="19">
        <f>+'I Trimestre'!L16+'II Trimestre'!L16+'III Trimestre'!L16+'IV Trimestre'!L16</f>
        <v>1081.9921494370521</v>
      </c>
      <c r="M16" s="19"/>
      <c r="N16" s="13"/>
    </row>
    <row r="17" spans="1:14" ht="16.5" x14ac:dyDescent="0.3">
      <c r="A17" s="17" t="s">
        <v>111</v>
      </c>
      <c r="B17" s="18">
        <f>SUM(C17:F17)</f>
        <v>11940</v>
      </c>
      <c r="C17" s="19">
        <f>+'I Trimestre'!C17+'II Trimestre'!C17+'III Trimestre'!C17+'IV Trimestre'!C17</f>
        <v>7430</v>
      </c>
      <c r="D17" s="19">
        <f>+'I Trimestre'!D17+'II Trimestre'!D17+'III Trimestre'!D17+'IV Trimestre'!D17</f>
        <v>2191</v>
      </c>
      <c r="E17" s="19">
        <f>+'I Trimestre'!E17+'II Trimestre'!E17+'III Trimestre'!E17+'IV Trimestre'!E17</f>
        <v>1292</v>
      </c>
      <c r="F17" s="19">
        <f>+'I Trimestre'!F17+'II Trimestre'!F17+'III Trimestre'!F17+'IV Trimestre'!F17</f>
        <v>1027</v>
      </c>
      <c r="G17" s="19"/>
      <c r="H17" s="18">
        <f>SUM(I17:L17)</f>
        <v>11678</v>
      </c>
      <c r="I17" s="19">
        <f>+'I Trimestre'!I17+'II Trimestre'!I17+'III Trimestre'!I17+'IV Trimestre'!I17</f>
        <v>6905</v>
      </c>
      <c r="J17" s="19">
        <f>+'I Trimestre'!J17+'II Trimestre'!J17+'III Trimestre'!J17+'IV Trimestre'!J17</f>
        <v>2465</v>
      </c>
      <c r="K17" s="19">
        <f>+'I Trimestre'!K17+'II Trimestre'!K17+'III Trimestre'!K17+'IV Trimestre'!K17</f>
        <v>1446</v>
      </c>
      <c r="L17" s="19">
        <f>+'I Trimestre'!L17+'II Trimestre'!L17+'III Trimestre'!L17+'IV Trimestre'!L17</f>
        <v>862</v>
      </c>
      <c r="M17" s="19"/>
      <c r="N17" s="13"/>
    </row>
    <row r="18" spans="1:14" ht="16.5" x14ac:dyDescent="0.3">
      <c r="A18" s="17" t="s">
        <v>76</v>
      </c>
      <c r="B18" s="18">
        <f>SUM(C18:F18)</f>
        <v>11229</v>
      </c>
      <c r="C18" s="19">
        <f>+'IV Trimestre'!C18</f>
        <v>7463</v>
      </c>
      <c r="D18" s="19">
        <f>+'IV Trimestre'!D18</f>
        <v>2172</v>
      </c>
      <c r="E18" s="19">
        <f>+'IV Trimestre'!E18</f>
        <v>511.99999999999994</v>
      </c>
      <c r="F18" s="19">
        <f>+'IV Trimestre'!F18</f>
        <v>1082</v>
      </c>
      <c r="G18" s="19"/>
      <c r="H18" s="18">
        <f>SUM(I18:L18)</f>
        <v>11229</v>
      </c>
      <c r="I18" s="19">
        <f>+'IV Trimestre'!I18</f>
        <v>7463</v>
      </c>
      <c r="J18" s="19">
        <f>+'IV Trimestre'!J18</f>
        <v>2172</v>
      </c>
      <c r="K18" s="19">
        <f>+'IV Trimestre'!K18</f>
        <v>511.99999999999994</v>
      </c>
      <c r="L18" s="19">
        <f>+'IV Trimestre'!L18</f>
        <v>1082</v>
      </c>
      <c r="M18" s="19"/>
      <c r="N18" s="13"/>
    </row>
    <row r="19" spans="1:14" ht="16.5" x14ac:dyDescent="0.3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</row>
    <row r="20" spans="1:14" ht="17.25" x14ac:dyDescent="0.35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</row>
    <row r="21" spans="1:14" ht="16.5" x14ac:dyDescent="0.3">
      <c r="A21" s="17" t="s">
        <v>109</v>
      </c>
      <c r="B21" s="19">
        <f>SUM(C21:G21)</f>
        <v>83037487406.789764</v>
      </c>
      <c r="C21" s="19">
        <f>+'I Trimestre'!C21+'II Trimestre'!C21+'III Trimestre'!C21+'IV Trimestre'!C21</f>
        <v>49570594468.200005</v>
      </c>
      <c r="D21" s="19">
        <f>+'I Trimestre'!D21+'II Trimestre'!D21+'III Trimestre'!D21+'IV Trimestre'!D21</f>
        <v>17596117534.68</v>
      </c>
      <c r="E21" s="19">
        <f>+'I Trimestre'!E21+'II Trimestre'!E21+'III Trimestre'!E21+'IV Trimestre'!E21</f>
        <v>6666348175.0699997</v>
      </c>
      <c r="F21" s="19">
        <f>+'I Trimestre'!F21+'II Trimestre'!F21+'III Trimestre'!F21+'IV Trimestre'!F21</f>
        <v>6343484750.4799995</v>
      </c>
      <c r="G21" s="19">
        <f>+'I Trimestre'!G21+'II Trimestre'!G21+'III Trimestre'!G21+'IV Trimestre'!G21</f>
        <v>2860942478.3597555</v>
      </c>
      <c r="H21" s="19">
        <f>SUM(I21:M21)</f>
        <v>121398297764.85847</v>
      </c>
      <c r="I21" s="19">
        <f>+'I Trimestre'!I21+'II Trimestre'!I21+'III Trimestre'!I21+'IV Trimestre'!I21</f>
        <v>63809607812.989998</v>
      </c>
      <c r="J21" s="19">
        <f>+'I Trimestre'!J21+'II Trimestre'!J21+'III Trimestre'!J21+'IV Trimestre'!J21</f>
        <v>35871246056.709999</v>
      </c>
      <c r="K21" s="19">
        <f>+'I Trimestre'!K21+'II Trimestre'!K21+'III Trimestre'!K21+'IV Trimestre'!K21</f>
        <v>10433451701.540001</v>
      </c>
      <c r="L21" s="19">
        <f>+'I Trimestre'!L21+'II Trimestre'!L21+'III Trimestre'!L21+'IV Trimestre'!L21</f>
        <v>7562603785.0500002</v>
      </c>
      <c r="M21" s="19">
        <f>+'I Trimestre'!M21+'II Trimestre'!M21+'III Trimestre'!M21+'IV Trimestre'!M21</f>
        <v>3721388408.5684786</v>
      </c>
      <c r="N21" s="13"/>
    </row>
    <row r="22" spans="1:14" ht="16.5" x14ac:dyDescent="0.3">
      <c r="A22" s="17" t="s">
        <v>110</v>
      </c>
      <c r="B22" s="19">
        <f>SUM(C22:G22)</f>
        <v>117445852965.97801</v>
      </c>
      <c r="C22" s="19">
        <f>+'I Trimestre'!C22+'II Trimestre'!C22+'III Trimestre'!C22+'IV Trimestre'!C22</f>
        <v>58314510377.07238</v>
      </c>
      <c r="D22" s="19">
        <f>+'I Trimestre'!D22+'II Trimestre'!D22+'III Trimestre'!D22+'IV Trimestre'!D22</f>
        <v>35313987431.39521</v>
      </c>
      <c r="E22" s="19">
        <f>+'I Trimestre'!E22+'II Trimestre'!E22+'III Trimestre'!E22+'IV Trimestre'!E22</f>
        <v>9944603955.7970276</v>
      </c>
      <c r="F22" s="19">
        <f>+'I Trimestre'!F22+'II Trimestre'!F22+'III Trimestre'!F22+'IV Trimestre'!F22</f>
        <v>7224872731.9397984</v>
      </c>
      <c r="G22" s="19">
        <f>+'I Trimestre'!G22+'II Trimestre'!G22+'III Trimestre'!G22+'IV Trimestre'!G22</f>
        <v>6647878469.7735834</v>
      </c>
      <c r="H22" s="19">
        <f>SUM(I22:M22)</f>
        <v>117445852965.97801</v>
      </c>
      <c r="I22" s="19">
        <f>+'I Trimestre'!I22+'II Trimestre'!I22+'III Trimestre'!I22+'IV Trimestre'!I22</f>
        <v>58314510377.07238</v>
      </c>
      <c r="J22" s="19">
        <f>+'I Trimestre'!J22+'II Trimestre'!J22+'III Trimestre'!J22+'IV Trimestre'!J22</f>
        <v>35313987431.39521</v>
      </c>
      <c r="K22" s="19">
        <f>+'I Trimestre'!K22+'II Trimestre'!K22+'III Trimestre'!K22+'IV Trimestre'!K22</f>
        <v>9944603955.7970276</v>
      </c>
      <c r="L22" s="19">
        <f>+'I Trimestre'!L22+'II Trimestre'!L22+'III Trimestre'!L22+'IV Trimestre'!L22</f>
        <v>7224872731.9397984</v>
      </c>
      <c r="M22" s="19">
        <f>+'I Trimestre'!M22+'II Trimestre'!M22+'III Trimestre'!M22+'IV Trimestre'!M22</f>
        <v>6647878469.7735834</v>
      </c>
      <c r="N22" s="13"/>
    </row>
    <row r="23" spans="1:14" ht="16.5" x14ac:dyDescent="0.3">
      <c r="A23" s="17" t="s">
        <v>111</v>
      </c>
      <c r="B23" s="19">
        <f>SUM(C23:G23)</f>
        <v>108323403479.99333</v>
      </c>
      <c r="C23" s="19">
        <f>+'I Trimestre'!C23+'II Trimestre'!C23+'III Trimestre'!C23+'IV Trimestre'!C23</f>
        <v>56769891921.509995</v>
      </c>
      <c r="D23" s="19">
        <f>+'I Trimestre'!D23+'II Trimestre'!D23+'III Trimestre'!D23+'IV Trimestre'!D23</f>
        <v>25281179284.490002</v>
      </c>
      <c r="E23" s="19">
        <f>+'I Trimestre'!E23+'II Trimestre'!E23+'III Trimestre'!E23+'IV Trimestre'!E23</f>
        <v>15010100818.77</v>
      </c>
      <c r="F23" s="19">
        <f>+'I Trimestre'!F23+'II Trimestre'!F23+'III Trimestre'!F23+'IV Trimestre'!F23</f>
        <v>6847204500</v>
      </c>
      <c r="G23" s="19">
        <f>+'I Trimestre'!G23+'II Trimestre'!G23+'III Trimestre'!G23+'IV Trimestre'!G23</f>
        <v>4415026955.2233324</v>
      </c>
      <c r="H23" s="19">
        <f>SUM(I23:M23)</f>
        <v>114675709117.13982</v>
      </c>
      <c r="I23" s="19">
        <f>+'I Trimestre'!I23+'II Trimestre'!I23+'III Trimestre'!I23+'IV Trimestre'!I23</f>
        <v>53631303380.256256</v>
      </c>
      <c r="J23" s="19">
        <f>+'I Trimestre'!J23+'II Trimestre'!J23+'III Trimestre'!J23+'IV Trimestre'!J23</f>
        <v>33769921232.480629</v>
      </c>
      <c r="K23" s="19">
        <f>+'I Trimestre'!K23+'II Trimestre'!K23+'III Trimestre'!K23+'IV Trimestre'!K23</f>
        <v>17104579246.18</v>
      </c>
      <c r="L23" s="19">
        <f>+'I Trimestre'!L23+'II Trimestre'!L23+'III Trimestre'!L23+'IV Trimestre'!L23</f>
        <v>5968453000</v>
      </c>
      <c r="M23" s="19">
        <f>+'I Trimestre'!M23+'II Trimestre'!M23+'III Trimestre'!M23+'IV Trimestre'!M23</f>
        <v>4201452258.2229505</v>
      </c>
      <c r="N23" s="13"/>
    </row>
    <row r="24" spans="1:14" ht="16.5" x14ac:dyDescent="0.3">
      <c r="A24" s="17" t="s">
        <v>76</v>
      </c>
      <c r="B24" s="19">
        <f t="shared" ref="B24" si="2">SUM(C24:G24)</f>
        <v>117445852965.99998</v>
      </c>
      <c r="C24" s="19">
        <f>+'IV Trimestre'!C24</f>
        <v>58314510377.080086</v>
      </c>
      <c r="D24" s="19">
        <f>+'IV Trimestre'!D24</f>
        <v>35313987431.398567</v>
      </c>
      <c r="E24" s="19">
        <f>+'IV Trimestre'!E24</f>
        <v>9944603955.7987652</v>
      </c>
      <c r="F24" s="19">
        <f>+'IV Trimestre'!F24</f>
        <v>7224872731.9489803</v>
      </c>
      <c r="G24" s="19">
        <f>+'IV Trimestre'!G24</f>
        <v>6647878469.7735834</v>
      </c>
      <c r="H24" s="19">
        <f t="shared" ref="H24" si="3">SUM(I24:M24)</f>
        <v>117445852965.99998</v>
      </c>
      <c r="I24" s="19">
        <f>+'IV Trimestre'!I24</f>
        <v>58314510377.080086</v>
      </c>
      <c r="J24" s="19">
        <f>+'IV Trimestre'!J24</f>
        <v>35313987431.398567</v>
      </c>
      <c r="K24" s="19">
        <f>+'IV Trimestre'!K24</f>
        <v>9944603955.7987652</v>
      </c>
      <c r="L24" s="19">
        <f>+'IV Trimestre'!L24</f>
        <v>7224872731.9489803</v>
      </c>
      <c r="M24" s="19">
        <f>+'IV Trimestre'!M24</f>
        <v>6647878469.7735834</v>
      </c>
      <c r="N24" s="13"/>
    </row>
    <row r="25" spans="1:14" ht="16.5" x14ac:dyDescent="0.3">
      <c r="A25" s="17" t="s">
        <v>112</v>
      </c>
      <c r="B25" s="19">
        <f>SUM(C25:F25)</f>
        <v>103908376524.77</v>
      </c>
      <c r="C25" s="19">
        <f>+C23</f>
        <v>56769891921.509995</v>
      </c>
      <c r="D25" s="19">
        <f t="shared" ref="D25:F25" si="4">+D23</f>
        <v>25281179284.490002</v>
      </c>
      <c r="E25" s="19">
        <f t="shared" si="4"/>
        <v>15010100818.77</v>
      </c>
      <c r="F25" s="19">
        <f t="shared" si="4"/>
        <v>6847204500</v>
      </c>
      <c r="G25" s="19"/>
      <c r="H25" s="19">
        <f>SUM(I25:L25)</f>
        <v>110474256858.91687</v>
      </c>
      <c r="I25" s="19">
        <f>+I23</f>
        <v>53631303380.256256</v>
      </c>
      <c r="J25" s="19">
        <f t="shared" ref="J25:L25" si="5">+J23</f>
        <v>33769921232.480629</v>
      </c>
      <c r="K25" s="19">
        <f t="shared" si="5"/>
        <v>17104579246.18</v>
      </c>
      <c r="L25" s="19">
        <f t="shared" si="5"/>
        <v>5968453000</v>
      </c>
      <c r="M25" s="19"/>
      <c r="N25" s="13"/>
    </row>
    <row r="26" spans="1:14" ht="16.5" x14ac:dyDescent="0.3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</row>
    <row r="27" spans="1:14" ht="17.25" x14ac:dyDescent="0.35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</row>
    <row r="28" spans="1:14" ht="16.5" x14ac:dyDescent="0.3">
      <c r="A28" s="17" t="s">
        <v>110</v>
      </c>
      <c r="B28" s="19">
        <f t="shared" ref="B28" si="6">B22</f>
        <v>117445852965.97801</v>
      </c>
      <c r="C28" s="19">
        <f>B28+H28</f>
        <v>234891705931.95602</v>
      </c>
      <c r="D28" s="19"/>
      <c r="E28" s="19"/>
      <c r="F28" s="18"/>
      <c r="G28" s="18"/>
      <c r="H28" s="19">
        <f t="shared" ref="H28" si="7">H22</f>
        <v>117445852965.97801</v>
      </c>
      <c r="I28" s="19"/>
      <c r="J28" s="19"/>
      <c r="K28" s="19"/>
      <c r="L28" s="18"/>
      <c r="M28" s="18"/>
      <c r="N28" s="13"/>
    </row>
    <row r="29" spans="1:14" ht="16.5" x14ac:dyDescent="0.3">
      <c r="A29" s="17" t="s">
        <v>111</v>
      </c>
      <c r="B29" s="19">
        <f>'I Trimestre'!B29+'II Trimestre'!B29+'III Trimestre'!B29+'IV Trimestre'!B29</f>
        <v>105713312059.47</v>
      </c>
      <c r="C29" s="19"/>
      <c r="D29" s="19"/>
      <c r="E29" s="19"/>
      <c r="F29" s="18"/>
      <c r="G29" s="18"/>
      <c r="H29" s="19">
        <f>'I Trimestre'!H29+'II Trimestre'!H29+'III Trimestre'!H29+'IV Trimestre'!H29</f>
        <v>105713312059.47</v>
      </c>
      <c r="I29" s="19"/>
      <c r="J29" s="19"/>
      <c r="K29" s="19"/>
      <c r="L29" s="18"/>
      <c r="M29" s="18"/>
      <c r="N29" s="13"/>
    </row>
    <row r="30" spans="1:14" ht="16.5" x14ac:dyDescent="0.3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</row>
    <row r="31" spans="1:14" ht="17.25" x14ac:dyDescent="0.35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</row>
    <row r="32" spans="1:14" ht="16.5" x14ac:dyDescent="0.3">
      <c r="A32" s="17" t="s">
        <v>113</v>
      </c>
      <c r="B32" s="23">
        <v>1.0610999999999999</v>
      </c>
      <c r="C32" s="23">
        <v>1.0610999999999999</v>
      </c>
      <c r="D32" s="23">
        <v>1.0610999999999999</v>
      </c>
      <c r="E32" s="23">
        <v>1.0610999999999999</v>
      </c>
      <c r="F32" s="23">
        <v>1.0610999999999999</v>
      </c>
      <c r="G32" s="23">
        <v>1.0610999999999999</v>
      </c>
      <c r="H32" s="23">
        <v>1.0610999999999999</v>
      </c>
      <c r="I32" s="23">
        <v>1.0610999999999999</v>
      </c>
      <c r="J32" s="23">
        <v>1.0610999999999999</v>
      </c>
      <c r="K32" s="23">
        <v>1.0610999999999999</v>
      </c>
      <c r="L32" s="23">
        <v>1.0610999999999999</v>
      </c>
      <c r="M32" s="23">
        <v>1.0610999999999999</v>
      </c>
      <c r="N32" s="13"/>
    </row>
    <row r="33" spans="1:14" ht="16.5" x14ac:dyDescent="0.3">
      <c r="A33" s="17" t="s">
        <v>114</v>
      </c>
      <c r="B33" s="23">
        <v>1.0706</v>
      </c>
      <c r="C33" s="23">
        <v>1.0706</v>
      </c>
      <c r="D33" s="23">
        <v>1.0706</v>
      </c>
      <c r="E33" s="23">
        <v>1.0706</v>
      </c>
      <c r="F33" s="23">
        <v>1.0706</v>
      </c>
      <c r="G33" s="23">
        <v>1.0706</v>
      </c>
      <c r="H33" s="23">
        <v>1.0706</v>
      </c>
      <c r="I33" s="23">
        <v>1.0706</v>
      </c>
      <c r="J33" s="23">
        <v>1.0706</v>
      </c>
      <c r="K33" s="23">
        <v>1.0706</v>
      </c>
      <c r="L33" s="23">
        <v>1.0706</v>
      </c>
      <c r="M33" s="23">
        <v>1.0706</v>
      </c>
      <c r="N33" s="13"/>
    </row>
    <row r="34" spans="1:14" ht="16.5" x14ac:dyDescent="0.3">
      <c r="A34" s="17" t="s">
        <v>8</v>
      </c>
      <c r="B34" s="18">
        <f>+C34+F34</f>
        <v>174180</v>
      </c>
      <c r="C34" s="19">
        <v>132078</v>
      </c>
      <c r="D34" s="19">
        <v>132078</v>
      </c>
      <c r="E34" s="19">
        <v>132078</v>
      </c>
      <c r="F34" s="19">
        <v>42102</v>
      </c>
      <c r="G34" s="19"/>
      <c r="H34" s="18">
        <f>+I34+L34</f>
        <v>174180</v>
      </c>
      <c r="I34" s="19">
        <v>132078</v>
      </c>
      <c r="J34" s="19">
        <v>132078</v>
      </c>
      <c r="K34" s="19">
        <v>132078</v>
      </c>
      <c r="L34" s="19">
        <v>42102</v>
      </c>
      <c r="M34" s="19"/>
      <c r="N34" s="13"/>
    </row>
    <row r="35" spans="1:14" ht="16.5" x14ac:dyDescent="0.3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</row>
    <row r="36" spans="1:14" ht="17.25" x14ac:dyDescent="0.35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</row>
    <row r="37" spans="1:14" ht="16.5" x14ac:dyDescent="0.3">
      <c r="A37" s="14" t="s">
        <v>118</v>
      </c>
      <c r="B37" s="18">
        <f t="shared" ref="B37:F37" si="8">B21/B32</f>
        <v>78256043169.154434</v>
      </c>
      <c r="C37" s="19">
        <f t="shared" si="8"/>
        <v>46716232653.095848</v>
      </c>
      <c r="D37" s="19">
        <f t="shared" si="8"/>
        <v>16582902209.669212</v>
      </c>
      <c r="E37" s="19">
        <f t="shared" si="8"/>
        <v>6282488149.1565361</v>
      </c>
      <c r="F37" s="19">
        <f t="shared" si="8"/>
        <v>5978215767.1096029</v>
      </c>
      <c r="G37" s="19">
        <f t="shared" ref="G37:L37" si="9">G21/G32</f>
        <v>2696204390.1232266</v>
      </c>
      <c r="H37" s="18">
        <f t="shared" si="9"/>
        <v>114407970751.9164</v>
      </c>
      <c r="I37" s="19">
        <f t="shared" si="9"/>
        <v>60135338623.117523</v>
      </c>
      <c r="J37" s="19">
        <f t="shared" si="9"/>
        <v>33805716762.520027</v>
      </c>
      <c r="K37" s="19">
        <f t="shared" si="9"/>
        <v>9832675244.1240234</v>
      </c>
      <c r="L37" s="19">
        <f t="shared" si="9"/>
        <v>7127135788.3799839</v>
      </c>
      <c r="M37" s="19">
        <f t="shared" ref="M37" si="10">M21/M32</f>
        <v>3507104333.7748365</v>
      </c>
      <c r="N37" s="13"/>
    </row>
    <row r="38" spans="1:14" ht="16.5" x14ac:dyDescent="0.3">
      <c r="A38" s="14" t="s">
        <v>117</v>
      </c>
      <c r="B38" s="18">
        <f t="shared" ref="B38" si="11">B23/B33</f>
        <v>101180089183.62912</v>
      </c>
      <c r="C38" s="19">
        <f>C23/C33</f>
        <v>53026239418.559685</v>
      </c>
      <c r="D38" s="19">
        <f t="shared" ref="D38:F38" si="12">D23/D33</f>
        <v>23614028847.832993</v>
      </c>
      <c r="E38" s="19">
        <f t="shared" si="12"/>
        <v>14020269772.809641</v>
      </c>
      <c r="F38" s="19">
        <f t="shared" si="12"/>
        <v>6395670184.9430227</v>
      </c>
      <c r="G38" s="19">
        <f t="shared" ref="G38:H38" si="13">G23/G33</f>
        <v>4123880959.4837775</v>
      </c>
      <c r="H38" s="18">
        <f t="shared" si="13"/>
        <v>107113496279.78687</v>
      </c>
      <c r="I38" s="19">
        <f>I23/I33</f>
        <v>50094622996.689949</v>
      </c>
      <c r="J38" s="19">
        <f t="shared" ref="J38:M38" si="14">J23/J33</f>
        <v>31542986393.125938</v>
      </c>
      <c r="K38" s="19">
        <f t="shared" si="14"/>
        <v>15976629223.033813</v>
      </c>
      <c r="L38" s="19">
        <f t="shared" si="14"/>
        <v>5574867364.0949001</v>
      </c>
      <c r="M38" s="19">
        <f t="shared" si="14"/>
        <v>3924390302.8422852</v>
      </c>
      <c r="N38" s="13"/>
    </row>
    <row r="39" spans="1:14" ht="16.5" x14ac:dyDescent="0.3">
      <c r="A39" s="14" t="s">
        <v>116</v>
      </c>
      <c r="B39" s="18">
        <f t="shared" ref="B39:F39" si="15">B37/B15</f>
        <v>8244420.8985624136</v>
      </c>
      <c r="C39" s="19">
        <f t="shared" si="15"/>
        <v>7041940.4059535498</v>
      </c>
      <c r="D39" s="19">
        <f t="shared" si="15"/>
        <v>11468120.476949662</v>
      </c>
      <c r="E39" s="19">
        <f t="shared" si="15"/>
        <v>14994005.129251877</v>
      </c>
      <c r="F39" s="19">
        <f t="shared" si="15"/>
        <v>6020358.2750348467</v>
      </c>
      <c r="G39" s="19"/>
      <c r="H39" s="18">
        <f t="shared" ref="H39:L39" si="16">H37/H15</f>
        <v>9007083.1957106274</v>
      </c>
      <c r="I39" s="19">
        <f t="shared" si="16"/>
        <v>7259215.1886911541</v>
      </c>
      <c r="J39" s="19">
        <f t="shared" si="16"/>
        <v>13027251.160894038</v>
      </c>
      <c r="K39" s="19">
        <f t="shared" si="16"/>
        <v>15034671.627100954</v>
      </c>
      <c r="L39" s="19">
        <f t="shared" si="16"/>
        <v>6096779.9729512269</v>
      </c>
      <c r="M39" s="19"/>
      <c r="N39" s="13"/>
    </row>
    <row r="40" spans="1:14" ht="16.5" x14ac:dyDescent="0.3">
      <c r="A40" s="14" t="s">
        <v>115</v>
      </c>
      <c r="B40" s="18">
        <f t="shared" ref="B40:F40" si="17">B38/B17</f>
        <v>8474044.3202369455</v>
      </c>
      <c r="C40" s="19">
        <f t="shared" si="17"/>
        <v>7136775.1572758658</v>
      </c>
      <c r="D40" s="19">
        <f t="shared" si="17"/>
        <v>10777740.231781375</v>
      </c>
      <c r="E40" s="19">
        <f t="shared" si="17"/>
        <v>10851601.991338732</v>
      </c>
      <c r="F40" s="19">
        <f t="shared" si="17"/>
        <v>6227526.9571012883</v>
      </c>
      <c r="G40" s="19"/>
      <c r="H40" s="18">
        <f t="shared" ref="H40:L40" si="18">H38/H17</f>
        <v>9172246.6415299587</v>
      </c>
      <c r="I40" s="19">
        <f t="shared" si="18"/>
        <v>7254833.1638942724</v>
      </c>
      <c r="J40" s="19">
        <f t="shared" si="18"/>
        <v>12796343.364351293</v>
      </c>
      <c r="K40" s="19">
        <f t="shared" si="18"/>
        <v>11048844.552582167</v>
      </c>
      <c r="L40" s="19">
        <f t="shared" si="18"/>
        <v>6467363.5314325988</v>
      </c>
      <c r="M40" s="19"/>
      <c r="N40" s="13"/>
    </row>
    <row r="41" spans="1:14" ht="16.5" x14ac:dyDescent="0.3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</row>
    <row r="42" spans="1:14" ht="17.25" x14ac:dyDescent="0.35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</row>
    <row r="43" spans="1:14" ht="16.5" x14ac:dyDescent="0.3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</row>
    <row r="44" spans="1:14" ht="17.25" x14ac:dyDescent="0.35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</row>
    <row r="45" spans="1:14" ht="16.5" x14ac:dyDescent="0.3">
      <c r="A45" s="14" t="s">
        <v>12</v>
      </c>
      <c r="B45" s="26">
        <f t="shared" ref="B45:F45" si="19">B16/B34*100</f>
        <v>6.4467634664880942</v>
      </c>
      <c r="C45" s="27">
        <f>C16/C34*100</f>
        <v>5.6504416484404949</v>
      </c>
      <c r="D45" s="27">
        <f t="shared" si="19"/>
        <v>1.6444826391053922</v>
      </c>
      <c r="E45" s="27">
        <f t="shared" si="19"/>
        <v>0.38764242037815155</v>
      </c>
      <c r="F45" s="27">
        <f t="shared" si="19"/>
        <v>2.5699305245286497</v>
      </c>
      <c r="G45" s="27"/>
      <c r="H45" s="26">
        <f t="shared" ref="H45" si="20">H16/H34*100</f>
        <v>6.4467634664880942</v>
      </c>
      <c r="I45" s="27">
        <f>I16/I34*100</f>
        <v>5.6504416484404949</v>
      </c>
      <c r="J45" s="27">
        <f t="shared" ref="J45:L45" si="21">J16/J34*100</f>
        <v>1.6444826391053922</v>
      </c>
      <c r="K45" s="27">
        <f t="shared" si="21"/>
        <v>0.38764242037815155</v>
      </c>
      <c r="L45" s="27">
        <f t="shared" si="21"/>
        <v>2.5699305245286497</v>
      </c>
      <c r="M45" s="27"/>
      <c r="N45" s="13"/>
    </row>
    <row r="46" spans="1:14" ht="16.5" x14ac:dyDescent="0.3">
      <c r="A46" s="14" t="s">
        <v>13</v>
      </c>
      <c r="B46" s="26">
        <f>B17/B34*100</f>
        <v>6.8549776093696186</v>
      </c>
      <c r="C46" s="27">
        <f t="shared" ref="C46:F46" si="22">C17/C34*100</f>
        <v>5.6254637411226698</v>
      </c>
      <c r="D46" s="27">
        <f t="shared" si="22"/>
        <v>1.6588682445221763</v>
      </c>
      <c r="E46" s="27">
        <f t="shared" si="22"/>
        <v>0.97820984569723957</v>
      </c>
      <c r="F46" s="27">
        <f t="shared" si="22"/>
        <v>2.4393140468386298</v>
      </c>
      <c r="G46" s="27"/>
      <c r="H46" s="26">
        <f>H17/H34*100</f>
        <v>6.704558502698359</v>
      </c>
      <c r="I46" s="27">
        <f t="shared" ref="I46:L46" si="23">I17/I34*100</f>
        <v>5.2279713502627239</v>
      </c>
      <c r="J46" s="27">
        <f t="shared" si="23"/>
        <v>1.8663214161328914</v>
      </c>
      <c r="K46" s="27">
        <f t="shared" si="23"/>
        <v>1.0948076136828238</v>
      </c>
      <c r="L46" s="27">
        <f t="shared" si="23"/>
        <v>2.0474086741722486</v>
      </c>
      <c r="M46" s="27"/>
      <c r="N46" s="13"/>
    </row>
    <row r="47" spans="1:14" ht="16.5" x14ac:dyDescent="0.3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</row>
    <row r="48" spans="1:14" ht="17.25" x14ac:dyDescent="0.35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</row>
    <row r="49" spans="1:14" ht="16.5" x14ac:dyDescent="0.3">
      <c r="A49" s="14" t="s">
        <v>15</v>
      </c>
      <c r="B49" s="26">
        <f t="shared" ref="B49:F49" si="24">B17/B16*100</f>
        <v>106.33207880207681</v>
      </c>
      <c r="C49" s="27">
        <f t="shared" si="24"/>
        <v>99.557947699102087</v>
      </c>
      <c r="D49" s="27">
        <f t="shared" si="24"/>
        <v>100.87478001133599</v>
      </c>
      <c r="E49" s="27">
        <f t="shared" si="24"/>
        <v>252.34850322701519</v>
      </c>
      <c r="F49" s="27">
        <f t="shared" si="24"/>
        <v>94.917509386212842</v>
      </c>
      <c r="G49" s="27"/>
      <c r="H49" s="26">
        <f t="shared" ref="H49:L49" si="25">H17/H16*100</f>
        <v>103.99882883171297</v>
      </c>
      <c r="I49" s="27">
        <f t="shared" si="25"/>
        <v>92.523234032611029</v>
      </c>
      <c r="J49" s="27">
        <f t="shared" si="25"/>
        <v>113.48988257779243</v>
      </c>
      <c r="K49" s="27">
        <f t="shared" si="25"/>
        <v>282.42719478813001</v>
      </c>
      <c r="L49" s="27">
        <f t="shared" si="25"/>
        <v>79.667860848018961</v>
      </c>
      <c r="M49" s="27"/>
      <c r="N49" s="13"/>
    </row>
    <row r="50" spans="1:14" ht="16.5" x14ac:dyDescent="0.3">
      <c r="A50" s="14" t="s">
        <v>16</v>
      </c>
      <c r="B50" s="26">
        <f>B23/B22*100</f>
        <v>92.232633800507799</v>
      </c>
      <c r="C50" s="26">
        <f>C23/C22*100</f>
        <v>97.351227943826331</v>
      </c>
      <c r="D50" s="26">
        <f t="shared" ref="D50:G50" si="26">D23/D22*100</f>
        <v>71.589704599640498</v>
      </c>
      <c r="E50" s="26">
        <f t="shared" si="26"/>
        <v>150.93714023694361</v>
      </c>
      <c r="F50" s="26">
        <f t="shared" si="26"/>
        <v>94.772665956173896</v>
      </c>
      <c r="G50" s="26">
        <f t="shared" si="26"/>
        <v>66.412570195100173</v>
      </c>
      <c r="H50" s="26">
        <f>H23/H22*100</f>
        <v>97.641343837282477</v>
      </c>
      <c r="I50" s="26">
        <f>I23/I22*100</f>
        <v>91.969053728594062</v>
      </c>
      <c r="J50" s="26">
        <f t="shared" ref="J50:M50" si="27">J23/J22*100</f>
        <v>95.627607327226201</v>
      </c>
      <c r="K50" s="26">
        <f t="shared" si="27"/>
        <v>171.99859664807661</v>
      </c>
      <c r="L50" s="26">
        <f t="shared" si="27"/>
        <v>82.609801188809811</v>
      </c>
      <c r="M50" s="26">
        <f t="shared" si="27"/>
        <v>63.199895685909638</v>
      </c>
      <c r="N50" s="13"/>
    </row>
    <row r="51" spans="1:14" ht="16.5" x14ac:dyDescent="0.3">
      <c r="A51" s="14" t="s">
        <v>17</v>
      </c>
      <c r="B51" s="26">
        <f t="shared" ref="B51:F51" si="28">AVERAGE(B49:B50)</f>
        <v>99.28235630129231</v>
      </c>
      <c r="C51" s="27">
        <f t="shared" si="28"/>
        <v>98.454587821464202</v>
      </c>
      <c r="D51" s="27">
        <f t="shared" si="28"/>
        <v>86.232242305488242</v>
      </c>
      <c r="E51" s="27">
        <f t="shared" si="28"/>
        <v>201.64282173197938</v>
      </c>
      <c r="F51" s="27">
        <f t="shared" si="28"/>
        <v>94.845087671193369</v>
      </c>
      <c r="G51" s="27"/>
      <c r="H51" s="26">
        <f t="shared" ref="H51:L51" si="29">AVERAGE(H49:H50)</f>
        <v>100.82008633449772</v>
      </c>
      <c r="I51" s="27">
        <f t="shared" si="29"/>
        <v>92.246143880602546</v>
      </c>
      <c r="J51" s="27">
        <f t="shared" si="29"/>
        <v>104.55874495250931</v>
      </c>
      <c r="K51" s="27">
        <f t="shared" si="29"/>
        <v>227.21289571810331</v>
      </c>
      <c r="L51" s="27">
        <f t="shared" si="29"/>
        <v>81.138831018414379</v>
      </c>
      <c r="M51" s="27"/>
      <c r="N51" s="13"/>
    </row>
    <row r="52" spans="1:14" ht="16.5" x14ac:dyDescent="0.3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</row>
    <row r="53" spans="1:14" ht="17.25" x14ac:dyDescent="0.35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</row>
    <row r="54" spans="1:14" ht="16.5" x14ac:dyDescent="0.3">
      <c r="A54" s="14" t="s">
        <v>19</v>
      </c>
      <c r="B54" s="26">
        <f t="shared" ref="B54:F54" si="30">B17/B18*100</f>
        <v>106.33181939620626</v>
      </c>
      <c r="C54" s="27">
        <f t="shared" si="30"/>
        <v>99.55781857161999</v>
      </c>
      <c r="D54" s="27">
        <f t="shared" si="30"/>
        <v>100.87476979742173</v>
      </c>
      <c r="E54" s="27">
        <f t="shared" si="30"/>
        <v>252.34375000000006</v>
      </c>
      <c r="F54" s="27">
        <f t="shared" si="30"/>
        <v>94.916820702402958</v>
      </c>
      <c r="G54" s="27"/>
      <c r="H54" s="26">
        <f t="shared" ref="H54:L54" si="31">H17/H18*100</f>
        <v>103.99857511799804</v>
      </c>
      <c r="I54" s="27">
        <f t="shared" si="31"/>
        <v>92.523114029210774</v>
      </c>
      <c r="J54" s="27">
        <f t="shared" si="31"/>
        <v>113.48987108655618</v>
      </c>
      <c r="K54" s="27">
        <f t="shared" si="31"/>
        <v>282.42187500000006</v>
      </c>
      <c r="L54" s="27">
        <f t="shared" si="31"/>
        <v>79.667282809611834</v>
      </c>
      <c r="M54" s="27"/>
      <c r="N54" s="13"/>
    </row>
    <row r="55" spans="1:14" ht="16.5" x14ac:dyDescent="0.3">
      <c r="A55" s="14" t="s">
        <v>20</v>
      </c>
      <c r="B55" s="26">
        <f>B23/B24*100</f>
        <v>92.232633800490547</v>
      </c>
      <c r="C55" s="26">
        <f t="shared" ref="C55:G55" si="32">C23/C24*100</f>
        <v>97.35122794381347</v>
      </c>
      <c r="D55" s="26">
        <f t="shared" si="32"/>
        <v>71.589704599633691</v>
      </c>
      <c r="E55" s="26">
        <f t="shared" si="32"/>
        <v>150.93714023691723</v>
      </c>
      <c r="F55" s="26">
        <f t="shared" si="32"/>
        <v>94.772665956053444</v>
      </c>
      <c r="G55" s="26">
        <f t="shared" si="32"/>
        <v>66.412570195100173</v>
      </c>
      <c r="H55" s="26">
        <f>H23/H24*100</f>
        <v>97.641343837264216</v>
      </c>
      <c r="I55" s="26">
        <f t="shared" ref="I55:M55" si="33">I23/I24*100</f>
        <v>91.969053728581912</v>
      </c>
      <c r="J55" s="26">
        <f t="shared" si="33"/>
        <v>95.62760732721712</v>
      </c>
      <c r="K55" s="26">
        <f t="shared" si="33"/>
        <v>171.99859664804654</v>
      </c>
      <c r="L55" s="26">
        <f t="shared" si="33"/>
        <v>82.609801188704836</v>
      </c>
      <c r="M55" s="26">
        <f t="shared" si="33"/>
        <v>63.199895685909638</v>
      </c>
      <c r="N55" s="13"/>
    </row>
    <row r="56" spans="1:14" ht="16.5" x14ac:dyDescent="0.3">
      <c r="A56" s="14" t="s">
        <v>21</v>
      </c>
      <c r="B56" s="26">
        <f t="shared" ref="B56:F56" si="34">(B54+B55)/2</f>
        <v>99.282226598348402</v>
      </c>
      <c r="C56" s="27">
        <f t="shared" si="34"/>
        <v>98.45452325771673</v>
      </c>
      <c r="D56" s="27">
        <f t="shared" si="34"/>
        <v>86.232237198527713</v>
      </c>
      <c r="E56" s="27">
        <f t="shared" si="34"/>
        <v>201.64044511845864</v>
      </c>
      <c r="F56" s="27">
        <f t="shared" si="34"/>
        <v>94.844743329228208</v>
      </c>
      <c r="G56" s="27"/>
      <c r="H56" s="26">
        <f t="shared" ref="H56:L56" si="35">(H54+H55)/2</f>
        <v>100.81995947763113</v>
      </c>
      <c r="I56" s="27">
        <f t="shared" si="35"/>
        <v>92.246083878896343</v>
      </c>
      <c r="J56" s="27">
        <f t="shared" si="35"/>
        <v>104.55873920688666</v>
      </c>
      <c r="K56" s="27">
        <f t="shared" si="35"/>
        <v>227.2102358240233</v>
      </c>
      <c r="L56" s="27">
        <f t="shared" si="35"/>
        <v>81.138541999158335</v>
      </c>
      <c r="M56" s="27"/>
      <c r="N56" s="13"/>
    </row>
    <row r="57" spans="1:14" ht="16.5" x14ac:dyDescent="0.3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</row>
    <row r="58" spans="1:14" ht="17.25" x14ac:dyDescent="0.35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</row>
    <row r="59" spans="1:14" ht="16.5" x14ac:dyDescent="0.3">
      <c r="A59" s="14" t="s">
        <v>22</v>
      </c>
      <c r="B59" s="26">
        <f>B25/B23*100</f>
        <v>95.924216915840574</v>
      </c>
      <c r="C59" s="26"/>
      <c r="D59" s="26"/>
      <c r="E59" s="26"/>
      <c r="F59" s="26"/>
      <c r="G59" s="26"/>
      <c r="H59" s="26">
        <f>H25/H23*100</f>
        <v>96.336231717624514</v>
      </c>
      <c r="I59" s="26"/>
      <c r="J59" s="26"/>
      <c r="K59" s="26"/>
      <c r="L59" s="26"/>
      <c r="M59" s="26"/>
      <c r="N59" s="13"/>
    </row>
    <row r="60" spans="1:14" ht="16.5" x14ac:dyDescent="0.3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</row>
    <row r="61" spans="1:14" ht="17.25" x14ac:dyDescent="0.35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</row>
    <row r="62" spans="1:14" ht="16.5" x14ac:dyDescent="0.3">
      <c r="A62" s="14" t="s">
        <v>24</v>
      </c>
      <c r="B62" s="26">
        <f>((B17/B15)-1)*100</f>
        <v>25.790139064475337</v>
      </c>
      <c r="C62" s="27">
        <f t="shared" ref="C62:F62" si="36">((C17/C15)-1)*100</f>
        <v>11.998794091046117</v>
      </c>
      <c r="D62" s="27">
        <f t="shared" si="36"/>
        <v>51.521438450899026</v>
      </c>
      <c r="E62" s="27">
        <f t="shared" si="36"/>
        <v>208.35322195704057</v>
      </c>
      <c r="F62" s="27">
        <f t="shared" si="36"/>
        <v>3.4239677744209551</v>
      </c>
      <c r="G62" s="27"/>
      <c r="H62" s="26">
        <f>((H17/H15)-1)*100</f>
        <v>-8.0617225633758505</v>
      </c>
      <c r="I62" s="27">
        <f t="shared" ref="I62:L62" si="37">((I17/I15)-1)*100</f>
        <v>-16.646547561564461</v>
      </c>
      <c r="J62" s="27">
        <f t="shared" si="37"/>
        <v>-5.0096339113680166</v>
      </c>
      <c r="K62" s="27">
        <f t="shared" si="37"/>
        <v>121.10091743119264</v>
      </c>
      <c r="L62" s="27">
        <f t="shared" si="37"/>
        <v>-26.261762189905902</v>
      </c>
      <c r="M62" s="27"/>
      <c r="N62" s="13"/>
    </row>
    <row r="63" spans="1:14" ht="16.5" x14ac:dyDescent="0.3">
      <c r="A63" s="14" t="s">
        <v>25</v>
      </c>
      <c r="B63" s="26">
        <f>((B38/B37)-1)*100</f>
        <v>29.293643131078319</v>
      </c>
      <c r="C63" s="26">
        <f t="shared" ref="C63:F63" si="38">((C38/C37)-1)*100</f>
        <v>13.507096799351338</v>
      </c>
      <c r="D63" s="26">
        <f t="shared" si="38"/>
        <v>42.399855883272643</v>
      </c>
      <c r="E63" s="26">
        <f t="shared" si="38"/>
        <v>123.16428523135299</v>
      </c>
      <c r="F63" s="26">
        <f t="shared" si="38"/>
        <v>6.9829265803708962</v>
      </c>
      <c r="G63" s="27"/>
      <c r="H63" s="26">
        <f>((H38/H37)-1)*100</f>
        <v>-6.3758446410582366</v>
      </c>
      <c r="I63" s="26">
        <f t="shared" ref="I63:L63" si="39">((I38/I37)-1)*100</f>
        <v>-16.696863867941492</v>
      </c>
      <c r="J63" s="26">
        <f t="shared" si="39"/>
        <v>-6.6933364711342254</v>
      </c>
      <c r="K63" s="26">
        <f t="shared" si="39"/>
        <v>62.485069692313886</v>
      </c>
      <c r="L63" s="26">
        <f t="shared" si="39"/>
        <v>-21.779694822370132</v>
      </c>
      <c r="M63" s="27"/>
      <c r="N63" s="13"/>
    </row>
    <row r="64" spans="1:14" ht="16.5" x14ac:dyDescent="0.3">
      <c r="A64" s="14" t="s">
        <v>26</v>
      </c>
      <c r="B64" s="26">
        <f>((B40/B39)-1)*100</f>
        <v>2.7851977052089971</v>
      </c>
      <c r="C64" s="27">
        <f t="shared" ref="C64:F64" si="40">((C40/C39)-1)*100</f>
        <v>1.3467133468232584</v>
      </c>
      <c r="D64" s="27">
        <f t="shared" si="40"/>
        <v>-6.0199947023221174</v>
      </c>
      <c r="E64" s="27">
        <f t="shared" si="40"/>
        <v>-27.627062297262462</v>
      </c>
      <c r="F64" s="27">
        <f t="shared" si="40"/>
        <v>3.4411354374959124</v>
      </c>
      <c r="G64" s="27"/>
      <c r="H64" s="26">
        <f>((H40/H39)-1)*100</f>
        <v>1.8337062313134478</v>
      </c>
      <c r="I64" s="27">
        <f t="shared" ref="I64:L64" si="41">((I40/I39)-1)*100</f>
        <v>-6.0364993776573783E-2</v>
      </c>
      <c r="J64" s="27">
        <f t="shared" si="41"/>
        <v>-1.7724982322893879</v>
      </c>
      <c r="K64" s="27">
        <f t="shared" si="41"/>
        <v>-26.510902089368415</v>
      </c>
      <c r="L64" s="27">
        <f t="shared" si="41"/>
        <v>6.0783489009852865</v>
      </c>
      <c r="M64" s="27"/>
      <c r="N64" s="13"/>
    </row>
    <row r="65" spans="1:14" ht="16.5" x14ac:dyDescent="0.3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</row>
    <row r="66" spans="1:14" ht="17.25" x14ac:dyDescent="0.35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</row>
    <row r="67" spans="1:14" ht="16.5" x14ac:dyDescent="0.3">
      <c r="A67" s="14" t="s">
        <v>28</v>
      </c>
      <c r="B67" s="26">
        <f t="shared" ref="B67:F68" si="42">B22/B16</f>
        <v>10459180.647031406</v>
      </c>
      <c r="C67" s="27">
        <f t="shared" si="42"/>
        <v>7813826.344844304</v>
      </c>
      <c r="D67" s="27">
        <f t="shared" si="42"/>
        <v>16258743.557576794</v>
      </c>
      <c r="E67" s="27">
        <f t="shared" si="42"/>
        <v>19423420.459990975</v>
      </c>
      <c r="F67" s="27">
        <f t="shared" si="42"/>
        <v>6677379.9936522786</v>
      </c>
      <c r="G67" s="27"/>
      <c r="H67" s="26">
        <f t="shared" ref="H67:L67" si="43">H22/H16</f>
        <v>10459180.647031406</v>
      </c>
      <c r="I67" s="27">
        <f t="shared" si="43"/>
        <v>7813826.344844304</v>
      </c>
      <c r="J67" s="27">
        <f t="shared" si="43"/>
        <v>16258743.557576794</v>
      </c>
      <c r="K67" s="27">
        <f t="shared" si="43"/>
        <v>19423420.459990975</v>
      </c>
      <c r="L67" s="27">
        <f t="shared" si="43"/>
        <v>6677379.9936522786</v>
      </c>
      <c r="M67" s="27"/>
      <c r="N67" s="13"/>
    </row>
    <row r="68" spans="1:14" ht="16.5" x14ac:dyDescent="0.3">
      <c r="A68" s="14" t="s">
        <v>29</v>
      </c>
      <c r="B68" s="26">
        <f t="shared" si="42"/>
        <v>9072311.849245673</v>
      </c>
      <c r="C68" s="26">
        <f t="shared" si="42"/>
        <v>7640631.4833795419</v>
      </c>
      <c r="D68" s="26">
        <f t="shared" si="42"/>
        <v>11538648.692145141</v>
      </c>
      <c r="E68" s="26">
        <f t="shared" si="42"/>
        <v>11617725.091927245</v>
      </c>
      <c r="F68" s="26">
        <f t="shared" si="42"/>
        <v>6667190.3602726385</v>
      </c>
      <c r="G68" s="27"/>
      <c r="H68" s="26">
        <f t="shared" ref="H68:L68" si="44">H23/H17</f>
        <v>9819807.2544219736</v>
      </c>
      <c r="I68" s="26">
        <f t="shared" si="44"/>
        <v>7767024.3852652069</v>
      </c>
      <c r="J68" s="26">
        <f t="shared" si="44"/>
        <v>13699765.205874495</v>
      </c>
      <c r="K68" s="26">
        <f t="shared" si="44"/>
        <v>11828892.977994468</v>
      </c>
      <c r="L68" s="26">
        <f t="shared" si="44"/>
        <v>6923959.39675174</v>
      </c>
      <c r="M68" s="27"/>
      <c r="N68" s="13"/>
    </row>
    <row r="69" spans="1:14" ht="16.5" x14ac:dyDescent="0.3">
      <c r="A69" s="14" t="s">
        <v>30</v>
      </c>
      <c r="B69" s="26">
        <f>(B68/B67)*B51</f>
        <v>86.117691996159706</v>
      </c>
      <c r="C69" s="26">
        <f t="shared" ref="C69:L69" si="45">(C68/C67)*C51</f>
        <v>96.272324235639843</v>
      </c>
      <c r="D69" s="26">
        <f t="shared" si="45"/>
        <v>61.19805914739824</v>
      </c>
      <c r="E69" s="26">
        <f t="shared" si="45"/>
        <v>120.60856502942211</v>
      </c>
      <c r="F69" s="26">
        <f t="shared" si="45"/>
        <v>94.700354756165609</v>
      </c>
      <c r="G69" s="26"/>
      <c r="H69" s="26">
        <f t="shared" si="45"/>
        <v>94.656918987239052</v>
      </c>
      <c r="I69" s="26">
        <f t="shared" si="45"/>
        <v>91.693623245168126</v>
      </c>
      <c r="J69" s="26">
        <f t="shared" si="45"/>
        <v>88.102149529430321</v>
      </c>
      <c r="K69" s="26">
        <f t="shared" si="45"/>
        <v>138.37300346794379</v>
      </c>
      <c r="L69" s="26">
        <f t="shared" si="45"/>
        <v>84.135090710049141</v>
      </c>
      <c r="M69" s="27"/>
      <c r="N69" s="13"/>
    </row>
    <row r="70" spans="1:14" ht="16.5" x14ac:dyDescent="0.3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</row>
    <row r="71" spans="1:14" ht="17.25" x14ac:dyDescent="0.35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</row>
    <row r="72" spans="1:14" ht="16.5" x14ac:dyDescent="0.3">
      <c r="A72" s="14" t="s">
        <v>32</v>
      </c>
      <c r="B72" s="26">
        <f t="shared" ref="B72" si="46">(B29/B28)*100</f>
        <v>90.010255270650788</v>
      </c>
      <c r="C72" s="27"/>
      <c r="D72" s="27"/>
      <c r="E72" s="27"/>
      <c r="F72" s="27"/>
      <c r="G72" s="27"/>
      <c r="H72" s="26">
        <f t="shared" ref="H72" si="47">(H29/H28)*100</f>
        <v>90.010255270650788</v>
      </c>
      <c r="I72" s="27"/>
      <c r="J72" s="27"/>
      <c r="K72" s="27"/>
      <c r="L72" s="27"/>
      <c r="M72" s="27"/>
      <c r="N72" s="13"/>
    </row>
    <row r="73" spans="1:14" ht="16.5" x14ac:dyDescent="0.3">
      <c r="A73" s="14" t="s">
        <v>33</v>
      </c>
      <c r="B73" s="26">
        <f t="shared" ref="B73" si="48">(B23/B29)*100</f>
        <v>102.46902813815444</v>
      </c>
      <c r="C73" s="27"/>
      <c r="D73" s="27"/>
      <c r="E73" s="27"/>
      <c r="F73" s="27"/>
      <c r="G73" s="27"/>
      <c r="H73" s="26">
        <f t="shared" ref="H73" si="49">(H23/H29)*100</f>
        <v>108.47802124734105</v>
      </c>
      <c r="I73" s="27"/>
      <c r="J73" s="27"/>
      <c r="K73" s="27"/>
      <c r="L73" s="27"/>
      <c r="M73" s="27"/>
      <c r="N73" s="13"/>
    </row>
    <row r="74" spans="1:14" ht="17.25" thickBot="1" x14ac:dyDescent="0.3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</row>
    <row r="75" spans="1:14" ht="17.25" customHeight="1" thickTop="1" x14ac:dyDescent="0.3">
      <c r="A75" s="44" t="s">
        <v>119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4" ht="16.5" x14ac:dyDescent="0.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4" ht="17.25" x14ac:dyDescent="0.35">
      <c r="A77" s="30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4" ht="17.25" x14ac:dyDescent="0.35">
      <c r="A78" s="13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4" ht="17.25" x14ac:dyDescent="0.35">
      <c r="A79" s="13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4" ht="17.25" x14ac:dyDescent="0.35">
      <c r="A80" s="13" t="s">
        <v>83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4" ht="17.25" x14ac:dyDescent="0.35">
      <c r="A81" s="13" t="s">
        <v>84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4" ht="16.5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4" ht="16.5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4" ht="16.5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4" ht="16.5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6.5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6.5" x14ac:dyDescent="0.3">
      <c r="A87" s="40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6.5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6.5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6.5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6.5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6.5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6.5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6.5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6.5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6.5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2020-02-10T13:33:04Z</cp:lastPrinted>
  <dcterms:created xsi:type="dcterms:W3CDTF">2012-04-17T14:24:25Z</dcterms:created>
  <dcterms:modified xsi:type="dcterms:W3CDTF">2021-03-11T19:41:53Z</dcterms:modified>
</cp:coreProperties>
</file>